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E5CC17D0-5894-4220-98FF-E6393408E642}" xr6:coauthVersionLast="36" xr6:coauthVersionMax="36" xr10:uidLastSave="{00000000-0000-0000-0000-000000000000}"/>
  <bookViews>
    <workbookView xWindow="-105" yWindow="-105" windowWidth="23250" windowHeight="12570" activeTab="7" xr2:uid="{00000000-000D-0000-FFFF-FFFF00000000}"/>
  </bookViews>
  <sheets>
    <sheet name="การตอบแบบฟอร์ม 1" sheetId="1" r:id="rId1"/>
    <sheet name="EPE (Elementary 2)" sheetId="2" r:id="rId2"/>
    <sheet name="Intermediate" sheetId="4" r:id="rId3"/>
    <sheet name="Pre-Intermediate" sheetId="5" r:id="rId4"/>
    <sheet name="Staeter 2" sheetId="9" r:id="rId5"/>
    <sheet name="Upper-Intermediate" sheetId="10" r:id="rId6"/>
    <sheet name="สรุปรวม" sheetId="8" r:id="rId7"/>
    <sheet name="บทสรุปผู้บริหาร" sheetId="7" r:id="rId8"/>
  </sheets>
  <definedNames>
    <definedName name="_xlnm._FilterDatabase" localSheetId="1" hidden="1">'EPE (Elementary 2)'!$H$1:$H$43</definedName>
    <definedName name="_xlnm._FilterDatabase" localSheetId="2" hidden="1">Intermediate!$F$1:$F$60</definedName>
    <definedName name="_xlnm._FilterDatabase" localSheetId="3" hidden="1">'Pre-Intermediate'!$G$1:$G$67</definedName>
    <definedName name="_xlnm._FilterDatabase" localSheetId="4" hidden="1">'Staeter 2'!$G$1:$G$61</definedName>
    <definedName name="_xlnm._FilterDatabase" localSheetId="5" hidden="1">'Upper-Intermediate'!$H$1:$H$20</definedName>
  </definedNames>
  <calcPr calcId="191029"/>
</workbook>
</file>

<file path=xl/calcChain.xml><?xml version="1.0" encoding="utf-8"?>
<calcChain xmlns="http://schemas.openxmlformats.org/spreadsheetml/2006/main">
  <c r="C519" i="8" l="1"/>
  <c r="C520" i="8"/>
  <c r="C518" i="8"/>
  <c r="B521" i="8"/>
  <c r="C521" i="8" s="1"/>
  <c r="C514" i="8"/>
  <c r="C510" i="8"/>
  <c r="C508" i="8"/>
  <c r="C505" i="8"/>
  <c r="C506" i="8"/>
  <c r="C507" i="8"/>
  <c r="C504" i="8"/>
  <c r="B511" i="8"/>
  <c r="C511" i="8" s="1"/>
  <c r="B501" i="8"/>
  <c r="C501" i="8" s="1"/>
  <c r="C500" i="8"/>
  <c r="C499" i="8"/>
  <c r="C496" i="8"/>
  <c r="C495" i="8"/>
  <c r="C494" i="8"/>
  <c r="B496" i="8"/>
  <c r="C474" i="8"/>
  <c r="C475" i="8" s="1"/>
  <c r="B474" i="8"/>
  <c r="D474" i="8" s="1"/>
  <c r="C471" i="8"/>
  <c r="C472" i="8" s="1"/>
  <c r="B471" i="8"/>
  <c r="B472" i="8" s="1"/>
  <c r="D472" i="8" s="1"/>
  <c r="C457" i="8"/>
  <c r="C456" i="8"/>
  <c r="C455" i="8"/>
  <c r="C454" i="8"/>
  <c r="C453" i="8"/>
  <c r="C452" i="8"/>
  <c r="C451" i="8"/>
  <c r="C450" i="8"/>
  <c r="C449" i="8"/>
  <c r="C448" i="8"/>
  <c r="B457" i="8"/>
  <c r="D457" i="8" s="1"/>
  <c r="B456" i="8"/>
  <c r="D456" i="8" s="1"/>
  <c r="B455" i="8"/>
  <c r="D455" i="8" s="1"/>
  <c r="B454" i="8"/>
  <c r="D454" i="8" s="1"/>
  <c r="B453" i="8"/>
  <c r="D453" i="8" s="1"/>
  <c r="B452" i="8"/>
  <c r="D452" i="8" s="1"/>
  <c r="B451" i="8"/>
  <c r="D451" i="8" s="1"/>
  <c r="B450" i="8"/>
  <c r="D450" i="8" s="1"/>
  <c r="B449" i="8"/>
  <c r="D449" i="8" s="1"/>
  <c r="B448" i="8"/>
  <c r="D448" i="8" s="1"/>
  <c r="J22" i="10"/>
  <c r="B475" i="8"/>
  <c r="D475" i="8" s="1"/>
  <c r="C438" i="8"/>
  <c r="B438" i="8"/>
  <c r="C435" i="8"/>
  <c r="B435" i="8"/>
  <c r="C407" i="8"/>
  <c r="C406" i="8"/>
  <c r="C405" i="8"/>
  <c r="C404" i="8"/>
  <c r="B413" i="8"/>
  <c r="B412" i="8"/>
  <c r="B411" i="8"/>
  <c r="B410" i="8"/>
  <c r="B409" i="8"/>
  <c r="B408" i="8"/>
  <c r="B407" i="8"/>
  <c r="B406" i="8"/>
  <c r="B405" i="8"/>
  <c r="B404" i="8"/>
  <c r="C387" i="8"/>
  <c r="B387" i="8"/>
  <c r="C384" i="8"/>
  <c r="B384" i="8"/>
  <c r="D384" i="8" s="1"/>
  <c r="C369" i="8"/>
  <c r="C368" i="8"/>
  <c r="C367" i="8"/>
  <c r="C366" i="8"/>
  <c r="C365" i="8"/>
  <c r="C364" i="8"/>
  <c r="C363" i="8"/>
  <c r="C362" i="8"/>
  <c r="C361" i="8"/>
  <c r="C360" i="8"/>
  <c r="B369" i="8"/>
  <c r="B368" i="8"/>
  <c r="B367" i="8"/>
  <c r="B366" i="8"/>
  <c r="B365" i="8"/>
  <c r="B364" i="8"/>
  <c r="B363" i="8"/>
  <c r="B362" i="8"/>
  <c r="B361" i="8"/>
  <c r="B360" i="8"/>
  <c r="I35" i="5"/>
  <c r="C349" i="8"/>
  <c r="B349" i="8"/>
  <c r="C346" i="8"/>
  <c r="B346" i="8"/>
  <c r="C324" i="8"/>
  <c r="C323" i="8"/>
  <c r="C322" i="8"/>
  <c r="C321" i="8"/>
  <c r="C320" i="8"/>
  <c r="C319" i="8"/>
  <c r="C318" i="8"/>
  <c r="C317" i="8"/>
  <c r="C316" i="8"/>
  <c r="C315" i="8"/>
  <c r="B324" i="8"/>
  <c r="B323" i="8"/>
  <c r="B322" i="8"/>
  <c r="B321" i="8"/>
  <c r="B320" i="8"/>
  <c r="B319" i="8"/>
  <c r="B318" i="8"/>
  <c r="B317" i="8"/>
  <c r="B316" i="8"/>
  <c r="B315" i="8"/>
  <c r="C294" i="8"/>
  <c r="C291" i="8"/>
  <c r="B294" i="8"/>
  <c r="B291" i="8"/>
  <c r="C273" i="8"/>
  <c r="C272" i="8"/>
  <c r="C271" i="8"/>
  <c r="C270" i="8"/>
  <c r="C269" i="8"/>
  <c r="C268" i="8"/>
  <c r="C267" i="8"/>
  <c r="C266" i="8"/>
  <c r="C265" i="8"/>
  <c r="C264" i="8"/>
  <c r="B273" i="8"/>
  <c r="B272" i="8"/>
  <c r="B271" i="8"/>
  <c r="B270" i="8"/>
  <c r="B269" i="8"/>
  <c r="B268" i="8"/>
  <c r="B267" i="8"/>
  <c r="B266" i="8"/>
  <c r="B265" i="8"/>
  <c r="B264" i="8"/>
  <c r="C458" i="8" l="1"/>
  <c r="B458" i="8"/>
  <c r="D458" i="8" s="1"/>
  <c r="D471" i="8"/>
  <c r="B274" i="8"/>
  <c r="C274" i="8"/>
  <c r="I21" i="2"/>
  <c r="I22" i="2" s="1"/>
  <c r="J21" i="2"/>
  <c r="K21" i="2"/>
  <c r="L21" i="2"/>
  <c r="M21" i="2"/>
  <c r="N21" i="2"/>
  <c r="O21" i="2"/>
  <c r="P21" i="2"/>
  <c r="Q21" i="2"/>
  <c r="R21" i="2"/>
  <c r="S21" i="2"/>
  <c r="T21" i="2"/>
  <c r="J22" i="2"/>
  <c r="J23" i="2" s="1"/>
  <c r="K22" i="2"/>
  <c r="L22" i="2"/>
  <c r="N22" i="2"/>
  <c r="N23" i="2" s="1"/>
  <c r="O22" i="2"/>
  <c r="P22" i="2"/>
  <c r="R22" i="2"/>
  <c r="S22" i="2"/>
  <c r="T22" i="2"/>
  <c r="K23" i="2"/>
  <c r="L23" i="2"/>
  <c r="O23" i="2"/>
  <c r="P23" i="2"/>
  <c r="S23" i="2"/>
  <c r="T23" i="2"/>
  <c r="J24" i="2"/>
  <c r="K24" i="2"/>
  <c r="L24" i="2"/>
  <c r="M24" i="2"/>
  <c r="N24" i="2"/>
  <c r="O24" i="2"/>
  <c r="P24" i="2"/>
  <c r="Q24" i="2"/>
  <c r="R24" i="2"/>
  <c r="S24" i="2"/>
  <c r="T24" i="2"/>
  <c r="I24" i="2"/>
  <c r="I24" i="4"/>
  <c r="I23" i="4"/>
  <c r="I25" i="4"/>
  <c r="I22" i="4"/>
  <c r="B350" i="8"/>
  <c r="D350" i="8" s="1"/>
  <c r="C350" i="8"/>
  <c r="D349" i="8"/>
  <c r="C347" i="8"/>
  <c r="B347" i="8"/>
  <c r="D347" i="8" s="1"/>
  <c r="D324" i="8"/>
  <c r="D323" i="8"/>
  <c r="D322" i="8"/>
  <c r="D321" i="8"/>
  <c r="D320" i="8"/>
  <c r="D319" i="8"/>
  <c r="D318" i="8"/>
  <c r="D317" i="8"/>
  <c r="D316" i="8"/>
  <c r="I23" i="2" l="1"/>
  <c r="R23" i="2"/>
  <c r="Q22" i="2"/>
  <c r="M22" i="2"/>
  <c r="C325" i="8"/>
  <c r="D346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30" i="8"/>
  <c r="B243" i="8"/>
  <c r="C243" i="8" s="1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15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196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80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64" i="8"/>
  <c r="M23" i="2" l="1"/>
  <c r="Q23" i="2"/>
  <c r="C140" i="8"/>
  <c r="C141" i="8"/>
  <c r="C142" i="8"/>
  <c r="C143" i="8"/>
  <c r="C144" i="8"/>
  <c r="C145" i="8"/>
  <c r="C146" i="8"/>
  <c r="E35" i="4"/>
  <c r="B147" i="8"/>
  <c r="C147" i="8" s="1"/>
  <c r="C130" i="8"/>
  <c r="C131" i="8"/>
  <c r="C132" i="8"/>
  <c r="C133" i="8"/>
  <c r="C134" i="8"/>
  <c r="C135" i="8"/>
  <c r="C136" i="8"/>
  <c r="C137" i="8"/>
  <c r="C119" i="8"/>
  <c r="C120" i="8"/>
  <c r="C121" i="8"/>
  <c r="C122" i="8"/>
  <c r="C123" i="8"/>
  <c r="C124" i="8"/>
  <c r="C125" i="8"/>
  <c r="C127" i="8"/>
  <c r="C139" i="8" l="1"/>
  <c r="C129" i="8"/>
  <c r="C118" i="8"/>
  <c r="C110" i="8"/>
  <c r="C111" i="8"/>
  <c r="C112" i="8"/>
  <c r="C113" i="8"/>
  <c r="C114" i="8"/>
  <c r="C115" i="8"/>
  <c r="C116" i="8"/>
  <c r="C107" i="8"/>
  <c r="C106" i="8"/>
  <c r="C105" i="8"/>
  <c r="C104" i="8"/>
  <c r="C103" i="8"/>
  <c r="C102" i="8"/>
  <c r="C101" i="8"/>
  <c r="C109" i="8"/>
  <c r="C84" i="8"/>
  <c r="C73" i="8"/>
  <c r="C75" i="8"/>
  <c r="C76" i="8"/>
  <c r="C78" i="8"/>
  <c r="C79" i="8"/>
  <c r="C81" i="8"/>
  <c r="C82" i="8"/>
  <c r="C85" i="8"/>
  <c r="C72" i="8"/>
  <c r="B86" i="8"/>
  <c r="C86" i="8" s="1"/>
  <c r="C58" i="8"/>
  <c r="C59" i="8"/>
  <c r="C57" i="8"/>
  <c r="C54" i="8"/>
  <c r="C55" i="8"/>
  <c r="C53" i="8"/>
  <c r="C50" i="8"/>
  <c r="C51" i="8"/>
  <c r="C49" i="8"/>
  <c r="C46" i="8"/>
  <c r="C47" i="8"/>
  <c r="C45" i="8"/>
  <c r="C42" i="8"/>
  <c r="C43" i="8"/>
  <c r="C41" i="8"/>
  <c r="B60" i="8"/>
  <c r="C60" i="8" s="1"/>
  <c r="C30" i="8" l="1"/>
  <c r="C29" i="8"/>
  <c r="C27" i="8"/>
  <c r="C26" i="8"/>
  <c r="C24" i="8"/>
  <c r="C23" i="8"/>
  <c r="C21" i="8"/>
  <c r="C20" i="8"/>
  <c r="C18" i="8"/>
  <c r="C17" i="8"/>
  <c r="B31" i="8"/>
  <c r="C31" i="8" s="1"/>
  <c r="B37" i="10" l="1"/>
  <c r="B38" i="10" s="1"/>
  <c r="B36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49" i="10" s="1"/>
  <c r="E27" i="10"/>
  <c r="E29" i="10"/>
  <c r="E32" i="10"/>
  <c r="E31" i="10"/>
  <c r="E30" i="10"/>
  <c r="E28" i="10"/>
  <c r="E26" i="10"/>
  <c r="B32" i="10"/>
  <c r="B33" i="10"/>
  <c r="B31" i="10"/>
  <c r="B30" i="10"/>
  <c r="B27" i="10"/>
  <c r="B26" i="10"/>
  <c r="J21" i="10"/>
  <c r="K21" i="10"/>
  <c r="L21" i="10"/>
  <c r="M21" i="10"/>
  <c r="N21" i="10"/>
  <c r="O21" i="10"/>
  <c r="P21" i="10"/>
  <c r="P23" i="10" s="1"/>
  <c r="Q21" i="10"/>
  <c r="R21" i="10"/>
  <c r="S21" i="10"/>
  <c r="S23" i="10" s="1"/>
  <c r="T21" i="10"/>
  <c r="T23" i="10" s="1"/>
  <c r="K22" i="10"/>
  <c r="L22" i="10"/>
  <c r="M22" i="10"/>
  <c r="N22" i="10"/>
  <c r="O22" i="10"/>
  <c r="P22" i="10"/>
  <c r="Q22" i="10"/>
  <c r="R22" i="10"/>
  <c r="S22" i="10"/>
  <c r="T22" i="10"/>
  <c r="L23" i="10"/>
  <c r="J24" i="10"/>
  <c r="K24" i="10"/>
  <c r="L24" i="10"/>
  <c r="M24" i="10"/>
  <c r="N24" i="10"/>
  <c r="O24" i="10"/>
  <c r="P24" i="10"/>
  <c r="Q24" i="10"/>
  <c r="R24" i="10"/>
  <c r="S24" i="10"/>
  <c r="T24" i="10"/>
  <c r="I24" i="10"/>
  <c r="I22" i="10"/>
  <c r="I21" i="10"/>
  <c r="I23" i="10" s="1"/>
  <c r="E37" i="9"/>
  <c r="B47" i="9"/>
  <c r="B46" i="9"/>
  <c r="B58" i="9"/>
  <c r="B57" i="9"/>
  <c r="B56" i="9"/>
  <c r="B55" i="9"/>
  <c r="B54" i="9"/>
  <c r="B53" i="9"/>
  <c r="B52" i="9"/>
  <c r="B51" i="9"/>
  <c r="B50" i="9"/>
  <c r="B49" i="9"/>
  <c r="B48" i="9"/>
  <c r="B45" i="9"/>
  <c r="E32" i="9"/>
  <c r="E31" i="9"/>
  <c r="E35" i="9"/>
  <c r="E36" i="9"/>
  <c r="E34" i="9"/>
  <c r="E33" i="9"/>
  <c r="E30" i="9"/>
  <c r="E38" i="9"/>
  <c r="B40" i="9"/>
  <c r="B39" i="9"/>
  <c r="B36" i="9"/>
  <c r="B35" i="9"/>
  <c r="B34" i="9"/>
  <c r="B31" i="9"/>
  <c r="B30" i="9"/>
  <c r="J23" i="9"/>
  <c r="J24" i="9" s="1"/>
  <c r="J25" i="9" s="1"/>
  <c r="K23" i="9"/>
  <c r="L23" i="9"/>
  <c r="L24" i="9" s="1"/>
  <c r="L25" i="9" s="1"/>
  <c r="M23" i="9"/>
  <c r="N23" i="9"/>
  <c r="N24" i="9" s="1"/>
  <c r="N25" i="9" s="1"/>
  <c r="O23" i="9"/>
  <c r="O24" i="9" s="1"/>
  <c r="O25" i="9" s="1"/>
  <c r="P23" i="9"/>
  <c r="P24" i="9" s="1"/>
  <c r="Q23" i="9"/>
  <c r="R23" i="9"/>
  <c r="R24" i="9" s="1"/>
  <c r="R25" i="9" s="1"/>
  <c r="S23" i="9"/>
  <c r="S24" i="9" s="1"/>
  <c r="S25" i="9" s="1"/>
  <c r="T23" i="9"/>
  <c r="T24" i="9" s="1"/>
  <c r="T25" i="9" s="1"/>
  <c r="J26" i="9"/>
  <c r="K26" i="9"/>
  <c r="L26" i="9"/>
  <c r="M26" i="9"/>
  <c r="N26" i="9"/>
  <c r="O26" i="9"/>
  <c r="P26" i="9"/>
  <c r="Q26" i="9"/>
  <c r="R26" i="9"/>
  <c r="S26" i="9"/>
  <c r="T26" i="9"/>
  <c r="I36" i="5"/>
  <c r="I26" i="9"/>
  <c r="I23" i="9"/>
  <c r="E65" i="5"/>
  <c r="E54" i="5"/>
  <c r="E66" i="5"/>
  <c r="E64" i="5"/>
  <c r="E63" i="5"/>
  <c r="E62" i="5"/>
  <c r="E61" i="5"/>
  <c r="E60" i="5"/>
  <c r="E59" i="5"/>
  <c r="E58" i="5"/>
  <c r="E57" i="5"/>
  <c r="E56" i="5"/>
  <c r="E55" i="5"/>
  <c r="E53" i="5"/>
  <c r="E52" i="5"/>
  <c r="E51" i="5"/>
  <c r="E50" i="5"/>
  <c r="E49" i="5"/>
  <c r="E67" i="5" s="1"/>
  <c r="E43" i="5"/>
  <c r="E42" i="5"/>
  <c r="E41" i="5"/>
  <c r="E40" i="5"/>
  <c r="E39" i="5"/>
  <c r="E38" i="5"/>
  <c r="E37" i="5"/>
  <c r="E36" i="5"/>
  <c r="E35" i="5"/>
  <c r="B47" i="5"/>
  <c r="B46" i="5"/>
  <c r="B43" i="5"/>
  <c r="B42" i="5"/>
  <c r="B41" i="5"/>
  <c r="B38" i="5"/>
  <c r="B37" i="5"/>
  <c r="J33" i="5"/>
  <c r="J34" i="5" s="1"/>
  <c r="J35" i="5" s="1"/>
  <c r="K33" i="5"/>
  <c r="K34" i="5" s="1"/>
  <c r="L33" i="5"/>
  <c r="L34" i="5" s="1"/>
  <c r="M33" i="5"/>
  <c r="N33" i="5"/>
  <c r="N34" i="5" s="1"/>
  <c r="N35" i="5" s="1"/>
  <c r="O33" i="5"/>
  <c r="O34" i="5" s="1"/>
  <c r="O35" i="5" s="1"/>
  <c r="P33" i="5"/>
  <c r="P34" i="5" s="1"/>
  <c r="P35" i="5" s="1"/>
  <c r="Q33" i="5"/>
  <c r="R33" i="5"/>
  <c r="R34" i="5" s="1"/>
  <c r="R35" i="5" s="1"/>
  <c r="S33" i="5"/>
  <c r="T33" i="5"/>
  <c r="T34" i="5" s="1"/>
  <c r="J36" i="5"/>
  <c r="K36" i="5"/>
  <c r="L36" i="5"/>
  <c r="M36" i="5"/>
  <c r="N36" i="5"/>
  <c r="O36" i="5"/>
  <c r="P36" i="5"/>
  <c r="Q36" i="5"/>
  <c r="R36" i="5"/>
  <c r="S36" i="5"/>
  <c r="T36" i="5"/>
  <c r="I33" i="5"/>
  <c r="I34" i="5" s="1"/>
  <c r="Q23" i="10" l="1"/>
  <c r="M23" i="10"/>
  <c r="E33" i="10"/>
  <c r="R23" i="10"/>
  <c r="N23" i="10"/>
  <c r="J23" i="10"/>
  <c r="O23" i="10"/>
  <c r="K23" i="10"/>
  <c r="B34" i="10"/>
  <c r="B28" i="10"/>
  <c r="B59" i="9"/>
  <c r="B32" i="9"/>
  <c r="K24" i="9"/>
  <c r="K25" i="9" s="1"/>
  <c r="I24" i="9"/>
  <c r="I25" i="9" s="1"/>
  <c r="P25" i="9"/>
  <c r="E39" i="9"/>
  <c r="B41" i="9"/>
  <c r="B37" i="9"/>
  <c r="Q24" i="9"/>
  <c r="Q25" i="9" s="1"/>
  <c r="M24" i="9"/>
  <c r="M25" i="9" s="1"/>
  <c r="E44" i="5"/>
  <c r="B39" i="5"/>
  <c r="S34" i="5"/>
  <c r="S35" i="5" s="1"/>
  <c r="T35" i="5"/>
  <c r="L35" i="5"/>
  <c r="K35" i="5"/>
  <c r="Q34" i="5"/>
  <c r="Q35" i="5" s="1"/>
  <c r="M34" i="5"/>
  <c r="M35" i="5" s="1"/>
  <c r="E47" i="4"/>
  <c r="E59" i="4"/>
  <c r="E58" i="4"/>
  <c r="E57" i="4"/>
  <c r="E56" i="4"/>
  <c r="E55" i="4"/>
  <c r="E54" i="4"/>
  <c r="E53" i="4"/>
  <c r="E52" i="4"/>
  <c r="E51" i="4"/>
  <c r="E50" i="4"/>
  <c r="E49" i="4"/>
  <c r="E48" i="4"/>
  <c r="E46" i="4"/>
  <c r="E45" i="4"/>
  <c r="E34" i="4"/>
  <c r="E33" i="4"/>
  <c r="E32" i="4"/>
  <c r="E31" i="4"/>
  <c r="E30" i="4"/>
  <c r="E29" i="4"/>
  <c r="E28" i="4"/>
  <c r="E27" i="4"/>
  <c r="B45" i="4"/>
  <c r="B44" i="4"/>
  <c r="B34" i="4"/>
  <c r="B33" i="4"/>
  <c r="B32" i="4"/>
  <c r="B31" i="2"/>
  <c r="B30" i="2"/>
  <c r="B29" i="2"/>
  <c r="B28" i="2"/>
  <c r="B26" i="2"/>
  <c r="B25" i="2"/>
  <c r="B28" i="4"/>
  <c r="B27" i="4"/>
  <c r="J22" i="4"/>
  <c r="J23" i="4" s="1"/>
  <c r="J24" i="4" s="1"/>
  <c r="K22" i="4"/>
  <c r="K23" i="4" s="1"/>
  <c r="L22" i="4"/>
  <c r="L23" i="4" s="1"/>
  <c r="M22" i="4"/>
  <c r="N22" i="4"/>
  <c r="N23" i="4" s="1"/>
  <c r="N24" i="4" s="1"/>
  <c r="O22" i="4"/>
  <c r="O23" i="4" s="1"/>
  <c r="O24" i="4" s="1"/>
  <c r="P22" i="4"/>
  <c r="Q22" i="4"/>
  <c r="R22" i="4"/>
  <c r="R23" i="4" s="1"/>
  <c r="R24" i="4" s="1"/>
  <c r="S22" i="4"/>
  <c r="S23" i="4" s="1"/>
  <c r="T22" i="4"/>
  <c r="T23" i="4" s="1"/>
  <c r="J25" i="4"/>
  <c r="K25" i="4"/>
  <c r="L25" i="4"/>
  <c r="M25" i="4"/>
  <c r="N25" i="4"/>
  <c r="O25" i="4"/>
  <c r="P25" i="4"/>
  <c r="Q25" i="4"/>
  <c r="R25" i="4"/>
  <c r="S25" i="4"/>
  <c r="T25" i="4"/>
  <c r="H39" i="2"/>
  <c r="H25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E35" i="2"/>
  <c r="E34" i="2"/>
  <c r="E33" i="2"/>
  <c r="E32" i="2"/>
  <c r="E31" i="2"/>
  <c r="E30" i="2"/>
  <c r="E29" i="2"/>
  <c r="E36" i="2" s="1"/>
  <c r="E26" i="2"/>
  <c r="E25" i="2"/>
  <c r="H40" i="2" l="1"/>
  <c r="E60" i="4"/>
  <c r="B35" i="4"/>
  <c r="B29" i="4"/>
  <c r="S24" i="4"/>
  <c r="T24" i="4"/>
  <c r="L24" i="4"/>
  <c r="K24" i="4"/>
  <c r="P23" i="4"/>
  <c r="P24" i="4" s="1"/>
  <c r="Q23" i="4"/>
  <c r="Q24" i="4" s="1"/>
  <c r="M23" i="4"/>
  <c r="M24" i="4" s="1"/>
  <c r="B27" i="2"/>
  <c r="D315" i="8" l="1"/>
  <c r="B325" i="8"/>
  <c r="D325" i="8" s="1"/>
  <c r="B44" i="5" l="1"/>
  <c r="B515" i="8"/>
  <c r="C515" i="8" s="1"/>
  <c r="B48" i="5" l="1"/>
  <c r="B46" i="4"/>
  <c r="E27" i="2"/>
  <c r="B370" i="8" l="1"/>
  <c r="B414" i="8"/>
  <c r="C411" i="8"/>
  <c r="C413" i="8"/>
  <c r="C408" i="8" l="1"/>
  <c r="C412" i="8"/>
  <c r="C410" i="8"/>
  <c r="C409" i="8"/>
  <c r="C370" i="8" l="1"/>
  <c r="C414" i="8"/>
  <c r="C439" i="8" l="1"/>
  <c r="D438" i="8"/>
  <c r="C436" i="8"/>
  <c r="D435" i="8"/>
  <c r="D413" i="8"/>
  <c r="D412" i="8"/>
  <c r="D411" i="8"/>
  <c r="D410" i="8"/>
  <c r="D409" i="8"/>
  <c r="D408" i="8"/>
  <c r="D407" i="8"/>
  <c r="D406" i="8"/>
  <c r="D405" i="8"/>
  <c r="C388" i="8"/>
  <c r="D387" i="8"/>
  <c r="C385" i="8"/>
  <c r="B385" i="8"/>
  <c r="D385" i="8" s="1"/>
  <c r="D369" i="8"/>
  <c r="D368" i="8"/>
  <c r="D367" i="8"/>
  <c r="D366" i="8"/>
  <c r="D365" i="8"/>
  <c r="D364" i="8"/>
  <c r="D363" i="8"/>
  <c r="D362" i="8"/>
  <c r="D361" i="8"/>
  <c r="D360" i="8"/>
  <c r="B436" i="8" l="1"/>
  <c r="D436" i="8" s="1"/>
  <c r="B439" i="8"/>
  <c r="D439" i="8" s="1"/>
  <c r="B388" i="8"/>
  <c r="D388" i="8" s="1"/>
  <c r="D370" i="8"/>
  <c r="D264" i="8"/>
  <c r="D266" i="8" l="1"/>
  <c r="D267" i="8"/>
  <c r="D268" i="8"/>
  <c r="D269" i="8"/>
  <c r="D270" i="8"/>
  <c r="D271" i="8"/>
  <c r="D272" i="8"/>
  <c r="D273" i="8"/>
  <c r="C292" i="8"/>
  <c r="C295" i="8"/>
  <c r="B295" i="8" l="1"/>
  <c r="D295" i="8" s="1"/>
  <c r="D294" i="8"/>
  <c r="B292" i="8"/>
  <c r="D292" i="8" s="1"/>
  <c r="D291" i="8"/>
  <c r="D414" i="8" l="1"/>
  <c r="D404" i="8"/>
  <c r="D265" i="8"/>
</calcChain>
</file>

<file path=xl/sharedStrings.xml><?xml version="1.0" encoding="utf-8"?>
<sst xmlns="http://schemas.openxmlformats.org/spreadsheetml/2006/main" count="2520" uniqueCount="634">
  <si>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</si>
  <si>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</si>
  <si>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</si>
  <si>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</si>
  <si>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</si>
  <si>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</si>
  <si>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</si>
  <si>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</si>
  <si>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</si>
  <si>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</si>
  <si>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</si>
  <si>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</si>
  <si>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</si>
  <si>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</si>
  <si>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</si>
  <si>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</si>
  <si>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</si>
  <si>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</si>
  <si>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</si>
  <si>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</si>
  <si>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</si>
  <si>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</si>
  <si>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</si>
  <si>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EPE (Elementary 2)</t>
  </si>
  <si>
    <t>31-40 ปี</t>
  </si>
  <si>
    <t>หญิง</t>
  </si>
  <si>
    <t>20-30 ปี</t>
  </si>
  <si>
    <t>ศึกษาศาสตร์</t>
  </si>
  <si>
    <t>ปริญญาโท</t>
  </si>
  <si>
    <t>การบริหารการศึกษา</t>
  </si>
  <si>
    <t>EPE (Starter 2)</t>
  </si>
  <si>
    <t>EPE (Pre-Intermediate)</t>
  </si>
  <si>
    <t>-</t>
  </si>
  <si>
    <t>คณะศึกษาศาสตร์</t>
  </si>
  <si>
    <t>51 ปีขึ้นไป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</si>
  <si>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</si>
  <si>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</si>
  <si>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</si>
  <si>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1. กลุ่ม Elementary 2 พบว่า  ก่อนเข้ารับการอบรมผู้เข้าร่วมโครงการมีความรู้ความเข้าใจ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</si>
  <si>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</si>
  <si>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</si>
  <si>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</si>
  <si>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</si>
  <si>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</si>
  <si>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</si>
  <si>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</si>
  <si>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</si>
  <si>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</si>
  <si>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</si>
  <si>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</si>
  <si>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</si>
  <si>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 xml:space="preserve">Pre - Intermediate    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</si>
  <si>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</si>
  <si>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</si>
  <si>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</si>
  <si>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</si>
  <si>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</si>
  <si>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</si>
  <si>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 xml:space="preserve">Pre - Intermediate   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</si>
  <si>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</si>
  <si>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</si>
  <si>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</si>
  <si>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</si>
  <si>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 xml:space="preserve">Pre - Intermediate 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</si>
  <si>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</si>
  <si>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</si>
  <si>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</si>
  <si>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>Pre - Intermediate</t>
  </si>
  <si>
    <t xml:space="preserve">Starter 2   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</si>
  <si>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</si>
  <si>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</si>
  <si>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</si>
  <si>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</si>
  <si>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</si>
  <si>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</si>
  <si>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</si>
  <si>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</si>
  <si>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</si>
  <si>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</si>
  <si>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</si>
  <si>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</si>
  <si>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</si>
  <si>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</si>
  <si>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</si>
  <si>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</si>
  <si>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</si>
  <si>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</si>
  <si>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</si>
  <si>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</si>
  <si>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</si>
  <si>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</si>
  <si>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</si>
  <si>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</si>
  <si>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</si>
  <si>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</si>
  <si>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</si>
  <si>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</si>
  <si>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EPE (Pre - Intermediate) 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</si>
  <si>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</si>
  <si>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</si>
  <si>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</si>
  <si>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</si>
  <si>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</si>
  <si>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อายุ</t>
  </si>
  <si>
    <t>ระดับ</t>
  </si>
  <si>
    <t>สาขาวิชา</t>
  </si>
  <si>
    <t>ที่อยู่อีเมล</t>
  </si>
  <si>
    <t>กลุ่ม Per-Intermediate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</si>
  <si>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</si>
  <si>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</si>
  <si>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>มาก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</si>
  <si>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</si>
  <si>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    สาขาวิชาการบริหารการศึกษา</t>
  </si>
  <si>
    <t xml:space="preserve">          จากตารางแสดงจำนวนผู้เข้าร่วมรับการอบรมจำแนกตามคณะ/วิทยาลัย พบว่า กลุ่ม Elementary 2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</si>
  <si>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</si>
  <si>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</si>
  <si>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จากตารางแสดงจำนวนผู้เข้าร่วมรับการอบรมจำแนกตามสาขาวิชา พบว่า กลุ่ม Elementary 2 สาขาวิชา</t>
  </si>
  <si>
    <t xml:space="preserve">   51 ปีขึ้นไป</t>
  </si>
  <si>
    <t xml:space="preserve">1. กลุ่ม Elementary 2  พบว่า จำนวนผู้เข้ารับการอบรมจำแนกตามเพศ เป็นเพศหญิง คิดเป็นร้อยละ 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</si>
  <si>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</si>
  <si>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วันที่ 19 มีนาคม 2565</t>
  </si>
  <si>
    <t>ผลการประเมินโครงการภาษาอังกฤษเพื่อยกระดับความรู้นิสิตบัณฑิตศึกษา วันที่ 19 มีนาคม 2565</t>
  </si>
  <si>
    <t>supawanp64@nu.ac.th</t>
  </si>
  <si>
    <t>วิทยาศาสตร์การแพทย์</t>
  </si>
  <si>
    <t>singthongk63@nu.ac.th</t>
  </si>
  <si>
    <t>chinnawatoo63@nu.ac.th</t>
  </si>
  <si>
    <t>หลักสูตรและการสอน</t>
  </si>
  <si>
    <t>parinyalo63@nu.ac.th</t>
  </si>
  <si>
    <t>วิศวกรรมศาตร์</t>
  </si>
  <si>
    <t>วิศวกรรมไฟฟ้า</t>
  </si>
  <si>
    <t>siripas61@nu.ac.th</t>
  </si>
  <si>
    <t>วิจัยและประเมินทางการศึกษา</t>
  </si>
  <si>
    <t>waraporncha60@nu.ac.th</t>
  </si>
  <si>
    <t>สาธารณสุขศาสตร์</t>
  </si>
  <si>
    <t>shawissp64@nu.ac.th</t>
  </si>
  <si>
    <t>วิทยาศาสตร์</t>
  </si>
  <si>
    <t>เทคโนโลยีสารสนเทศ</t>
  </si>
  <si>
    <t>EPE (Intermediate)</t>
  </si>
  <si>
    <t>wiratr63@nu.ac.th</t>
  </si>
  <si>
    <t>สังคมศึกษา</t>
  </si>
  <si>
    <t>Montreek63@nu.ac.th</t>
  </si>
  <si>
    <t>sumitrasu64@nu.ac.th</t>
  </si>
  <si>
    <t>คณะเกษตรศาสตร์ฯ</t>
  </si>
  <si>
    <t>ทรัพยากรธรรมชาติและสิ่งแวดล้อม</t>
  </si>
  <si>
    <t>sukkans61@nu.ac.th</t>
  </si>
  <si>
    <t>ฟิสิกส์ประยุกต์</t>
  </si>
  <si>
    <t>jutaratme61@nu.ac.th</t>
  </si>
  <si>
    <t>สถาปัตยกรรมศาสตร์</t>
  </si>
  <si>
    <t>ศิลปะและการออกแบบ</t>
  </si>
  <si>
    <t>jitrapat63@nu.ac.th</t>
  </si>
  <si>
    <t>siriphatm64@nu.ac.th</t>
  </si>
  <si>
    <t>คณะวิทยาศาสตร์</t>
  </si>
  <si>
    <t>วิทยาศาสตร์ชีวภาพ</t>
  </si>
  <si>
    <t xml:space="preserve">worrawatk60@nu.ac.th  </t>
  </si>
  <si>
    <t>บริหารจัดการเรียนการสอนเพื่ออำนวยความสะดวกให้นิสิตได้อย่างดีครับ ขอบคุณครับ</t>
  </si>
  <si>
    <t>sirikwank64@nu.ac.th</t>
  </si>
  <si>
    <t>นวัตกรรมทางการวัดผลการศึกษา</t>
  </si>
  <si>
    <t>panutday64@nu.ac.th</t>
  </si>
  <si>
    <t>สหเวชศาสตร์</t>
  </si>
  <si>
    <t>เทคนิคการแพทย์</t>
  </si>
  <si>
    <t>sabvolleyball@gmail.com</t>
  </si>
  <si>
    <t>EDUCATION</t>
  </si>
  <si>
    <t>Development Of Education</t>
  </si>
  <si>
    <t>EPE (Upper-Intermediate)</t>
  </si>
  <si>
    <t>khorokoto63@nu.ac.th</t>
  </si>
  <si>
    <t>สาธารณสุขศาสตรมหาบัณฑิต</t>
  </si>
  <si>
    <t>seksanp63@nu.ac.th</t>
  </si>
  <si>
    <t>วิทยาลัยพลังงานทดแทนและสมาร์ตกริดเทคโนโลยี</t>
  </si>
  <si>
    <t>การจัดการสมาร์ตซีตี้และนวัตกรรมดิจิทัล</t>
  </si>
  <si>
    <t>ไม่มีครับ</t>
  </si>
  <si>
    <t>Sunidaka64@nu.ac.th</t>
  </si>
  <si>
    <t>คณะวิศวกรรมศาสตร์</t>
  </si>
  <si>
    <t>การจัดการวิศวกรรม</t>
  </si>
  <si>
    <t>thanawatta64@nu.ac.th</t>
  </si>
  <si>
    <t>สถาปัตย์ ศิลปะและการออกแบบ</t>
  </si>
  <si>
    <t>supisaraM62@nu.ac.th</t>
  </si>
  <si>
    <t>คณะบริหารธุรกิจฯ</t>
  </si>
  <si>
    <t>การบัญชี</t>
  </si>
  <si>
    <t>orange_dd_teen@hotmail.com</t>
  </si>
  <si>
    <t>ประเมินและวิจัยทางการศึกษา</t>
  </si>
  <si>
    <t>kwabdaom64@nu.ac.th</t>
  </si>
  <si>
    <t>ชีวเวชศาสตร์</t>
  </si>
  <si>
    <t>เสียงเจ้าหน้าที่คุมสอบไม่ค่อยชัดเจน เบา ขาดๆหายๆ</t>
  </si>
  <si>
    <t>panudetk63@nu.ac.th</t>
  </si>
  <si>
    <t>kamonthipt64@nu.ac.th</t>
  </si>
  <si>
    <t>นวัตกรรมทางการวัดผลการเรียนรู้</t>
  </si>
  <si>
    <t>apatchac60@nu.ac.th</t>
  </si>
  <si>
    <t>เทคโนโลยีและสื่อสารการศึกษา</t>
  </si>
  <si>
    <t>methasitn63@nu.ac.th</t>
  </si>
  <si>
    <t>สาธารณสุขศาสตร์มหาบัณฑิต</t>
  </si>
  <si>
    <t>อยากเข้าเรียนในชั้นเรียน</t>
  </si>
  <si>
    <t>on-umap64@nu.ac.th</t>
  </si>
  <si>
    <t>วิทยาการคอมพิวเตอร์</t>
  </si>
  <si>
    <t>nontayaw62@nu.ac.th</t>
  </si>
  <si>
    <t>phasitsi63@nu.ac.th</t>
  </si>
  <si>
    <t>คณะสาธารณสุขศาสตร์</t>
  </si>
  <si>
    <t>thanakritk63@nu.ac.th</t>
  </si>
  <si>
    <t>purimr63@nu.ac.th</t>
  </si>
  <si>
    <t>วิศวกรรมศาสตร์</t>
  </si>
  <si>
    <t>---</t>
  </si>
  <si>
    <t>kittikaj64@nu.ac.th</t>
  </si>
  <si>
    <t>suchadau63@nu.ac.th</t>
  </si>
  <si>
    <t>คณะบริหารธุรกิจ เศรษฐศาสตร์และการสื่อสาร</t>
  </si>
  <si>
    <t>บัญชี</t>
  </si>
  <si>
    <t>jiratt63@nu.ac.th</t>
  </si>
  <si>
    <t>วิทยาลัยพลังงานทดแทน</t>
  </si>
  <si>
    <t>สมาร์ทซิตี้</t>
  </si>
  <si>
    <t>ขอบคุณ อจ. ทุกท่านครับ</t>
  </si>
  <si>
    <t>view25sunisa@gmail.com</t>
  </si>
  <si>
    <t>บริหารธุรกิจเศรษฐศาสตร์และการสื่อสาร</t>
  </si>
  <si>
    <t>การสื่อสาร</t>
  </si>
  <si>
    <t>mekalat64@nu.ac.th</t>
  </si>
  <si>
    <t>rungthiwaj63@nu.ac.th</t>
  </si>
  <si>
    <t>คณะเกษตรศาสตร์ทรัพยากรธรรมชาติ และสิ่งแวดล้อม</t>
  </si>
  <si>
    <t>สัตวศาสตร์</t>
  </si>
  <si>
    <t>naruepornb63@nu.ac.th</t>
  </si>
  <si>
    <t>science</t>
  </si>
  <si>
    <t>Biotechnology</t>
  </si>
  <si>
    <t xml:space="preserve">อาจารย์สอนดีค่ะ เข้าใจง่าย </t>
  </si>
  <si>
    <t>wasanw62@nu.ac.th</t>
  </si>
  <si>
    <t>kanitthac63@nu.ac.th</t>
  </si>
  <si>
    <t>เทคโนโลยีชีวภาพ</t>
  </si>
  <si>
    <t>keeratiph64@nu.ac.th</t>
  </si>
  <si>
    <t>ผู้สอนสอนได้เข้าใจง่าย มีการให้ทำแบบฝึกหัดทุกคาบ</t>
  </si>
  <si>
    <t>Jirananp64@nu.ac.th</t>
  </si>
  <si>
    <t>สถิติ</t>
  </si>
  <si>
    <t>jirapornd64@nu.ac.th</t>
  </si>
  <si>
    <t>อยากให้มีแบบฝึกหัดเพิ่มเติมนอกเหนือจากในหนังสือเพื่อให้ทบทวนความรู้ก่อนสอบ</t>
  </si>
  <si>
    <t>pattarawadeekh63@nu.ac.th</t>
  </si>
  <si>
    <t>เคมี</t>
  </si>
  <si>
    <t>puritt64@nu.ac.th</t>
  </si>
  <si>
    <t>คณิตศาสตร์</t>
  </si>
  <si>
    <t>pattanand64@nu.ac.th</t>
  </si>
  <si>
    <t>ปรัชญาดุษฎีบัณฑิต สาขาการสื่อสาร</t>
  </si>
  <si>
    <t>piyanutk64@nu.ac.th</t>
  </si>
  <si>
    <t>ทันตแพทยศาสตร์</t>
  </si>
  <si>
    <t>ทันตกรรมสำหรับเด็ก</t>
  </si>
  <si>
    <t>zsuntar@gmail.com</t>
  </si>
  <si>
    <t>คณะวิทยศาสตรื</t>
  </si>
  <si>
    <t>supakitt63@nu.ac.th</t>
  </si>
  <si>
    <t>komphetw64@nu.ac.th</t>
  </si>
  <si>
    <t>pichapornb64@nu.ac.th</t>
  </si>
  <si>
    <t>nattharatphana60@nu.ac.th</t>
  </si>
  <si>
    <t>บริหารธุรกิจ เศษฐศาสตร์และการสื่อสาร</t>
  </si>
  <si>
    <t>MBA</t>
  </si>
  <si>
    <t>kanphitchaj64@nu.ac.th</t>
  </si>
  <si>
    <t>วิจัยและการประเมินผล</t>
  </si>
  <si>
    <t>chitchanoks64@nu.ac.th</t>
  </si>
  <si>
    <t>พลศึกษาและวิทยาศาสตร์การออกกำลังกาย</t>
  </si>
  <si>
    <t>supawadeed64@nu.ac.th</t>
  </si>
  <si>
    <t>akachaik59@nu.ac.th</t>
  </si>
  <si>
    <t>เภสัชศาสตร์</t>
  </si>
  <si>
    <t>เภสัชวิทยา</t>
  </si>
  <si>
    <t>woranuchl61@nu.ac.th</t>
  </si>
  <si>
    <t>คณิตศาสตร์ศึกษา</t>
  </si>
  <si>
    <t>singhap64@nu.ac.th</t>
  </si>
  <si>
    <t>สถาปัตยกรรม ศิลปะ และการออกแบบ</t>
  </si>
  <si>
    <t>ศิลปะ และการออกแบบ</t>
  </si>
  <si>
    <t>supphakith61@nu.ac.th</t>
  </si>
  <si>
    <t>สังคมศาสตร์</t>
  </si>
  <si>
    <t>เอเชียตะวันออกเฉียงใต้ศึกษา</t>
  </si>
  <si>
    <t>tantikas62@nu.ac.th</t>
  </si>
  <si>
    <t>เกษตรศาสตร์</t>
  </si>
  <si>
    <t>ภูมิสารสนเทศศาสตร์</t>
  </si>
  <si>
    <t>phadungkiatk64@nu.ac.th</t>
  </si>
  <si>
    <t>คณะสหเวชศาสตร์</t>
  </si>
  <si>
    <t>suprakitw64@nu.ac.th</t>
  </si>
  <si>
    <t>chadaratt64@nu.ac.th</t>
  </si>
  <si>
    <t>thitiratj63@nu.ac.th</t>
  </si>
  <si>
    <t>คณะบริหารธุรกิจ เศรษฐศาสตร์ และการสื่อสาร</t>
  </si>
  <si>
    <t>kotchakornk64@nu.ac.th</t>
  </si>
  <si>
    <t>คณะเกษตรศาสตร์ ทรัพยากรธรรมชาติและสิ่งแวดล้อม</t>
  </si>
  <si>
    <t>วิทยาสาสตร์และเทคโนโลยีการอาหาร</t>
  </si>
  <si>
    <t>pornnapatha61@nu.ac.th</t>
  </si>
  <si>
    <t>pawinees59@nu.ac.th</t>
  </si>
  <si>
    <t>สถาปัตยกรรมศาสตร์ศิลปะและการออกแบบ</t>
  </si>
  <si>
    <t>patchayay64@nu.ac.th</t>
  </si>
  <si>
    <t>chainuwats63@nu.ac.th</t>
  </si>
  <si>
    <t>salinthipd64@nu.ac.th</t>
  </si>
  <si>
    <t>sutassa.1983@gmail.com</t>
  </si>
  <si>
    <t>วิศวกรรมสิ่งแวดล้อม</t>
  </si>
  <si>
    <t>sirikanwaraj62@nu.ac.th</t>
  </si>
  <si>
    <t>BEC</t>
  </si>
  <si>
    <t>การจัดการการท่องเที่ยวและจิตบริการ</t>
  </si>
  <si>
    <t>เรียนหลักสูตรที่ 2 แล้ว อาจารย์สอนดีทุกท่าน ตั้งใจตอบคำถามดี ชัดเจน ใจเย็น</t>
  </si>
  <si>
    <t>worapongp63@nu.ac.th</t>
  </si>
  <si>
    <t>เกษตรศาสตร์และทรัพยากรธรรมชาติ</t>
  </si>
  <si>
    <t>วิทยาศาสตร์เกษตร์</t>
  </si>
  <si>
    <t>ขอบคุณครับ</t>
  </si>
  <si>
    <t>woraritp64@nu.ac.th</t>
  </si>
  <si>
    <t>atcharat64@nu.ac.th</t>
  </si>
  <si>
    <t>วิศวกรรรมการจัดการ</t>
  </si>
  <si>
    <t>amonthepc63@nu.ac.th</t>
  </si>
  <si>
    <t>thanapornpanu63@nu.ac.th</t>
  </si>
  <si>
    <t>บริหาร</t>
  </si>
  <si>
    <t>สื่อสาร</t>
  </si>
  <si>
    <t>amornrat.mu@ssru.ac.th</t>
  </si>
  <si>
    <t>วิศวกรรมการจัดการ</t>
  </si>
  <si>
    <t>patcharint61@nu.ac.th</t>
  </si>
  <si>
    <t>คณะสถาปัตยกรรมศาสตร์</t>
  </si>
  <si>
    <t>orathaipa60@nu.ac.th</t>
  </si>
  <si>
    <t>คณะสาธารณวุขศาสตร์</t>
  </si>
  <si>
    <t>สาขาวิชาสาธารณสุขศาสตร์</t>
  </si>
  <si>
    <t xml:space="preserve">ขอบคุณค่ะ  ที่ทำให้มีความรู้เรื่องภาษาอังกฤษดีขึ้นกว่าเดิมเยอะเลยค่ะ </t>
  </si>
  <si>
    <t>napapachk64@nu.ac.th</t>
  </si>
  <si>
    <t>การบริหารธุรกิจ</t>
  </si>
  <si>
    <t>koonjirap63@nu.ac.th</t>
  </si>
  <si>
    <t>ชีวเคมี</t>
  </si>
  <si>
    <t>phennapaj63@nu.ac.th</t>
  </si>
  <si>
    <t>คณะบริหารฯ</t>
  </si>
  <si>
    <t>การบริหารเทคโนโลยีสารสนเทศเชิงกลยุทธ์</t>
  </si>
  <si>
    <t>phiradas64@nu.ac.th</t>
  </si>
  <si>
    <t>จุลชีววิทยา</t>
  </si>
  <si>
    <t>sunattras60@nu.ac.th</t>
  </si>
  <si>
    <t>--</t>
  </si>
  <si>
    <t>preeyanunc63@nu.ac.th</t>
  </si>
  <si>
    <t>wikarnw63@nu.ac.th</t>
  </si>
  <si>
    <t>สมาร์ตกริดเทคโนโลยี</t>
  </si>
  <si>
    <t>wanaleet63@nu.ac.th</t>
  </si>
  <si>
    <t>สาธาณรสุขศาสตร์</t>
  </si>
  <si>
    <t>titiporng64@nu.ac.th</t>
  </si>
  <si>
    <t>teerasak.lab@mail.com</t>
  </si>
  <si>
    <t>pattarapornm64@nu.ac.th</t>
  </si>
  <si>
    <t>pornvimonk63@nu.ac.th</t>
  </si>
  <si>
    <t>sitthiaskt63@nu.ac.th</t>
  </si>
  <si>
    <t>สาธารณสุข</t>
  </si>
  <si>
    <t>bunliangs63@nu.ac.th</t>
  </si>
  <si>
    <t>อาจารย์ผู้สอนอธิบายได้ละเอียด และเข้าใจง่ายค่ะ</t>
  </si>
  <si>
    <t>kamonratt64@nu.ac.th</t>
  </si>
  <si>
    <t>wanwisar63@nu.ac.th</t>
  </si>
  <si>
    <t>jakkritv63@nu.ac.th</t>
  </si>
  <si>
    <t>สาธารณสุขศาตรดุษฎีบัณฑิต</t>
  </si>
  <si>
    <t>kominb64@gmail.com</t>
  </si>
  <si>
    <t>nuttachas63@nu.ac.th</t>
  </si>
  <si>
    <t>วิทยาศาสตร์การเเพทย์</t>
  </si>
  <si>
    <t>ปรสิตวิทยา</t>
  </si>
  <si>
    <t>watchareeb63@nu.ac.th</t>
  </si>
  <si>
    <t>ketsarint63@nu.ac.th</t>
  </si>
  <si>
    <t>คณะวิทยาศาสตร์การแพทย์</t>
  </si>
  <si>
    <t>สาขาวิชาปรสิตวิทยา</t>
  </si>
  <si>
    <t>ekaphank64@nu.ac.th</t>
  </si>
  <si>
    <t>thitareese61@nu.ac.th</t>
  </si>
  <si>
    <t>วิจัยและประเมินการศึกษา</t>
  </si>
  <si>
    <t>pluemkamonp63@nu.ac.th</t>
  </si>
  <si>
    <t>jindapornj60@nu.ac.th</t>
  </si>
  <si>
    <t>surachetc62@nu.ac.th</t>
  </si>
  <si>
    <t>พัฒนศึกษา</t>
  </si>
  <si>
    <t>aromc63@nu.ac.th</t>
  </si>
  <si>
    <t>พัฒนาสังคม</t>
  </si>
  <si>
    <t>เป็นการทบทวนความรู้เพื่อใช้ในการศึกษาต่อได้ดี4ค่ะ</t>
  </si>
  <si>
    <t>เยี่ยม4ครับ</t>
  </si>
  <si>
    <t>อาจารย์สอนเข้าใจได้ง่าย4ๆค่ะ ทีมงานและพี่ๆคุมสอบดี4ค่ะ</t>
  </si>
  <si>
    <t xml:space="preserve">อาจารย์สอนดี4ครับ </t>
  </si>
  <si>
    <t xml:space="preserve">ควรปรับเวลาเรียนมาเป็นวันละ 3 ชั่วโมง และเพิ่มจำนวนวันที่เรียนให้4ขึ้น เนื่องจากเวลาเรียน 1 วัน ทำให้ประสิทธิภาพในการเรียนลดลง </t>
  </si>
  <si>
    <t>ขอขอบคุณอาจารย์ผู้สอนและทีมงานทุกท่าน4ครับ (หากมีการเฉลยแบบฝึกหัดทั้งหมดในเล่มก็จะดี4ครับเพราะจะได้ใช้ศึกษาด้วยตนเอง)</t>
  </si>
  <si>
    <t>อาจารย์สอนดี4ครับ มีการนำเอาเอกสารหรือวีดีโอที่เกี่ยวข้องกับบทเรียนมาเพิ่มเติมในการเรียนการสอน ทำให้ผู้เรียนเกิดความเข้าใจที่ง่ายขึ้น ชอบการสอนลักษณะแบบนี้ครับ</t>
  </si>
  <si>
    <t>อาจารย์ใจดีและเป็นกันเอง4ค่ะ รู้สึกที่ได้เรียน ขอบคุณค่ะ</t>
  </si>
  <si>
    <t>อาจารย์สอนดี4 ๆ ค่ะสำหรับเจ้าหน้าที่ก็ดูแลดี4เช่่นเดียวกัน  แต่สิ่งที่กังวลคือการสอบเพราะกลัวไม่ผ่านตามเกณฑ์การทดสอบและจะทำให้ต้องใช้เวลาในการเรียน4ยิ่งขึ้น อยากให้ทางบัณฑิตช่วยหาแนวทางเพื่อส่งเสริมนิสิตทางด้านภาษาอังฤษ เช่น อาจให้เข้าเรียนในรายวิชาที่ต้องบังคับ หากสอบไม่ผ่าน และอาจจะมีงานหรือกิจกรรมให้นิสิตทำหรือเข้าร่วม จะส่งผลกับนิสิตลดความกังวลและลดค่าใช้จ่ายให้กับนิสิตอีกด้วยค่ะ หวังว่าข้อเสนอแนะจากมุมนิสิต ผู้บริหารจะนำไปทบทวนและช่วยเหลือนิสิตที่อาจจะไม่เก่งด้านภาษาอังกฤษด้วยนะคะ ขอบคุณค่ะ</t>
  </si>
  <si>
    <t xml:space="preserve">อาจารย์ผู้สอนมีความรู้ความสามารถสูง4  แต่การอธิบายบางครั้งไม่เข้าใจเท่าที่ควร </t>
  </si>
  <si>
    <t>ระบบการสอนดี4ค่ะ</t>
  </si>
  <si>
    <t xml:space="preserve">อาจารย์ผู้สอนยังไม่ทันต่อเทคโนโลยีในการจัดทำข้อสอบ และไม่เฉลยคำตอบให้ทราบ การบ้านค่อนข้างเยอะไป4 
ในส่วนของการจัดสอบ ค่อยข้างลำบาก4 และวุ่นวายพอสมควร ในการเปลี่ยนแปลงการจัดสอบควรแจ้งให้ทราบล่วงหน้านานกว่าเดิมที่เคยแจ้ง และถ้าคนมือถือไม่ดี หรือไม่มีอุปกรณ์ 2 ตัว ก็ไม่สามารถเข้าสอบได้ เข้าใจว่าต้องการป้องกันการทุจริต แต่จัดสอบแบบนี้ ลำบากเกินไปครับ ควรจัดการสอบแบบเดิมทางออนไลน์จะดีที่สุด ขอบคุณครับ </t>
  </si>
  <si>
    <t>บริหารธุรกิจ เศรษฐศาสตร์และการสื่อสาร</t>
  </si>
  <si>
    <t xml:space="preserve">บริหารธุรกิจ </t>
  </si>
  <si>
    <t>บริหารธุรกิจ</t>
  </si>
  <si>
    <t>เกษตรศาสตร์ ทรัพยากรธรรมชาติและสิ่งแวดล้อม</t>
  </si>
  <si>
    <t>วิทยาศาสตร์และเทคโนโลยีการอาหาร</t>
  </si>
  <si>
    <t>สถาปัตยกรรมศาสตร์ ศิลปะและการออกแบบ</t>
  </si>
  <si>
    <t>การจัดการสมาร์ตซิตี้และนวัตกรรมดิจิทัล</t>
  </si>
  <si>
    <t>การจัดการวิศวกรรมศาสตร์</t>
  </si>
  <si>
    <t>วิจัยและประเมินผลทางการศึกษา</t>
  </si>
  <si>
    <t>วิทยาศาสตร์การเกษตร</t>
  </si>
  <si>
    <t xml:space="preserve">    5. Upper-Intermediate           จำนวน 16 คน</t>
  </si>
  <si>
    <t xml:space="preserve">    1. Elementary 2                    จำนวน 19 คน</t>
  </si>
  <si>
    <t xml:space="preserve">    2. Intermediate                     จำนวน 20 คน</t>
  </si>
  <si>
    <t xml:space="preserve">    3. Pre - Intermediate              จำนวน 31 คน</t>
  </si>
  <si>
    <t xml:space="preserve">    4. Starter 2                           จำนวน 21 คน</t>
  </si>
  <si>
    <t>ในครั้งนี้ จำนวนทั้งสิ้น 107 คน จำแนกเป็น</t>
  </si>
  <si>
    <t>Intermediate</t>
  </si>
  <si>
    <t>Upper-Intermediate</t>
  </si>
  <si>
    <t xml:space="preserve">           จากตารางพบว่า กลุ่ม Elementary 2 เป็นเพศหญิง คิดเป็นร้อยละ 12.15 เพศชาย คิดเป็นร้อยละ 5.61</t>
  </si>
  <si>
    <t xml:space="preserve">กลุ่ม Intermediate เพศหญิง คิดเป็นร้อยละ 11.21  เพศชาย คิดเป็นร้อยละ 7.48  กลุ่ม Pre - Intermediate </t>
  </si>
  <si>
    <t xml:space="preserve">เพศหญิง คิดเป็นร้อยละ 16.82  เพศชาย คิดเป็นร้อยละ 12.15 กลุ่ม Starter 2 เป็นเพศหญิง คิดเป็นร้อยละ 12.15 </t>
  </si>
  <si>
    <t>เพศชาย คิดเป็นร้อยละ 7.48 กลุ่ม Upper-Intermediate เพศชาย เพศหญิง คิดเป็นร้อยละ 7.48</t>
  </si>
  <si>
    <t xml:space="preserve">Intermediate   </t>
  </si>
  <si>
    <t xml:space="preserve">          จากตารางพบว่า กลุ่ม Elementary 2  มีอายุระหว่าง 20 - 30 ปี คิดเป็นร้อยละ 10.28 รองลงมาคือ </t>
  </si>
  <si>
    <t xml:space="preserve">รองลงมาคือ อายุระหว่าง 31 - 40 ปี คิดเป็นร้อยละ 4.67 กลุ่ม Pre - Intermediate มีอายุระหว่าง 20 - 30 ปี </t>
  </si>
  <si>
    <t xml:space="preserve">คิดเป็นร้อยละ 14.95 รองลงมาคือ มีอายุระหว่าง 31 - 40 ปี คิดเป็นร้อยละ 9.35  กลุ่ม Starter 2 อายุระหว่าง </t>
  </si>
  <si>
    <t>20 - 30 ปี คิดเป็นร้อยละ 9.35 รองลมาคือ มีอายุระหว่าง 31 - 40 ปี คิดเป็นร้อยละ 7.48 กลุ่ม Upper-Intermediate</t>
  </si>
  <si>
    <t xml:space="preserve">อายุระหว่าง 31 - 40 ปี คิดเป็นร้อยละ 4.67 กลุ่ม Intermediate มีอายุระหว่าง 20 - 30 ปี คิดเป็นร้อยละ 13.08 </t>
  </si>
  <si>
    <t>มีอายุระหว่าง 31 - 40 ปี คิดเป็นร้อยละ 6.54 รองลงมาคือ มีอายุระหว่าง 41 - 50 ปี คิดเป็นร้อยละ 5.61</t>
  </si>
  <si>
    <t xml:space="preserve">          จากตารางพบว่า กลุ่ม Elementary 2 เป็นนิสิตปริญญาโท คิดเป็นร้อยละ 10.28 นิสิตปริญญาเอก </t>
  </si>
  <si>
    <t xml:space="preserve">   คณะวิทยาศาสตร์การแพทย์</t>
  </si>
  <si>
    <t xml:space="preserve">   คณะสาธารณสุขศาสตร์</t>
  </si>
  <si>
    <t xml:space="preserve">   คณะวิศวกรรมศาสตร์</t>
  </si>
  <si>
    <t xml:space="preserve">   วิทยาลัยพลังงานทดแทนและสมาร์ตกริดเทคโนโลยี</t>
  </si>
  <si>
    <t xml:space="preserve">   คณะวิทยาศาสตร์</t>
  </si>
  <si>
    <t xml:space="preserve">   คณะสถาปัตยกรรมศาสตร์ ศิลปะและการออกแบบ</t>
  </si>
  <si>
    <t xml:space="preserve">   คณะสหเวชศาสตร์</t>
  </si>
  <si>
    <t xml:space="preserve">   คณะสังคมศาสตร์</t>
  </si>
  <si>
    <t xml:space="preserve">   คณะบริหารธุรกิจ เศรษฐศาสตร์และการสื่อสาร</t>
  </si>
  <si>
    <t xml:space="preserve">   คณะทันตแพทยศาสตร์</t>
  </si>
  <si>
    <t xml:space="preserve">   คณะเภสัชศาสตร์</t>
  </si>
  <si>
    <t xml:space="preserve">   คณะเกษตรศาสตร์ ทรัพยากรธรรมชาติและสิ่งแวดล้อม</t>
  </si>
  <si>
    <t xml:space="preserve">Upper-Intermediate </t>
  </si>
  <si>
    <t>คณะวิศวกรรมศาสตร์ คิดเป็นร้อยละ 1.87 กลุ่ม Intermediate สังกัดคณะวิทยาศาสตร์ คิดเป็นร้อยละ 4.67</t>
  </si>
  <si>
    <t>สังกัดคณะศึกษาศาสตร์ และคณะวิทยาศาสตร์ คิดเป็นร้อยละ 5.61 รองลงมาคือ คณะวิทยาศาสตร์การแพทย์</t>
  </si>
  <si>
    <t xml:space="preserve">รองลงมาคือ คณะบริหารธุรกิจ เศรษฐศาสตร์และการสื่อสาร คิดเป็นร้อยละ 3.74 กลุ่ม Pre - Intermediate </t>
  </si>
  <si>
    <t xml:space="preserve">สังกัดคณะศึกษาศาสตร์ คิดเป็นร้อยละ 14.02 รองลงมาคือ คณะเกษตรศาสตร์ ทรัพยากรธรรมชาติและสิ่งแวดล้อม </t>
  </si>
  <si>
    <t>คิดเป็นร้อยละ 3.74 กลุ่ม Starter 2 สังกัดคณะศึกษาศาสตร์ และคณะวิทยาศาสตร์ คิดเป็นร้อยละ 3.74</t>
  </si>
  <si>
    <t xml:space="preserve">    สาขาวิชาคณิตศาสตร์</t>
  </si>
  <si>
    <t xml:space="preserve">    สาขาวิชาวิจัยและประเมินทางการศึกษา</t>
  </si>
  <si>
    <t xml:space="preserve">    สาขาวิชาสังคมศึกษา</t>
  </si>
  <si>
    <t xml:space="preserve">    สาขาวิชาศิลปะและการออกแบบ</t>
  </si>
  <si>
    <t xml:space="preserve">    สาขาวิชาหลักสูตรและการสอน</t>
  </si>
  <si>
    <t xml:space="preserve">    สาขาวิชาการจัดการสมาร์ตซีตี้และนวัตกรรมดิจิทัล</t>
  </si>
  <si>
    <t xml:space="preserve">    สาขาวิชาเทคโนโลยีและสื่อสารการศึกษา</t>
  </si>
  <si>
    <t xml:space="preserve">    สาขาวิชาสาธารณสุขศาสตร์</t>
  </si>
  <si>
    <t xml:space="preserve">    สาขาวิชาวิทยาการคอมพิวเตอร์</t>
  </si>
  <si>
    <t xml:space="preserve">    สาขาวิชาเทคโนโลยีชีวภาพ</t>
  </si>
  <si>
    <t xml:space="preserve">    สาขาวิชาสถิติ</t>
  </si>
  <si>
    <t xml:space="preserve">    สาขาวิชาชีวเคมี</t>
  </si>
  <si>
    <t xml:space="preserve">    สาขาวิชาวิศวกรรมสิ่งแวดล้อม</t>
  </si>
  <si>
    <t xml:space="preserve">    สาขาวิชาวิศวกรรมการจัดการ</t>
  </si>
  <si>
    <t xml:space="preserve">    สาขาวิชาวิทยาศาสตร์การแพทย์</t>
  </si>
  <si>
    <t xml:space="preserve">    สาขาวิชาเทคโนโลยีสารสนเทศ</t>
  </si>
  <si>
    <t xml:space="preserve">    สาขาวิชาฟิสิกส์ประยุกต์</t>
  </si>
  <si>
    <t xml:space="preserve">    สาขาวิชาเทคนิคการแพทย์</t>
  </si>
  <si>
    <t xml:space="preserve">    สาขาวิชาวิศวกรรมไฟฟ้า</t>
  </si>
  <si>
    <t xml:space="preserve">    สาขาวิชาเคมี</t>
  </si>
  <si>
    <t xml:space="preserve">    สาขาวิชาบริหารธุรกิจ</t>
  </si>
  <si>
    <t xml:space="preserve">    สาขาวิชาเอเชียตะวันออกเฉียงใต้</t>
  </si>
  <si>
    <t xml:space="preserve">    สาขาวิชาการจัดการการท่องเที่ยวและจิตบริการ</t>
  </si>
  <si>
    <t xml:space="preserve">    สาขาวิชาจุลชีววิทยา</t>
  </si>
  <si>
    <t xml:space="preserve">    สาขาวิชาการสื่อสาร</t>
  </si>
  <si>
    <t xml:space="preserve">    สาขาวิชาปริสิตวิทยา</t>
  </si>
  <si>
    <t xml:space="preserve">    สาขาวิชาสัตวศาสตร์</t>
  </si>
  <si>
    <t xml:space="preserve">    สาขาวิชาทัตกรรมสำหรับเด็ก</t>
  </si>
  <si>
    <t xml:space="preserve">    สาขาวิชานวัตกรรมทางการวัดผลการเรียนรู้</t>
  </si>
  <si>
    <t xml:space="preserve">    สาขาวิชาพลศึกษาและวิทยาศาสตร์การออกกำลังกาย</t>
  </si>
  <si>
    <t xml:space="preserve">    สาขาวิชาเภสัชวิทยา</t>
  </si>
  <si>
    <t xml:space="preserve">    สาขาวิชาวิทยาศาสตร์และเทคโนโลยีการอาหาร</t>
  </si>
  <si>
    <t xml:space="preserve">    สาขาวิชาภูมิสารสนเทศศาสตร์</t>
  </si>
  <si>
    <t xml:space="preserve">    สาขาวิชาการบริหารเทคโนโลยีสารสนเทศเชิงกลยุทธ์</t>
  </si>
  <si>
    <t xml:space="preserve">    สาขาวิชาทรัพยากรธรรมชาติและสิ่งแวดล้อม</t>
  </si>
  <si>
    <t xml:space="preserve">    สาขาวิชาวิทยาศาสตร์ชีวภาพ</t>
  </si>
  <si>
    <t xml:space="preserve">    สาขาวิชาการจัดการวิศวกรรมศาสตร์</t>
  </si>
  <si>
    <t xml:space="preserve">    สาขาวิชาชีวเวชศาสตร์</t>
  </si>
  <si>
    <t xml:space="preserve">    สาขาวิชาการจัดการสมาร์ตซิตี้และนวัตกรรมดิจิทัล</t>
  </si>
  <si>
    <t xml:space="preserve">    สาขาวิชาเทคโนโลยีสื่อสารการศึกษา</t>
  </si>
  <si>
    <t xml:space="preserve">    สาขาวิชาเภสัชศาสตร์</t>
  </si>
  <si>
    <t xml:space="preserve">    สาขาวิชาพัฒนาสังคม</t>
  </si>
  <si>
    <t xml:space="preserve">รองลงมาคือ คณะสถาปัตยกรรมศาสตร์ ศิลปะและการออกแบบ คิดเป็นร้อยละ 2.80 กลุ่ม Upper-Intermediate </t>
  </si>
  <si>
    <t>คณะสาธารณสุขศาสตร์ คิดเป็นร้อยละ 3.74 รองลงมาคือ คณะศึกษาศาสตร์ คิดเป็นร้อยละ 2.80</t>
  </si>
  <si>
    <t xml:space="preserve">หลักสูตรและการสอน คิดเป็นร้อยละ 2.80 รองลงมาคือ สาขาวิชาคณิตศาสตร์ สาขาวิชาเทคโนโลยีชีวภาพ คิดเป็นร้อยละ </t>
  </si>
  <si>
    <t>1.87 กลุ่ม Intermediate สาขาวิชาฟิสิกส์ประยุกต์ สาขาวิชาสังคมศึกษา สาขาวิชาบริหารธุรกิจ สาขาวิชาสาธารณสุขศาสตร์</t>
  </si>
  <si>
    <t>กลุ่ม Pre - Intermediate ส่วนใหญ่สาขาวิชาหลักสูตรและการสอน และสาขาวิชาวิจัยและประเมินผลทางการศึกษา</t>
  </si>
  <si>
    <t>คิดเป็นร้อยละ 3.74 รองลงมาคือ สาขาวิชาสาธารณสุขศาสตร์ คิดเป็นร้อยละ 2.80 กลุ่ม Starter 2 สาขาวิชา</t>
  </si>
  <si>
    <t>ศิลปะและการออกแบบ คิดเป็นร้อยละ 2.80 รองลงมาคือ สาขาวิชานวัตกรรมทางการวัดผลการเรียนรู้ สาขาวิชา</t>
  </si>
  <si>
    <t>คิดเป็นร้อยละ 1.87</t>
  </si>
  <si>
    <t>ตาราง 8 แสดงผลการประเมินโครงการฯ กลุ่ม Intermediate</t>
  </si>
  <si>
    <t>EPE (Elementary 2) N=19</t>
  </si>
  <si>
    <t>กลุ่ม Elementary 2 (N = 19)</t>
  </si>
  <si>
    <t xml:space="preserve">รายข้อพบว่า ข้อที่มีค่าเฉลี่ยสูงสุด คือ ข้อ 9) อาจารย์ผู้สอนเข้าสอน – เลิกสอน ตรงตามเวลาอยู่ในระดับมากที่สุด </t>
  </si>
  <si>
    <t>EPE (Intermediate) N=20</t>
  </si>
  <si>
    <t>บัณฑิตศึกษา ในกลุ่ม Elementary 2  พบว่า ภาพรวมมีความพึงพอใจอยู่ในระดับมาก (ค่าเฉลี่ยเท่ากับ 4.53) เมื่อพิจารณา</t>
  </si>
  <si>
    <t>ภาพรวม อยู่ในระดับมาก (ค่าเฉลี่ย 3.58)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</si>
  <si>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4.16) </t>
  </si>
  <si>
    <t>รายข้อพบว่า ข้อที่มีค่าเฉลี่ยสูงสุด คือ ข้อ 7) อาจารย์ผู้สอนมีการอธิบายเนื้อหาวิชาได้อย่างชัดเจน และเข้าใจง่าย</t>
  </si>
  <si>
    <t xml:space="preserve">อยู่ในระดับมากที่สุด (ค่าเฉลี่ยเท่ากับ 4.70) รองลงมาคือ ข้อ 3) การใช้งานโปรแกรมออนไลน์ในการอบรมมีความชัดเจน </t>
  </si>
  <si>
    <t>ภาพรวม อยู่ในระดับมาก (ค่าเฉลี่ย 3.55)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</si>
  <si>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4.20) </t>
  </si>
  <si>
    <t xml:space="preserve"> N = 31</t>
  </si>
  <si>
    <t>กลุ่ม Pre - Intermediate (N = 31)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</si>
  <si>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</t>
  </si>
  <si>
    <t xml:space="preserve">นิสิตบัณฑิตศึกษา ในกลุ่ม Pre - Intermediate  พบว่า ภาพรวมมีความพึงพอใจอยู่ในระดับมาก (ค่าเฉลี่ยเท่ากับ 4.48) </t>
  </si>
  <si>
    <t>อยู่ในระดับปานกลาง (ค่าเฉลี่ย 3.16)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</si>
  <si>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3.94) </t>
  </si>
  <si>
    <t>EPE (Starter 2) N = 21</t>
  </si>
  <si>
    <t>กลุ่ม Starter 2 (N = 21)</t>
  </si>
  <si>
    <t>สำหรับนิสิตบัณฑิตศึกษา ในกลุ่ม Starter 2 พบว่า ภาพรวมมีความพึงพอใจอยู่ในระดับมากที่สุด (ค่าเฉลี่ยเท่ากับ 4.57)</t>
  </si>
  <si>
    <t xml:space="preserve">อยู่ในระดับมากที่สุด (ค่าเฉลี่ยเท่ากับ 4.81) รองลงมาคือ ข้อ 7) อาจารย์ผู้สอนมีการอธิบายเนื้อหาวิชาได้อย่างชัดเจน </t>
  </si>
  <si>
    <t>และเข้าใจง่าย ข้อ 8) อาจารย์ผู้สอนใช้สื่อในการอบรมที่เหมาะสมกับเนื้อหา และตอบคำถามได้อย่างชัดเจน</t>
  </si>
  <si>
    <t xml:space="preserve">อยู่ในระดับมากที่สุด (ค่าเฉลี่ยเท่ากับ 4.71) </t>
  </si>
  <si>
    <t xml:space="preserve">อยู่ในระดับปานกลาง (ค่าเฉลี่ย 3.10) และหลังเข้ารับการอบรมค่าเฉลี่ยความรู้ ความเข้าใจสูงขึ้นอยู่ในระดับมาก </t>
  </si>
  <si>
    <t xml:space="preserve">(ค่าเฉลี่ย 4.19) </t>
  </si>
  <si>
    <t>EPE (Upper-Intermediate) N = 16</t>
  </si>
  <si>
    <t>สำหรับนิสิตบัณฑิตศึกษา ในกลุ่ม Upper-Intermediate พบว่า ภาพรวมมีความพึงพอใจอยู่ในระดับมาก</t>
  </si>
  <si>
    <t xml:space="preserve">(ค่าเฉลี่ยเท่ากับ 4.35) เมื่อพิจารณารายข้อพบว่า ข้อที่มีค่าเฉลี่ยสูงสุด คือ ข้อ 9) อาจารย์ผู้สอนเข้าสอน – เลิกสอน </t>
  </si>
  <si>
    <t>ตรงตามเวลาอยู่ในระดับมากที่สุด (ค่าเฉลี่ยเท่ากับ 4.74) รองลงมาคือ ข้อ 3) การใช้งานโปรแกรมออนไลน์ในการอบรม</t>
  </si>
  <si>
    <t xml:space="preserve">มีความชัดเจน ใช้งานง่าย ตอบสนองความต้องการของท่านได้อยู่ในระดับมากที่สุด (ค่าเฉลี่ยเท่ากับ 4.68) </t>
  </si>
  <si>
    <t xml:space="preserve">อยู่ในระดับปานกลาง (ค่าเฉลี่ย 3.16) และหลังเข้ารับการอบรมค่าเฉลี่ยความรู้ ความเข้าใจสูงขึ้นอยู่ในระดับมาก </t>
  </si>
  <si>
    <t xml:space="preserve">(ค่าเฉลี่ย 3.84) </t>
  </si>
  <si>
    <t>กลุ่ม Upper-Intermediate 2 (N = 16)</t>
  </si>
  <si>
    <t>1.อยากเข้าเรียนในชั้นเรียน</t>
  </si>
  <si>
    <t>2.เป็นการทบทวนความรู้เพื่อใช้ในการศึกษาต่อได้ดี</t>
  </si>
  <si>
    <t>1.ควรปรับเวลาเรียนมาเป็นวันละ 3 ชั่วโมง และเพิ่มจำนวนวันที่เรียน</t>
  </si>
  <si>
    <t>2.เรียนหลักสูตรที่ 2 แล้ว อาจารย์สอนดีทุกท่าน ตั้งใจตอบคำถามดี ชัดเจน ใจเย็น</t>
  </si>
  <si>
    <t>กลุ่ม Intermediate</t>
  </si>
  <si>
    <t>1.มีการเฉลยแบบฝึกหัดทั้งหมดในเล่มเพราะจะได้ใช้ศึกษาด้วยตนเอง</t>
  </si>
  <si>
    <t xml:space="preserve">2.มีการนำเอาเอกสารหรือวีดีโอที่เกี่ยวข้องกับบทเรียนมาเพิ่มเติมในการเรียนการสอน </t>
  </si>
  <si>
    <t>ในรายวิชาที่ต้องบังคับ หากสอบไม่ผ่าน และอาจจะมีงานหรือกิจกรรมให้นิสิตทำหรือเข้าร่วม</t>
  </si>
  <si>
    <t>3.ทำให้ผู้เรียนเกิดความเข้าใจที่ง่ายขึ้น ชอบการสอนลักษณะแบบนี้</t>
  </si>
  <si>
    <t>4.เจ้าหน้าที่ดูแลดี</t>
  </si>
  <si>
    <t>5.อยากให้ทางบัณฑิตช่วยหาแนวทางเพื่อส่งเสริมนิสิตทางด้านภาษาอังฤษ เช่น อาจให้เข้าเรียน</t>
  </si>
  <si>
    <t>6.ระบบการสอนดี</t>
  </si>
  <si>
    <t>กลุ่ม Upper-Intermediate</t>
  </si>
  <si>
    <t>1.มีความรู้เรื่องภาษาอังกฤษดีขึ้นกว่าเดิม</t>
  </si>
  <si>
    <t>2.อาจารย์ผู้สอนอธิบายได้ละเอียด และเข้าใจง่าย</t>
  </si>
  <si>
    <t xml:space="preserve">3.อาจารย์ผู้สอนมีความรู้ความสามารถสูงแต่การอธิบายบางครั้งไม่เข้าใจเท่าที่ควร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</si>
  <si>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</si>
  <si>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10 แสดงผลการประเมินโครงการฯ กลุ่ม Pre - Intermediate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</si>
  <si>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</si>
  <si>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</si>
  <si>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</si>
  <si>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ตาราง 14 แสดงผลการประเมินโครงการฯ กลุ่ม Upper-Intermediate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</si>
  <si>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</si>
  <si>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</si>
  <si>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จำนวนทั้งสิ้น 107 คน จำแนกเป็น</t>
  </si>
  <si>
    <t xml:space="preserve">          1. Elementary 2                    จำนวน 19 คน</t>
  </si>
  <si>
    <t xml:space="preserve">          2. Intermediate                     จำนวน 20 คน</t>
  </si>
  <si>
    <t xml:space="preserve">          3. Pre - Intermediate              จำนวน 31 คน</t>
  </si>
  <si>
    <t xml:space="preserve">          4. Starter 2                           จำนวน 21 คน</t>
  </si>
  <si>
    <t xml:space="preserve">          5. Upper-Intermediate           จำนวน 16 คน</t>
  </si>
  <si>
    <t>สาขาวิชาวิศวกรรมไฟฟ้า สาขาวิชาสถิติ สาขาวิชาเคมี สาขาวิชาเอเชียตะวันออกเฉียงใต้ สาขาวิชาการจัดการการท่องเที่ยว</t>
  </si>
  <si>
    <t>และจิตบริการ สาขาวิชาจุลชีววิทยา สาขาวิชาการสื่อสาร สาขาวิชานวัตกรรมทางการวัดผลการเรียนรู้ คิดเป็นร้อยละ 0.93</t>
  </si>
  <si>
    <t>12.15 เพศชาย คิดเป็นร้อยละ 5.61 แสดงจำนวนผู้เข้ารับการอบรมจำแนกตามอายุพบว่า ผู้เข้ารับการอบรม</t>
  </si>
  <si>
    <t xml:space="preserve">ส่วนใหญ่มีอายุระหว่าง 20 - 30 ปี  คิดเป็นร้อยละ 10.28 รองลงมาคืออายุระหว่าง 31 - 40 ปี คิดเป็นร้อยละ </t>
  </si>
  <si>
    <t xml:space="preserve">4.67 แสดงจำนวนผู้เข้ารับการอบรมจำแนกตามระดับการศึกษา พบว่า เป็นนิสิตปริญญาโท คิดเป็นร้อยละ 10.28 </t>
  </si>
  <si>
    <t xml:space="preserve">สังกัดคณะศึกษาศาสตร์ และคณะวิทยาศาสตร์ คิดเป็นร้อยละ 5.61 รองลงมาคือ คณะวิทยาศาสตร์การแพทย์ </t>
  </si>
  <si>
    <t>นิสิตปริญญาเอก คิดเป็นร้อยละ 7.48 แสดงจำนวนผู้เข้ารับการอบรมจำแนกตามคณะ/วิทยาลัย พบว่า เป็นนิสิต</t>
  </si>
  <si>
    <t>คณะวิศวกรรมศาสตร์ คิดเป็นร้อยละ 1.87 แสดงจำนวนผู้เข้ารับการอบรมจำแนกตามสาขาวิชา พบว่า ส่วนใหญ่</t>
  </si>
  <si>
    <t xml:space="preserve">หลักสูตรและการสอน คิดเป็นร้อยละ 2.80 รองลงมาคือ สาขาวิชาคณิตศาสตร์ สาขาวิชาเทคโนโลยีชีวภาพ </t>
  </si>
  <si>
    <t xml:space="preserve">              3. กลุ่ม Pre - Intermediate พบว่า จำนวนผู้เข้ารับการอบรมจำแนกตามเพศเป็นเพศหญิง </t>
  </si>
  <si>
    <t xml:space="preserve">              2. กลุ่ม Intermediate พบว่า จำนวนผู้เข้ารับการอบรมจำแนกตามเพศเป็นเพศหญิง คิดเป็นร้อยละ </t>
  </si>
  <si>
    <t>11.21 เพศชาย คิดเป็นร้อยละ 7.48 แสดงจำนวนผู้เข้ารับการอบรมจำแนกตามอายุ พบว่า ผู้เข้ารับการอบรม</t>
  </si>
  <si>
    <t xml:space="preserve">ส่วนใหญ่ มีอายุระหว่าง 20 - 30 ปี คิดเป็นร้อยละ 13.08 อายุระหว่าง 31 - 40 ปี คิดเป็นร้อยละ 4.67 </t>
  </si>
  <si>
    <t>จำนวนผู้เข้ารับการอบรมจำแนกตามระดับการศึกษา พบว่า นิสิตปริญญาโท คิดเป็นร้อยละ 14.02 และนิสิต</t>
  </si>
  <si>
    <t>ปริญญาเอก คิดเป็นร้อยละ 4.67 จำนวนผู้เข้ารับการอบรมจำแนกตามคณะ/วิทยาลัย พบว่า เป็นนิสิตสังกัด</t>
  </si>
  <si>
    <t xml:space="preserve">คณะวิทยาศาสตร์ คิดเป็นร้อยละ 4.67 รองลงมาคือ บริหารธุรกิจ เศรษฐศาสตร์และการสื่อสาร คิดเป็นร้อยละ </t>
  </si>
  <si>
    <t xml:space="preserve">3.74 แสดงจำนวนผู้เข้ารับการอบรมจำแนกตามสาขาวิชา พบว่า ส่วนใหญ่สาขาวิชาฟิสิกส์ประยุกต์ </t>
  </si>
  <si>
    <t xml:space="preserve">ผู้เข้ารับการอบรมส่วนใหญ่ มีอายุระหว่าง 20 - 30 ปี คิดเป็นร้อยละ 14.29 อายุระหว่าง 31 - 40 ปี </t>
  </si>
  <si>
    <t>คิดเป็นร้อยละ 9.35 จำนวนผู้เข้ารับการอบรมจำแนกตามระดับการศึกษา พบว่า นิสิตปริญญาโท</t>
  </si>
  <si>
    <t>คิดเป็นร้อยละ 25.23 นิสิตปริญญาเอก คิดเป็นร้อยละ 3.74 จำนวนผู้เข้ารับการอบรมจำแนกตามคณะ/</t>
  </si>
  <si>
    <t xml:space="preserve">วิทยาลัย พบว่า เป็นนิสิตสังกัดคณะศึกษาศาสตร์ คิดเป็นร้อยละ 14.02 รองลงมาคือ เกษตรศาสตร์ </t>
  </si>
  <si>
    <t>ทรัพยากรธรรมชาติและสิ่งแวดล้อม คิดเป็นร้อยละ 3.74 แสดงจำนวนผู้เข้ารับการอบรมจำแนกตาม</t>
  </si>
  <si>
    <t xml:space="preserve">สาขาวิชา พบว่า ส่วนใหญ่สาขาวิชาหลักสูตรและการสอน สาขาวิชาวิจัยและประเมินผลทางการศึกษา </t>
  </si>
  <si>
    <t xml:space="preserve">              4. กลุ่ม Starter 2 พบว่า จำนวนผู้เข้ารับการอบรมจำแนกตามเพศเป็นเพศหญิง </t>
  </si>
  <si>
    <t xml:space="preserve">คิดเป็นร้อยละ 12.15 เพศชาย คิดเป็นร้อยละ 7.48 แสดงจำนวนผู้เข้ารับการอบรมจำแนกตามอายุ  </t>
  </si>
  <si>
    <t xml:space="preserve">พบว่า ผู้เข้ารับการอบรมส่วนใหญ่มีอายุระหว่าง 20 - 30 ปี คิดเป็นร้อยละ 9.35 รองลงมาคือ </t>
  </si>
  <si>
    <t xml:space="preserve">อายุระหว่าง 31 - 40 ปี  คิดเป็นร้อยละ 7.48 จำนวนผู้เข้ารับการอบรมจำแนกตามระดับการศึกษา </t>
  </si>
  <si>
    <t>พบว่า เป็นนิสิตปริญญาโท คิดเป็นร้อยละ 14.02 นิสิตปริญญาเอก คิดเป็นร้อยละ 5.61 จำนวนผู้เข้า</t>
  </si>
  <si>
    <t>สาขาวิชาสาธารณสุขศาสตร์ สาขาวิชาวิทยาการคอมพิวเตอร์  สาขาวิชาการสื่อสาร</t>
  </si>
  <si>
    <t>และสาขาวิชาคณิตศาสตร์ คิดเป็นร้อยละ 1.87</t>
  </si>
  <si>
    <t>คิดเป็นร้อยละ 3.74 รองลงมาคือ สาขาวิชาสาธารณสุขศาสตร์ คิดเป็นร้อยละ 2.80</t>
  </si>
  <si>
    <t>เกี่ยวกับกิจกรรมที่จัดในโครงการฯ ภาพรวม อยู่ในระดับมาก (ค่าเฉลี่ย 3.58) และหลังเข้ารับ</t>
  </si>
  <si>
    <t>กลุ่ม Intermediate (N = 20)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</si>
  <si>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ตรงตามเวลาอยู่ในระดับ</t>
  </si>
  <si>
    <t>มากที่สุด (ค่าเฉลี่ยเท่ากับ 4.58) รองลงมาคือ ข้อ 3) การใช้งานโปรแกรมออนไลน์ในการอบรมมีความชัดเจน</t>
  </si>
  <si>
    <t>3. กลุ่ม Pre - Intermediate  พบว่า  ก่อนเข้ารับการอบรมผู้เข้าร่วมโครงการมีความรู้</t>
  </si>
  <si>
    <t>ความเข้าใจเกี่ยวกับกิจกรรมที่จัดก่อนการอบรมอยู่ในระดับปานกลาง (ค่าเฉลี่ย 3.16)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</si>
  <si>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3.94) </t>
  </si>
  <si>
    <t>5. กลุ่ม Upper - Intermediate   พบว่า  ก่อนเข้ารับการอบรมผู้เข้าร่วมโครงการมีความรู้</t>
  </si>
  <si>
    <t>ความเข้าใจเกี่ยวกับกิจกรรมที่จัดก่อนการอบรม อยู่ในระดับปานกลาง (ค่าเฉลี่ย 3.16)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</si>
  <si>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3.84) </t>
  </si>
  <si>
    <t>2. กลุ่ม Intermediate  พบว่า  ก่อนเข้ารับการอบรมผู้เข้าร่วมโครงการมีความรู้ความเข้าใจ</t>
  </si>
  <si>
    <t xml:space="preserve">ความรู้ ความเข้าใจสูงขึ้นอยู่ในระดับมาก (ค่าเฉลี่ย 4.20) </t>
  </si>
  <si>
    <t>เกี่ยวกับกิจกรรมที่จัดก่อนการอบรมอยู่ในระดับมาก (ค่าเฉลี่ย 3.55) และหลังเข้ารับการอบรมค่าเฉลี่ย</t>
  </si>
  <si>
    <t>4. กลุ่ม Starter 2 พบว่า  ก่อนเข้ารับการอบรมผู้เข้าร่วมโครงการมีความรู้ความเข้าใจ</t>
  </si>
  <si>
    <t xml:space="preserve">ค่าเฉลี่ยความรู้ ความเข้าใจสูงขึ้นอยู่ในระดับมาก (ค่าเฉลี่ย 4.19) </t>
  </si>
  <si>
    <t>เกี่ยวกับกิจกรรมที่จัดก่อนการอบรมอยู่ในระดับปานกลาง (ค่าเฉลี่ย 3.10) และหลังเข้ารับการอบรม</t>
  </si>
  <si>
    <t xml:space="preserve">1. กลุ่ม Elementary 2  พบว่า ภาพรวมมีความพึงพอใจอยู่ในระดับมาก (ค่าเฉลี่ยเท่ากับ 4.53) </t>
  </si>
  <si>
    <t xml:space="preserve">          เลิกสอน ตรงตามเวลาอยู่ในระดับมากที่สุด (ค่าเฉลี่ยเท่ากับ 4.65)  </t>
  </si>
  <si>
    <t xml:space="preserve">2. กลุ่ม Intermediate พบว่า ภาพรวมมีความพึงพอใจอยู่ในระดับมาก (ค่าเฉลี่ยเท่ากับ 4.56)  </t>
  </si>
  <si>
    <t xml:space="preserve">4. กลุ่ม Starter 2 พบว่า ภาพรวมมีความพึงพอใจอยู่ในระดับมากที่สุด (ค่าเฉลี่ยเท่ากับ 4.57) </t>
  </si>
  <si>
    <t xml:space="preserve">          อยู่ในระดับมากที่สุด (ค่าเฉลี่ยเท่ากับ 4.81) รองลงมาคือ ข้อ 7) อาจารย์ผู้สอนมีการอธิบายเนื้อหาวิชา </t>
  </si>
  <si>
    <t xml:space="preserve">          ได้อย่างชัดเจน และเข้าใจง่าย ข้อ 8) อาจารย์ผู้สอนใช้สื่อในการอบรมที่เหมาะสมกับเนื้อหา และตอบคำถาม</t>
  </si>
  <si>
    <t xml:space="preserve">          ได้อย่างชัดเจนอยู่ในระดับมากที่สุด (ค่าเฉลี่ยเท่ากับ 4.71) </t>
  </si>
  <si>
    <t xml:space="preserve"> 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</t>
  </si>
  <si>
    <t xml:space="preserve">           ระดับมากที่สุด (ค่าเฉลี่ยเท่ากับ 4.74) รองลงมาคือ ข้อ 3) การใช้งานโปรแกรมออนไลน์ในการอบรม</t>
  </si>
  <si>
    <t xml:space="preserve">           มีความชัดเจน ใช้งานง่าย ตอบสนองความต้องการของท่านได้อยู่ในระดับมากที่สุด (ค่าเฉลี่ยเท่ากับ 4.68) </t>
  </si>
  <si>
    <t>1.อาจารย์สอนเข้าใจได้ง่าย ทีมงานและเจ้าหน้าที่ให้คำแนะนำดี</t>
  </si>
  <si>
    <t>ระบบการสอนดี มีความรู้เรื่องภาษาอังกฤษดีขึ้นกว่าเดิมอาจารย์ผู้สอนอธิบายได้ละเอียด และเข้าใจง่าย</t>
  </si>
  <si>
    <t xml:space="preserve">อาจารย์ผู้สอนมีความรู้ความสามารถสูงแต่การอธิบายบางครั้งไม่เข้าใจเท่าที่ควร </t>
  </si>
  <si>
    <t xml:space="preserve">กับบทเรียนมาเพิ่มเติมในการเรียนการสอนทำให้ผู้เรียนเกิดความเข้าใจที่ง่ายขึ้น ชอบการสอนลักษณะแบบนี้ </t>
  </si>
  <si>
    <t xml:space="preserve">อยากเข้าเรียนในชั้นเรียนเป็นการทบทวนความรู้เพื่อใช้ในการศึกษาต่อได้ดี ควรปรับเวลาเรียนมาเป็นวันละ </t>
  </si>
  <si>
    <t xml:space="preserve">3 ชั่วโมง และเพิ่มจำนวนวันที่เรียน เรียนหลักสูตรที่ 2 แล้ว อาจารย์สอนดีทุกท่าน ตั้งใจตอบคำถามดี ชัดเจน </t>
  </si>
  <si>
    <t xml:space="preserve">ใจเย็นมีการเฉลยแบบฝึกหัดทั้งหมดในเล่มเพราะจะได้ใช้ศึกษาด้วยตนเอง มีการนำเอาเอกสารหรือวีดีโอที่เกี่ยวข้อง </t>
  </si>
  <si>
    <t xml:space="preserve">สาขาวิชาสังคมศึกษา สาขาวิชาบริหารธุรกิจ สาขาวิชาสาธารณสุขศาสตร์ และสาขาวิชาปริสิตวิทยา </t>
  </si>
  <si>
    <t>คิดเป็นร้อยละ 1.87 รองลงมาคือ สาขาวิชาเทคโนโลยีสารสนเทศ สาขาวิชาเทคนิคการแพทย์</t>
  </si>
  <si>
    <t xml:space="preserve">         สาขาวิชาวิศวกรรมไฟฟ้า สาขาวิชาสถิติ สาขาวิชาเคมี สาขาวิชาเอเชียตะวันออกเฉียงใต้ สาขาวิชา</t>
  </si>
  <si>
    <t xml:space="preserve">         การจัดการการท่องเที่ยว และจิตบริการ สาขาวิชาจุลชีววิทยา สาขาวิชาการสื่อสาร สาขาวิชานวัตกรรม</t>
  </si>
  <si>
    <t>ทางการวัดผลการเรียนรู้ คิดเป็นร้อยละ 0.93</t>
  </si>
  <si>
    <t>และสาขาวิชาปริสิตวิทยา คิดเป็นร้อยละ 1.87 รองลงมาคือ สาขาวิชาเทคโนโลยีสารสนเทศ สาขาวิชาเทคนิคการแพทย์</t>
  </si>
  <si>
    <t xml:space="preserve">คิดเป็นร้อยละ 16.82 เพศชาย คิดเป็นร้อยละ 12.15 แสดงจำนวนผู้เข้ารับการอบรมจำแนกตามอายุ พบว่า </t>
  </si>
  <si>
    <t>รับการอบรมจำแนกตามคณะ/วิทยาลัย พบว่า เป็นนิสิตสังกัดคณะศึกษาศาสตร์ คณะวิทยาศาสตร์</t>
  </si>
  <si>
    <t xml:space="preserve">         คิดเป็นร้อยละ 3.74 รองลงมาคือ คณะสถาปัตยกรรมศาสตร์ ศิลปะและการออกแบบ คิดเป็นร้อยละ </t>
  </si>
  <si>
    <t>ออกแบบ คิดเป็นร้อยละ 2.80 รองลงมาคือ สาขาวิชานวัตกรรมทางการวัดผลการเรียนรู้</t>
  </si>
  <si>
    <t>2.80 แสดงจำนวนผู้เข้ารับการอบรมจำแนกตามสาขาวิชาพบว่า ส่วนใหญ่สาขาศิลปะและการ</t>
  </si>
  <si>
    <t xml:space="preserve">              5. กลุ่ม Upper - Intermediate พบว่า จำนวนผู้เข้ารับการอบรมจำแนกตามเพศ</t>
  </si>
  <si>
    <t>การอบรมมีค่าเฉลี่ยความรู้ ความเข้าใจสูงขึ้นอยู่ในระดับมาก (ค่าเฉลี่ย 4.16)</t>
  </si>
  <si>
    <t xml:space="preserve">          (ค่าเฉลี่ยเท่ากับ 4.48) เมื่อพิจารณารายข้อพบว่า ข้อที่มีค่าเฉลี่ยสูงสุด คือ ข้อ 9) อาจารย์ผู้สอนเข้าสอน – </t>
  </si>
  <si>
    <t xml:space="preserve">          เลิกสอน ตรงตามเวลาอยู่ในระดับมากที่สุด (ค่าเฉลี่ยเท่ากับ 4.58) รองลงมาคือ ข้อ 3) การใช้งานโปรแกรม</t>
  </si>
  <si>
    <t xml:space="preserve">          ออนไลน์ในการอบรมมีความชัดเจนใช้งานง่าย ตอบสนองความต้องการของท่านได้อยู่ในระดับมากที่สุด  </t>
  </si>
  <si>
    <t xml:space="preserve"> (ค่าเฉลี่ยเท่ากับ 4.57)</t>
  </si>
  <si>
    <t>เจ้าหน้าที่ดูแลดี อยากให้ทางบัณฑิตช่วยหาแนวทางเพื่อส่งเสริมนิสิตทางด้านภาษาอังฤษ เช่น อาจให้เข้าเรียน</t>
  </si>
  <si>
    <t>(ค่าเฉลี่ยเท่ากับ 4.79) รองลงมาคือ ข้อ 7) อาจารย์ผู้สอนมีการอธิบายเนื้อหาวิชาได้อย่างชัดเจน และเข้าใจง่าย</t>
  </si>
  <si>
    <t xml:space="preserve">อยู่ในระดับมากที่สุด (ค่าเฉลี่ยเท่ากับ 4.74) และข้อ 8) อาจารย์ผู้สอนใช้สื่อในการอบรมที่เหมาะสมกับเนื้อหา </t>
  </si>
  <si>
    <t xml:space="preserve">และตอบคำถามได้อย่างชัดเจนอยู่ในระดับมาก (ค่าเฉลี่ยเท่ากับ 4.68) </t>
  </si>
  <si>
    <t xml:space="preserve">          อยู่ในระดับมากที่สุด (ค่าเฉลี่ยเท่ากับ 4.79) รองลงมาคือ ข้อ 7) อาจารย์ผู้สอนมีการอธิบายเนื้อหาวิชาได้</t>
  </si>
  <si>
    <t xml:space="preserve">          อย่างชัดเจน และเข้าใจง่ายอยู่ในระดับมากที่สุด (ค่าเฉลี่ยเท่ากับ 4.74) และข้อ 8) อาจารย์ผู้สอนใช้สื่อ</t>
  </si>
  <si>
    <t xml:space="preserve">          ในการอบรมที่เหมาะสมกับเนื้อหา และตอบคำถามได้อย่างชัดเจนอยู่ในระดับมาก (ค่าเฉลี่ยเท่ากับ 4.68) </t>
  </si>
  <si>
    <t xml:space="preserve">สาธารณสุขศาสตร์ สาขาวิชาวิทยาการคอมพิวเตอร์ สาขาวิชาการสื่อสาร และสาขาวิชาคณิตศาสตร์ คิดเป็นร้อยละ </t>
  </si>
  <si>
    <t>เป็นเพศชาย และเพศหญิง จำนวนเท่ากัน คิดเป็นร้อยละ 7.48 แสดงจำนวนผู้เข้ารับการอบรม</t>
  </si>
  <si>
    <t xml:space="preserve">จำแนกตามอายุ พบว่า ผู้เข้ารับการอบรมส่วนใหญ่ มีอายุระหว่าง 31 - 40 ปี คิดเป็นร้อยละ 6.54  </t>
  </si>
  <si>
    <t xml:space="preserve">อายุระหว่าง 41 - 50 ปี คิดเป็นร้อยละ 5.61 จำนวนผู้เข้ารับการอบรมจำแนกตามระดับการศึกษา </t>
  </si>
  <si>
    <t>พบว่า นิสิตปริญญาเอก คิดเป็นร้อยละ 13.05 นิสิตปริญญาโท คิดเป็นร้อยละ 1.87 จำนวนผู้เข้ารับ</t>
  </si>
  <si>
    <t xml:space="preserve">การอบรมจำแนกตามคณะ/วิทยาลัย พบว่า เป็นนิสิตสังกัดคณะสาธารณสุขศาสตร์ คิดเป็นร้อยละ 3.74 </t>
  </si>
  <si>
    <t xml:space="preserve">รองลงมาคือ คณะศึกษาศาสตร์ คิดเป็นร้อยละ 2.80 แสดงจำนวนผู้เข้ารับการอบรมจำแนกตามสาขาวิชา </t>
  </si>
  <si>
    <t xml:space="preserve">พบว่า ส่วนใหญ่สาขาวิชา สาธารณสุขศาสตร์ คิดเป็นร้อยละ 3.74 </t>
  </si>
  <si>
    <t xml:space="preserve">          เมื่อพิจารณารายข้อพบว่า ข้อที่มีค่าเฉลี่ยสูงสุด คือ ข้อ 7) อาจารย์ผู้สอนมีการอธิบายเนื้อหาวิชาได้อย่าง</t>
  </si>
  <si>
    <t xml:space="preserve">          ชัดเจนและเข้าใจง่ายอยู่ในระดับมากที่สุด (ค่าเฉลี่ยเท่ากับ 4.70) รองลงมาคือ ข้อ 3) การใช้งานโปรแกรม</t>
  </si>
  <si>
    <t xml:space="preserve">          ออนไลน์ในการอบรมมีความชัดเจนใช้งานง่าย ตอบสนองความต้องการ และข้อ 9) อาจารย์ผู้สอนเข้าสอน – </t>
  </si>
  <si>
    <t xml:space="preserve">5. กลุ่ม Upper Intermediate พบว่า ภาพรวมมีความพึงพอใจอยู่ในระดับมาก (ค่าเฉลี่ยเท่ากับ 4.35) </t>
  </si>
  <si>
    <t xml:space="preserve">3. กลุ่ม Pre - Intermediate พบว่า ภาพรวมมีความพึงพอใจอยู่ในระดับมาก </t>
  </si>
  <si>
    <t xml:space="preserve">คิดเป็นร้อยละ 7.48 กลุ่ม Intermediate เป็นนิสิตปริญญาโท คิดเป็นร้อยละ 14.02 นิสิตปริญญาเอก </t>
  </si>
  <si>
    <t>คิดเป็นร้อยละ 3.74 กลุ่ม Starter 2 เป็นนิสิตปริญญาโท คิดเป็นร้อยละ 14.02 นิสิตปริญญาเอก</t>
  </si>
  <si>
    <t xml:space="preserve">คิดเป็นร้อยละ 4.67 กลุ่ม Pre - Intermediate นิสิตปริญญาโท คิดเป็นร้อยละ 25.23 นิสิตปริญญาเอก </t>
  </si>
  <si>
    <t xml:space="preserve">คิดเป็นร้อยละ 5.61 Upper-Intermediate นิสิตปริญญาเอก คิดเป็นร้อยละ 13.08 นิสิตปริญญาโท </t>
  </si>
  <si>
    <t xml:space="preserve">1.87 กลุ่ม Upper-Intermediate ส่วนใหญ่สาขาวิชาสาธารณสุขศาสตร์ คิดเป็นร้อยละ 3.74 </t>
  </si>
  <si>
    <t>บัณฑิตศึกษา ในกลุ่ม Intermediate  พบว่า ภาพรวมมีความพึงพอใจอยู่ในระดับมากที่สุด (ค่าเฉลี่ยเท่ากับ 4.56) เมื่อพิจารณา</t>
  </si>
  <si>
    <t xml:space="preserve">(ค่าเฉลี่ยเท่ากับ 4.65)  </t>
  </si>
  <si>
    <t>ใช้งานง่าย ตอบสนองความต้องการ และข้อ 9) อาจารย์ผู้สอนเข้าสอน – เลิกสอน ตรงตามเวลาอยู่ในระดับมากที่สุด</t>
  </si>
  <si>
    <t xml:space="preserve">ใช้งานง่าย ตอบสนองความต้องการอยู่ในระดับมากที่สุด (ค่าเฉลี่ยเท่ากับ 4.57) </t>
  </si>
  <si>
    <r>
      <rPr>
        <b/>
        <sz val="16"/>
        <color rgb="FF000000"/>
        <rFont val="TH SarabunPSK"/>
        <family val="2"/>
      </rPr>
      <t xml:space="preserve">             ข้อเสนอแนะ</t>
    </r>
    <r>
      <rPr>
        <sz val="16"/>
        <color rgb="FF000000"/>
        <rFont val="TH SarabunPSK"/>
        <family val="2"/>
      </rPr>
      <t xml:space="preserve">  อาจารย์สอนเข้าใจได้ง่าย ทีมงานและเจ้าหน้าที่คุมสอบให้คำแนะนำดี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</si>
</sst>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8" x14ac:knownFonts="1">
    <font>
      <sz val="10"/>
      <color rgb="FF000000"/>
      <name val="Arial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6"/>
      <color theme="1"/>
      <name val="TH Sarabun New"/>
      <family val="2"/>
    </font>
    <font>
      <sz val="10"/>
      <color rgb="FF000000"/>
      <name val="TH Sarabun Ne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6"/>
      <color rgb="FF000000"/>
      <name val="TH SarabunPSK"/>
      <family val="2"/>
      <charset val="22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b/>
      <sz val="16"/>
      <color rgb="FF000000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4">
    <xf numFmtId="0" fontId="0" fillId="0" borderId="0" xfId="0" applyFont="1" applyAlignment="1"/>
    <xf numFmtId="2" fontId="2" fillId="2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3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Fill="1" applyBorder="1" applyAlignment="1"/>
    <xf numFmtId="0" fontId="5" fillId="0" borderId="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Alignment="1"/>
    <xf numFmtId="0" fontId="7" fillId="0" borderId="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0" xfId="0" applyFont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Alignment="1"/>
    <xf numFmtId="0" fontId="7" fillId="0" borderId="4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/>
    </xf>
    <xf numFmtId="2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/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22" fillId="0" borderId="0" xfId="0" applyFont="1" applyAlignment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/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3" fillId="0" borderId="2" xfId="0" applyFont="1" applyFill="1" applyBorder="1" applyAlignment="1"/>
    <xf numFmtId="2" fontId="3" fillId="0" borderId="2" xfId="0" applyNumberFormat="1" applyFont="1" applyBorder="1" applyAlignment="1">
      <alignment horizontal="center" vertical="top"/>
    </xf>
    <xf numFmtId="0" fontId="3" fillId="0" borderId="4" xfId="0" applyFont="1" applyFill="1" applyBorder="1" applyAlignment="1"/>
    <xf numFmtId="0" fontId="13" fillId="0" borderId="0" xfId="0" applyFont="1" applyFill="1" applyAlignment="1"/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7" fillId="0" borderId="0" xfId="0" applyFont="1" applyFill="1" applyAlignment="1"/>
    <xf numFmtId="0" fontId="17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" xfId="0" applyFont="1" applyBorder="1" applyAlignment="1"/>
    <xf numFmtId="0" fontId="23" fillId="0" borderId="0" xfId="0" applyFont="1" applyAlignment="1"/>
    <xf numFmtId="0" fontId="7" fillId="0" borderId="20" xfId="0" applyFont="1" applyBorder="1" applyAlignment="1">
      <alignment horizontal="left"/>
    </xf>
    <xf numFmtId="187" fontId="24" fillId="0" borderId="20" xfId="0" applyNumberFormat="1" applyFont="1" applyBorder="1" applyAlignment="1"/>
    <xf numFmtId="0" fontId="3" fillId="0" borderId="2" xfId="0" applyFont="1" applyBorder="1" applyAlignment="1">
      <alignment horizontal="center"/>
    </xf>
    <xf numFmtId="0" fontId="25" fillId="0" borderId="0" xfId="0" applyFont="1" applyAlignment="1"/>
    <xf numFmtId="0" fontId="21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/>
    <xf numFmtId="0" fontId="19" fillId="0" borderId="3" xfId="0" applyFont="1" applyBorder="1" applyAlignment="1"/>
    <xf numFmtId="0" fontId="19" fillId="0" borderId="2" xfId="0" applyFont="1" applyBorder="1" applyAlignment="1"/>
    <xf numFmtId="0" fontId="5" fillId="0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/>
    </xf>
    <xf numFmtId="0" fontId="5" fillId="5" borderId="0" xfId="0" applyFont="1" applyFill="1" applyAlignment="1"/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27" fillId="0" borderId="0" xfId="0" applyFont="1" applyAlignment="1">
      <alignment horizontal="center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8" fillId="6" borderId="4" xfId="0" applyFont="1" applyFill="1" applyBorder="1" applyAlignment="1"/>
    <xf numFmtId="0" fontId="8" fillId="6" borderId="4" xfId="0" applyNumberFormat="1" applyFont="1" applyFill="1" applyBorder="1" applyAlignment="1"/>
    <xf numFmtId="0" fontId="26" fillId="0" borderId="0" xfId="0" applyFont="1" applyAlignment="1"/>
    <xf numFmtId="0" fontId="3" fillId="6" borderId="4" xfId="0" applyFont="1" applyFill="1" applyBorder="1" applyAlignment="1"/>
    <xf numFmtId="0" fontId="28" fillId="0" borderId="0" xfId="0" applyFont="1" applyAlignment="1">
      <alignment horizontal="center"/>
    </xf>
    <xf numFmtId="0" fontId="5" fillId="6" borderId="11" xfId="0" applyFon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9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7" xfId="0" applyFont="1" applyFill="1" applyBorder="1" applyAlignment="1"/>
    <xf numFmtId="0" fontId="8" fillId="5" borderId="0" xfId="0" applyFont="1" applyFill="1" applyAlignment="1"/>
    <xf numFmtId="0" fontId="27" fillId="0" borderId="0" xfId="0" applyFont="1" applyAlignment="1">
      <alignment horizontal="center" vertical="center"/>
    </xf>
    <xf numFmtId="0" fontId="5" fillId="6" borderId="11" xfId="0" applyFont="1" applyFill="1" applyBorder="1" applyAlignment="1">
      <alignment horizontal="left"/>
    </xf>
    <xf numFmtId="0" fontId="30" fillId="0" borderId="0" xfId="0" applyFont="1"/>
    <xf numFmtId="187" fontId="30" fillId="0" borderId="0" xfId="0" applyNumberFormat="1" applyFont="1" applyAlignment="1"/>
    <xf numFmtId="0" fontId="30" fillId="0" borderId="0" xfId="0" applyFont="1" applyAlignment="1"/>
    <xf numFmtId="0" fontId="30" fillId="0" borderId="0" xfId="0" applyFont="1" applyAlignment="1">
      <alignment wrapText="1"/>
    </xf>
    <xf numFmtId="0" fontId="31" fillId="0" borderId="0" xfId="0" applyFont="1" applyAlignment="1"/>
    <xf numFmtId="0" fontId="33" fillId="0" borderId="0" xfId="1" applyFont="1" applyAlignment="1"/>
    <xf numFmtId="0" fontId="34" fillId="6" borderId="4" xfId="0" applyFont="1" applyFill="1" applyBorder="1" applyAlignment="1"/>
    <xf numFmtId="0" fontId="35" fillId="6" borderId="4" xfId="0" applyFont="1" applyFill="1" applyBorder="1" applyAlignment="1">
      <alignment horizontal="center"/>
    </xf>
    <xf numFmtId="0" fontId="36" fillId="0" borderId="0" xfId="0" applyFont="1" applyAlignment="1"/>
    <xf numFmtId="0" fontId="37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19" fillId="0" borderId="6" xfId="0" applyFont="1" applyFill="1" applyBorder="1" applyAlignment="1"/>
    <xf numFmtId="0" fontId="7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5" xfId="0" applyFont="1" applyFill="1" applyBorder="1" applyAlignment="1"/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380</xdr:row>
          <xdr:rowOff>161925</xdr:rowOff>
        </xdr:from>
        <xdr:to>
          <xdr:col>1</xdr:col>
          <xdr:colOff>257175</xdr:colOff>
          <xdr:row>381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287</xdr:row>
          <xdr:rowOff>219075</xdr:rowOff>
        </xdr:from>
        <xdr:to>
          <xdr:col>1</xdr:col>
          <xdr:colOff>257175</xdr:colOff>
          <xdr:row>288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431</xdr:row>
          <xdr:rowOff>161925</xdr:rowOff>
        </xdr:from>
        <xdr:to>
          <xdr:col>1</xdr:col>
          <xdr:colOff>257175</xdr:colOff>
          <xdr:row>432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380</xdr:row>
          <xdr:rowOff>161925</xdr:rowOff>
        </xdr:from>
        <xdr:to>
          <xdr:col>1</xdr:col>
          <xdr:colOff>257175</xdr:colOff>
          <xdr:row>381</xdr:row>
          <xdr:rowOff>28575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287</xdr:row>
          <xdr:rowOff>219075</xdr:rowOff>
        </xdr:from>
        <xdr:to>
          <xdr:col>1</xdr:col>
          <xdr:colOff>257175</xdr:colOff>
          <xdr:row>288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431</xdr:row>
          <xdr:rowOff>161925</xdr:rowOff>
        </xdr:from>
        <xdr:to>
          <xdr:col>1</xdr:col>
          <xdr:colOff>257175</xdr:colOff>
          <xdr:row>432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6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342</xdr:row>
          <xdr:rowOff>219075</xdr:rowOff>
        </xdr:from>
        <xdr:to>
          <xdr:col>1</xdr:col>
          <xdr:colOff>257175</xdr:colOff>
          <xdr:row>343</xdr:row>
          <xdr:rowOff>85725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6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342</xdr:row>
          <xdr:rowOff>219075</xdr:rowOff>
        </xdr:from>
        <xdr:to>
          <xdr:col>1</xdr:col>
          <xdr:colOff>257175</xdr:colOff>
          <xdr:row>343</xdr:row>
          <xdr:rowOff>85725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467</xdr:row>
          <xdr:rowOff>161925</xdr:rowOff>
        </xdr:from>
        <xdr:to>
          <xdr:col>1</xdr:col>
          <xdr:colOff>257175</xdr:colOff>
          <xdr:row>468</xdr:row>
          <xdr:rowOff>28575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467</xdr:row>
          <xdr:rowOff>161925</xdr:rowOff>
        </xdr:from>
        <xdr:to>
          <xdr:col>1</xdr:col>
          <xdr:colOff>257175</xdr:colOff>
          <xdr:row>468</xdr:row>
          <xdr:rowOff>28575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6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h.nu.ac.th/" TargetMode="External"/><Relationship Id="rId2" Type="http://schemas.openxmlformats.org/officeDocument/2006/relationships/hyperlink" Target="http://www.arch.nu.ac.th/" TargetMode="External"/><Relationship Id="rId1" Type="http://schemas.openxmlformats.org/officeDocument/2006/relationships/hyperlink" Target="http://www.arch.nu.ac.th/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11"/>
  <sheetViews>
    <sheetView zoomScale="90" zoomScaleNormal="90" workbookViewId="0">
      <pane ySplit="1" topLeftCell="A83" activePane="bottomLeft" state="frozen"/>
      <selection pane="bottomLeft" activeCell="F111" sqref="F111"/>
    </sheetView>
  </sheetViews>
  <sheetFormatPr defaultColWidth="12.5703125" defaultRowHeight="15.75" customHeight="1" x14ac:dyDescent="0.2"/>
  <cols>
    <col min="1" max="27" width="18.85546875" customWidth="1"/>
  </cols>
  <sheetData>
    <row r="1" spans="1:21" ht="12.75" x14ac:dyDescent="0.2">
      <c r="A1" s="169" t="s">
        <v>0</v>
      </c>
      <c r="B1" s="169" t="s">
        <v>106</v>
      </c>
      <c r="C1" s="169" t="s">
        <v>1</v>
      </c>
      <c r="D1" s="169" t="s">
        <v>2</v>
      </c>
      <c r="E1" s="169" t="s">
        <v>3</v>
      </c>
      <c r="F1" s="169" t="s">
        <v>4</v>
      </c>
      <c r="G1" s="169" t="s">
        <v>5</v>
      </c>
      <c r="H1" s="169" t="s">
        <v>6</v>
      </c>
      <c r="I1" s="169" t="s">
        <v>7</v>
      </c>
      <c r="J1" s="169" t="s">
        <v>8</v>
      </c>
      <c r="K1" s="169" t="s">
        <v>9</v>
      </c>
      <c r="L1" s="169" t="s">
        <v>10</v>
      </c>
      <c r="M1" s="169" t="s">
        <v>11</v>
      </c>
      <c r="N1" s="169" t="s">
        <v>12</v>
      </c>
      <c r="O1" s="169" t="s">
        <v>13</v>
      </c>
      <c r="P1" s="169" t="s">
        <v>14</v>
      </c>
      <c r="Q1" s="169" t="s">
        <v>15</v>
      </c>
      <c r="R1" s="169" t="s">
        <v>16</v>
      </c>
      <c r="S1" s="169" t="s">
        <v>17</v>
      </c>
      <c r="T1" s="169" t="s">
        <v>18</v>
      </c>
      <c r="U1" s="169" t="s">
        <v>19</v>
      </c>
    </row>
    <row r="2" spans="1:21" ht="12.75" x14ac:dyDescent="0.2">
      <c r="A2" s="170">
        <v>44639.40829821759</v>
      </c>
      <c r="B2" s="171" t="s">
        <v>122</v>
      </c>
      <c r="C2" s="171" t="s">
        <v>25</v>
      </c>
      <c r="D2" s="171" t="s">
        <v>26</v>
      </c>
      <c r="E2" s="171" t="s">
        <v>22</v>
      </c>
      <c r="F2" s="171" t="s">
        <v>123</v>
      </c>
      <c r="G2" s="171" t="s">
        <v>123</v>
      </c>
      <c r="H2" s="171" t="s">
        <v>23</v>
      </c>
      <c r="I2" s="171">
        <v>4</v>
      </c>
      <c r="J2" s="171">
        <v>4</v>
      </c>
      <c r="K2" s="171">
        <v>4</v>
      </c>
      <c r="L2" s="171">
        <v>4</v>
      </c>
      <c r="M2" s="171">
        <v>4</v>
      </c>
      <c r="N2" s="171">
        <v>4</v>
      </c>
      <c r="O2" s="171">
        <v>4</v>
      </c>
      <c r="P2" s="171">
        <v>4</v>
      </c>
      <c r="Q2" s="171">
        <v>4</v>
      </c>
      <c r="R2" s="171">
        <v>4</v>
      </c>
      <c r="S2" s="171">
        <v>4</v>
      </c>
      <c r="T2" s="171">
        <v>4</v>
      </c>
    </row>
    <row r="3" spans="1:21" ht="12.75" x14ac:dyDescent="0.2">
      <c r="A3" s="170">
        <v>44639.409678055556</v>
      </c>
      <c r="B3" s="171" t="s">
        <v>124</v>
      </c>
      <c r="C3" s="171" t="s">
        <v>20</v>
      </c>
      <c r="D3" s="171" t="s">
        <v>24</v>
      </c>
      <c r="E3" s="171" t="s">
        <v>28</v>
      </c>
      <c r="F3" s="171" t="s">
        <v>33</v>
      </c>
      <c r="G3" s="171" t="s">
        <v>29</v>
      </c>
      <c r="H3" s="171" t="s">
        <v>31</v>
      </c>
      <c r="I3" s="171">
        <v>4</v>
      </c>
      <c r="J3" s="171">
        <v>4</v>
      </c>
      <c r="L3" s="171">
        <v>4</v>
      </c>
      <c r="M3" s="171">
        <v>4</v>
      </c>
      <c r="N3" s="171">
        <v>4</v>
      </c>
      <c r="O3" s="171">
        <v>4</v>
      </c>
      <c r="P3" s="171">
        <v>4</v>
      </c>
      <c r="Q3" s="171">
        <v>4</v>
      </c>
      <c r="R3" s="171">
        <v>4</v>
      </c>
      <c r="S3" s="171">
        <v>4</v>
      </c>
      <c r="T3" s="171">
        <v>4</v>
      </c>
      <c r="U3" s="171" t="s">
        <v>32</v>
      </c>
    </row>
    <row r="4" spans="1:21" ht="12.75" x14ac:dyDescent="0.2">
      <c r="A4" s="170">
        <v>44639.410347268524</v>
      </c>
      <c r="B4" s="171" t="s">
        <v>125</v>
      </c>
      <c r="C4" s="171" t="s">
        <v>20</v>
      </c>
      <c r="D4" s="171" t="s">
        <v>26</v>
      </c>
      <c r="E4" s="171" t="s">
        <v>28</v>
      </c>
      <c r="F4" s="171" t="s">
        <v>33</v>
      </c>
      <c r="G4" s="171" t="s">
        <v>126</v>
      </c>
      <c r="H4" s="171" t="s">
        <v>31</v>
      </c>
      <c r="I4" s="171">
        <v>4</v>
      </c>
      <c r="J4" s="171">
        <v>4</v>
      </c>
      <c r="K4" s="171">
        <v>4</v>
      </c>
      <c r="L4" s="171">
        <v>4</v>
      </c>
      <c r="M4" s="171">
        <v>4</v>
      </c>
      <c r="N4" s="171">
        <v>4</v>
      </c>
      <c r="O4" s="171">
        <v>4</v>
      </c>
      <c r="P4" s="171">
        <v>4</v>
      </c>
      <c r="Q4" s="171">
        <v>4</v>
      </c>
      <c r="R4" s="171">
        <v>4</v>
      </c>
      <c r="S4" s="171">
        <v>4</v>
      </c>
      <c r="T4" s="171">
        <v>4</v>
      </c>
      <c r="U4" s="171" t="s">
        <v>32</v>
      </c>
    </row>
    <row r="5" spans="1:21" ht="12.75" x14ac:dyDescent="0.2">
      <c r="A5" s="170">
        <v>44639.418037268522</v>
      </c>
      <c r="B5" s="171" t="s">
        <v>127</v>
      </c>
      <c r="C5" s="171" t="s">
        <v>20</v>
      </c>
      <c r="D5" s="171" t="s">
        <v>26</v>
      </c>
      <c r="E5" s="171" t="s">
        <v>28</v>
      </c>
      <c r="F5" s="171" t="s">
        <v>128</v>
      </c>
      <c r="G5" s="171" t="s">
        <v>129</v>
      </c>
      <c r="H5" s="171" t="s">
        <v>31</v>
      </c>
      <c r="I5" s="171">
        <v>5</v>
      </c>
      <c r="J5" s="171">
        <v>5</v>
      </c>
      <c r="K5" s="171">
        <v>5</v>
      </c>
      <c r="L5" s="171">
        <v>5</v>
      </c>
      <c r="M5" s="171">
        <v>5</v>
      </c>
      <c r="N5" s="171">
        <v>5</v>
      </c>
      <c r="O5" s="171">
        <v>5</v>
      </c>
      <c r="P5" s="171">
        <v>5</v>
      </c>
      <c r="Q5" s="171">
        <v>5</v>
      </c>
      <c r="R5" s="171">
        <v>5</v>
      </c>
      <c r="S5" s="171">
        <v>5</v>
      </c>
      <c r="T5" s="171">
        <v>5</v>
      </c>
    </row>
    <row r="6" spans="1:21" ht="12.75" x14ac:dyDescent="0.2">
      <c r="A6" s="170">
        <v>44639.418413831023</v>
      </c>
      <c r="B6" s="171" t="s">
        <v>130</v>
      </c>
      <c r="C6" s="171" t="s">
        <v>25</v>
      </c>
      <c r="D6" s="171" t="s">
        <v>24</v>
      </c>
      <c r="E6" s="171" t="s">
        <v>22</v>
      </c>
      <c r="F6" s="171" t="s">
        <v>33</v>
      </c>
      <c r="G6" s="171" t="s">
        <v>131</v>
      </c>
      <c r="H6" s="171" t="s">
        <v>23</v>
      </c>
      <c r="I6" s="171">
        <v>5</v>
      </c>
      <c r="J6" s="171">
        <v>5</v>
      </c>
      <c r="K6" s="171">
        <v>5</v>
      </c>
      <c r="L6" s="171">
        <v>5</v>
      </c>
      <c r="M6" s="171">
        <v>5</v>
      </c>
      <c r="N6" s="171">
        <v>5</v>
      </c>
      <c r="O6" s="171">
        <v>5</v>
      </c>
      <c r="P6" s="171">
        <v>5</v>
      </c>
      <c r="Q6" s="171">
        <v>5</v>
      </c>
      <c r="R6" s="171">
        <v>3</v>
      </c>
      <c r="S6" s="171">
        <v>4</v>
      </c>
      <c r="T6" s="171">
        <v>5</v>
      </c>
      <c r="U6" s="171" t="s">
        <v>349</v>
      </c>
    </row>
    <row r="7" spans="1:21" ht="12.75" x14ac:dyDescent="0.2">
      <c r="A7" s="170">
        <v>44639.420526435184</v>
      </c>
      <c r="B7" s="171" t="s">
        <v>132</v>
      </c>
      <c r="C7" s="171" t="s">
        <v>25</v>
      </c>
      <c r="D7" s="171" t="s">
        <v>24</v>
      </c>
      <c r="E7" s="171" t="s">
        <v>28</v>
      </c>
      <c r="F7" s="171" t="s">
        <v>133</v>
      </c>
      <c r="G7" s="171" t="s">
        <v>133</v>
      </c>
      <c r="H7" s="171" t="s">
        <v>31</v>
      </c>
      <c r="I7" s="171">
        <v>4</v>
      </c>
      <c r="J7" s="171">
        <v>4</v>
      </c>
      <c r="K7" s="171">
        <v>4</v>
      </c>
      <c r="L7" s="171">
        <v>4</v>
      </c>
      <c r="M7" s="171">
        <v>4</v>
      </c>
      <c r="N7" s="171">
        <v>4</v>
      </c>
      <c r="O7" s="171">
        <v>5</v>
      </c>
      <c r="P7" s="171">
        <v>5</v>
      </c>
      <c r="Q7" s="171">
        <v>5</v>
      </c>
      <c r="R7" s="171">
        <v>3</v>
      </c>
      <c r="S7" s="171">
        <v>4</v>
      </c>
      <c r="T7" s="171">
        <v>4</v>
      </c>
    </row>
    <row r="8" spans="1:21" ht="12.75" x14ac:dyDescent="0.2">
      <c r="A8" s="170">
        <v>44639.42067684028</v>
      </c>
      <c r="B8" s="171" t="s">
        <v>134</v>
      </c>
      <c r="C8" s="171" t="s">
        <v>20</v>
      </c>
      <c r="D8" s="171" t="s">
        <v>26</v>
      </c>
      <c r="E8" s="171" t="s">
        <v>22</v>
      </c>
      <c r="F8" s="171" t="s">
        <v>135</v>
      </c>
      <c r="G8" s="171" t="s">
        <v>136</v>
      </c>
      <c r="H8" s="171" t="s">
        <v>137</v>
      </c>
      <c r="I8" s="171">
        <v>5</v>
      </c>
      <c r="J8" s="171">
        <v>5</v>
      </c>
      <c r="K8" s="171">
        <v>5</v>
      </c>
      <c r="L8" s="171">
        <v>5</v>
      </c>
      <c r="M8" s="171">
        <v>5</v>
      </c>
      <c r="N8" s="171">
        <v>5</v>
      </c>
      <c r="O8" s="171">
        <v>5</v>
      </c>
      <c r="P8" s="171">
        <v>4</v>
      </c>
      <c r="Q8" s="171">
        <v>4</v>
      </c>
      <c r="R8" s="171">
        <v>5</v>
      </c>
      <c r="S8" s="171">
        <v>5</v>
      </c>
      <c r="T8" s="171">
        <v>5</v>
      </c>
      <c r="U8" s="171" t="s">
        <v>32</v>
      </c>
    </row>
    <row r="9" spans="1:21" ht="12.75" x14ac:dyDescent="0.2">
      <c r="A9" s="170">
        <v>44639.420930706023</v>
      </c>
      <c r="B9" s="171" t="s">
        <v>138</v>
      </c>
      <c r="C9" s="171" t="s">
        <v>20</v>
      </c>
      <c r="D9" s="171" t="s">
        <v>26</v>
      </c>
      <c r="E9" s="171" t="s">
        <v>28</v>
      </c>
      <c r="F9" s="171" t="s">
        <v>27</v>
      </c>
      <c r="G9" s="171" t="s">
        <v>139</v>
      </c>
      <c r="H9" s="171" t="s">
        <v>23</v>
      </c>
      <c r="I9" s="171">
        <v>5</v>
      </c>
      <c r="J9" s="171">
        <v>4</v>
      </c>
      <c r="K9" s="171">
        <v>4</v>
      </c>
      <c r="L9" s="171">
        <v>3</v>
      </c>
      <c r="M9" s="171">
        <v>5</v>
      </c>
      <c r="N9" s="171">
        <v>5</v>
      </c>
      <c r="O9" s="171">
        <v>5</v>
      </c>
      <c r="P9" s="171">
        <v>5</v>
      </c>
      <c r="Q9" s="171">
        <v>5</v>
      </c>
      <c r="R9" s="171">
        <v>3</v>
      </c>
      <c r="S9" s="171">
        <v>4</v>
      </c>
      <c r="T9" s="171">
        <v>4</v>
      </c>
    </row>
    <row r="10" spans="1:21" ht="12.75" x14ac:dyDescent="0.2">
      <c r="A10" s="170">
        <v>44639.421693310185</v>
      </c>
      <c r="B10" s="171" t="s">
        <v>140</v>
      </c>
      <c r="C10" s="171" t="s">
        <v>20</v>
      </c>
      <c r="D10" s="171" t="s">
        <v>26</v>
      </c>
      <c r="E10" s="171" t="s">
        <v>28</v>
      </c>
      <c r="F10" s="171" t="s">
        <v>33</v>
      </c>
      <c r="G10" s="171" t="s">
        <v>139</v>
      </c>
      <c r="H10" s="171" t="s">
        <v>31</v>
      </c>
      <c r="I10" s="171">
        <v>4</v>
      </c>
      <c r="J10" s="171">
        <v>5</v>
      </c>
      <c r="K10" s="171">
        <v>5</v>
      </c>
      <c r="L10" s="171">
        <v>5</v>
      </c>
      <c r="M10" s="171">
        <v>4</v>
      </c>
      <c r="N10" s="171">
        <v>4</v>
      </c>
      <c r="O10" s="171">
        <v>4</v>
      </c>
      <c r="P10" s="171">
        <v>4</v>
      </c>
      <c r="Q10" s="171">
        <v>5</v>
      </c>
      <c r="R10" s="171">
        <v>4</v>
      </c>
      <c r="S10" s="171">
        <v>4</v>
      </c>
      <c r="T10" s="171">
        <v>4</v>
      </c>
    </row>
    <row r="11" spans="1:21" ht="12.75" x14ac:dyDescent="0.2">
      <c r="A11" s="170">
        <v>44639.423164629625</v>
      </c>
      <c r="B11" s="171" t="s">
        <v>141</v>
      </c>
      <c r="C11" s="171" t="s">
        <v>25</v>
      </c>
      <c r="D11" s="171" t="s">
        <v>26</v>
      </c>
      <c r="E11" s="171" t="s">
        <v>28</v>
      </c>
      <c r="F11" s="171" t="s">
        <v>142</v>
      </c>
      <c r="G11" s="171" t="s">
        <v>143</v>
      </c>
      <c r="H11" s="171" t="s">
        <v>30</v>
      </c>
      <c r="I11" s="171">
        <v>4</v>
      </c>
      <c r="J11" s="171">
        <v>4</v>
      </c>
      <c r="K11" s="171">
        <v>4</v>
      </c>
      <c r="L11" s="171">
        <v>4</v>
      </c>
      <c r="M11" s="171">
        <v>5</v>
      </c>
      <c r="N11" s="171">
        <v>5</v>
      </c>
      <c r="O11" s="171">
        <v>5</v>
      </c>
      <c r="P11" s="171">
        <v>5</v>
      </c>
      <c r="Q11" s="171">
        <v>5</v>
      </c>
      <c r="R11" s="171">
        <v>3</v>
      </c>
      <c r="S11" s="171">
        <v>4</v>
      </c>
      <c r="T11" s="171">
        <v>4</v>
      </c>
    </row>
    <row r="12" spans="1:21" ht="12.75" x14ac:dyDescent="0.2">
      <c r="A12" s="170">
        <v>44639.423492256945</v>
      </c>
      <c r="B12" s="171" t="s">
        <v>144</v>
      </c>
      <c r="C12" s="171" t="s">
        <v>20</v>
      </c>
      <c r="D12" s="171" t="s">
        <v>26</v>
      </c>
      <c r="E12" s="171" t="s">
        <v>28</v>
      </c>
      <c r="F12" s="171" t="s">
        <v>135</v>
      </c>
      <c r="G12" s="171" t="s">
        <v>145</v>
      </c>
      <c r="H12" s="171" t="s">
        <v>137</v>
      </c>
      <c r="I12" s="171">
        <v>4</v>
      </c>
      <c r="J12" s="171">
        <v>5</v>
      </c>
      <c r="K12" s="171">
        <v>5</v>
      </c>
      <c r="L12" s="171">
        <v>5</v>
      </c>
      <c r="M12" s="171">
        <v>5</v>
      </c>
      <c r="N12" s="171">
        <v>5</v>
      </c>
      <c r="O12" s="171">
        <v>5</v>
      </c>
      <c r="P12" s="171">
        <v>5</v>
      </c>
      <c r="Q12" s="171">
        <v>5</v>
      </c>
      <c r="R12" s="171">
        <v>3</v>
      </c>
      <c r="S12" s="171">
        <v>4</v>
      </c>
      <c r="T12" s="171">
        <v>4</v>
      </c>
    </row>
    <row r="13" spans="1:21" ht="12.75" x14ac:dyDescent="0.2">
      <c r="A13" s="170">
        <v>44639.424114166672</v>
      </c>
      <c r="B13" s="171" t="s">
        <v>146</v>
      </c>
      <c r="C13" s="171" t="s">
        <v>25</v>
      </c>
      <c r="D13" s="171" t="s">
        <v>26</v>
      </c>
      <c r="E13" s="171" t="s">
        <v>28</v>
      </c>
      <c r="F13" s="171" t="s">
        <v>147</v>
      </c>
      <c r="G13" s="171" t="s">
        <v>148</v>
      </c>
      <c r="H13" s="171" t="s">
        <v>23</v>
      </c>
      <c r="I13" s="171">
        <v>5</v>
      </c>
      <c r="J13" s="171">
        <v>5</v>
      </c>
      <c r="K13" s="171">
        <v>5</v>
      </c>
      <c r="L13" s="171">
        <v>5</v>
      </c>
      <c r="M13" s="171">
        <v>5</v>
      </c>
      <c r="N13" s="171">
        <v>5</v>
      </c>
      <c r="O13" s="171">
        <v>5</v>
      </c>
      <c r="P13" s="171">
        <v>5</v>
      </c>
      <c r="Q13" s="171">
        <v>5</v>
      </c>
      <c r="R13" s="171">
        <v>5</v>
      </c>
      <c r="S13" s="171">
        <v>5</v>
      </c>
      <c r="T13" s="171">
        <v>5</v>
      </c>
      <c r="U13" s="171" t="s">
        <v>32</v>
      </c>
    </row>
    <row r="14" spans="1:21" ht="12.75" x14ac:dyDescent="0.2">
      <c r="A14" s="170">
        <v>44639.424208807875</v>
      </c>
      <c r="B14" s="171" t="s">
        <v>149</v>
      </c>
      <c r="C14" s="171" t="s">
        <v>25</v>
      </c>
      <c r="D14" s="171" t="s">
        <v>26</v>
      </c>
      <c r="E14" s="171" t="s">
        <v>28</v>
      </c>
      <c r="F14" s="171" t="s">
        <v>27</v>
      </c>
      <c r="G14" s="171" t="s">
        <v>126</v>
      </c>
      <c r="H14" s="171" t="s">
        <v>23</v>
      </c>
      <c r="I14" s="171">
        <v>4</v>
      </c>
      <c r="J14" s="171">
        <v>4</v>
      </c>
      <c r="K14" s="171">
        <v>4</v>
      </c>
      <c r="L14" s="171">
        <v>5</v>
      </c>
      <c r="M14" s="171">
        <v>4</v>
      </c>
      <c r="N14" s="171">
        <v>4</v>
      </c>
      <c r="O14" s="171">
        <v>5</v>
      </c>
      <c r="P14" s="171">
        <v>4</v>
      </c>
      <c r="Q14" s="171">
        <v>5</v>
      </c>
      <c r="R14" s="171">
        <v>5</v>
      </c>
      <c r="S14" s="171">
        <v>5</v>
      </c>
      <c r="T14" s="171">
        <v>5</v>
      </c>
    </row>
    <row r="15" spans="1:21" ht="12.75" x14ac:dyDescent="0.2">
      <c r="A15" s="170">
        <v>44639.42479258102</v>
      </c>
      <c r="B15" s="171" t="s">
        <v>150</v>
      </c>
      <c r="C15" s="171" t="s">
        <v>20</v>
      </c>
      <c r="D15" s="171" t="s">
        <v>26</v>
      </c>
      <c r="E15" s="171" t="s">
        <v>22</v>
      </c>
      <c r="F15" s="171" t="s">
        <v>151</v>
      </c>
      <c r="G15" s="171" t="s">
        <v>152</v>
      </c>
      <c r="H15" s="171" t="s">
        <v>30</v>
      </c>
      <c r="I15" s="171">
        <v>4</v>
      </c>
      <c r="J15" s="171">
        <v>4</v>
      </c>
      <c r="K15" s="171">
        <v>4</v>
      </c>
      <c r="L15" s="171">
        <v>4</v>
      </c>
      <c r="M15" s="171">
        <v>4</v>
      </c>
      <c r="N15" s="171">
        <v>4</v>
      </c>
      <c r="O15" s="171">
        <v>5</v>
      </c>
      <c r="P15" s="171">
        <v>5</v>
      </c>
      <c r="Q15" s="171">
        <v>5</v>
      </c>
      <c r="R15" s="171">
        <v>3</v>
      </c>
      <c r="S15" s="171">
        <v>4</v>
      </c>
      <c r="T15" s="171">
        <v>4</v>
      </c>
      <c r="U15" s="171" t="s">
        <v>32</v>
      </c>
    </row>
    <row r="16" spans="1:21" ht="12.75" x14ac:dyDescent="0.2">
      <c r="A16" s="170">
        <v>44639.425593472217</v>
      </c>
      <c r="B16" s="171" t="s">
        <v>153</v>
      </c>
      <c r="C16" s="171" t="s">
        <v>20</v>
      </c>
      <c r="D16" s="171" t="s">
        <v>24</v>
      </c>
      <c r="E16" s="171" t="s">
        <v>22</v>
      </c>
      <c r="F16" s="171" t="s">
        <v>33</v>
      </c>
      <c r="G16" s="171" t="s">
        <v>29</v>
      </c>
      <c r="H16" s="171" t="s">
        <v>31</v>
      </c>
      <c r="I16" s="171">
        <v>5</v>
      </c>
      <c r="J16" s="171">
        <v>5</v>
      </c>
      <c r="K16" s="171">
        <v>5</v>
      </c>
      <c r="L16" s="171">
        <v>5</v>
      </c>
      <c r="M16" s="171">
        <v>5</v>
      </c>
      <c r="N16" s="171">
        <v>5</v>
      </c>
      <c r="O16" s="171">
        <v>5</v>
      </c>
      <c r="P16" s="171">
        <v>5</v>
      </c>
      <c r="Q16" s="171">
        <v>5</v>
      </c>
      <c r="R16" s="171">
        <v>3</v>
      </c>
      <c r="S16" s="171">
        <v>4</v>
      </c>
      <c r="T16" s="171">
        <v>4</v>
      </c>
      <c r="U16" s="171" t="s">
        <v>154</v>
      </c>
    </row>
    <row r="17" spans="1:21" ht="12.75" x14ac:dyDescent="0.2">
      <c r="A17" s="170">
        <v>44639.425950925928</v>
      </c>
      <c r="B17" s="171" t="s">
        <v>155</v>
      </c>
      <c r="C17" s="171" t="s">
        <v>25</v>
      </c>
      <c r="D17" s="171" t="s">
        <v>24</v>
      </c>
      <c r="E17" s="171" t="s">
        <v>22</v>
      </c>
      <c r="F17" s="171" t="s">
        <v>27</v>
      </c>
      <c r="G17" s="171" t="s">
        <v>156</v>
      </c>
      <c r="H17" s="171" t="s">
        <v>30</v>
      </c>
      <c r="I17" s="171">
        <v>5</v>
      </c>
      <c r="J17" s="171">
        <v>5</v>
      </c>
      <c r="K17" s="171">
        <v>5</v>
      </c>
      <c r="L17" s="171">
        <v>5</v>
      </c>
      <c r="M17" s="171">
        <v>5</v>
      </c>
      <c r="N17" s="171">
        <v>5</v>
      </c>
      <c r="O17" s="171">
        <v>5</v>
      </c>
      <c r="P17" s="171">
        <v>5</v>
      </c>
      <c r="Q17" s="171">
        <v>5</v>
      </c>
      <c r="R17" s="171">
        <v>3</v>
      </c>
      <c r="S17" s="171">
        <v>5</v>
      </c>
      <c r="T17" s="171">
        <v>5</v>
      </c>
    </row>
    <row r="18" spans="1:21" ht="12.75" x14ac:dyDescent="0.2">
      <c r="A18" s="170">
        <v>44639.425975162041</v>
      </c>
      <c r="B18" s="171" t="s">
        <v>157</v>
      </c>
      <c r="C18" s="171" t="s">
        <v>25</v>
      </c>
      <c r="D18" s="171" t="s">
        <v>24</v>
      </c>
      <c r="E18" s="171" t="s">
        <v>28</v>
      </c>
      <c r="F18" s="171" t="s">
        <v>158</v>
      </c>
      <c r="G18" s="171" t="s">
        <v>159</v>
      </c>
      <c r="H18" s="171" t="s">
        <v>137</v>
      </c>
      <c r="I18" s="171">
        <v>5</v>
      </c>
      <c r="J18" s="171">
        <v>5</v>
      </c>
      <c r="K18" s="171">
        <v>5</v>
      </c>
      <c r="L18" s="171">
        <v>5</v>
      </c>
      <c r="M18" s="171">
        <v>5</v>
      </c>
      <c r="N18" s="171">
        <v>5</v>
      </c>
      <c r="O18" s="171">
        <v>5</v>
      </c>
      <c r="P18" s="171">
        <v>5</v>
      </c>
      <c r="Q18" s="171">
        <v>5</v>
      </c>
      <c r="R18" s="171">
        <v>5</v>
      </c>
      <c r="S18" s="171">
        <v>5</v>
      </c>
      <c r="T18" s="171">
        <v>5</v>
      </c>
    </row>
    <row r="19" spans="1:21" ht="12.75" x14ac:dyDescent="0.2">
      <c r="A19" s="170">
        <v>44639.42646037037</v>
      </c>
      <c r="B19" s="171" t="s">
        <v>160</v>
      </c>
      <c r="C19" s="171" t="s">
        <v>20</v>
      </c>
      <c r="D19" s="171" t="s">
        <v>21</v>
      </c>
      <c r="E19" s="171" t="s">
        <v>22</v>
      </c>
      <c r="F19" s="171" t="s">
        <v>161</v>
      </c>
      <c r="G19" s="171" t="s">
        <v>162</v>
      </c>
      <c r="H19" s="171" t="s">
        <v>163</v>
      </c>
      <c r="I19" s="171">
        <v>4</v>
      </c>
      <c r="J19" s="171">
        <v>4</v>
      </c>
      <c r="K19" s="171">
        <v>4</v>
      </c>
      <c r="L19" s="171">
        <v>4</v>
      </c>
      <c r="M19" s="171">
        <v>4</v>
      </c>
      <c r="N19" s="171">
        <v>4</v>
      </c>
      <c r="O19" s="171">
        <v>4</v>
      </c>
      <c r="P19" s="171">
        <v>4</v>
      </c>
      <c r="Q19" s="171">
        <v>4</v>
      </c>
      <c r="R19" s="171">
        <v>4</v>
      </c>
      <c r="S19" s="171">
        <v>4</v>
      </c>
      <c r="T19" s="171">
        <v>4</v>
      </c>
    </row>
    <row r="20" spans="1:21" ht="12.75" x14ac:dyDescent="0.2">
      <c r="A20" s="170">
        <v>44639.427013657405</v>
      </c>
      <c r="B20" s="171" t="s">
        <v>164</v>
      </c>
      <c r="C20" s="171" t="s">
        <v>20</v>
      </c>
      <c r="D20" s="171" t="s">
        <v>26</v>
      </c>
      <c r="E20" s="171" t="s">
        <v>28</v>
      </c>
      <c r="F20" s="171" t="s">
        <v>133</v>
      </c>
      <c r="G20" s="171" t="s">
        <v>165</v>
      </c>
      <c r="H20" s="171" t="s">
        <v>30</v>
      </c>
      <c r="I20" s="171">
        <v>5</v>
      </c>
      <c r="J20" s="171">
        <v>4</v>
      </c>
      <c r="K20" s="171">
        <v>5</v>
      </c>
      <c r="L20" s="171">
        <v>5</v>
      </c>
      <c r="M20" s="171">
        <v>5</v>
      </c>
      <c r="N20" s="171">
        <v>5</v>
      </c>
      <c r="O20" s="171">
        <v>5</v>
      </c>
      <c r="P20" s="171">
        <v>5</v>
      </c>
      <c r="Q20" s="171">
        <v>5</v>
      </c>
      <c r="R20" s="171">
        <v>2</v>
      </c>
      <c r="S20" s="171">
        <v>4</v>
      </c>
      <c r="T20" s="171">
        <v>5</v>
      </c>
      <c r="U20" s="171" t="s">
        <v>350</v>
      </c>
    </row>
    <row r="21" spans="1:21" ht="12.75" x14ac:dyDescent="0.2">
      <c r="A21" s="170">
        <v>44639.428195729168</v>
      </c>
      <c r="B21" s="171" t="s">
        <v>166</v>
      </c>
      <c r="C21" s="171" t="s">
        <v>20</v>
      </c>
      <c r="D21" s="171" t="s">
        <v>24</v>
      </c>
      <c r="E21" s="171" t="s">
        <v>22</v>
      </c>
      <c r="F21" s="171" t="s">
        <v>167</v>
      </c>
      <c r="G21" s="171" t="s">
        <v>168</v>
      </c>
      <c r="H21" s="171" t="s">
        <v>23</v>
      </c>
      <c r="I21" s="171">
        <v>5</v>
      </c>
      <c r="J21" s="171">
        <v>5</v>
      </c>
      <c r="K21" s="171">
        <v>5</v>
      </c>
      <c r="L21" s="171">
        <v>5</v>
      </c>
      <c r="M21" s="171">
        <v>5</v>
      </c>
      <c r="N21" s="171">
        <v>5</v>
      </c>
      <c r="O21" s="171">
        <v>5</v>
      </c>
      <c r="P21" s="171">
        <v>5</v>
      </c>
      <c r="Q21" s="171">
        <v>5</v>
      </c>
      <c r="R21" s="171">
        <v>3</v>
      </c>
      <c r="S21" s="171">
        <v>4</v>
      </c>
      <c r="T21" s="171">
        <v>5</v>
      </c>
      <c r="U21" s="171" t="s">
        <v>169</v>
      </c>
    </row>
    <row r="22" spans="1:21" ht="12.75" x14ac:dyDescent="0.2">
      <c r="A22" s="170">
        <v>44639.4284409838</v>
      </c>
      <c r="B22" s="171" t="s">
        <v>170</v>
      </c>
      <c r="C22" s="171" t="s">
        <v>25</v>
      </c>
      <c r="D22" s="171" t="s">
        <v>26</v>
      </c>
      <c r="E22" s="171" t="s">
        <v>28</v>
      </c>
      <c r="F22" s="171" t="s">
        <v>171</v>
      </c>
      <c r="G22" s="171" t="s">
        <v>172</v>
      </c>
      <c r="H22" s="171" t="s">
        <v>30</v>
      </c>
      <c r="I22" s="171">
        <v>5</v>
      </c>
      <c r="J22" s="171">
        <v>5</v>
      </c>
      <c r="K22" s="171">
        <v>5</v>
      </c>
      <c r="L22" s="171">
        <v>5</v>
      </c>
      <c r="M22" s="171">
        <v>5</v>
      </c>
      <c r="N22" s="171">
        <v>5</v>
      </c>
      <c r="O22" s="171">
        <v>5</v>
      </c>
      <c r="P22" s="171">
        <v>5</v>
      </c>
      <c r="Q22" s="171">
        <v>5</v>
      </c>
      <c r="R22" s="171">
        <v>2</v>
      </c>
      <c r="S22" s="171">
        <v>5</v>
      </c>
      <c r="T22" s="171">
        <v>5</v>
      </c>
      <c r="U22" s="171" t="s">
        <v>351</v>
      </c>
    </row>
    <row r="23" spans="1:21" ht="12.75" x14ac:dyDescent="0.2">
      <c r="A23" s="170">
        <v>44639.429127337964</v>
      </c>
      <c r="B23" s="171" t="s">
        <v>173</v>
      </c>
      <c r="C23" s="171" t="s">
        <v>20</v>
      </c>
      <c r="D23" s="171" t="s">
        <v>24</v>
      </c>
      <c r="E23" s="171" t="s">
        <v>22</v>
      </c>
      <c r="F23" s="171" t="s">
        <v>174</v>
      </c>
      <c r="G23" s="171" t="s">
        <v>148</v>
      </c>
      <c r="H23" s="171" t="s">
        <v>30</v>
      </c>
      <c r="I23" s="171">
        <v>5</v>
      </c>
      <c r="J23" s="171">
        <v>5</v>
      </c>
      <c r="K23" s="171">
        <v>5</v>
      </c>
      <c r="L23" s="171">
        <v>5</v>
      </c>
      <c r="M23" s="171">
        <v>5</v>
      </c>
      <c r="N23" s="171">
        <v>5</v>
      </c>
      <c r="O23" s="171">
        <v>5</v>
      </c>
      <c r="P23" s="171">
        <v>5</v>
      </c>
      <c r="Q23" s="171">
        <v>5</v>
      </c>
      <c r="R23" s="171">
        <v>3</v>
      </c>
      <c r="S23" s="171">
        <v>4</v>
      </c>
      <c r="T23" s="171">
        <v>5</v>
      </c>
      <c r="U23" s="171" t="s">
        <v>352</v>
      </c>
    </row>
    <row r="24" spans="1:21" ht="12.75" x14ac:dyDescent="0.2">
      <c r="A24" s="170">
        <v>44639.431919143521</v>
      </c>
      <c r="B24" s="171" t="s">
        <v>175</v>
      </c>
      <c r="C24" s="171" t="s">
        <v>25</v>
      </c>
      <c r="D24" s="171" t="s">
        <v>26</v>
      </c>
      <c r="E24" s="171" t="s">
        <v>28</v>
      </c>
      <c r="F24" s="171" t="s">
        <v>176</v>
      </c>
      <c r="G24" s="171" t="s">
        <v>177</v>
      </c>
      <c r="H24" s="171" t="s">
        <v>31</v>
      </c>
      <c r="I24" s="171">
        <v>4</v>
      </c>
      <c r="J24" s="171">
        <v>4</v>
      </c>
      <c r="K24" s="171">
        <v>4</v>
      </c>
      <c r="L24" s="171">
        <v>4</v>
      </c>
      <c r="M24" s="171">
        <v>4</v>
      </c>
      <c r="N24" s="171">
        <v>4</v>
      </c>
      <c r="O24" s="171">
        <v>4</v>
      </c>
      <c r="P24" s="171">
        <v>4</v>
      </c>
      <c r="Q24" s="171">
        <v>4</v>
      </c>
      <c r="R24" s="171">
        <v>3</v>
      </c>
      <c r="S24" s="171">
        <v>4</v>
      </c>
      <c r="T24" s="171">
        <v>4</v>
      </c>
      <c r="U24" s="171" t="s">
        <v>32</v>
      </c>
    </row>
    <row r="25" spans="1:21" ht="12.75" x14ac:dyDescent="0.2">
      <c r="A25" s="170">
        <v>44639.43198090278</v>
      </c>
      <c r="B25" s="171" t="s">
        <v>178</v>
      </c>
      <c r="C25" s="171" t="s">
        <v>25</v>
      </c>
      <c r="D25" s="171" t="s">
        <v>24</v>
      </c>
      <c r="E25" s="171" t="s">
        <v>22</v>
      </c>
      <c r="F25" s="171" t="s">
        <v>27</v>
      </c>
      <c r="G25" s="171" t="s">
        <v>179</v>
      </c>
      <c r="H25" s="171" t="s">
        <v>163</v>
      </c>
      <c r="I25" s="171">
        <v>5</v>
      </c>
      <c r="J25" s="171">
        <v>5</v>
      </c>
      <c r="K25" s="171">
        <v>5</v>
      </c>
      <c r="L25" s="171">
        <v>5</v>
      </c>
      <c r="M25" s="171">
        <v>5</v>
      </c>
      <c r="N25" s="171">
        <v>5</v>
      </c>
      <c r="O25" s="171">
        <v>5</v>
      </c>
      <c r="P25" s="171">
        <v>5</v>
      </c>
      <c r="Q25" s="171">
        <v>5</v>
      </c>
      <c r="R25" s="171">
        <v>4</v>
      </c>
      <c r="S25" s="171">
        <v>4</v>
      </c>
      <c r="T25" s="171">
        <v>4</v>
      </c>
      <c r="U25" s="171" t="s">
        <v>32</v>
      </c>
    </row>
    <row r="26" spans="1:21" ht="12.75" x14ac:dyDescent="0.2">
      <c r="A26" s="170">
        <v>44639.432525011573</v>
      </c>
      <c r="B26" s="171" t="s">
        <v>180</v>
      </c>
      <c r="C26" s="171" t="s">
        <v>25</v>
      </c>
      <c r="D26" s="171" t="s">
        <v>26</v>
      </c>
      <c r="E26" s="171" t="s">
        <v>28</v>
      </c>
      <c r="F26" s="171" t="s">
        <v>158</v>
      </c>
      <c r="G26" s="171" t="s">
        <v>181</v>
      </c>
      <c r="H26" s="171" t="s">
        <v>30</v>
      </c>
      <c r="I26" s="171">
        <v>3</v>
      </c>
      <c r="J26" s="171">
        <v>5</v>
      </c>
      <c r="K26" s="171">
        <v>4</v>
      </c>
      <c r="L26" s="171">
        <v>4</v>
      </c>
      <c r="M26" s="171">
        <v>4</v>
      </c>
      <c r="N26" s="171">
        <v>4</v>
      </c>
      <c r="O26" s="171">
        <v>4</v>
      </c>
      <c r="P26" s="171">
        <v>4</v>
      </c>
      <c r="Q26" s="171">
        <v>4</v>
      </c>
      <c r="R26" s="171">
        <v>2</v>
      </c>
      <c r="S26" s="171">
        <v>4</v>
      </c>
      <c r="T26" s="171">
        <v>4</v>
      </c>
      <c r="U26" s="171" t="s">
        <v>182</v>
      </c>
    </row>
    <row r="27" spans="1:21" ht="12.75" x14ac:dyDescent="0.2">
      <c r="A27" s="170">
        <v>44639.432882129629</v>
      </c>
      <c r="B27" s="171" t="s">
        <v>183</v>
      </c>
      <c r="C27" s="171" t="s">
        <v>20</v>
      </c>
      <c r="D27" s="171" t="s">
        <v>26</v>
      </c>
      <c r="E27" s="171" t="s">
        <v>28</v>
      </c>
      <c r="F27" s="171" t="s">
        <v>27</v>
      </c>
      <c r="G27" s="171" t="s">
        <v>139</v>
      </c>
      <c r="H27" s="171" t="s">
        <v>31</v>
      </c>
      <c r="I27" s="171">
        <v>4</v>
      </c>
      <c r="J27" s="171">
        <v>4</v>
      </c>
      <c r="K27" s="171">
        <v>4</v>
      </c>
      <c r="L27" s="171">
        <v>4</v>
      </c>
      <c r="M27" s="171">
        <v>4</v>
      </c>
      <c r="N27" s="171">
        <v>4</v>
      </c>
      <c r="O27" s="171">
        <v>4</v>
      </c>
      <c r="P27" s="171">
        <v>4</v>
      </c>
      <c r="Q27" s="171">
        <v>4</v>
      </c>
      <c r="R27" s="171">
        <v>4</v>
      </c>
      <c r="S27" s="171">
        <v>4</v>
      </c>
      <c r="T27" s="171">
        <v>4</v>
      </c>
    </row>
    <row r="28" spans="1:21" ht="12.75" x14ac:dyDescent="0.2">
      <c r="A28" s="170">
        <v>44639.434224421297</v>
      </c>
      <c r="B28" s="171" t="s">
        <v>184</v>
      </c>
      <c r="C28" s="171" t="s">
        <v>25</v>
      </c>
      <c r="D28" s="171" t="s">
        <v>24</v>
      </c>
      <c r="E28" s="171" t="s">
        <v>28</v>
      </c>
      <c r="F28" s="171" t="s">
        <v>27</v>
      </c>
      <c r="G28" s="171" t="s">
        <v>185</v>
      </c>
      <c r="H28" s="171" t="s">
        <v>30</v>
      </c>
      <c r="I28" s="171">
        <v>4</v>
      </c>
      <c r="J28" s="171">
        <v>4</v>
      </c>
      <c r="K28" s="171">
        <v>4</v>
      </c>
      <c r="L28" s="171">
        <v>4</v>
      </c>
      <c r="M28" s="171">
        <v>4</v>
      </c>
      <c r="N28" s="171">
        <v>4</v>
      </c>
      <c r="O28" s="171">
        <v>5</v>
      </c>
      <c r="P28" s="171">
        <v>5</v>
      </c>
      <c r="Q28" s="171">
        <v>5</v>
      </c>
      <c r="R28" s="171">
        <v>2</v>
      </c>
      <c r="S28" s="171">
        <v>4</v>
      </c>
      <c r="T28" s="171">
        <v>4</v>
      </c>
    </row>
    <row r="29" spans="1:21" ht="12.75" x14ac:dyDescent="0.2">
      <c r="A29" s="170">
        <v>44639.435592974536</v>
      </c>
      <c r="B29" s="171" t="s">
        <v>186</v>
      </c>
      <c r="C29" s="171" t="s">
        <v>25</v>
      </c>
      <c r="D29" s="171" t="s">
        <v>24</v>
      </c>
      <c r="E29" s="171" t="s">
        <v>22</v>
      </c>
      <c r="F29" s="171" t="s">
        <v>33</v>
      </c>
      <c r="G29" s="171" t="s">
        <v>187</v>
      </c>
      <c r="H29" s="171" t="s">
        <v>23</v>
      </c>
      <c r="I29" s="171">
        <v>3</v>
      </c>
      <c r="J29" s="171">
        <v>4</v>
      </c>
      <c r="K29" s="171">
        <v>4</v>
      </c>
      <c r="L29" s="171">
        <v>4</v>
      </c>
      <c r="M29" s="171">
        <v>4</v>
      </c>
      <c r="N29" s="171">
        <v>4</v>
      </c>
      <c r="O29" s="171">
        <v>4</v>
      </c>
      <c r="P29" s="171">
        <v>4</v>
      </c>
      <c r="Q29" s="171">
        <v>4</v>
      </c>
      <c r="R29" s="171">
        <v>4</v>
      </c>
      <c r="S29" s="171">
        <v>4</v>
      </c>
      <c r="T29" s="171">
        <v>4</v>
      </c>
    </row>
    <row r="30" spans="1:21" ht="12.75" x14ac:dyDescent="0.2">
      <c r="A30" s="170">
        <v>44639.436470474539</v>
      </c>
      <c r="B30" s="171" t="s">
        <v>188</v>
      </c>
      <c r="C30" s="171" t="s">
        <v>20</v>
      </c>
      <c r="D30" s="171" t="s">
        <v>21</v>
      </c>
      <c r="E30" s="171" t="s">
        <v>28</v>
      </c>
      <c r="F30" s="171" t="s">
        <v>133</v>
      </c>
      <c r="G30" s="171" t="s">
        <v>189</v>
      </c>
      <c r="H30" s="171" t="s">
        <v>23</v>
      </c>
      <c r="I30" s="171">
        <v>3</v>
      </c>
      <c r="J30" s="171">
        <v>4</v>
      </c>
      <c r="K30" s="171">
        <v>4</v>
      </c>
      <c r="L30" s="171">
        <v>3</v>
      </c>
      <c r="M30" s="171">
        <v>4</v>
      </c>
      <c r="N30" s="171">
        <v>4</v>
      </c>
      <c r="O30" s="171">
        <v>4</v>
      </c>
      <c r="P30" s="171">
        <v>3</v>
      </c>
      <c r="Q30" s="171">
        <v>4</v>
      </c>
      <c r="R30" s="171">
        <v>2</v>
      </c>
      <c r="S30" s="171">
        <v>2</v>
      </c>
      <c r="T30" s="171">
        <v>4</v>
      </c>
      <c r="U30" s="171" t="s">
        <v>190</v>
      </c>
    </row>
    <row r="31" spans="1:21" ht="12.75" x14ac:dyDescent="0.2">
      <c r="A31" s="170">
        <v>44639.438000393522</v>
      </c>
      <c r="B31" s="171" t="s">
        <v>191</v>
      </c>
      <c r="C31" s="171" t="s">
        <v>25</v>
      </c>
      <c r="D31" s="171" t="s">
        <v>21</v>
      </c>
      <c r="E31" s="171" t="s">
        <v>22</v>
      </c>
      <c r="F31" s="171" t="s">
        <v>135</v>
      </c>
      <c r="G31" s="171" t="s">
        <v>192</v>
      </c>
      <c r="H31" s="171" t="s">
        <v>30</v>
      </c>
      <c r="I31" s="171">
        <v>5</v>
      </c>
      <c r="J31" s="171">
        <v>4</v>
      </c>
      <c r="K31" s="171">
        <v>5</v>
      </c>
      <c r="L31" s="171">
        <v>5</v>
      </c>
      <c r="M31" s="171">
        <v>4</v>
      </c>
      <c r="N31" s="171">
        <v>4</v>
      </c>
      <c r="O31" s="171">
        <v>5</v>
      </c>
      <c r="P31" s="171">
        <v>5</v>
      </c>
      <c r="Q31" s="171">
        <v>5</v>
      </c>
      <c r="R31" s="171">
        <v>2</v>
      </c>
      <c r="S31" s="171">
        <v>4</v>
      </c>
      <c r="T31" s="171">
        <v>4</v>
      </c>
      <c r="U31" s="171" t="s">
        <v>32</v>
      </c>
    </row>
    <row r="32" spans="1:21" ht="12.75" x14ac:dyDescent="0.2">
      <c r="A32" s="170">
        <v>44639.43850631945</v>
      </c>
      <c r="B32" s="171" t="s">
        <v>193</v>
      </c>
      <c r="C32" s="171" t="s">
        <v>20</v>
      </c>
      <c r="D32" s="171" t="s">
        <v>26</v>
      </c>
      <c r="E32" s="171" t="s">
        <v>28</v>
      </c>
      <c r="F32" s="171" t="s">
        <v>27</v>
      </c>
      <c r="G32" s="171" t="s">
        <v>139</v>
      </c>
      <c r="H32" s="171" t="s">
        <v>137</v>
      </c>
      <c r="I32" s="171">
        <v>5</v>
      </c>
      <c r="J32" s="171">
        <v>5</v>
      </c>
      <c r="K32" s="171">
        <v>5</v>
      </c>
      <c r="L32" s="171">
        <v>5</v>
      </c>
      <c r="M32" s="171">
        <v>4</v>
      </c>
      <c r="N32" s="171">
        <v>3</v>
      </c>
      <c r="O32" s="171">
        <v>5</v>
      </c>
      <c r="P32" s="171">
        <v>5</v>
      </c>
      <c r="Q32" s="171">
        <v>5</v>
      </c>
      <c r="R32" s="171">
        <v>3</v>
      </c>
      <c r="S32" s="171">
        <v>4</v>
      </c>
      <c r="T32" s="171">
        <v>4</v>
      </c>
      <c r="U32" s="171" t="s">
        <v>353</v>
      </c>
    </row>
    <row r="33" spans="1:21" ht="12.75" x14ac:dyDescent="0.2">
      <c r="A33" s="170">
        <v>44639.43851983796</v>
      </c>
      <c r="B33" s="171" t="s">
        <v>194</v>
      </c>
      <c r="C33" s="171" t="s">
        <v>20</v>
      </c>
      <c r="D33" s="171" t="s">
        <v>24</v>
      </c>
      <c r="E33" s="171" t="s">
        <v>22</v>
      </c>
      <c r="F33" s="171" t="s">
        <v>195</v>
      </c>
      <c r="G33" s="171" t="s">
        <v>133</v>
      </c>
      <c r="H33" s="171" t="s">
        <v>30</v>
      </c>
      <c r="I33" s="171">
        <v>4</v>
      </c>
      <c r="J33" s="171">
        <v>4</v>
      </c>
      <c r="K33" s="171">
        <v>4</v>
      </c>
      <c r="L33" s="171">
        <v>4</v>
      </c>
      <c r="M33" s="171">
        <v>5</v>
      </c>
      <c r="N33" s="171">
        <v>5</v>
      </c>
      <c r="O33" s="171">
        <v>5</v>
      </c>
      <c r="P33" s="171">
        <v>5</v>
      </c>
      <c r="Q33" s="171">
        <v>5</v>
      </c>
      <c r="R33" s="171">
        <v>5</v>
      </c>
      <c r="S33" s="171">
        <v>4</v>
      </c>
      <c r="T33" s="171">
        <v>5</v>
      </c>
      <c r="U33" s="171" t="s">
        <v>32</v>
      </c>
    </row>
    <row r="34" spans="1:21" ht="12.75" x14ac:dyDescent="0.2">
      <c r="A34" s="170">
        <v>44639.438842962962</v>
      </c>
      <c r="B34" s="171" t="s">
        <v>196</v>
      </c>
      <c r="C34" s="171" t="s">
        <v>20</v>
      </c>
      <c r="D34" s="171" t="s">
        <v>26</v>
      </c>
      <c r="E34" s="171" t="s">
        <v>28</v>
      </c>
      <c r="F34" s="171" t="s">
        <v>135</v>
      </c>
      <c r="G34" s="171" t="s">
        <v>192</v>
      </c>
      <c r="H34" s="171" t="s">
        <v>23</v>
      </c>
      <c r="I34" s="171">
        <v>5</v>
      </c>
      <c r="J34" s="171">
        <v>4</v>
      </c>
      <c r="K34" s="171">
        <v>5</v>
      </c>
      <c r="L34" s="171">
        <v>5</v>
      </c>
      <c r="M34" s="171">
        <v>5</v>
      </c>
      <c r="N34" s="171">
        <v>5</v>
      </c>
      <c r="O34" s="171">
        <v>5</v>
      </c>
      <c r="P34" s="171">
        <v>5</v>
      </c>
      <c r="Q34" s="171">
        <v>4</v>
      </c>
      <c r="R34" s="171">
        <v>2</v>
      </c>
      <c r="S34" s="171">
        <v>4</v>
      </c>
      <c r="T34" s="171">
        <v>5</v>
      </c>
    </row>
    <row r="35" spans="1:21" ht="12.75" x14ac:dyDescent="0.2">
      <c r="A35" s="170">
        <v>44639.439296111115</v>
      </c>
      <c r="B35" s="171" t="s">
        <v>197</v>
      </c>
      <c r="C35" s="171" t="s">
        <v>20</v>
      </c>
      <c r="D35" s="171" t="s">
        <v>26</v>
      </c>
      <c r="E35" s="171" t="s">
        <v>28</v>
      </c>
      <c r="F35" s="171" t="s">
        <v>198</v>
      </c>
      <c r="G35" s="171" t="s">
        <v>129</v>
      </c>
      <c r="H35" s="171" t="s">
        <v>137</v>
      </c>
      <c r="I35" s="171">
        <v>5</v>
      </c>
      <c r="J35" s="171">
        <v>5</v>
      </c>
      <c r="K35" s="171">
        <v>5</v>
      </c>
      <c r="L35" s="171">
        <v>5</v>
      </c>
      <c r="M35" s="171">
        <v>4</v>
      </c>
      <c r="N35" s="171">
        <v>5</v>
      </c>
      <c r="O35" s="171">
        <v>5</v>
      </c>
      <c r="P35" s="171">
        <v>5</v>
      </c>
      <c r="Q35" s="171">
        <v>5</v>
      </c>
      <c r="R35" s="171">
        <v>5</v>
      </c>
      <c r="S35" s="171">
        <v>5</v>
      </c>
      <c r="T35" s="171">
        <v>5</v>
      </c>
      <c r="U35" s="171" t="s">
        <v>199</v>
      </c>
    </row>
    <row r="36" spans="1:21" ht="12.75" x14ac:dyDescent="0.2">
      <c r="A36" s="170">
        <v>44639.439966018515</v>
      </c>
      <c r="B36" s="171" t="s">
        <v>200</v>
      </c>
      <c r="C36" s="171" t="s">
        <v>25</v>
      </c>
      <c r="D36" s="171" t="s">
        <v>26</v>
      </c>
      <c r="E36" s="171" t="s">
        <v>28</v>
      </c>
      <c r="F36" s="171" t="s">
        <v>33</v>
      </c>
      <c r="G36" s="171" t="s">
        <v>126</v>
      </c>
      <c r="H36" s="171" t="s">
        <v>30</v>
      </c>
      <c r="I36" s="171">
        <v>5</v>
      </c>
      <c r="J36" s="171">
        <v>4</v>
      </c>
      <c r="K36" s="171">
        <v>4</v>
      </c>
      <c r="L36" s="171">
        <v>4</v>
      </c>
      <c r="M36" s="171">
        <v>5</v>
      </c>
      <c r="N36" s="171">
        <v>4</v>
      </c>
      <c r="O36" s="171">
        <v>4</v>
      </c>
      <c r="P36" s="171">
        <v>4</v>
      </c>
      <c r="Q36" s="171">
        <v>5</v>
      </c>
      <c r="R36" s="171">
        <v>2</v>
      </c>
      <c r="S36" s="171">
        <v>4</v>
      </c>
      <c r="T36" s="171">
        <v>3</v>
      </c>
    </row>
    <row r="37" spans="1:21" ht="12.75" x14ac:dyDescent="0.2">
      <c r="A37" s="170">
        <v>44639.439996157409</v>
      </c>
      <c r="B37" s="171" t="s">
        <v>201</v>
      </c>
      <c r="C37" s="171" t="s">
        <v>25</v>
      </c>
      <c r="D37" s="171" t="s">
        <v>26</v>
      </c>
      <c r="E37" s="171" t="s">
        <v>28</v>
      </c>
      <c r="F37" s="171" t="s">
        <v>202</v>
      </c>
      <c r="G37" s="171" t="s">
        <v>203</v>
      </c>
      <c r="H37" s="171" t="s">
        <v>31</v>
      </c>
      <c r="I37" s="171">
        <v>5</v>
      </c>
      <c r="J37" s="171">
        <v>5</v>
      </c>
      <c r="K37" s="171">
        <v>5</v>
      </c>
      <c r="L37" s="171">
        <v>5</v>
      </c>
      <c r="M37" s="171">
        <v>5</v>
      </c>
      <c r="N37" s="171">
        <v>5</v>
      </c>
      <c r="O37" s="171">
        <v>5</v>
      </c>
      <c r="P37" s="171">
        <v>5</v>
      </c>
      <c r="Q37" s="171">
        <v>5</v>
      </c>
      <c r="R37" s="171">
        <v>5</v>
      </c>
      <c r="S37" s="171">
        <v>5</v>
      </c>
      <c r="T37" s="171">
        <v>5</v>
      </c>
    </row>
    <row r="38" spans="1:21" ht="12.75" x14ac:dyDescent="0.2">
      <c r="A38" s="170">
        <v>44639.440204236111</v>
      </c>
      <c r="B38" s="171" t="s">
        <v>204</v>
      </c>
      <c r="C38" s="171" t="s">
        <v>20</v>
      </c>
      <c r="D38" s="171" t="s">
        <v>21</v>
      </c>
      <c r="E38" s="171" t="s">
        <v>28</v>
      </c>
      <c r="F38" s="171" t="s">
        <v>205</v>
      </c>
      <c r="G38" s="171" t="s">
        <v>206</v>
      </c>
      <c r="H38" s="171" t="s">
        <v>30</v>
      </c>
      <c r="I38" s="171">
        <v>4</v>
      </c>
      <c r="J38" s="171">
        <v>4</v>
      </c>
      <c r="K38" s="171">
        <v>4</v>
      </c>
      <c r="L38" s="171">
        <v>4</v>
      </c>
      <c r="M38" s="171">
        <v>4</v>
      </c>
      <c r="N38" s="171">
        <v>4</v>
      </c>
      <c r="O38" s="171">
        <v>4</v>
      </c>
      <c r="P38" s="171">
        <v>4</v>
      </c>
      <c r="Q38" s="171">
        <v>4</v>
      </c>
      <c r="R38" s="171">
        <v>3</v>
      </c>
      <c r="S38" s="171">
        <v>4</v>
      </c>
      <c r="T38" s="171">
        <v>4</v>
      </c>
      <c r="U38" s="171" t="s">
        <v>207</v>
      </c>
    </row>
    <row r="39" spans="1:21" ht="12.75" x14ac:dyDescent="0.2">
      <c r="A39" s="170">
        <v>44639.440288680555</v>
      </c>
      <c r="B39" s="171" t="s">
        <v>208</v>
      </c>
      <c r="C39" s="171" t="s">
        <v>25</v>
      </c>
      <c r="D39" s="171" t="s">
        <v>26</v>
      </c>
      <c r="E39" s="171" t="s">
        <v>28</v>
      </c>
      <c r="F39" s="171" t="s">
        <v>209</v>
      </c>
      <c r="G39" s="171" t="s">
        <v>210</v>
      </c>
      <c r="H39" s="171" t="s">
        <v>30</v>
      </c>
      <c r="I39" s="171">
        <v>4</v>
      </c>
      <c r="J39" s="171">
        <v>4</v>
      </c>
      <c r="K39" s="171">
        <v>4</v>
      </c>
      <c r="L39" s="171">
        <v>4</v>
      </c>
      <c r="M39" s="171">
        <v>4</v>
      </c>
      <c r="N39" s="171">
        <v>4</v>
      </c>
      <c r="O39" s="171">
        <v>4</v>
      </c>
      <c r="P39" s="171">
        <v>4</v>
      </c>
      <c r="Q39" s="171">
        <v>4</v>
      </c>
      <c r="R39" s="171">
        <v>4</v>
      </c>
      <c r="S39" s="171">
        <v>4</v>
      </c>
      <c r="T39" s="171">
        <v>4</v>
      </c>
    </row>
    <row r="40" spans="1:21" ht="12.75" x14ac:dyDescent="0.2">
      <c r="A40" s="170">
        <v>44639.440921458328</v>
      </c>
      <c r="B40" s="171" t="s">
        <v>211</v>
      </c>
      <c r="C40" s="171" t="s">
        <v>25</v>
      </c>
      <c r="D40" s="171" t="s">
        <v>26</v>
      </c>
      <c r="E40" s="171" t="s">
        <v>28</v>
      </c>
      <c r="F40" s="171" t="s">
        <v>33</v>
      </c>
      <c r="G40" s="171" t="s">
        <v>126</v>
      </c>
      <c r="H40" s="171" t="s">
        <v>23</v>
      </c>
      <c r="I40" s="171">
        <v>5</v>
      </c>
      <c r="J40" s="171">
        <v>5</v>
      </c>
      <c r="K40" s="171">
        <v>5</v>
      </c>
      <c r="L40" s="171">
        <v>5</v>
      </c>
      <c r="M40" s="171">
        <v>5</v>
      </c>
      <c r="N40" s="171">
        <v>5</v>
      </c>
      <c r="O40" s="171">
        <v>5</v>
      </c>
      <c r="P40" s="171">
        <v>5</v>
      </c>
      <c r="Q40" s="171">
        <v>5</v>
      </c>
      <c r="R40" s="171">
        <v>5</v>
      </c>
      <c r="S40" s="171">
        <v>5</v>
      </c>
      <c r="T40" s="171">
        <v>5</v>
      </c>
    </row>
    <row r="41" spans="1:21" ht="12.75" x14ac:dyDescent="0.2">
      <c r="A41" s="170">
        <v>44639.441079502314</v>
      </c>
      <c r="B41" s="171" t="s">
        <v>212</v>
      </c>
      <c r="C41" s="171" t="s">
        <v>25</v>
      </c>
      <c r="D41" s="171" t="s">
        <v>26</v>
      </c>
      <c r="E41" s="171" t="s">
        <v>28</v>
      </c>
      <c r="F41" s="171" t="s">
        <v>213</v>
      </c>
      <c r="G41" s="171" t="s">
        <v>214</v>
      </c>
      <c r="H41" s="171" t="s">
        <v>31</v>
      </c>
      <c r="I41" s="171">
        <v>4</v>
      </c>
      <c r="J41" s="171">
        <v>4</v>
      </c>
      <c r="K41" s="171">
        <v>5</v>
      </c>
      <c r="L41" s="171">
        <v>5</v>
      </c>
      <c r="M41" s="171">
        <v>5</v>
      </c>
      <c r="N41" s="171">
        <v>5</v>
      </c>
      <c r="O41" s="171">
        <v>5</v>
      </c>
      <c r="P41" s="171">
        <v>4</v>
      </c>
      <c r="Q41" s="171">
        <v>4</v>
      </c>
      <c r="R41" s="171">
        <v>2</v>
      </c>
      <c r="S41" s="171">
        <v>3</v>
      </c>
      <c r="T41" s="171">
        <v>4</v>
      </c>
    </row>
    <row r="42" spans="1:21" ht="12.75" x14ac:dyDescent="0.2">
      <c r="A42" s="170">
        <v>44639.441153888889</v>
      </c>
      <c r="B42" s="171" t="s">
        <v>215</v>
      </c>
      <c r="C42" s="171" t="s">
        <v>25</v>
      </c>
      <c r="D42" s="171" t="s">
        <v>26</v>
      </c>
      <c r="E42" s="171" t="s">
        <v>28</v>
      </c>
      <c r="F42" s="171" t="s">
        <v>216</v>
      </c>
      <c r="G42" s="171" t="s">
        <v>217</v>
      </c>
      <c r="H42" s="171" t="s">
        <v>23</v>
      </c>
      <c r="I42" s="171">
        <v>3</v>
      </c>
      <c r="J42" s="171">
        <v>4</v>
      </c>
      <c r="K42" s="171">
        <v>4</v>
      </c>
      <c r="L42" s="171">
        <v>4</v>
      </c>
      <c r="M42" s="171">
        <v>4</v>
      </c>
      <c r="N42" s="171">
        <v>4</v>
      </c>
      <c r="O42" s="171">
        <v>4</v>
      </c>
      <c r="P42" s="171">
        <v>5</v>
      </c>
      <c r="Q42" s="171">
        <v>5</v>
      </c>
      <c r="R42" s="171">
        <v>3</v>
      </c>
      <c r="S42" s="171">
        <v>4</v>
      </c>
      <c r="T42" s="171">
        <v>4</v>
      </c>
      <c r="U42" s="171" t="s">
        <v>218</v>
      </c>
    </row>
    <row r="43" spans="1:21" ht="12.75" x14ac:dyDescent="0.2">
      <c r="A43" s="170">
        <v>44639.441599606478</v>
      </c>
      <c r="B43" s="171" t="s">
        <v>219</v>
      </c>
      <c r="C43" s="171" t="s">
        <v>20</v>
      </c>
      <c r="D43" s="171" t="s">
        <v>26</v>
      </c>
      <c r="E43" s="171" t="s">
        <v>28</v>
      </c>
      <c r="F43" s="171" t="s">
        <v>135</v>
      </c>
      <c r="G43" s="171" t="s">
        <v>145</v>
      </c>
      <c r="H43" s="171" t="s">
        <v>137</v>
      </c>
      <c r="I43" s="171">
        <v>4</v>
      </c>
      <c r="J43" s="171">
        <v>4</v>
      </c>
      <c r="K43" s="171">
        <v>4</v>
      </c>
      <c r="L43" s="171">
        <v>4</v>
      </c>
      <c r="M43" s="171">
        <v>4</v>
      </c>
      <c r="N43" s="171">
        <v>4</v>
      </c>
      <c r="O43" s="171">
        <v>4</v>
      </c>
      <c r="P43" s="171">
        <v>4</v>
      </c>
      <c r="Q43" s="171">
        <v>4</v>
      </c>
      <c r="R43" s="171">
        <v>4</v>
      </c>
      <c r="S43" s="171">
        <v>4</v>
      </c>
      <c r="T43" s="171">
        <v>4</v>
      </c>
    </row>
    <row r="44" spans="1:21" ht="12.75" x14ac:dyDescent="0.2">
      <c r="A44" s="170">
        <v>44639.441659583332</v>
      </c>
      <c r="B44" s="171" t="s">
        <v>220</v>
      </c>
      <c r="C44" s="171" t="s">
        <v>25</v>
      </c>
      <c r="D44" s="171" t="s">
        <v>26</v>
      </c>
      <c r="E44" s="171" t="s">
        <v>28</v>
      </c>
      <c r="F44" s="171" t="s">
        <v>151</v>
      </c>
      <c r="G44" s="171" t="s">
        <v>221</v>
      </c>
      <c r="H44" s="171" t="s">
        <v>23</v>
      </c>
      <c r="I44" s="171">
        <v>4</v>
      </c>
      <c r="J44" s="171">
        <v>4</v>
      </c>
      <c r="K44" s="171">
        <v>4</v>
      </c>
      <c r="L44" s="171">
        <v>4</v>
      </c>
      <c r="M44" s="171">
        <v>4</v>
      </c>
      <c r="N44" s="171">
        <v>3</v>
      </c>
      <c r="O44" s="171">
        <v>5</v>
      </c>
      <c r="P44" s="171">
        <v>5</v>
      </c>
      <c r="Q44" s="171">
        <v>5</v>
      </c>
      <c r="R44" s="171">
        <v>3</v>
      </c>
      <c r="S44" s="171">
        <v>4</v>
      </c>
      <c r="T44" s="171">
        <v>4</v>
      </c>
      <c r="U44" s="171" t="s">
        <v>32</v>
      </c>
    </row>
    <row r="45" spans="1:21" ht="12.75" x14ac:dyDescent="0.2">
      <c r="A45" s="170">
        <v>44639.441683726851</v>
      </c>
      <c r="B45" s="171" t="s">
        <v>222</v>
      </c>
      <c r="C45" s="171" t="s">
        <v>20</v>
      </c>
      <c r="D45" s="171" t="s">
        <v>26</v>
      </c>
      <c r="E45" s="171" t="s">
        <v>28</v>
      </c>
      <c r="F45" s="171" t="s">
        <v>33</v>
      </c>
      <c r="G45" s="171" t="s">
        <v>126</v>
      </c>
      <c r="H45" s="171" t="s">
        <v>31</v>
      </c>
      <c r="I45" s="171">
        <v>5</v>
      </c>
      <c r="J45" s="171">
        <v>5</v>
      </c>
      <c r="K45" s="171">
        <v>5</v>
      </c>
      <c r="L45" s="171">
        <v>5</v>
      </c>
      <c r="M45" s="171">
        <v>5</v>
      </c>
      <c r="N45" s="171">
        <v>5</v>
      </c>
      <c r="O45" s="171">
        <v>5</v>
      </c>
      <c r="P45" s="171">
        <v>5</v>
      </c>
      <c r="Q45" s="171">
        <v>5</v>
      </c>
      <c r="R45" s="171">
        <v>5</v>
      </c>
      <c r="S45" s="171">
        <v>5</v>
      </c>
      <c r="T45" s="171">
        <v>5</v>
      </c>
      <c r="U45" s="171" t="s">
        <v>223</v>
      </c>
    </row>
    <row r="46" spans="1:21" ht="12.75" x14ac:dyDescent="0.2">
      <c r="A46" s="170">
        <v>44639.441824386573</v>
      </c>
      <c r="B46" s="171" t="s">
        <v>224</v>
      </c>
      <c r="C46" s="171" t="s">
        <v>25</v>
      </c>
      <c r="D46" s="171" t="s">
        <v>26</v>
      </c>
      <c r="E46" s="171" t="s">
        <v>28</v>
      </c>
      <c r="F46" s="171" t="s">
        <v>135</v>
      </c>
      <c r="G46" s="171" t="s">
        <v>225</v>
      </c>
      <c r="H46" s="171" t="s">
        <v>137</v>
      </c>
      <c r="I46" s="171">
        <v>5</v>
      </c>
      <c r="J46" s="171">
        <v>4</v>
      </c>
      <c r="K46" s="171">
        <v>4</v>
      </c>
      <c r="L46" s="171">
        <v>3</v>
      </c>
      <c r="M46" s="171">
        <v>4</v>
      </c>
      <c r="N46" s="171">
        <v>3</v>
      </c>
      <c r="O46" s="171">
        <v>4</v>
      </c>
      <c r="P46" s="171">
        <v>4</v>
      </c>
      <c r="Q46" s="171">
        <v>5</v>
      </c>
      <c r="R46" s="171">
        <v>2</v>
      </c>
      <c r="S46" s="171">
        <v>3</v>
      </c>
      <c r="T46" s="171">
        <v>3</v>
      </c>
      <c r="U46" s="171" t="s">
        <v>32</v>
      </c>
    </row>
    <row r="47" spans="1:21" ht="12.75" x14ac:dyDescent="0.2">
      <c r="A47" s="170">
        <v>44639.442163449072</v>
      </c>
      <c r="B47" s="171" t="s">
        <v>226</v>
      </c>
      <c r="C47" s="171" t="s">
        <v>25</v>
      </c>
      <c r="D47" s="171" t="s">
        <v>26</v>
      </c>
      <c r="E47" s="171" t="s">
        <v>28</v>
      </c>
      <c r="F47" s="171" t="s">
        <v>33</v>
      </c>
      <c r="G47" s="171" t="s">
        <v>126</v>
      </c>
      <c r="H47" s="171" t="s">
        <v>31</v>
      </c>
      <c r="I47" s="171">
        <v>4</v>
      </c>
      <c r="J47" s="171">
        <v>4</v>
      </c>
      <c r="K47" s="171">
        <v>4</v>
      </c>
      <c r="L47" s="171">
        <v>4</v>
      </c>
      <c r="M47" s="171">
        <v>4</v>
      </c>
      <c r="N47" s="171">
        <v>4</v>
      </c>
      <c r="O47" s="171">
        <v>4</v>
      </c>
      <c r="P47" s="171">
        <v>4</v>
      </c>
      <c r="Q47" s="171">
        <v>4</v>
      </c>
      <c r="R47" s="171">
        <v>3</v>
      </c>
      <c r="S47" s="171">
        <v>4</v>
      </c>
      <c r="T47" s="171">
        <v>4</v>
      </c>
      <c r="U47" s="171" t="s">
        <v>227</v>
      </c>
    </row>
    <row r="48" spans="1:21" ht="12.75" x14ac:dyDescent="0.2">
      <c r="A48" s="170">
        <v>44639.442258587966</v>
      </c>
      <c r="B48" s="171" t="s">
        <v>228</v>
      </c>
      <c r="C48" s="171" t="s">
        <v>25</v>
      </c>
      <c r="D48" s="171" t="s">
        <v>26</v>
      </c>
      <c r="E48" s="171" t="s">
        <v>28</v>
      </c>
      <c r="F48" s="171" t="s">
        <v>135</v>
      </c>
      <c r="G48" s="171" t="s">
        <v>229</v>
      </c>
      <c r="H48" s="171" t="s">
        <v>137</v>
      </c>
      <c r="I48" s="171">
        <v>5</v>
      </c>
      <c r="J48" s="171">
        <v>5</v>
      </c>
      <c r="K48" s="171">
        <v>5</v>
      </c>
      <c r="L48" s="171">
        <v>5</v>
      </c>
      <c r="M48" s="171">
        <v>4</v>
      </c>
      <c r="N48" s="171">
        <v>4</v>
      </c>
      <c r="O48" s="171">
        <v>4</v>
      </c>
      <c r="P48" s="171">
        <v>4</v>
      </c>
      <c r="Q48" s="171">
        <v>4</v>
      </c>
      <c r="R48" s="171">
        <v>3</v>
      </c>
      <c r="S48" s="171">
        <v>4</v>
      </c>
      <c r="T48" s="171">
        <v>4</v>
      </c>
    </row>
    <row r="49" spans="1:21" ht="12.75" x14ac:dyDescent="0.2">
      <c r="A49" s="170">
        <v>44639.442630185185</v>
      </c>
      <c r="B49" s="171" t="s">
        <v>230</v>
      </c>
      <c r="C49" s="171" t="s">
        <v>20</v>
      </c>
      <c r="D49" s="171" t="s">
        <v>26</v>
      </c>
      <c r="E49" s="171" t="s">
        <v>22</v>
      </c>
      <c r="F49" s="171" t="s">
        <v>135</v>
      </c>
      <c r="G49" s="171" t="s">
        <v>231</v>
      </c>
      <c r="H49" s="171" t="s">
        <v>23</v>
      </c>
      <c r="I49" s="171">
        <v>5</v>
      </c>
      <c r="J49" s="171">
        <v>5</v>
      </c>
      <c r="K49" s="171">
        <v>5</v>
      </c>
      <c r="L49" s="171">
        <v>5</v>
      </c>
      <c r="M49" s="171">
        <v>5</v>
      </c>
      <c r="N49" s="171">
        <v>5</v>
      </c>
      <c r="O49" s="171">
        <v>5</v>
      </c>
      <c r="P49" s="171">
        <v>5</v>
      </c>
      <c r="Q49" s="171">
        <v>5</v>
      </c>
      <c r="R49" s="171">
        <v>5</v>
      </c>
      <c r="S49" s="171">
        <v>5</v>
      </c>
      <c r="T49" s="171">
        <v>5</v>
      </c>
    </row>
    <row r="50" spans="1:21" ht="12.75" x14ac:dyDescent="0.2">
      <c r="A50" s="170">
        <v>44639.44305913194</v>
      </c>
      <c r="B50" s="171" t="s">
        <v>232</v>
      </c>
      <c r="C50" s="171" t="s">
        <v>25</v>
      </c>
      <c r="D50" s="171" t="s">
        <v>21</v>
      </c>
      <c r="E50" s="171" t="s">
        <v>22</v>
      </c>
      <c r="F50" s="171" t="s">
        <v>202</v>
      </c>
      <c r="G50" s="171" t="s">
        <v>233</v>
      </c>
      <c r="H50" s="171" t="s">
        <v>163</v>
      </c>
      <c r="I50" s="171">
        <v>5</v>
      </c>
      <c r="J50" s="171">
        <v>5</v>
      </c>
      <c r="K50" s="171">
        <v>5</v>
      </c>
      <c r="L50" s="171">
        <v>5</v>
      </c>
      <c r="M50" s="171">
        <v>5</v>
      </c>
      <c r="N50" s="171">
        <v>4</v>
      </c>
      <c r="O50" s="171">
        <v>5</v>
      </c>
      <c r="P50" s="171">
        <v>5</v>
      </c>
      <c r="Q50" s="171">
        <v>5</v>
      </c>
      <c r="R50" s="171">
        <v>3</v>
      </c>
      <c r="S50" s="171">
        <v>4</v>
      </c>
      <c r="T50" s="171">
        <v>4</v>
      </c>
    </row>
    <row r="51" spans="1:21" ht="12.75" x14ac:dyDescent="0.2">
      <c r="A51" s="170">
        <v>44639.443384212966</v>
      </c>
      <c r="B51" s="171" t="s">
        <v>234</v>
      </c>
      <c r="C51" s="171" t="s">
        <v>25</v>
      </c>
      <c r="D51" s="171" t="s">
        <v>26</v>
      </c>
      <c r="E51" s="171" t="s">
        <v>28</v>
      </c>
      <c r="F51" s="171" t="s">
        <v>235</v>
      </c>
      <c r="G51" s="171" t="s">
        <v>236</v>
      </c>
      <c r="H51" s="171" t="s">
        <v>31</v>
      </c>
      <c r="I51" s="171">
        <v>5</v>
      </c>
      <c r="J51" s="171">
        <v>4</v>
      </c>
      <c r="K51" s="171">
        <v>5</v>
      </c>
      <c r="L51" s="171">
        <v>4</v>
      </c>
      <c r="M51" s="171">
        <v>5</v>
      </c>
      <c r="N51" s="171">
        <v>5</v>
      </c>
      <c r="O51" s="171">
        <v>5</v>
      </c>
      <c r="P51" s="171">
        <v>5</v>
      </c>
      <c r="Q51" s="171">
        <v>5</v>
      </c>
      <c r="R51" s="171">
        <v>5</v>
      </c>
      <c r="S51" s="171">
        <v>5</v>
      </c>
      <c r="T51" s="171">
        <v>5</v>
      </c>
    </row>
    <row r="52" spans="1:21" ht="12.75" x14ac:dyDescent="0.2">
      <c r="A52" s="170">
        <v>44639.443465729171</v>
      </c>
      <c r="B52" s="171" t="s">
        <v>237</v>
      </c>
      <c r="C52" s="171" t="s">
        <v>20</v>
      </c>
      <c r="D52" s="171" t="s">
        <v>26</v>
      </c>
      <c r="E52" s="171" t="s">
        <v>28</v>
      </c>
      <c r="F52" s="171" t="s">
        <v>238</v>
      </c>
      <c r="G52" s="171" t="s">
        <v>192</v>
      </c>
      <c r="H52" s="171" t="s">
        <v>30</v>
      </c>
      <c r="I52" s="171">
        <v>5</v>
      </c>
      <c r="J52" s="171">
        <v>5</v>
      </c>
      <c r="K52" s="171">
        <v>5</v>
      </c>
      <c r="L52" s="171">
        <v>5</v>
      </c>
      <c r="M52" s="171">
        <v>5</v>
      </c>
      <c r="N52" s="171">
        <v>5</v>
      </c>
      <c r="O52" s="171">
        <v>5</v>
      </c>
      <c r="P52" s="171">
        <v>5</v>
      </c>
      <c r="Q52" s="171">
        <v>5</v>
      </c>
      <c r="R52" s="171">
        <v>5</v>
      </c>
      <c r="S52" s="171">
        <v>5</v>
      </c>
      <c r="T52" s="171">
        <v>5</v>
      </c>
    </row>
    <row r="53" spans="1:21" ht="12.75" x14ac:dyDescent="0.2">
      <c r="A53" s="170">
        <v>44639.443868530092</v>
      </c>
      <c r="B53" s="171" t="s">
        <v>239</v>
      </c>
      <c r="C53" s="171" t="s">
        <v>20</v>
      </c>
      <c r="D53" s="171" t="s">
        <v>24</v>
      </c>
      <c r="E53" s="171" t="s">
        <v>28</v>
      </c>
      <c r="F53" s="171" t="s">
        <v>135</v>
      </c>
      <c r="G53" s="171" t="s">
        <v>231</v>
      </c>
      <c r="H53" s="171" t="s">
        <v>30</v>
      </c>
      <c r="I53" s="171">
        <v>5</v>
      </c>
      <c r="J53" s="171">
        <v>4</v>
      </c>
      <c r="K53" s="171">
        <v>4</v>
      </c>
      <c r="L53" s="171">
        <v>4</v>
      </c>
      <c r="M53" s="171">
        <v>5</v>
      </c>
      <c r="N53" s="171">
        <v>5</v>
      </c>
      <c r="O53" s="171">
        <v>5</v>
      </c>
      <c r="P53" s="171">
        <v>5</v>
      </c>
      <c r="Q53" s="171">
        <v>5</v>
      </c>
      <c r="R53" s="171">
        <v>3</v>
      </c>
      <c r="S53" s="171">
        <v>4</v>
      </c>
      <c r="T53" s="171">
        <v>4</v>
      </c>
    </row>
    <row r="54" spans="1:21" ht="12.75" x14ac:dyDescent="0.2">
      <c r="A54" s="170">
        <v>44639.44402649306</v>
      </c>
      <c r="B54" s="171" t="s">
        <v>240</v>
      </c>
      <c r="C54" s="171" t="s">
        <v>20</v>
      </c>
      <c r="D54" s="171" t="s">
        <v>26</v>
      </c>
      <c r="E54" s="171" t="s">
        <v>28</v>
      </c>
      <c r="F54" s="171" t="s">
        <v>33</v>
      </c>
      <c r="G54" s="171" t="s">
        <v>185</v>
      </c>
      <c r="H54" s="171" t="s">
        <v>31</v>
      </c>
      <c r="I54" s="171">
        <v>4</v>
      </c>
      <c r="J54" s="171">
        <v>4</v>
      </c>
      <c r="K54" s="171">
        <v>4</v>
      </c>
      <c r="L54" s="171">
        <v>5</v>
      </c>
      <c r="M54" s="171">
        <v>5</v>
      </c>
      <c r="N54" s="171">
        <v>4</v>
      </c>
      <c r="O54" s="171">
        <v>5</v>
      </c>
      <c r="P54" s="171">
        <v>5</v>
      </c>
      <c r="Q54" s="171">
        <v>5</v>
      </c>
      <c r="R54" s="171">
        <v>3</v>
      </c>
      <c r="S54" s="171">
        <v>4</v>
      </c>
      <c r="T54" s="171">
        <v>4</v>
      </c>
    </row>
    <row r="55" spans="1:21" ht="12.75" x14ac:dyDescent="0.2">
      <c r="A55" s="170">
        <v>44639.444426886577</v>
      </c>
      <c r="B55" s="171" t="s">
        <v>241</v>
      </c>
      <c r="C55" s="171" t="s">
        <v>25</v>
      </c>
      <c r="D55" s="171" t="s">
        <v>26</v>
      </c>
      <c r="E55" s="171" t="s">
        <v>28</v>
      </c>
      <c r="F55" s="171" t="s">
        <v>27</v>
      </c>
      <c r="G55" s="171" t="s">
        <v>126</v>
      </c>
      <c r="H55" s="171" t="s">
        <v>23</v>
      </c>
      <c r="I55" s="171">
        <v>5</v>
      </c>
      <c r="J55" s="171">
        <v>5</v>
      </c>
      <c r="K55" s="171">
        <v>5</v>
      </c>
      <c r="L55" s="171">
        <v>5</v>
      </c>
      <c r="M55" s="171">
        <v>5</v>
      </c>
      <c r="N55" s="171">
        <v>5</v>
      </c>
      <c r="O55" s="171">
        <v>5</v>
      </c>
      <c r="P55" s="171">
        <v>5</v>
      </c>
      <c r="Q55" s="171">
        <v>5</v>
      </c>
      <c r="R55" s="171">
        <v>3</v>
      </c>
      <c r="S55" s="171">
        <v>4</v>
      </c>
      <c r="T55" s="171">
        <v>4</v>
      </c>
    </row>
    <row r="56" spans="1:21" ht="12.75" x14ac:dyDescent="0.2">
      <c r="A56" s="170">
        <v>44639.445258715277</v>
      </c>
      <c r="B56" s="171" t="s">
        <v>242</v>
      </c>
      <c r="C56" s="171" t="s">
        <v>25</v>
      </c>
      <c r="D56" s="171" t="s">
        <v>24</v>
      </c>
      <c r="E56" s="171" t="s">
        <v>28</v>
      </c>
      <c r="F56" s="171" t="s">
        <v>243</v>
      </c>
      <c r="G56" s="171" t="s">
        <v>244</v>
      </c>
      <c r="H56" s="171" t="s">
        <v>137</v>
      </c>
      <c r="I56" s="171">
        <v>4</v>
      </c>
      <c r="J56" s="171">
        <v>5</v>
      </c>
      <c r="K56" s="171">
        <v>5</v>
      </c>
      <c r="L56" s="171">
        <v>5</v>
      </c>
      <c r="M56" s="171">
        <v>5</v>
      </c>
      <c r="N56" s="171">
        <v>5</v>
      </c>
      <c r="O56" s="171">
        <v>5</v>
      </c>
      <c r="Q56" s="171">
        <v>5</v>
      </c>
      <c r="R56" s="171">
        <v>3</v>
      </c>
      <c r="S56" s="171">
        <v>4</v>
      </c>
      <c r="T56" s="171">
        <v>5</v>
      </c>
    </row>
    <row r="57" spans="1:21" ht="12.75" x14ac:dyDescent="0.2">
      <c r="A57" s="170">
        <v>44639.446307881939</v>
      </c>
      <c r="B57" s="171" t="s">
        <v>245</v>
      </c>
      <c r="C57" s="171" t="s">
        <v>25</v>
      </c>
      <c r="D57" s="171" t="s">
        <v>21</v>
      </c>
      <c r="E57" s="171" t="s">
        <v>28</v>
      </c>
      <c r="F57" s="171" t="s">
        <v>27</v>
      </c>
      <c r="G57" s="171" t="s">
        <v>246</v>
      </c>
      <c r="H57" s="171" t="s">
        <v>31</v>
      </c>
      <c r="I57" s="171">
        <v>5</v>
      </c>
      <c r="J57" s="171">
        <v>5</v>
      </c>
      <c r="K57" s="171">
        <v>4</v>
      </c>
      <c r="L57" s="171">
        <v>5</v>
      </c>
      <c r="M57" s="171">
        <v>4</v>
      </c>
      <c r="N57" s="171">
        <v>5</v>
      </c>
      <c r="O57" s="171">
        <v>5</v>
      </c>
      <c r="P57" s="171">
        <v>5</v>
      </c>
      <c r="Q57" s="171">
        <v>5</v>
      </c>
      <c r="R57" s="171">
        <v>3</v>
      </c>
      <c r="S57" s="171">
        <v>4</v>
      </c>
      <c r="T57" s="171">
        <v>4</v>
      </c>
      <c r="U57" s="171" t="s">
        <v>32</v>
      </c>
    </row>
    <row r="58" spans="1:21" ht="12.75" x14ac:dyDescent="0.2">
      <c r="A58" s="170">
        <v>44639.446878738425</v>
      </c>
      <c r="B58" s="171" t="s">
        <v>247</v>
      </c>
      <c r="C58" s="171" t="s">
        <v>25</v>
      </c>
      <c r="D58" s="171" t="s">
        <v>24</v>
      </c>
      <c r="E58" s="171" t="s">
        <v>22</v>
      </c>
      <c r="F58" s="171" t="s">
        <v>33</v>
      </c>
      <c r="G58" s="171" t="s">
        <v>248</v>
      </c>
      <c r="H58" s="171" t="s">
        <v>31</v>
      </c>
      <c r="I58" s="171">
        <v>5</v>
      </c>
      <c r="J58" s="171">
        <v>5</v>
      </c>
      <c r="K58" s="171">
        <v>5</v>
      </c>
      <c r="L58" s="171">
        <v>5</v>
      </c>
      <c r="M58" s="171">
        <v>5</v>
      </c>
      <c r="N58" s="171">
        <v>5</v>
      </c>
      <c r="O58" s="171">
        <v>5</v>
      </c>
      <c r="P58" s="171">
        <v>5</v>
      </c>
      <c r="Q58" s="171">
        <v>5</v>
      </c>
      <c r="R58" s="171">
        <v>3</v>
      </c>
      <c r="S58" s="171">
        <v>4</v>
      </c>
      <c r="T58" s="171">
        <v>4</v>
      </c>
    </row>
    <row r="59" spans="1:21" ht="12.75" x14ac:dyDescent="0.2">
      <c r="A59" s="170">
        <v>44639.44717255787</v>
      </c>
      <c r="B59" s="171" t="s">
        <v>249</v>
      </c>
      <c r="C59" s="171" t="s">
        <v>25</v>
      </c>
      <c r="D59" s="171" t="s">
        <v>21</v>
      </c>
      <c r="E59" s="171" t="s">
        <v>28</v>
      </c>
      <c r="F59" s="171" t="s">
        <v>158</v>
      </c>
      <c r="G59" s="171" t="s">
        <v>159</v>
      </c>
      <c r="H59" s="171" t="s">
        <v>30</v>
      </c>
      <c r="I59" s="171">
        <v>5</v>
      </c>
      <c r="J59" s="171">
        <v>5</v>
      </c>
      <c r="K59" s="171">
        <v>5</v>
      </c>
      <c r="L59" s="171">
        <v>5</v>
      </c>
      <c r="M59" s="171">
        <v>5</v>
      </c>
      <c r="N59" s="171">
        <v>5</v>
      </c>
      <c r="O59" s="171">
        <v>5</v>
      </c>
      <c r="P59" s="171">
        <v>5</v>
      </c>
      <c r="Q59" s="171">
        <v>5</v>
      </c>
      <c r="R59" s="171">
        <v>5</v>
      </c>
      <c r="S59" s="171">
        <v>5</v>
      </c>
      <c r="T59" s="171">
        <v>5</v>
      </c>
    </row>
    <row r="60" spans="1:21" ht="12.75" x14ac:dyDescent="0.2">
      <c r="A60" s="170">
        <v>44639.447331111107</v>
      </c>
      <c r="B60" s="171" t="s">
        <v>250</v>
      </c>
      <c r="C60" s="171" t="s">
        <v>20</v>
      </c>
      <c r="D60" s="171" t="s">
        <v>24</v>
      </c>
      <c r="E60" s="171" t="s">
        <v>28</v>
      </c>
      <c r="F60" s="171" t="s">
        <v>251</v>
      </c>
      <c r="G60" s="171" t="s">
        <v>252</v>
      </c>
      <c r="H60" s="171" t="s">
        <v>31</v>
      </c>
      <c r="I60" s="171">
        <v>4</v>
      </c>
      <c r="J60" s="171">
        <v>4</v>
      </c>
      <c r="K60" s="171">
        <v>4</v>
      </c>
      <c r="L60" s="171">
        <v>4</v>
      </c>
      <c r="M60" s="171">
        <v>4</v>
      </c>
      <c r="N60" s="171">
        <v>4</v>
      </c>
      <c r="O60" s="171">
        <v>4</v>
      </c>
      <c r="P60" s="171">
        <v>4</v>
      </c>
      <c r="Q60" s="171">
        <v>4</v>
      </c>
      <c r="R60" s="171">
        <v>3</v>
      </c>
      <c r="S60" s="171">
        <v>4</v>
      </c>
      <c r="T60" s="171">
        <v>4</v>
      </c>
    </row>
    <row r="61" spans="1:21" ht="12.75" x14ac:dyDescent="0.2">
      <c r="A61" s="170">
        <v>44639.447505752316</v>
      </c>
      <c r="B61" s="171" t="s">
        <v>253</v>
      </c>
      <c r="C61" s="171" t="s">
        <v>25</v>
      </c>
      <c r="D61" s="171" t="s">
        <v>26</v>
      </c>
      <c r="E61" s="171" t="s">
        <v>28</v>
      </c>
      <c r="F61" s="171" t="s">
        <v>33</v>
      </c>
      <c r="G61" s="171" t="s">
        <v>254</v>
      </c>
      <c r="H61" s="171" t="s">
        <v>30</v>
      </c>
      <c r="I61" s="171">
        <v>5</v>
      </c>
      <c r="J61" s="171">
        <v>5</v>
      </c>
      <c r="K61" s="171">
        <v>5</v>
      </c>
      <c r="L61" s="171">
        <v>5</v>
      </c>
      <c r="M61" s="171">
        <v>5</v>
      </c>
      <c r="N61" s="171">
        <v>5</v>
      </c>
      <c r="O61" s="171">
        <v>5</v>
      </c>
      <c r="P61" s="171">
        <v>5</v>
      </c>
      <c r="Q61" s="171">
        <v>5</v>
      </c>
      <c r="R61" s="171">
        <v>2</v>
      </c>
      <c r="S61" s="171">
        <v>4</v>
      </c>
      <c r="T61" s="171">
        <v>4</v>
      </c>
    </row>
    <row r="62" spans="1:21" ht="12.75" x14ac:dyDescent="0.2">
      <c r="A62" s="170">
        <v>44639.448485856483</v>
      </c>
      <c r="B62" s="171" t="s">
        <v>255</v>
      </c>
      <c r="C62" s="171" t="s">
        <v>20</v>
      </c>
      <c r="D62" s="171" t="s">
        <v>24</v>
      </c>
      <c r="E62" s="171" t="s">
        <v>22</v>
      </c>
      <c r="F62" s="171" t="s">
        <v>256</v>
      </c>
      <c r="G62" s="171" t="s">
        <v>257</v>
      </c>
      <c r="H62" s="171" t="s">
        <v>30</v>
      </c>
      <c r="I62" s="171">
        <v>5</v>
      </c>
      <c r="J62" s="171">
        <v>5</v>
      </c>
      <c r="K62" s="171">
        <v>5</v>
      </c>
      <c r="L62" s="171">
        <v>5</v>
      </c>
      <c r="M62" s="171">
        <v>5</v>
      </c>
      <c r="N62" s="171">
        <v>5</v>
      </c>
      <c r="O62" s="171">
        <v>5</v>
      </c>
      <c r="P62" s="171">
        <v>5</v>
      </c>
      <c r="Q62" s="171">
        <v>5</v>
      </c>
      <c r="R62" s="171">
        <v>3</v>
      </c>
      <c r="S62" s="171">
        <v>4</v>
      </c>
      <c r="T62" s="171">
        <v>4</v>
      </c>
    </row>
    <row r="63" spans="1:21" ht="12.75" x14ac:dyDescent="0.2">
      <c r="A63" s="170">
        <v>44639.450617789349</v>
      </c>
      <c r="B63" s="171" t="s">
        <v>258</v>
      </c>
      <c r="C63" s="171" t="s">
        <v>20</v>
      </c>
      <c r="D63" s="171" t="s">
        <v>26</v>
      </c>
      <c r="E63" s="171" t="s">
        <v>22</v>
      </c>
      <c r="F63" s="171" t="s">
        <v>259</v>
      </c>
      <c r="G63" s="171" t="s">
        <v>260</v>
      </c>
      <c r="H63" s="171" t="s">
        <v>163</v>
      </c>
      <c r="I63" s="171">
        <v>4</v>
      </c>
      <c r="J63" s="171">
        <v>5</v>
      </c>
      <c r="K63" s="171">
        <v>5</v>
      </c>
      <c r="L63" s="171">
        <v>5</v>
      </c>
      <c r="M63" s="171">
        <v>5</v>
      </c>
      <c r="N63" s="171">
        <v>5</v>
      </c>
      <c r="O63" s="171">
        <v>5</v>
      </c>
      <c r="P63" s="171">
        <v>5</v>
      </c>
      <c r="Q63" s="171">
        <v>5</v>
      </c>
      <c r="R63" s="171">
        <v>3</v>
      </c>
      <c r="S63" s="171">
        <v>4</v>
      </c>
      <c r="T63" s="171">
        <v>4</v>
      </c>
    </row>
    <row r="64" spans="1:21" ht="12.75" x14ac:dyDescent="0.2">
      <c r="A64" s="170">
        <v>44639.45187960648</v>
      </c>
      <c r="B64" s="171" t="s">
        <v>261</v>
      </c>
      <c r="C64" s="171" t="s">
        <v>25</v>
      </c>
      <c r="D64" s="171" t="s">
        <v>24</v>
      </c>
      <c r="E64" s="171" t="s">
        <v>28</v>
      </c>
      <c r="F64" s="171" t="s">
        <v>262</v>
      </c>
      <c r="G64" s="171" t="s">
        <v>263</v>
      </c>
      <c r="H64" s="171" t="s">
        <v>30</v>
      </c>
      <c r="I64" s="171">
        <v>5</v>
      </c>
      <c r="J64" s="171">
        <v>4</v>
      </c>
      <c r="K64" s="171">
        <v>4</v>
      </c>
      <c r="L64" s="171">
        <v>4</v>
      </c>
      <c r="M64" s="171">
        <v>4</v>
      </c>
      <c r="N64" s="171">
        <v>4</v>
      </c>
      <c r="O64" s="171">
        <v>4</v>
      </c>
      <c r="P64" s="171">
        <v>4</v>
      </c>
      <c r="Q64" s="171">
        <v>5</v>
      </c>
      <c r="R64" s="171">
        <v>2</v>
      </c>
      <c r="S64" s="171">
        <v>3</v>
      </c>
      <c r="T64" s="171">
        <v>3</v>
      </c>
    </row>
    <row r="65" spans="1:21" ht="12.75" x14ac:dyDescent="0.2">
      <c r="A65" s="170">
        <v>44639.452047291663</v>
      </c>
      <c r="B65" s="171" t="s">
        <v>264</v>
      </c>
      <c r="C65" s="171" t="s">
        <v>20</v>
      </c>
      <c r="D65" s="171" t="s">
        <v>24</v>
      </c>
      <c r="E65" s="171" t="s">
        <v>28</v>
      </c>
      <c r="F65" s="171" t="s">
        <v>265</v>
      </c>
      <c r="G65" s="171" t="s">
        <v>159</v>
      </c>
      <c r="H65" s="171" t="s">
        <v>31</v>
      </c>
      <c r="I65" s="171">
        <v>5</v>
      </c>
      <c r="J65" s="171">
        <v>5</v>
      </c>
      <c r="K65" s="171">
        <v>5</v>
      </c>
      <c r="L65" s="171">
        <v>5</v>
      </c>
      <c r="M65" s="171">
        <v>5</v>
      </c>
      <c r="N65" s="171">
        <v>5</v>
      </c>
      <c r="O65" s="171">
        <v>5</v>
      </c>
      <c r="P65" s="171">
        <v>5</v>
      </c>
      <c r="Q65" s="171">
        <v>5</v>
      </c>
      <c r="R65" s="171">
        <v>2</v>
      </c>
      <c r="S65" s="171">
        <v>4</v>
      </c>
      <c r="T65" s="171">
        <v>5</v>
      </c>
      <c r="U65" s="171" t="s">
        <v>354</v>
      </c>
    </row>
    <row r="66" spans="1:21" ht="12.75" x14ac:dyDescent="0.2">
      <c r="A66" s="170">
        <v>44639.452731550926</v>
      </c>
      <c r="B66" s="171" t="s">
        <v>266</v>
      </c>
      <c r="C66" s="171" t="s">
        <v>20</v>
      </c>
      <c r="D66" s="171" t="s">
        <v>24</v>
      </c>
      <c r="E66" s="171" t="s">
        <v>22</v>
      </c>
      <c r="F66" s="171" t="s">
        <v>27</v>
      </c>
      <c r="G66" s="171" t="s">
        <v>248</v>
      </c>
      <c r="H66" s="171" t="s">
        <v>31</v>
      </c>
      <c r="I66" s="171">
        <v>5</v>
      </c>
      <c r="J66" s="171">
        <v>5</v>
      </c>
      <c r="K66" s="171">
        <v>5</v>
      </c>
      <c r="L66" s="171">
        <v>5</v>
      </c>
      <c r="M66" s="171">
        <v>5</v>
      </c>
      <c r="N66" s="171">
        <v>5</v>
      </c>
      <c r="O66" s="171">
        <v>5</v>
      </c>
      <c r="P66" s="171">
        <v>5</v>
      </c>
      <c r="Q66" s="171">
        <v>5</v>
      </c>
      <c r="R66" s="171">
        <v>3</v>
      </c>
      <c r="S66" s="171">
        <v>4</v>
      </c>
      <c r="T66" s="171">
        <v>4</v>
      </c>
      <c r="U66" s="171" t="s">
        <v>355</v>
      </c>
    </row>
    <row r="67" spans="1:21" ht="12.75" x14ac:dyDescent="0.2">
      <c r="A67" s="170">
        <v>44639.452991157406</v>
      </c>
      <c r="B67" s="171" t="s">
        <v>267</v>
      </c>
      <c r="C67" s="171" t="s">
        <v>25</v>
      </c>
      <c r="D67" s="171" t="s">
        <v>24</v>
      </c>
      <c r="E67" s="171" t="s">
        <v>22</v>
      </c>
      <c r="F67" s="171" t="s">
        <v>135</v>
      </c>
      <c r="G67" s="171" t="s">
        <v>225</v>
      </c>
      <c r="H67" s="171" t="s">
        <v>23</v>
      </c>
      <c r="I67" s="171">
        <v>4</v>
      </c>
      <c r="J67" s="171">
        <v>5</v>
      </c>
      <c r="K67" s="171">
        <v>5</v>
      </c>
      <c r="L67" s="171">
        <v>5</v>
      </c>
      <c r="M67" s="171">
        <v>5</v>
      </c>
      <c r="N67" s="171">
        <v>5</v>
      </c>
      <c r="O67" s="171">
        <v>5</v>
      </c>
      <c r="P67" s="171">
        <v>5</v>
      </c>
      <c r="Q67" s="171">
        <v>5</v>
      </c>
      <c r="R67" s="171">
        <v>5</v>
      </c>
      <c r="S67" s="171">
        <v>5</v>
      </c>
      <c r="T67" s="171">
        <v>5</v>
      </c>
      <c r="U67" s="171" t="s">
        <v>32</v>
      </c>
    </row>
    <row r="68" spans="1:21" ht="12.75" x14ac:dyDescent="0.2">
      <c r="A68" s="170">
        <v>44639.453082291671</v>
      </c>
      <c r="B68" s="171" t="s">
        <v>268</v>
      </c>
      <c r="C68" s="171" t="s">
        <v>25</v>
      </c>
      <c r="D68" s="171" t="s">
        <v>26</v>
      </c>
      <c r="E68" s="171" t="s">
        <v>28</v>
      </c>
      <c r="F68" s="171" t="s">
        <v>269</v>
      </c>
      <c r="G68" s="171" t="s">
        <v>203</v>
      </c>
      <c r="H68" s="171" t="s">
        <v>137</v>
      </c>
      <c r="I68" s="171">
        <v>5</v>
      </c>
      <c r="J68" s="171">
        <v>4</v>
      </c>
      <c r="K68" s="171">
        <v>5</v>
      </c>
      <c r="L68" s="171">
        <v>4</v>
      </c>
      <c r="M68" s="171">
        <v>5</v>
      </c>
      <c r="N68" s="171">
        <v>4</v>
      </c>
      <c r="O68" s="171">
        <v>5</v>
      </c>
      <c r="P68" s="171">
        <v>5</v>
      </c>
      <c r="Q68" s="171">
        <v>4</v>
      </c>
      <c r="R68" s="171">
        <v>3</v>
      </c>
      <c r="S68" s="171">
        <v>4</v>
      </c>
      <c r="T68" s="171">
        <v>4</v>
      </c>
      <c r="U68" s="171" t="s">
        <v>32</v>
      </c>
    </row>
    <row r="69" spans="1:21" ht="12.75" x14ac:dyDescent="0.2">
      <c r="A69" s="170">
        <v>44639.455398518519</v>
      </c>
      <c r="B69" s="171" t="s">
        <v>270</v>
      </c>
      <c r="C69" s="171" t="s">
        <v>25</v>
      </c>
      <c r="D69" s="171" t="s">
        <v>26</v>
      </c>
      <c r="E69" s="171" t="s">
        <v>28</v>
      </c>
      <c r="F69" s="171" t="s">
        <v>271</v>
      </c>
      <c r="G69" s="171" t="s">
        <v>272</v>
      </c>
      <c r="H69" s="171" t="s">
        <v>31</v>
      </c>
      <c r="I69" s="171">
        <v>5</v>
      </c>
      <c r="J69" s="171">
        <v>5</v>
      </c>
      <c r="K69" s="171">
        <v>5</v>
      </c>
      <c r="L69" s="171">
        <v>5</v>
      </c>
      <c r="M69" s="171">
        <v>5</v>
      </c>
      <c r="N69" s="171">
        <v>5</v>
      </c>
      <c r="O69" s="171">
        <v>5</v>
      </c>
      <c r="P69" s="171">
        <v>5</v>
      </c>
      <c r="Q69" s="171">
        <v>5</v>
      </c>
      <c r="R69" s="171">
        <v>3</v>
      </c>
      <c r="S69" s="171">
        <v>4</v>
      </c>
      <c r="T69" s="171">
        <v>4</v>
      </c>
      <c r="U69" s="171" t="s">
        <v>32</v>
      </c>
    </row>
    <row r="70" spans="1:21" ht="12.75" x14ac:dyDescent="0.2">
      <c r="A70" s="170">
        <v>44639.455705821762</v>
      </c>
      <c r="B70" s="171" t="s">
        <v>273</v>
      </c>
      <c r="C70" s="171" t="s">
        <v>25</v>
      </c>
      <c r="D70" s="171" t="s">
        <v>26</v>
      </c>
      <c r="E70" s="171" t="s">
        <v>28</v>
      </c>
      <c r="F70" s="171" t="s">
        <v>259</v>
      </c>
      <c r="G70" s="171" t="s">
        <v>260</v>
      </c>
      <c r="H70" s="171" t="s">
        <v>137</v>
      </c>
      <c r="I70" s="171">
        <v>4</v>
      </c>
      <c r="J70" s="171">
        <v>4</v>
      </c>
      <c r="K70" s="171">
        <v>4</v>
      </c>
      <c r="L70" s="171">
        <v>4</v>
      </c>
      <c r="M70" s="171">
        <v>4</v>
      </c>
      <c r="N70" s="171">
        <v>5</v>
      </c>
      <c r="O70" s="171">
        <v>5</v>
      </c>
      <c r="P70" s="171">
        <v>5</v>
      </c>
      <c r="Q70" s="171">
        <v>5</v>
      </c>
      <c r="R70" s="171">
        <v>3</v>
      </c>
      <c r="S70" s="171">
        <v>4</v>
      </c>
      <c r="T70" s="171">
        <v>5</v>
      </c>
    </row>
    <row r="71" spans="1:21" ht="12.75" x14ac:dyDescent="0.2">
      <c r="A71" s="170">
        <v>44639.455817986112</v>
      </c>
      <c r="B71" s="171" t="s">
        <v>274</v>
      </c>
      <c r="C71" s="171" t="s">
        <v>25</v>
      </c>
      <c r="D71" s="171" t="s">
        <v>24</v>
      </c>
      <c r="E71" s="171" t="s">
        <v>28</v>
      </c>
      <c r="F71" s="171" t="s">
        <v>275</v>
      </c>
      <c r="G71" s="171" t="s">
        <v>148</v>
      </c>
      <c r="H71" s="171" t="s">
        <v>30</v>
      </c>
      <c r="I71" s="171">
        <v>5</v>
      </c>
      <c r="J71" s="171">
        <v>5</v>
      </c>
      <c r="K71" s="171">
        <v>5</v>
      </c>
      <c r="L71" s="171">
        <v>5</v>
      </c>
      <c r="M71" s="171">
        <v>5</v>
      </c>
      <c r="N71" s="171">
        <v>5</v>
      </c>
      <c r="O71" s="171">
        <v>5</v>
      </c>
      <c r="P71" s="171">
        <v>5</v>
      </c>
      <c r="Q71" s="171">
        <v>5</v>
      </c>
      <c r="R71" s="171">
        <v>5</v>
      </c>
      <c r="S71" s="171">
        <v>5</v>
      </c>
      <c r="T71" s="171">
        <v>5</v>
      </c>
    </row>
    <row r="72" spans="1:21" ht="12.75" x14ac:dyDescent="0.2">
      <c r="A72" s="170">
        <v>44639.455973530094</v>
      </c>
      <c r="B72" s="171" t="s">
        <v>276</v>
      </c>
      <c r="C72" s="171" t="s">
        <v>25</v>
      </c>
      <c r="D72" s="171" t="s">
        <v>26</v>
      </c>
      <c r="E72" s="171" t="s">
        <v>28</v>
      </c>
      <c r="F72" s="171" t="s">
        <v>33</v>
      </c>
      <c r="G72" s="171" t="s">
        <v>126</v>
      </c>
      <c r="H72" s="171" t="s">
        <v>31</v>
      </c>
      <c r="I72" s="171">
        <v>5</v>
      </c>
      <c r="J72" s="171">
        <v>5</v>
      </c>
      <c r="K72" s="171">
        <v>5</v>
      </c>
      <c r="L72" s="171">
        <v>5</v>
      </c>
      <c r="M72" s="171">
        <v>5</v>
      </c>
      <c r="N72" s="171">
        <v>5</v>
      </c>
      <c r="O72" s="171">
        <v>5</v>
      </c>
      <c r="P72" s="171">
        <v>5</v>
      </c>
      <c r="Q72" s="171">
        <v>5</v>
      </c>
      <c r="R72" s="171">
        <v>3</v>
      </c>
      <c r="S72" s="171">
        <v>4</v>
      </c>
      <c r="T72" s="171">
        <v>5</v>
      </c>
      <c r="U72" s="171" t="s">
        <v>356</v>
      </c>
    </row>
    <row r="73" spans="1:21" ht="12.75" x14ac:dyDescent="0.2">
      <c r="A73" s="170">
        <v>44639.457137569443</v>
      </c>
      <c r="B73" s="171" t="s">
        <v>277</v>
      </c>
      <c r="C73" s="171" t="s">
        <v>20</v>
      </c>
      <c r="D73" s="171" t="s">
        <v>24</v>
      </c>
      <c r="E73" s="171" t="s">
        <v>28</v>
      </c>
      <c r="F73" s="171" t="s">
        <v>133</v>
      </c>
      <c r="G73" s="171" t="s">
        <v>165</v>
      </c>
      <c r="H73" s="171" t="s">
        <v>137</v>
      </c>
      <c r="I73" s="171">
        <v>5</v>
      </c>
      <c r="J73" s="171">
        <v>3</v>
      </c>
      <c r="K73" s="171">
        <v>5</v>
      </c>
      <c r="L73" s="171">
        <v>4</v>
      </c>
      <c r="M73" s="171">
        <v>5</v>
      </c>
      <c r="N73" s="171">
        <v>5</v>
      </c>
      <c r="O73" s="171">
        <v>5</v>
      </c>
      <c r="P73" s="171">
        <v>5</v>
      </c>
      <c r="Q73" s="171">
        <v>5</v>
      </c>
      <c r="R73" s="171">
        <v>3</v>
      </c>
      <c r="S73" s="171">
        <v>4</v>
      </c>
      <c r="T73" s="171">
        <v>5</v>
      </c>
    </row>
    <row r="74" spans="1:21" ht="12.75" x14ac:dyDescent="0.2">
      <c r="A74" s="170">
        <v>44639.457243252313</v>
      </c>
      <c r="B74" s="171" t="s">
        <v>278</v>
      </c>
      <c r="C74" s="171" t="s">
        <v>25</v>
      </c>
      <c r="D74" s="171" t="s">
        <v>24</v>
      </c>
      <c r="E74" s="171" t="s">
        <v>22</v>
      </c>
      <c r="F74" s="171" t="s">
        <v>151</v>
      </c>
      <c r="G74" s="171" t="s">
        <v>231</v>
      </c>
      <c r="H74" s="171" t="s">
        <v>23</v>
      </c>
      <c r="I74" s="171">
        <v>5</v>
      </c>
      <c r="J74" s="171">
        <v>5</v>
      </c>
      <c r="K74" s="171">
        <v>5</v>
      </c>
      <c r="L74" s="171">
        <v>5</v>
      </c>
      <c r="M74" s="171">
        <v>5</v>
      </c>
      <c r="N74" s="171">
        <v>5</v>
      </c>
      <c r="O74" s="171">
        <v>5</v>
      </c>
      <c r="P74" s="171">
        <v>5</v>
      </c>
      <c r="Q74" s="171">
        <v>5</v>
      </c>
      <c r="R74" s="171">
        <v>5</v>
      </c>
      <c r="S74" s="171">
        <v>5</v>
      </c>
      <c r="T74" s="171">
        <v>5</v>
      </c>
    </row>
    <row r="75" spans="1:21" ht="12.75" x14ac:dyDescent="0.2">
      <c r="A75" s="170">
        <v>44639.458727025463</v>
      </c>
      <c r="B75" s="171" t="s">
        <v>279</v>
      </c>
      <c r="C75" s="171" t="s">
        <v>20</v>
      </c>
      <c r="D75" s="171" t="s">
        <v>21</v>
      </c>
      <c r="E75" s="171" t="s">
        <v>28</v>
      </c>
      <c r="F75" s="171" t="s">
        <v>198</v>
      </c>
      <c r="G75" s="171" t="s">
        <v>280</v>
      </c>
      <c r="H75" s="171" t="s">
        <v>23</v>
      </c>
      <c r="I75" s="171">
        <v>4</v>
      </c>
      <c r="J75" s="171">
        <v>3</v>
      </c>
      <c r="K75" s="171">
        <v>3</v>
      </c>
      <c r="L75" s="171">
        <v>3</v>
      </c>
      <c r="M75" s="171">
        <v>4</v>
      </c>
      <c r="N75" s="171">
        <v>3</v>
      </c>
      <c r="O75" s="171">
        <v>4</v>
      </c>
      <c r="P75" s="171">
        <v>4</v>
      </c>
      <c r="Q75" s="171">
        <v>5</v>
      </c>
      <c r="R75" s="171">
        <v>4</v>
      </c>
      <c r="S75" s="171">
        <v>4</v>
      </c>
      <c r="T75" s="171">
        <v>4</v>
      </c>
    </row>
    <row r="76" spans="1:21" ht="12.75" x14ac:dyDescent="0.2">
      <c r="A76" s="170">
        <v>44639.458919849538</v>
      </c>
      <c r="B76" s="171" t="s">
        <v>281</v>
      </c>
      <c r="C76" s="171" t="s">
        <v>25</v>
      </c>
      <c r="D76" s="171" t="s">
        <v>34</v>
      </c>
      <c r="E76" s="171" t="s">
        <v>22</v>
      </c>
      <c r="F76" s="171" t="s">
        <v>282</v>
      </c>
      <c r="G76" s="171" t="s">
        <v>283</v>
      </c>
      <c r="H76" s="171" t="s">
        <v>137</v>
      </c>
      <c r="I76" s="171">
        <v>5</v>
      </c>
      <c r="J76" s="171">
        <v>5</v>
      </c>
      <c r="K76" s="171">
        <v>5</v>
      </c>
      <c r="L76" s="171">
        <v>5</v>
      </c>
      <c r="M76" s="171">
        <v>5</v>
      </c>
      <c r="N76" s="171">
        <v>5</v>
      </c>
      <c r="O76" s="171">
        <v>5</v>
      </c>
      <c r="P76" s="171">
        <v>5</v>
      </c>
      <c r="Q76" s="171">
        <v>5</v>
      </c>
      <c r="R76" s="171">
        <v>3</v>
      </c>
      <c r="S76" s="171">
        <v>4</v>
      </c>
      <c r="T76" s="171">
        <v>5</v>
      </c>
      <c r="U76" s="171" t="s">
        <v>284</v>
      </c>
    </row>
    <row r="77" spans="1:21" ht="12.75" x14ac:dyDescent="0.2">
      <c r="A77" s="170">
        <v>44639.462837951389</v>
      </c>
      <c r="B77" s="171" t="s">
        <v>285</v>
      </c>
      <c r="C77" s="171" t="s">
        <v>20</v>
      </c>
      <c r="D77" s="171" t="s">
        <v>21</v>
      </c>
      <c r="E77" s="171" t="s">
        <v>22</v>
      </c>
      <c r="F77" s="171" t="s">
        <v>286</v>
      </c>
      <c r="G77" s="171" t="s">
        <v>287</v>
      </c>
      <c r="H77" s="171" t="s">
        <v>163</v>
      </c>
      <c r="I77" s="171">
        <v>5</v>
      </c>
      <c r="J77" s="171">
        <v>5</v>
      </c>
      <c r="K77" s="171">
        <v>5</v>
      </c>
      <c r="L77" s="171">
        <v>5</v>
      </c>
      <c r="M77" s="171">
        <v>5</v>
      </c>
      <c r="N77" s="171">
        <v>5</v>
      </c>
      <c r="O77" s="171">
        <v>3</v>
      </c>
      <c r="P77" s="171">
        <v>5</v>
      </c>
      <c r="Q77" s="171">
        <v>5</v>
      </c>
      <c r="R77" s="171">
        <v>3</v>
      </c>
      <c r="S77" s="171">
        <v>5</v>
      </c>
      <c r="T77" s="171">
        <v>5</v>
      </c>
      <c r="U77" s="171" t="s">
        <v>288</v>
      </c>
    </row>
    <row r="78" spans="1:21" ht="12.75" x14ac:dyDescent="0.2">
      <c r="A78" s="170">
        <v>44639.465083356481</v>
      </c>
      <c r="B78" s="171" t="s">
        <v>289</v>
      </c>
      <c r="C78" s="171" t="s">
        <v>20</v>
      </c>
      <c r="D78" s="171" t="s">
        <v>24</v>
      </c>
      <c r="E78" s="171" t="s">
        <v>28</v>
      </c>
      <c r="F78" s="171" t="s">
        <v>262</v>
      </c>
      <c r="G78" s="171" t="s">
        <v>263</v>
      </c>
      <c r="H78" s="171" t="s">
        <v>31</v>
      </c>
      <c r="I78" s="171">
        <v>5</v>
      </c>
      <c r="J78" s="171">
        <v>5</v>
      </c>
      <c r="K78" s="171">
        <v>5</v>
      </c>
      <c r="L78" s="171">
        <v>5</v>
      </c>
      <c r="M78" s="171">
        <v>4</v>
      </c>
      <c r="N78" s="171">
        <v>5</v>
      </c>
      <c r="O78" s="171">
        <v>4</v>
      </c>
      <c r="P78" s="171">
        <v>4</v>
      </c>
      <c r="Q78" s="171">
        <v>4</v>
      </c>
      <c r="R78" s="171">
        <v>3</v>
      </c>
      <c r="S78" s="171">
        <v>4</v>
      </c>
      <c r="T78" s="171">
        <v>4</v>
      </c>
    </row>
    <row r="79" spans="1:21" ht="12.75" x14ac:dyDescent="0.2">
      <c r="A79" s="170">
        <v>44639.466539189816</v>
      </c>
      <c r="B79" s="171" t="s">
        <v>290</v>
      </c>
      <c r="C79" s="171" t="s">
        <v>25</v>
      </c>
      <c r="D79" s="171" t="s">
        <v>26</v>
      </c>
      <c r="E79" s="171" t="s">
        <v>28</v>
      </c>
      <c r="F79" s="171" t="s">
        <v>171</v>
      </c>
      <c r="G79" s="171" t="s">
        <v>291</v>
      </c>
      <c r="H79" s="171" t="s">
        <v>31</v>
      </c>
      <c r="I79" s="171">
        <v>3</v>
      </c>
      <c r="J79" s="171">
        <v>4</v>
      </c>
      <c r="K79" s="171">
        <v>4</v>
      </c>
      <c r="L79" s="171">
        <v>4</v>
      </c>
      <c r="M79" s="171">
        <v>4</v>
      </c>
      <c r="N79" s="171">
        <v>4</v>
      </c>
      <c r="O79" s="171">
        <v>5</v>
      </c>
      <c r="P79" s="171">
        <v>5</v>
      </c>
      <c r="Q79" s="171">
        <v>5</v>
      </c>
      <c r="R79" s="171">
        <v>1</v>
      </c>
      <c r="S79" s="171">
        <v>2</v>
      </c>
      <c r="T79" s="171">
        <v>3</v>
      </c>
    </row>
    <row r="80" spans="1:21" ht="12.75" x14ac:dyDescent="0.2">
      <c r="A80" s="170">
        <v>44639.46688206018</v>
      </c>
      <c r="B80" s="171" t="s">
        <v>292</v>
      </c>
      <c r="C80" s="171" t="s">
        <v>20</v>
      </c>
      <c r="D80" s="171" t="s">
        <v>26</v>
      </c>
      <c r="E80" s="171" t="s">
        <v>28</v>
      </c>
      <c r="F80" s="171" t="s">
        <v>33</v>
      </c>
      <c r="G80" s="171" t="s">
        <v>139</v>
      </c>
      <c r="H80" s="171" t="s">
        <v>137</v>
      </c>
      <c r="I80" s="171">
        <v>5</v>
      </c>
      <c r="J80" s="171">
        <v>5</v>
      </c>
      <c r="K80" s="171">
        <v>5</v>
      </c>
      <c r="L80" s="171">
        <v>5</v>
      </c>
      <c r="M80" s="171">
        <v>5</v>
      </c>
      <c r="N80" s="171">
        <v>5</v>
      </c>
      <c r="O80" s="171">
        <v>5</v>
      </c>
      <c r="P80" s="171">
        <v>5</v>
      </c>
      <c r="Q80" s="171">
        <v>5</v>
      </c>
      <c r="R80" s="171">
        <v>5</v>
      </c>
      <c r="S80" s="171">
        <v>5</v>
      </c>
      <c r="T80" s="171">
        <v>5</v>
      </c>
      <c r="U80" s="171" t="s">
        <v>32</v>
      </c>
    </row>
    <row r="81" spans="1:21" ht="12.75" x14ac:dyDescent="0.2">
      <c r="A81" s="170">
        <v>44639.468266666663</v>
      </c>
      <c r="B81" s="171" t="s">
        <v>293</v>
      </c>
      <c r="C81" s="171" t="s">
        <v>25</v>
      </c>
      <c r="D81" s="171" t="s">
        <v>26</v>
      </c>
      <c r="E81" s="171" t="s">
        <v>28</v>
      </c>
      <c r="F81" s="171" t="s">
        <v>294</v>
      </c>
      <c r="G81" s="171" t="s">
        <v>295</v>
      </c>
      <c r="H81" s="171" t="s">
        <v>30</v>
      </c>
      <c r="I81" s="171">
        <v>4</v>
      </c>
      <c r="J81" s="171">
        <v>4</v>
      </c>
      <c r="K81" s="171">
        <v>4</v>
      </c>
      <c r="L81" s="171">
        <v>4</v>
      </c>
      <c r="M81" s="171">
        <v>4</v>
      </c>
      <c r="N81" s="171">
        <v>4</v>
      </c>
      <c r="O81" s="171">
        <v>4</v>
      </c>
      <c r="P81" s="171">
        <v>4</v>
      </c>
      <c r="Q81" s="171">
        <v>4</v>
      </c>
      <c r="R81" s="171">
        <v>4</v>
      </c>
      <c r="S81" s="171">
        <v>4</v>
      </c>
      <c r="T81" s="171">
        <v>4</v>
      </c>
    </row>
    <row r="82" spans="1:21" ht="12.75" x14ac:dyDescent="0.2">
      <c r="A82" s="170">
        <v>44639.468551331018</v>
      </c>
      <c r="B82" s="171" t="s">
        <v>296</v>
      </c>
      <c r="C82" s="171" t="s">
        <v>25</v>
      </c>
      <c r="D82" s="171" t="s">
        <v>21</v>
      </c>
      <c r="E82" s="171" t="s">
        <v>22</v>
      </c>
      <c r="F82" s="171" t="s">
        <v>171</v>
      </c>
      <c r="G82" s="171" t="s">
        <v>297</v>
      </c>
      <c r="H82" s="171" t="s">
        <v>23</v>
      </c>
      <c r="I82" s="171">
        <v>5</v>
      </c>
      <c r="J82" s="171">
        <v>5</v>
      </c>
      <c r="K82" s="171">
        <v>5</v>
      </c>
      <c r="L82" s="171">
        <v>5</v>
      </c>
      <c r="M82" s="171">
        <v>5</v>
      </c>
      <c r="N82" s="171">
        <v>5</v>
      </c>
      <c r="O82" s="171">
        <v>5</v>
      </c>
      <c r="P82" s="171">
        <v>5</v>
      </c>
      <c r="Q82" s="171">
        <v>5</v>
      </c>
      <c r="R82" s="171">
        <v>2</v>
      </c>
      <c r="S82" s="171">
        <v>4</v>
      </c>
      <c r="T82" s="171">
        <v>4</v>
      </c>
      <c r="U82" s="171" t="s">
        <v>32</v>
      </c>
    </row>
    <row r="83" spans="1:21" ht="12.75" x14ac:dyDescent="0.2">
      <c r="A83" s="170">
        <v>44639.471301956015</v>
      </c>
      <c r="B83" s="171" t="s">
        <v>298</v>
      </c>
      <c r="C83" s="171" t="s">
        <v>25</v>
      </c>
      <c r="D83" s="171" t="s">
        <v>21</v>
      </c>
      <c r="E83" s="171" t="s">
        <v>28</v>
      </c>
      <c r="F83" s="171" t="s">
        <v>299</v>
      </c>
      <c r="G83" s="171" t="s">
        <v>148</v>
      </c>
      <c r="H83" s="171" t="s">
        <v>31</v>
      </c>
      <c r="I83" s="171">
        <v>4</v>
      </c>
      <c r="J83" s="171">
        <v>4</v>
      </c>
      <c r="K83" s="171">
        <v>4</v>
      </c>
      <c r="L83" s="171">
        <v>4</v>
      </c>
      <c r="M83" s="171">
        <v>3</v>
      </c>
      <c r="N83" s="171">
        <v>3</v>
      </c>
      <c r="O83" s="171">
        <v>4</v>
      </c>
      <c r="P83" s="171">
        <v>4</v>
      </c>
      <c r="Q83" s="171">
        <v>2</v>
      </c>
      <c r="R83" s="171">
        <v>2</v>
      </c>
      <c r="S83" s="171">
        <v>3</v>
      </c>
      <c r="T83" s="171">
        <v>3</v>
      </c>
    </row>
    <row r="84" spans="1:21" ht="12.75" x14ac:dyDescent="0.2">
      <c r="A84" s="170">
        <v>44639.476925902782</v>
      </c>
      <c r="B84" s="171" t="s">
        <v>300</v>
      </c>
      <c r="C84" s="171" t="s">
        <v>25</v>
      </c>
      <c r="D84" s="171" t="s">
        <v>21</v>
      </c>
      <c r="E84" s="171" t="s">
        <v>22</v>
      </c>
      <c r="F84" s="171" t="s">
        <v>301</v>
      </c>
      <c r="G84" s="171" t="s">
        <v>302</v>
      </c>
      <c r="H84" s="171" t="s">
        <v>163</v>
      </c>
      <c r="I84" s="171">
        <v>5</v>
      </c>
      <c r="J84" s="171">
        <v>4</v>
      </c>
      <c r="K84" s="171">
        <v>4</v>
      </c>
      <c r="L84" s="171">
        <v>4</v>
      </c>
      <c r="M84" s="171">
        <v>4</v>
      </c>
      <c r="N84" s="171">
        <v>4</v>
      </c>
      <c r="O84" s="171">
        <v>4</v>
      </c>
      <c r="P84" s="171">
        <v>4</v>
      </c>
      <c r="Q84" s="171">
        <v>4</v>
      </c>
      <c r="R84" s="171">
        <v>3</v>
      </c>
      <c r="S84" s="171">
        <v>4</v>
      </c>
      <c r="T84" s="171">
        <v>4</v>
      </c>
      <c r="U84" s="171" t="s">
        <v>303</v>
      </c>
    </row>
    <row r="85" spans="1:21" ht="12.75" x14ac:dyDescent="0.2">
      <c r="A85" s="170">
        <v>44639.477045196763</v>
      </c>
      <c r="B85" s="171" t="s">
        <v>304</v>
      </c>
      <c r="C85" s="171" t="s">
        <v>25</v>
      </c>
      <c r="D85" s="171" t="s">
        <v>26</v>
      </c>
      <c r="E85" s="171" t="s">
        <v>22</v>
      </c>
      <c r="F85" s="171" t="s">
        <v>305</v>
      </c>
      <c r="G85" s="171" t="s">
        <v>305</v>
      </c>
      <c r="H85" s="171" t="s">
        <v>163</v>
      </c>
      <c r="I85" s="171">
        <v>5</v>
      </c>
      <c r="J85" s="171">
        <v>4</v>
      </c>
      <c r="K85" s="171">
        <v>5</v>
      </c>
      <c r="L85" s="171">
        <v>3</v>
      </c>
      <c r="M85" s="171">
        <v>3</v>
      </c>
      <c r="N85" s="171">
        <v>3</v>
      </c>
      <c r="O85" s="171">
        <v>3</v>
      </c>
      <c r="P85" s="171">
        <v>4</v>
      </c>
      <c r="Q85" s="171">
        <v>5</v>
      </c>
      <c r="R85" s="171">
        <v>2</v>
      </c>
      <c r="S85" s="171">
        <v>3</v>
      </c>
      <c r="T85" s="171">
        <v>3</v>
      </c>
    </row>
    <row r="86" spans="1:21" ht="12.75" x14ac:dyDescent="0.2">
      <c r="A86" s="170">
        <v>44639.477454085645</v>
      </c>
      <c r="B86" s="171" t="s">
        <v>306</v>
      </c>
      <c r="C86" s="171" t="s">
        <v>25</v>
      </c>
      <c r="D86" s="171" t="s">
        <v>26</v>
      </c>
      <c r="E86" s="171" t="s">
        <v>28</v>
      </c>
      <c r="F86" s="171" t="s">
        <v>123</v>
      </c>
      <c r="G86" s="171" t="s">
        <v>307</v>
      </c>
      <c r="H86" s="171" t="s">
        <v>23</v>
      </c>
      <c r="I86" s="171">
        <v>4</v>
      </c>
      <c r="J86" s="171">
        <v>3</v>
      </c>
      <c r="K86" s="171">
        <v>4</v>
      </c>
      <c r="L86" s="171">
        <v>4</v>
      </c>
      <c r="M86" s="171">
        <v>4</v>
      </c>
      <c r="N86" s="171">
        <v>4</v>
      </c>
      <c r="O86" s="171">
        <v>5</v>
      </c>
      <c r="P86" s="171">
        <v>5</v>
      </c>
      <c r="Q86" s="171">
        <v>5</v>
      </c>
      <c r="R86" s="171">
        <v>2</v>
      </c>
      <c r="S86" s="171">
        <v>3</v>
      </c>
      <c r="T86" s="171">
        <v>3</v>
      </c>
    </row>
    <row r="87" spans="1:21" ht="12.75" x14ac:dyDescent="0.2">
      <c r="A87" s="170">
        <v>44639.478992962962</v>
      </c>
      <c r="B87" s="171" t="s">
        <v>308</v>
      </c>
      <c r="C87" s="171" t="s">
        <v>25</v>
      </c>
      <c r="D87" s="171" t="s">
        <v>21</v>
      </c>
      <c r="E87" s="171" t="s">
        <v>28</v>
      </c>
      <c r="F87" s="171" t="s">
        <v>309</v>
      </c>
      <c r="G87" s="171" t="s">
        <v>310</v>
      </c>
      <c r="H87" s="171" t="s">
        <v>31</v>
      </c>
      <c r="I87" s="171">
        <v>5</v>
      </c>
      <c r="J87" s="171">
        <v>5</v>
      </c>
      <c r="K87" s="171">
        <v>5</v>
      </c>
      <c r="L87" s="171">
        <v>5</v>
      </c>
      <c r="M87" s="171">
        <v>4</v>
      </c>
      <c r="N87" s="171">
        <v>5</v>
      </c>
      <c r="O87" s="171">
        <v>5</v>
      </c>
      <c r="P87" s="171">
        <v>5</v>
      </c>
      <c r="Q87" s="171">
        <v>5</v>
      </c>
      <c r="R87" s="171">
        <v>2</v>
      </c>
      <c r="S87" s="171">
        <v>3</v>
      </c>
      <c r="T87" s="171">
        <v>4</v>
      </c>
      <c r="U87" s="171" t="s">
        <v>357</v>
      </c>
    </row>
    <row r="88" spans="1:21" ht="12.75" x14ac:dyDescent="0.2">
      <c r="A88" s="170">
        <v>44639.480027187499</v>
      </c>
      <c r="B88" s="171" t="s">
        <v>311</v>
      </c>
      <c r="C88" s="171" t="s">
        <v>25</v>
      </c>
      <c r="D88" s="171" t="s">
        <v>26</v>
      </c>
      <c r="E88" s="171" t="s">
        <v>28</v>
      </c>
      <c r="F88" s="171" t="s">
        <v>123</v>
      </c>
      <c r="G88" s="171" t="s">
        <v>312</v>
      </c>
      <c r="H88" s="171" t="s">
        <v>137</v>
      </c>
      <c r="I88" s="171">
        <v>3</v>
      </c>
      <c r="J88" s="171">
        <v>4</v>
      </c>
      <c r="K88" s="171">
        <v>4</v>
      </c>
      <c r="L88" s="171">
        <v>4</v>
      </c>
      <c r="M88" s="171">
        <v>4</v>
      </c>
      <c r="N88" s="171">
        <v>3</v>
      </c>
      <c r="O88" s="171">
        <v>4</v>
      </c>
      <c r="P88" s="171">
        <v>4</v>
      </c>
      <c r="Q88" s="171">
        <v>4</v>
      </c>
      <c r="R88" s="171">
        <v>3</v>
      </c>
      <c r="S88" s="171">
        <v>4</v>
      </c>
      <c r="T88" s="171">
        <v>4</v>
      </c>
    </row>
    <row r="89" spans="1:21" ht="12.75" x14ac:dyDescent="0.2">
      <c r="A89" s="170">
        <v>44639.481224618052</v>
      </c>
      <c r="B89" s="171" t="s">
        <v>313</v>
      </c>
      <c r="C89" s="171" t="s">
        <v>25</v>
      </c>
      <c r="D89" s="171" t="s">
        <v>21</v>
      </c>
      <c r="E89" s="171" t="s">
        <v>22</v>
      </c>
      <c r="F89" s="171" t="s">
        <v>133</v>
      </c>
      <c r="G89" s="171" t="s">
        <v>133</v>
      </c>
      <c r="H89" s="171" t="s">
        <v>163</v>
      </c>
      <c r="I89" s="171">
        <v>5</v>
      </c>
      <c r="J89" s="171">
        <v>5</v>
      </c>
      <c r="K89" s="171">
        <v>5</v>
      </c>
      <c r="L89" s="171">
        <v>5</v>
      </c>
      <c r="M89" s="171">
        <v>5</v>
      </c>
      <c r="N89" s="171">
        <v>4</v>
      </c>
      <c r="O89" s="171">
        <v>5</v>
      </c>
      <c r="P89" s="171">
        <v>5</v>
      </c>
      <c r="Q89" s="171">
        <v>5</v>
      </c>
      <c r="R89" s="171">
        <v>2</v>
      </c>
      <c r="S89" s="171">
        <v>3</v>
      </c>
      <c r="T89" s="171">
        <v>4</v>
      </c>
      <c r="U89" s="171" t="s">
        <v>314</v>
      </c>
    </row>
    <row r="90" spans="1:21" ht="12.75" x14ac:dyDescent="0.2">
      <c r="A90" s="170">
        <v>44639.481734050925</v>
      </c>
      <c r="B90" s="171" t="s">
        <v>315</v>
      </c>
      <c r="C90" s="171" t="s">
        <v>25</v>
      </c>
      <c r="D90" s="171" t="s">
        <v>26</v>
      </c>
      <c r="E90" s="171" t="s">
        <v>28</v>
      </c>
      <c r="F90" s="171" t="s">
        <v>133</v>
      </c>
      <c r="G90" s="171" t="s">
        <v>133</v>
      </c>
      <c r="H90" s="171" t="s">
        <v>31</v>
      </c>
      <c r="I90" s="171">
        <v>5</v>
      </c>
      <c r="J90" s="171">
        <v>5</v>
      </c>
      <c r="K90" s="171">
        <v>5</v>
      </c>
      <c r="L90" s="171">
        <v>5</v>
      </c>
      <c r="M90" s="171">
        <v>5</v>
      </c>
      <c r="N90" s="171">
        <v>5</v>
      </c>
      <c r="O90" s="171">
        <v>5</v>
      </c>
      <c r="P90" s="171">
        <v>5</v>
      </c>
      <c r="Q90" s="171">
        <v>5</v>
      </c>
      <c r="R90" s="171">
        <v>5</v>
      </c>
      <c r="S90" s="171">
        <v>5</v>
      </c>
      <c r="T90" s="171">
        <v>5</v>
      </c>
    </row>
    <row r="91" spans="1:21" ht="12.75" x14ac:dyDescent="0.2">
      <c r="A91" s="170">
        <v>44639.484307164355</v>
      </c>
      <c r="B91" s="171" t="s">
        <v>316</v>
      </c>
      <c r="C91" s="171" t="s">
        <v>20</v>
      </c>
      <c r="D91" s="171" t="s">
        <v>24</v>
      </c>
      <c r="E91" s="171" t="s">
        <v>28</v>
      </c>
      <c r="F91" s="171" t="s">
        <v>167</v>
      </c>
      <c r="G91" s="171" t="s">
        <v>317</v>
      </c>
      <c r="H91" s="171" t="s">
        <v>163</v>
      </c>
      <c r="I91" s="171">
        <v>5</v>
      </c>
      <c r="J91" s="171">
        <v>5</v>
      </c>
      <c r="K91" s="171">
        <v>5</v>
      </c>
      <c r="L91" s="171">
        <v>4</v>
      </c>
      <c r="M91" s="171">
        <v>3</v>
      </c>
      <c r="N91" s="171">
        <v>3</v>
      </c>
      <c r="O91" s="171">
        <v>3</v>
      </c>
      <c r="P91" s="171">
        <v>4</v>
      </c>
      <c r="Q91" s="171">
        <v>5</v>
      </c>
      <c r="R91" s="171">
        <v>2</v>
      </c>
      <c r="S91" s="171">
        <v>3</v>
      </c>
      <c r="T91" s="171">
        <v>3</v>
      </c>
    </row>
    <row r="92" spans="1:21" ht="12.75" x14ac:dyDescent="0.2">
      <c r="A92" s="170">
        <v>44639.486528912035</v>
      </c>
      <c r="B92" s="171" t="s">
        <v>318</v>
      </c>
      <c r="C92" s="171" t="s">
        <v>25</v>
      </c>
      <c r="D92" s="171" t="s">
        <v>26</v>
      </c>
      <c r="E92" s="171" t="s">
        <v>28</v>
      </c>
      <c r="F92" s="171" t="s">
        <v>133</v>
      </c>
      <c r="G92" s="171" t="s">
        <v>319</v>
      </c>
      <c r="H92" s="171" t="s">
        <v>31</v>
      </c>
      <c r="I92" s="171">
        <v>4</v>
      </c>
      <c r="J92" s="171">
        <v>4</v>
      </c>
      <c r="K92" s="171">
        <v>3</v>
      </c>
      <c r="L92" s="171">
        <v>3</v>
      </c>
      <c r="M92" s="171">
        <v>4</v>
      </c>
      <c r="N92" s="171">
        <v>4</v>
      </c>
      <c r="O92" s="171">
        <v>4</v>
      </c>
      <c r="P92" s="171">
        <v>4</v>
      </c>
      <c r="Q92" s="171">
        <v>4</v>
      </c>
      <c r="R92" s="171">
        <v>2</v>
      </c>
      <c r="S92" s="171">
        <v>3</v>
      </c>
      <c r="T92" s="171">
        <v>3</v>
      </c>
    </row>
    <row r="93" spans="1:21" ht="12.75" x14ac:dyDescent="0.2">
      <c r="A93" s="170">
        <v>44639.487629537034</v>
      </c>
      <c r="B93" s="171" t="s">
        <v>320</v>
      </c>
      <c r="C93" s="171" t="s">
        <v>25</v>
      </c>
      <c r="D93" s="171" t="s">
        <v>21</v>
      </c>
      <c r="E93" s="171" t="s">
        <v>22</v>
      </c>
      <c r="F93" s="171" t="s">
        <v>198</v>
      </c>
      <c r="G93" s="171" t="s">
        <v>297</v>
      </c>
      <c r="H93" s="171" t="s">
        <v>163</v>
      </c>
      <c r="I93" s="171">
        <v>4</v>
      </c>
      <c r="J93" s="171">
        <v>4</v>
      </c>
      <c r="K93" s="171">
        <v>4</v>
      </c>
      <c r="L93" s="171">
        <v>4</v>
      </c>
      <c r="M93" s="171">
        <v>4</v>
      </c>
      <c r="N93" s="171">
        <v>4</v>
      </c>
      <c r="O93" s="171">
        <v>4</v>
      </c>
      <c r="P93" s="171">
        <v>4</v>
      </c>
      <c r="Q93" s="171">
        <v>4</v>
      </c>
      <c r="R93" s="171">
        <v>4</v>
      </c>
      <c r="S93" s="171">
        <v>4</v>
      </c>
      <c r="T93" s="171">
        <v>4</v>
      </c>
    </row>
    <row r="94" spans="1:21" ht="12.75" x14ac:dyDescent="0.2">
      <c r="A94" s="170">
        <v>44639.487810856481</v>
      </c>
      <c r="B94" s="171" t="s">
        <v>321</v>
      </c>
      <c r="C94" s="171" t="s">
        <v>20</v>
      </c>
      <c r="D94" s="171" t="s">
        <v>24</v>
      </c>
      <c r="E94" s="171" t="s">
        <v>28</v>
      </c>
      <c r="F94" s="171" t="s">
        <v>158</v>
      </c>
      <c r="G94" s="171" t="s">
        <v>159</v>
      </c>
      <c r="H94" s="171" t="s">
        <v>31</v>
      </c>
      <c r="I94" s="171">
        <v>5</v>
      </c>
      <c r="J94" s="171">
        <v>5</v>
      </c>
      <c r="K94" s="171">
        <v>5</v>
      </c>
      <c r="L94" s="171">
        <v>4</v>
      </c>
      <c r="M94" s="171">
        <v>4</v>
      </c>
      <c r="N94" s="171">
        <v>5</v>
      </c>
      <c r="O94" s="171">
        <v>5</v>
      </c>
      <c r="P94" s="171">
        <v>5</v>
      </c>
      <c r="Q94" s="171">
        <v>5</v>
      </c>
      <c r="R94" s="171">
        <v>3</v>
      </c>
      <c r="S94" s="171">
        <v>4</v>
      </c>
      <c r="T94" s="171">
        <v>5</v>
      </c>
      <c r="U94" s="171" t="s">
        <v>32</v>
      </c>
    </row>
    <row r="95" spans="1:21" ht="12.75" x14ac:dyDescent="0.2">
      <c r="A95" s="170">
        <v>44639.488683622687</v>
      </c>
      <c r="B95" s="171" t="s">
        <v>322</v>
      </c>
      <c r="C95" s="171" t="s">
        <v>25</v>
      </c>
      <c r="D95" s="171" t="s">
        <v>24</v>
      </c>
      <c r="E95" s="171" t="s">
        <v>22</v>
      </c>
      <c r="F95" s="171" t="s">
        <v>202</v>
      </c>
      <c r="G95" s="171" t="s">
        <v>210</v>
      </c>
      <c r="H95" s="171" t="s">
        <v>137</v>
      </c>
      <c r="I95" s="171">
        <v>3</v>
      </c>
      <c r="J95" s="171">
        <v>4</v>
      </c>
      <c r="K95" s="171">
        <v>4</v>
      </c>
      <c r="L95" s="171">
        <v>4</v>
      </c>
      <c r="M95" s="171">
        <v>5</v>
      </c>
      <c r="N95" s="171">
        <v>5</v>
      </c>
      <c r="O95" s="171">
        <v>5</v>
      </c>
      <c r="P95" s="171">
        <v>5</v>
      </c>
      <c r="Q95" s="171">
        <v>5</v>
      </c>
      <c r="R95" s="171">
        <v>4</v>
      </c>
      <c r="S95" s="171">
        <v>4</v>
      </c>
      <c r="T95" s="171">
        <v>4</v>
      </c>
    </row>
    <row r="96" spans="1:21" ht="12.75" x14ac:dyDescent="0.2">
      <c r="A96" s="170">
        <v>44639.488946574071</v>
      </c>
      <c r="B96" s="171" t="s">
        <v>323</v>
      </c>
      <c r="C96" s="171" t="s">
        <v>25</v>
      </c>
      <c r="D96" s="171" t="s">
        <v>21</v>
      </c>
      <c r="E96" s="171" t="s">
        <v>22</v>
      </c>
      <c r="F96" s="171" t="s">
        <v>135</v>
      </c>
      <c r="G96" s="171" t="s">
        <v>225</v>
      </c>
      <c r="H96" s="171" t="s">
        <v>163</v>
      </c>
      <c r="I96" s="171">
        <v>4</v>
      </c>
      <c r="J96" s="171">
        <v>5</v>
      </c>
      <c r="K96" s="171">
        <v>5</v>
      </c>
      <c r="L96" s="171">
        <v>5</v>
      </c>
      <c r="M96" s="171">
        <v>5</v>
      </c>
      <c r="N96" s="171">
        <v>5</v>
      </c>
      <c r="O96" s="171">
        <v>4</v>
      </c>
      <c r="P96" s="171">
        <v>4</v>
      </c>
      <c r="Q96" s="171">
        <v>5</v>
      </c>
      <c r="R96" s="171">
        <v>5</v>
      </c>
      <c r="S96" s="171">
        <v>5</v>
      </c>
      <c r="T96" s="171">
        <v>5</v>
      </c>
    </row>
    <row r="97" spans="1:21" ht="12.75" x14ac:dyDescent="0.2">
      <c r="A97" s="170">
        <v>44639.489042430556</v>
      </c>
      <c r="B97" s="171" t="s">
        <v>324</v>
      </c>
      <c r="C97" s="171" t="s">
        <v>20</v>
      </c>
      <c r="D97" s="171" t="s">
        <v>24</v>
      </c>
      <c r="E97" s="171" t="s">
        <v>22</v>
      </c>
      <c r="F97" s="171" t="s">
        <v>133</v>
      </c>
      <c r="G97" s="171" t="s">
        <v>325</v>
      </c>
      <c r="H97" s="171" t="s">
        <v>163</v>
      </c>
      <c r="I97" s="171">
        <v>4</v>
      </c>
      <c r="J97" s="171">
        <v>4</v>
      </c>
      <c r="K97" s="171">
        <v>4</v>
      </c>
      <c r="L97" s="171">
        <v>4</v>
      </c>
      <c r="M97" s="171">
        <v>4</v>
      </c>
      <c r="N97" s="171">
        <v>3</v>
      </c>
      <c r="O97" s="171">
        <v>3</v>
      </c>
      <c r="P97" s="171">
        <v>3</v>
      </c>
      <c r="Q97" s="171">
        <v>5</v>
      </c>
      <c r="R97" s="171">
        <v>3</v>
      </c>
      <c r="S97" s="171">
        <v>3</v>
      </c>
      <c r="T97" s="171">
        <v>3</v>
      </c>
    </row>
    <row r="98" spans="1:21" ht="12.75" x14ac:dyDescent="0.2">
      <c r="A98" s="170">
        <v>44639.489274629625</v>
      </c>
      <c r="B98" s="171" t="s">
        <v>326</v>
      </c>
      <c r="C98" s="171" t="s">
        <v>25</v>
      </c>
      <c r="D98" s="171" t="s">
        <v>24</v>
      </c>
      <c r="E98" s="171" t="s">
        <v>22</v>
      </c>
      <c r="F98" s="171" t="s">
        <v>195</v>
      </c>
      <c r="G98" s="171" t="s">
        <v>133</v>
      </c>
      <c r="H98" s="171" t="s">
        <v>163</v>
      </c>
      <c r="I98" s="171">
        <v>5</v>
      </c>
      <c r="J98" s="171">
        <v>5</v>
      </c>
      <c r="K98" s="171">
        <v>5</v>
      </c>
      <c r="L98" s="171">
        <v>5</v>
      </c>
      <c r="M98" s="171">
        <v>5</v>
      </c>
      <c r="N98" s="171">
        <v>5</v>
      </c>
      <c r="O98" s="171">
        <v>5</v>
      </c>
      <c r="P98" s="171">
        <v>5</v>
      </c>
      <c r="Q98" s="171">
        <v>5</v>
      </c>
      <c r="R98" s="171">
        <v>3</v>
      </c>
      <c r="S98" s="171">
        <v>4</v>
      </c>
      <c r="T98" s="171">
        <v>4</v>
      </c>
      <c r="U98" s="171" t="s">
        <v>327</v>
      </c>
    </row>
    <row r="99" spans="1:21" ht="12.75" x14ac:dyDescent="0.2">
      <c r="A99" s="170">
        <v>44639.489945810186</v>
      </c>
      <c r="B99" s="171" t="s">
        <v>328</v>
      </c>
      <c r="C99" s="171" t="s">
        <v>25</v>
      </c>
      <c r="D99" s="171" t="s">
        <v>21</v>
      </c>
      <c r="E99" s="171" t="s">
        <v>22</v>
      </c>
      <c r="F99" s="171" t="s">
        <v>27</v>
      </c>
      <c r="G99" s="171" t="s">
        <v>254</v>
      </c>
      <c r="H99" s="171" t="s">
        <v>163</v>
      </c>
      <c r="I99" s="171">
        <v>5</v>
      </c>
      <c r="J99" s="171">
        <v>5</v>
      </c>
      <c r="K99" s="171">
        <v>5</v>
      </c>
      <c r="L99" s="171">
        <v>5</v>
      </c>
      <c r="M99" s="171">
        <v>5</v>
      </c>
      <c r="N99" s="171">
        <v>5</v>
      </c>
      <c r="O99" s="171">
        <v>3</v>
      </c>
      <c r="P99" s="171">
        <v>5</v>
      </c>
      <c r="Q99" s="171">
        <v>5</v>
      </c>
      <c r="R99" s="171">
        <v>3</v>
      </c>
      <c r="S99" s="171">
        <v>3</v>
      </c>
      <c r="T99" s="171">
        <v>4</v>
      </c>
      <c r="U99" s="171" t="s">
        <v>358</v>
      </c>
    </row>
    <row r="100" spans="1:21" ht="12.75" x14ac:dyDescent="0.2">
      <c r="A100" s="170">
        <v>44639.490283587962</v>
      </c>
      <c r="B100" s="171" t="s">
        <v>329</v>
      </c>
      <c r="C100" s="171" t="s">
        <v>25</v>
      </c>
      <c r="D100" s="171" t="s">
        <v>21</v>
      </c>
      <c r="E100" s="171" t="s">
        <v>28</v>
      </c>
      <c r="F100" s="171" t="s">
        <v>27</v>
      </c>
      <c r="G100" s="171" t="s">
        <v>131</v>
      </c>
      <c r="H100" s="171" t="s">
        <v>31</v>
      </c>
      <c r="I100" s="171">
        <v>4</v>
      </c>
      <c r="J100" s="171">
        <v>5</v>
      </c>
      <c r="K100" s="171">
        <v>5</v>
      </c>
      <c r="L100" s="171">
        <v>5</v>
      </c>
      <c r="M100" s="171">
        <v>4</v>
      </c>
      <c r="N100" s="171">
        <v>4</v>
      </c>
      <c r="O100" s="171">
        <v>2</v>
      </c>
      <c r="P100" s="171">
        <v>3</v>
      </c>
      <c r="Q100" s="171">
        <v>4</v>
      </c>
      <c r="R100" s="171">
        <v>2</v>
      </c>
      <c r="S100" s="171">
        <v>3</v>
      </c>
      <c r="T100" s="171">
        <v>3</v>
      </c>
    </row>
    <row r="101" spans="1:21" ht="12.75" x14ac:dyDescent="0.2">
      <c r="A101" s="170">
        <v>44639.491965856483</v>
      </c>
      <c r="B101" s="171" t="s">
        <v>330</v>
      </c>
      <c r="C101" s="171" t="s">
        <v>20</v>
      </c>
      <c r="D101" s="171" t="s">
        <v>21</v>
      </c>
      <c r="E101" s="171" t="s">
        <v>22</v>
      </c>
      <c r="F101" s="171" t="s">
        <v>133</v>
      </c>
      <c r="G101" s="171" t="s">
        <v>331</v>
      </c>
      <c r="H101" s="171" t="s">
        <v>163</v>
      </c>
      <c r="I101" s="171">
        <v>4</v>
      </c>
      <c r="J101" s="171">
        <v>4</v>
      </c>
      <c r="K101" s="171">
        <v>4</v>
      </c>
      <c r="L101" s="171">
        <v>4</v>
      </c>
      <c r="M101" s="171">
        <v>3</v>
      </c>
      <c r="N101" s="171">
        <v>3</v>
      </c>
      <c r="O101" s="171">
        <v>4</v>
      </c>
      <c r="P101" s="171">
        <v>4</v>
      </c>
      <c r="Q101" s="171">
        <v>4</v>
      </c>
      <c r="R101" s="171">
        <v>3</v>
      </c>
      <c r="S101" s="171">
        <v>4</v>
      </c>
      <c r="T101" s="171">
        <v>4</v>
      </c>
    </row>
    <row r="102" spans="1:21" ht="12.75" x14ac:dyDescent="0.2">
      <c r="A102" s="170">
        <v>44639.492118483795</v>
      </c>
      <c r="B102" s="171" t="s">
        <v>332</v>
      </c>
      <c r="C102" s="171" t="s">
        <v>20</v>
      </c>
      <c r="D102" s="171" t="s">
        <v>24</v>
      </c>
      <c r="E102" s="171" t="s">
        <v>22</v>
      </c>
      <c r="F102" s="171" t="s">
        <v>27</v>
      </c>
      <c r="G102" s="171" t="s">
        <v>254</v>
      </c>
      <c r="H102" s="171" t="s">
        <v>163</v>
      </c>
      <c r="I102" s="171">
        <v>5</v>
      </c>
      <c r="J102" s="171">
        <v>5</v>
      </c>
      <c r="K102" s="171">
        <v>5</v>
      </c>
      <c r="L102" s="171">
        <v>5</v>
      </c>
      <c r="M102" s="171">
        <v>2</v>
      </c>
      <c r="N102" s="171">
        <v>5</v>
      </c>
      <c r="O102" s="171">
        <v>2</v>
      </c>
      <c r="P102" s="171">
        <v>2</v>
      </c>
      <c r="Q102" s="171">
        <v>5</v>
      </c>
      <c r="R102" s="171">
        <v>3</v>
      </c>
      <c r="S102" s="171">
        <v>4</v>
      </c>
      <c r="T102" s="171">
        <v>4</v>
      </c>
    </row>
    <row r="103" spans="1:21" ht="12.75" x14ac:dyDescent="0.2">
      <c r="A103" s="170">
        <v>44639.493539884264</v>
      </c>
      <c r="B103" s="171" t="s">
        <v>333</v>
      </c>
      <c r="C103" s="171" t="s">
        <v>25</v>
      </c>
      <c r="D103" s="171" t="s">
        <v>26</v>
      </c>
      <c r="E103" s="171" t="s">
        <v>28</v>
      </c>
      <c r="F103" s="171" t="s">
        <v>334</v>
      </c>
      <c r="G103" s="171" t="s">
        <v>335</v>
      </c>
      <c r="H103" s="171" t="s">
        <v>137</v>
      </c>
      <c r="I103" s="171">
        <v>4</v>
      </c>
      <c r="J103" s="171">
        <v>4</v>
      </c>
      <c r="K103" s="171">
        <v>4</v>
      </c>
      <c r="L103" s="171">
        <v>4</v>
      </c>
      <c r="M103" s="171">
        <v>4</v>
      </c>
      <c r="N103" s="171">
        <v>4</v>
      </c>
      <c r="O103" s="171">
        <v>4</v>
      </c>
      <c r="P103" s="171">
        <v>4</v>
      </c>
      <c r="Q103" s="171">
        <v>4</v>
      </c>
      <c r="R103" s="171">
        <v>3</v>
      </c>
      <c r="S103" s="171">
        <v>4</v>
      </c>
      <c r="T103" s="171">
        <v>4</v>
      </c>
    </row>
    <row r="104" spans="1:21" ht="12.75" x14ac:dyDescent="0.2">
      <c r="A104" s="170">
        <v>44639.493830763888</v>
      </c>
      <c r="B104" s="171" t="s">
        <v>336</v>
      </c>
      <c r="C104" s="171" t="s">
        <v>25</v>
      </c>
      <c r="D104" s="171" t="s">
        <v>21</v>
      </c>
      <c r="E104" s="171" t="s">
        <v>28</v>
      </c>
      <c r="F104" s="171" t="s">
        <v>27</v>
      </c>
      <c r="G104" s="171" t="s">
        <v>131</v>
      </c>
      <c r="H104" s="171" t="s">
        <v>31</v>
      </c>
      <c r="I104" s="171">
        <v>5</v>
      </c>
      <c r="J104" s="171">
        <v>4</v>
      </c>
      <c r="K104" s="171">
        <v>4</v>
      </c>
      <c r="L104" s="171">
        <v>4</v>
      </c>
      <c r="M104" s="171">
        <v>4</v>
      </c>
      <c r="N104" s="171">
        <v>4</v>
      </c>
      <c r="O104" s="171">
        <v>3</v>
      </c>
      <c r="P104" s="171">
        <v>3</v>
      </c>
      <c r="Q104" s="171">
        <v>5</v>
      </c>
      <c r="R104" s="171">
        <v>2</v>
      </c>
      <c r="S104" s="171">
        <v>3</v>
      </c>
      <c r="T104" s="171">
        <v>3</v>
      </c>
      <c r="U104" s="171" t="s">
        <v>32</v>
      </c>
    </row>
    <row r="105" spans="1:21" ht="12.75" x14ac:dyDescent="0.2">
      <c r="A105" s="170">
        <v>44639.494629618057</v>
      </c>
      <c r="B105" s="171" t="s">
        <v>337</v>
      </c>
      <c r="C105" s="171" t="s">
        <v>25</v>
      </c>
      <c r="D105" s="171" t="s">
        <v>26</v>
      </c>
      <c r="E105" s="171" t="s">
        <v>22</v>
      </c>
      <c r="F105" s="171" t="s">
        <v>338</v>
      </c>
      <c r="G105" s="171" t="s">
        <v>339</v>
      </c>
      <c r="H105" s="171" t="s">
        <v>163</v>
      </c>
      <c r="I105" s="171">
        <v>4</v>
      </c>
      <c r="J105" s="171">
        <v>4</v>
      </c>
      <c r="K105" s="171">
        <v>4</v>
      </c>
      <c r="L105" s="171">
        <v>4</v>
      </c>
      <c r="M105" s="171">
        <v>4</v>
      </c>
      <c r="N105" s="171">
        <v>4</v>
      </c>
      <c r="O105" s="171">
        <v>4</v>
      </c>
      <c r="P105" s="171">
        <v>4</v>
      </c>
      <c r="Q105" s="171">
        <v>4</v>
      </c>
      <c r="R105" s="171">
        <v>4</v>
      </c>
      <c r="S105" s="171">
        <v>4</v>
      </c>
      <c r="T105" s="171">
        <v>4</v>
      </c>
      <c r="U105" s="171" t="s">
        <v>32</v>
      </c>
    </row>
    <row r="106" spans="1:21" ht="12.75" x14ac:dyDescent="0.2">
      <c r="A106" s="170">
        <v>44639.497086307871</v>
      </c>
      <c r="B106" s="171" t="s">
        <v>340</v>
      </c>
      <c r="C106" s="171" t="s">
        <v>20</v>
      </c>
      <c r="D106" s="171" t="s">
        <v>24</v>
      </c>
      <c r="E106" s="171" t="s">
        <v>22</v>
      </c>
      <c r="F106" s="171" t="s">
        <v>33</v>
      </c>
      <c r="G106" s="171" t="s">
        <v>156</v>
      </c>
      <c r="H106" s="171" t="s">
        <v>137</v>
      </c>
      <c r="I106" s="171">
        <v>5</v>
      </c>
      <c r="J106" s="171">
        <v>5</v>
      </c>
      <c r="K106" s="171">
        <v>5</v>
      </c>
      <c r="L106" s="171">
        <v>5</v>
      </c>
      <c r="M106" s="171">
        <v>5</v>
      </c>
      <c r="N106" s="171">
        <v>5</v>
      </c>
      <c r="O106" s="171">
        <v>5</v>
      </c>
      <c r="P106" s="171">
        <v>5</v>
      </c>
      <c r="Q106" s="171">
        <v>5</v>
      </c>
      <c r="R106" s="171">
        <v>5</v>
      </c>
      <c r="S106" s="171">
        <v>5</v>
      </c>
      <c r="T106" s="171">
        <v>5</v>
      </c>
      <c r="U106" s="171" t="s">
        <v>32</v>
      </c>
    </row>
    <row r="107" spans="1:21" ht="12.75" x14ac:dyDescent="0.2">
      <c r="A107" s="170">
        <v>44639.498536655097</v>
      </c>
      <c r="B107" s="171" t="s">
        <v>341</v>
      </c>
      <c r="C107" s="171" t="s">
        <v>25</v>
      </c>
      <c r="D107" s="171" t="s">
        <v>24</v>
      </c>
      <c r="E107" s="171" t="s">
        <v>22</v>
      </c>
      <c r="F107" s="171" t="s">
        <v>27</v>
      </c>
      <c r="G107" s="171" t="s">
        <v>342</v>
      </c>
      <c r="H107" s="171" t="s">
        <v>31</v>
      </c>
      <c r="I107" s="171">
        <v>4</v>
      </c>
      <c r="J107" s="171">
        <v>5</v>
      </c>
      <c r="K107" s="171">
        <v>5</v>
      </c>
      <c r="L107" s="171">
        <v>5</v>
      </c>
      <c r="M107" s="171">
        <v>5</v>
      </c>
      <c r="N107" s="171">
        <v>5</v>
      </c>
      <c r="O107" s="171">
        <v>5</v>
      </c>
      <c r="P107" s="171">
        <v>4</v>
      </c>
      <c r="Q107" s="171">
        <v>5</v>
      </c>
      <c r="R107" s="171">
        <v>3</v>
      </c>
      <c r="S107" s="171">
        <v>5</v>
      </c>
      <c r="T107" s="171">
        <v>5</v>
      </c>
      <c r="U107" s="171" t="s">
        <v>359</v>
      </c>
    </row>
    <row r="108" spans="1:21" ht="12.75" x14ac:dyDescent="0.2">
      <c r="A108" s="170">
        <v>44639.500916319448</v>
      </c>
      <c r="B108" s="171" t="s">
        <v>343</v>
      </c>
      <c r="C108" s="171" t="s">
        <v>25</v>
      </c>
      <c r="D108" s="171" t="s">
        <v>26</v>
      </c>
      <c r="E108" s="171" t="s">
        <v>22</v>
      </c>
      <c r="F108" s="171" t="s">
        <v>123</v>
      </c>
      <c r="G108" s="171" t="s">
        <v>335</v>
      </c>
      <c r="H108" s="171" t="s">
        <v>137</v>
      </c>
      <c r="I108" s="171">
        <v>5</v>
      </c>
      <c r="J108" s="171">
        <v>5</v>
      </c>
      <c r="K108" s="171">
        <v>5</v>
      </c>
      <c r="L108" s="171">
        <v>5</v>
      </c>
      <c r="M108" s="171">
        <v>5</v>
      </c>
      <c r="N108" s="171">
        <v>5</v>
      </c>
      <c r="O108" s="171">
        <v>5</v>
      </c>
      <c r="P108" s="171">
        <v>5</v>
      </c>
      <c r="Q108" s="171">
        <v>5</v>
      </c>
      <c r="R108" s="171">
        <v>3</v>
      </c>
      <c r="S108" s="171">
        <v>4</v>
      </c>
      <c r="T108" s="171">
        <v>4</v>
      </c>
    </row>
    <row r="109" spans="1:21" ht="12.75" x14ac:dyDescent="0.2">
      <c r="A109" s="170">
        <v>44639.501355775465</v>
      </c>
      <c r="B109" s="171" t="s">
        <v>344</v>
      </c>
      <c r="C109" s="171" t="s">
        <v>25</v>
      </c>
      <c r="D109" s="171" t="s">
        <v>26</v>
      </c>
      <c r="E109" s="171" t="s">
        <v>28</v>
      </c>
      <c r="F109" s="171" t="s">
        <v>195</v>
      </c>
      <c r="G109" s="171" t="s">
        <v>133</v>
      </c>
      <c r="H109" s="171" t="s">
        <v>137</v>
      </c>
      <c r="I109" s="171">
        <v>5</v>
      </c>
      <c r="J109" s="171">
        <v>4</v>
      </c>
      <c r="K109" s="171">
        <v>4</v>
      </c>
      <c r="L109" s="171">
        <v>4</v>
      </c>
      <c r="M109" s="171">
        <v>4</v>
      </c>
      <c r="N109" s="171">
        <v>4</v>
      </c>
      <c r="O109" s="171">
        <v>4</v>
      </c>
      <c r="P109" s="171">
        <v>4</v>
      </c>
      <c r="Q109" s="171">
        <v>4</v>
      </c>
      <c r="R109" s="171">
        <v>3</v>
      </c>
      <c r="S109" s="171">
        <v>4</v>
      </c>
      <c r="T109" s="171">
        <v>4</v>
      </c>
    </row>
    <row r="110" spans="1:21" ht="12.75" x14ac:dyDescent="0.2">
      <c r="A110" s="170">
        <v>44639.502777939815</v>
      </c>
      <c r="B110" s="171" t="s">
        <v>345</v>
      </c>
      <c r="C110" s="171" t="s">
        <v>20</v>
      </c>
      <c r="D110" s="171" t="s">
        <v>34</v>
      </c>
      <c r="E110" s="171" t="s">
        <v>28</v>
      </c>
      <c r="F110" s="171" t="s">
        <v>27</v>
      </c>
      <c r="G110" s="171" t="s">
        <v>346</v>
      </c>
      <c r="H110" s="171" t="s">
        <v>163</v>
      </c>
      <c r="I110" s="171">
        <v>4</v>
      </c>
      <c r="J110" s="171">
        <v>4</v>
      </c>
      <c r="K110" s="171">
        <v>5</v>
      </c>
      <c r="L110" s="171">
        <v>5</v>
      </c>
      <c r="M110" s="171">
        <v>5</v>
      </c>
      <c r="N110" s="171">
        <v>5</v>
      </c>
      <c r="O110" s="171">
        <v>5</v>
      </c>
      <c r="P110" s="171">
        <v>5</v>
      </c>
      <c r="Q110" s="171">
        <v>5</v>
      </c>
      <c r="R110" s="171">
        <v>3</v>
      </c>
      <c r="S110" s="171">
        <v>4</v>
      </c>
      <c r="T110" s="171">
        <v>4</v>
      </c>
      <c r="U110" s="171" t="s">
        <v>32</v>
      </c>
    </row>
    <row r="111" spans="1:21" ht="306" x14ac:dyDescent="0.2">
      <c r="A111" s="170">
        <v>44639.50466835648</v>
      </c>
      <c r="B111" s="171" t="s">
        <v>347</v>
      </c>
      <c r="C111" s="171" t="s">
        <v>20</v>
      </c>
      <c r="D111" s="171" t="s">
        <v>24</v>
      </c>
      <c r="E111" s="171" t="s">
        <v>22</v>
      </c>
      <c r="F111" s="171" t="s">
        <v>259</v>
      </c>
      <c r="G111" s="171" t="s">
        <v>348</v>
      </c>
      <c r="H111" s="171" t="s">
        <v>163</v>
      </c>
      <c r="I111" s="171">
        <v>5</v>
      </c>
      <c r="J111" s="171">
        <v>5</v>
      </c>
      <c r="K111" s="171">
        <v>5</v>
      </c>
      <c r="L111" s="171">
        <v>5</v>
      </c>
      <c r="M111" s="171">
        <v>5</v>
      </c>
      <c r="N111" s="171">
        <v>5</v>
      </c>
      <c r="O111" s="171">
        <v>2</v>
      </c>
      <c r="P111" s="171">
        <v>2</v>
      </c>
      <c r="Q111" s="171">
        <v>5</v>
      </c>
      <c r="R111" s="171">
        <v>3</v>
      </c>
      <c r="S111" s="171">
        <v>4</v>
      </c>
      <c r="T111" s="171">
        <v>3</v>
      </c>
      <c r="U111" s="172" t="s">
        <v>360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theme="6" tint="0.59999389629810485"/>
  </sheetPr>
  <dimension ref="A1:U45"/>
  <sheetViews>
    <sheetView topLeftCell="E1" zoomScale="70" zoomScaleNormal="70" workbookViewId="0">
      <selection activeCell="U3" sqref="U3"/>
    </sheetView>
  </sheetViews>
  <sheetFormatPr defaultColWidth="14.42578125" defaultRowHeight="12.75" x14ac:dyDescent="0.2"/>
  <cols>
    <col min="1" max="1" width="18.7109375" bestFit="1" customWidth="1"/>
    <col min="2" max="3" width="21.5703125" customWidth="1"/>
    <col min="4" max="4" width="33.140625" bestFit="1" customWidth="1"/>
    <col min="5" max="5" width="16.7109375" customWidth="1"/>
    <col min="6" max="6" width="19.85546875" customWidth="1"/>
    <col min="7" max="7" width="42.42578125" bestFit="1" customWidth="1"/>
    <col min="8" max="26" width="21.5703125" customWidth="1"/>
  </cols>
  <sheetData>
    <row r="1" spans="1:21" x14ac:dyDescent="0.2">
      <c r="A1" s="169" t="s">
        <v>0</v>
      </c>
      <c r="B1" s="169" t="s">
        <v>106</v>
      </c>
      <c r="C1" s="169" t="s">
        <v>1</v>
      </c>
      <c r="D1" s="169" t="s">
        <v>2</v>
      </c>
      <c r="E1" s="169" t="s">
        <v>3</v>
      </c>
      <c r="F1" s="169" t="s">
        <v>4</v>
      </c>
      <c r="G1" s="169" t="s">
        <v>5</v>
      </c>
      <c r="H1" s="169" t="s">
        <v>6</v>
      </c>
      <c r="I1" s="169" t="s">
        <v>7</v>
      </c>
      <c r="J1" s="169" t="s">
        <v>8</v>
      </c>
      <c r="K1" s="169" t="s">
        <v>9</v>
      </c>
      <c r="L1" s="169" t="s">
        <v>10</v>
      </c>
      <c r="M1" s="169" t="s">
        <v>11</v>
      </c>
      <c r="N1" s="169" t="s">
        <v>12</v>
      </c>
      <c r="O1" s="169" t="s">
        <v>13</v>
      </c>
      <c r="P1" s="169" t="s">
        <v>14</v>
      </c>
      <c r="Q1" s="169" t="s">
        <v>15</v>
      </c>
      <c r="R1" s="169" t="s">
        <v>16</v>
      </c>
      <c r="S1" s="169" t="s">
        <v>17</v>
      </c>
      <c r="T1" s="169" t="s">
        <v>18</v>
      </c>
      <c r="U1" s="169" t="s">
        <v>19</v>
      </c>
    </row>
    <row r="2" spans="1:21" x14ac:dyDescent="0.2">
      <c r="A2" s="170">
        <v>44639.40829821759</v>
      </c>
      <c r="B2" s="171" t="s">
        <v>122</v>
      </c>
      <c r="C2" s="171" t="s">
        <v>25</v>
      </c>
      <c r="D2" s="171" t="s">
        <v>26</v>
      </c>
      <c r="E2" s="171" t="s">
        <v>22</v>
      </c>
      <c r="F2" s="171" t="s">
        <v>123</v>
      </c>
      <c r="G2" s="171" t="s">
        <v>123</v>
      </c>
      <c r="H2" s="171" t="s">
        <v>23</v>
      </c>
      <c r="I2" s="171">
        <v>4</v>
      </c>
      <c r="J2" s="171">
        <v>4</v>
      </c>
      <c r="K2" s="171">
        <v>4</v>
      </c>
      <c r="L2" s="171">
        <v>4</v>
      </c>
      <c r="M2" s="171">
        <v>4</v>
      </c>
      <c r="N2" s="171">
        <v>4</v>
      </c>
      <c r="O2" s="171">
        <v>4</v>
      </c>
      <c r="P2" s="171">
        <v>4</v>
      </c>
      <c r="Q2" s="171">
        <v>4</v>
      </c>
      <c r="R2" s="171">
        <v>4</v>
      </c>
      <c r="S2" s="171">
        <v>4</v>
      </c>
      <c r="T2" s="171">
        <v>4</v>
      </c>
    </row>
    <row r="3" spans="1:21" x14ac:dyDescent="0.2">
      <c r="A3" s="170">
        <v>44639.418413831023</v>
      </c>
      <c r="B3" s="171" t="s">
        <v>130</v>
      </c>
      <c r="C3" s="171" t="s">
        <v>25</v>
      </c>
      <c r="D3" s="171" t="s">
        <v>24</v>
      </c>
      <c r="E3" s="171" t="s">
        <v>22</v>
      </c>
      <c r="F3" s="171" t="s">
        <v>27</v>
      </c>
      <c r="G3" s="171" t="s">
        <v>131</v>
      </c>
      <c r="H3" s="171" t="s">
        <v>23</v>
      </c>
      <c r="I3" s="171">
        <v>5</v>
      </c>
      <c r="J3" s="171">
        <v>5</v>
      </c>
      <c r="K3" s="171">
        <v>5</v>
      </c>
      <c r="L3" s="171">
        <v>5</v>
      </c>
      <c r="M3" s="171">
        <v>5</v>
      </c>
      <c r="N3" s="171">
        <v>5</v>
      </c>
      <c r="O3" s="171">
        <v>5</v>
      </c>
      <c r="P3" s="171">
        <v>5</v>
      </c>
      <c r="Q3" s="171">
        <v>5</v>
      </c>
      <c r="R3" s="171">
        <v>3</v>
      </c>
      <c r="S3" s="171">
        <v>4</v>
      </c>
      <c r="T3" s="171">
        <v>5</v>
      </c>
      <c r="U3" s="171" t="s">
        <v>349</v>
      </c>
    </row>
    <row r="4" spans="1:21" x14ac:dyDescent="0.2">
      <c r="A4" s="170">
        <v>44639.420930706023</v>
      </c>
      <c r="B4" s="171" t="s">
        <v>138</v>
      </c>
      <c r="C4" s="171" t="s">
        <v>20</v>
      </c>
      <c r="D4" s="171" t="s">
        <v>26</v>
      </c>
      <c r="E4" s="171" t="s">
        <v>28</v>
      </c>
      <c r="F4" s="171" t="s">
        <v>27</v>
      </c>
      <c r="G4" s="171" t="s">
        <v>139</v>
      </c>
      <c r="H4" s="171" t="s">
        <v>23</v>
      </c>
      <c r="I4" s="171">
        <v>5</v>
      </c>
      <c r="J4" s="171">
        <v>4</v>
      </c>
      <c r="K4" s="171">
        <v>4</v>
      </c>
      <c r="L4" s="171">
        <v>3</v>
      </c>
      <c r="M4" s="171">
        <v>5</v>
      </c>
      <c r="N4" s="171">
        <v>5</v>
      </c>
      <c r="O4" s="171">
        <v>5</v>
      </c>
      <c r="P4" s="171">
        <v>5</v>
      </c>
      <c r="Q4" s="171">
        <v>5</v>
      </c>
      <c r="R4" s="171">
        <v>3</v>
      </c>
      <c r="S4" s="171">
        <v>4</v>
      </c>
      <c r="T4" s="171">
        <v>4</v>
      </c>
    </row>
    <row r="5" spans="1:21" x14ac:dyDescent="0.2">
      <c r="A5" s="170">
        <v>44639.424114166672</v>
      </c>
      <c r="B5" s="171" t="s">
        <v>146</v>
      </c>
      <c r="C5" s="171" t="s">
        <v>25</v>
      </c>
      <c r="D5" s="171" t="s">
        <v>26</v>
      </c>
      <c r="E5" s="171" t="s">
        <v>28</v>
      </c>
      <c r="F5" s="171" t="s">
        <v>147</v>
      </c>
      <c r="G5" s="171" t="s">
        <v>148</v>
      </c>
      <c r="H5" s="171" t="s">
        <v>23</v>
      </c>
      <c r="I5" s="171">
        <v>5</v>
      </c>
      <c r="J5" s="171">
        <v>5</v>
      </c>
      <c r="K5" s="171">
        <v>5</v>
      </c>
      <c r="L5" s="171">
        <v>5</v>
      </c>
      <c r="M5" s="171">
        <v>5</v>
      </c>
      <c r="N5" s="171">
        <v>5</v>
      </c>
      <c r="O5" s="171">
        <v>5</v>
      </c>
      <c r="P5" s="171">
        <v>5</v>
      </c>
      <c r="Q5" s="171">
        <v>5</v>
      </c>
      <c r="R5" s="171">
        <v>5</v>
      </c>
      <c r="S5" s="171">
        <v>5</v>
      </c>
      <c r="T5" s="171">
        <v>5</v>
      </c>
      <c r="U5" s="171" t="s">
        <v>32</v>
      </c>
    </row>
    <row r="6" spans="1:21" x14ac:dyDescent="0.2">
      <c r="A6" s="170">
        <v>44639.424208807875</v>
      </c>
      <c r="B6" s="171" t="s">
        <v>149</v>
      </c>
      <c r="C6" s="171" t="s">
        <v>25</v>
      </c>
      <c r="D6" s="171" t="s">
        <v>26</v>
      </c>
      <c r="E6" s="171" t="s">
        <v>28</v>
      </c>
      <c r="F6" s="171" t="s">
        <v>27</v>
      </c>
      <c r="G6" s="171" t="s">
        <v>126</v>
      </c>
      <c r="H6" s="171" t="s">
        <v>23</v>
      </c>
      <c r="I6" s="171">
        <v>4</v>
      </c>
      <c r="J6" s="171">
        <v>4</v>
      </c>
      <c r="K6" s="171">
        <v>4</v>
      </c>
      <c r="L6" s="171">
        <v>5</v>
      </c>
      <c r="M6" s="171">
        <v>4</v>
      </c>
      <c r="N6" s="171">
        <v>4</v>
      </c>
      <c r="O6" s="171">
        <v>5</v>
      </c>
      <c r="P6" s="171">
        <v>4</v>
      </c>
      <c r="Q6" s="171">
        <v>5</v>
      </c>
      <c r="R6" s="171">
        <v>5</v>
      </c>
      <c r="S6" s="171">
        <v>5</v>
      </c>
      <c r="T6" s="171">
        <v>5</v>
      </c>
    </row>
    <row r="7" spans="1:21" x14ac:dyDescent="0.2">
      <c r="A7" s="170">
        <v>44639.428195729168</v>
      </c>
      <c r="B7" s="171" t="s">
        <v>166</v>
      </c>
      <c r="C7" s="171" t="s">
        <v>20</v>
      </c>
      <c r="D7" s="171" t="s">
        <v>24</v>
      </c>
      <c r="E7" s="171" t="s">
        <v>22</v>
      </c>
      <c r="F7" s="171" t="s">
        <v>167</v>
      </c>
      <c r="G7" s="171" t="s">
        <v>168</v>
      </c>
      <c r="H7" s="171" t="s">
        <v>23</v>
      </c>
      <c r="I7" s="171">
        <v>5</v>
      </c>
      <c r="J7" s="171">
        <v>5</v>
      </c>
      <c r="K7" s="171">
        <v>5</v>
      </c>
      <c r="L7" s="171">
        <v>5</v>
      </c>
      <c r="M7" s="171">
        <v>5</v>
      </c>
      <c r="N7" s="171">
        <v>5</v>
      </c>
      <c r="O7" s="171">
        <v>5</v>
      </c>
      <c r="P7" s="171">
        <v>5</v>
      </c>
      <c r="Q7" s="171">
        <v>5</v>
      </c>
      <c r="R7" s="171">
        <v>3</v>
      </c>
      <c r="S7" s="171">
        <v>4</v>
      </c>
      <c r="T7" s="171">
        <v>5</v>
      </c>
      <c r="U7" s="171" t="s">
        <v>169</v>
      </c>
    </row>
    <row r="8" spans="1:21" x14ac:dyDescent="0.2">
      <c r="A8" s="170">
        <v>44639.435592974536</v>
      </c>
      <c r="B8" s="171" t="s">
        <v>186</v>
      </c>
      <c r="C8" s="171" t="s">
        <v>25</v>
      </c>
      <c r="D8" s="171" t="s">
        <v>24</v>
      </c>
      <c r="E8" s="171" t="s">
        <v>22</v>
      </c>
      <c r="F8" s="171" t="s">
        <v>27</v>
      </c>
      <c r="G8" s="171" t="s">
        <v>187</v>
      </c>
      <c r="H8" s="171" t="s">
        <v>23</v>
      </c>
      <c r="I8" s="171">
        <v>3</v>
      </c>
      <c r="J8" s="171">
        <v>4</v>
      </c>
      <c r="K8" s="171">
        <v>4</v>
      </c>
      <c r="L8" s="171">
        <v>4</v>
      </c>
      <c r="M8" s="171">
        <v>4</v>
      </c>
      <c r="N8" s="171">
        <v>4</v>
      </c>
      <c r="O8" s="171">
        <v>4</v>
      </c>
      <c r="P8" s="171">
        <v>4</v>
      </c>
      <c r="Q8" s="171">
        <v>4</v>
      </c>
      <c r="R8" s="171">
        <v>4</v>
      </c>
      <c r="S8" s="171">
        <v>4</v>
      </c>
      <c r="T8" s="171">
        <v>4</v>
      </c>
    </row>
    <row r="9" spans="1:21" x14ac:dyDescent="0.2">
      <c r="A9" s="170">
        <v>44639.436470474539</v>
      </c>
      <c r="B9" s="171" t="s">
        <v>188</v>
      </c>
      <c r="C9" s="171" t="s">
        <v>20</v>
      </c>
      <c r="D9" s="171" t="s">
        <v>21</v>
      </c>
      <c r="E9" s="171" t="s">
        <v>28</v>
      </c>
      <c r="F9" s="171" t="s">
        <v>133</v>
      </c>
      <c r="G9" s="171" t="s">
        <v>133</v>
      </c>
      <c r="H9" s="171" t="s">
        <v>23</v>
      </c>
      <c r="I9" s="171">
        <v>3</v>
      </c>
      <c r="J9" s="171">
        <v>4</v>
      </c>
      <c r="K9" s="171">
        <v>4</v>
      </c>
      <c r="L9" s="171">
        <v>3</v>
      </c>
      <c r="M9" s="171">
        <v>4</v>
      </c>
      <c r="N9" s="171">
        <v>4</v>
      </c>
      <c r="O9" s="171">
        <v>4</v>
      </c>
      <c r="P9" s="171">
        <v>3</v>
      </c>
      <c r="Q9" s="171">
        <v>4</v>
      </c>
      <c r="R9" s="171">
        <v>2</v>
      </c>
      <c r="S9" s="171">
        <v>2</v>
      </c>
      <c r="T9" s="171">
        <v>4</v>
      </c>
      <c r="U9" s="171" t="s">
        <v>190</v>
      </c>
    </row>
    <row r="10" spans="1:21" x14ac:dyDescent="0.2">
      <c r="A10" s="170">
        <v>44639.438842962962</v>
      </c>
      <c r="B10" s="171" t="s">
        <v>196</v>
      </c>
      <c r="C10" s="171" t="s">
        <v>20</v>
      </c>
      <c r="D10" s="171" t="s">
        <v>26</v>
      </c>
      <c r="E10" s="171" t="s">
        <v>28</v>
      </c>
      <c r="F10" s="171" t="s">
        <v>135</v>
      </c>
      <c r="G10" s="171" t="s">
        <v>192</v>
      </c>
      <c r="H10" s="171" t="s">
        <v>23</v>
      </c>
      <c r="I10" s="171">
        <v>5</v>
      </c>
      <c r="J10" s="171">
        <v>4</v>
      </c>
      <c r="K10" s="171">
        <v>5</v>
      </c>
      <c r="L10" s="171">
        <v>5</v>
      </c>
      <c r="M10" s="171">
        <v>5</v>
      </c>
      <c r="N10" s="171">
        <v>5</v>
      </c>
      <c r="O10" s="171">
        <v>5</v>
      </c>
      <c r="P10" s="171">
        <v>5</v>
      </c>
      <c r="Q10" s="171">
        <v>4</v>
      </c>
      <c r="R10" s="171">
        <v>2</v>
      </c>
      <c r="S10" s="171">
        <v>4</v>
      </c>
      <c r="T10" s="171">
        <v>5</v>
      </c>
    </row>
    <row r="11" spans="1:21" x14ac:dyDescent="0.2">
      <c r="A11" s="170">
        <v>44639.440921458328</v>
      </c>
      <c r="B11" s="171" t="s">
        <v>211</v>
      </c>
      <c r="C11" s="171" t="s">
        <v>25</v>
      </c>
      <c r="D11" s="171" t="s">
        <v>26</v>
      </c>
      <c r="E11" s="171" t="s">
        <v>28</v>
      </c>
      <c r="F11" s="171" t="s">
        <v>27</v>
      </c>
      <c r="G11" s="171" t="s">
        <v>126</v>
      </c>
      <c r="H11" s="171" t="s">
        <v>23</v>
      </c>
      <c r="I11" s="171">
        <v>5</v>
      </c>
      <c r="J11" s="171">
        <v>5</v>
      </c>
      <c r="K11" s="171">
        <v>5</v>
      </c>
      <c r="L11" s="171">
        <v>5</v>
      </c>
      <c r="M11" s="171">
        <v>5</v>
      </c>
      <c r="N11" s="171">
        <v>5</v>
      </c>
      <c r="O11" s="171">
        <v>5</v>
      </c>
      <c r="P11" s="171">
        <v>5</v>
      </c>
      <c r="Q11" s="171">
        <v>5</v>
      </c>
      <c r="R11" s="171">
        <v>5</v>
      </c>
      <c r="S11" s="171">
        <v>5</v>
      </c>
      <c r="T11" s="171">
        <v>5</v>
      </c>
    </row>
    <row r="12" spans="1:21" x14ac:dyDescent="0.2">
      <c r="A12" s="170">
        <v>44639.441153888889</v>
      </c>
      <c r="B12" s="171" t="s">
        <v>215</v>
      </c>
      <c r="C12" s="171" t="s">
        <v>25</v>
      </c>
      <c r="D12" s="171" t="s">
        <v>26</v>
      </c>
      <c r="E12" s="171" t="s">
        <v>28</v>
      </c>
      <c r="F12" s="171" t="s">
        <v>135</v>
      </c>
      <c r="G12" s="171" t="s">
        <v>221</v>
      </c>
      <c r="H12" s="171" t="s">
        <v>23</v>
      </c>
      <c r="I12" s="171">
        <v>3</v>
      </c>
      <c r="J12" s="171">
        <v>4</v>
      </c>
      <c r="K12" s="171">
        <v>4</v>
      </c>
      <c r="L12" s="171">
        <v>4</v>
      </c>
      <c r="M12" s="171">
        <v>4</v>
      </c>
      <c r="N12" s="171">
        <v>4</v>
      </c>
      <c r="O12" s="171">
        <v>4</v>
      </c>
      <c r="P12" s="171">
        <v>5</v>
      </c>
      <c r="Q12" s="171">
        <v>5</v>
      </c>
      <c r="R12" s="171">
        <v>3</v>
      </c>
      <c r="S12" s="171">
        <v>4</v>
      </c>
      <c r="T12" s="171">
        <v>4</v>
      </c>
      <c r="U12" s="171" t="s">
        <v>218</v>
      </c>
    </row>
    <row r="13" spans="1:21" x14ac:dyDescent="0.2">
      <c r="A13" s="170">
        <v>44639.441659583332</v>
      </c>
      <c r="B13" s="171" t="s">
        <v>220</v>
      </c>
      <c r="C13" s="171" t="s">
        <v>25</v>
      </c>
      <c r="D13" s="171" t="s">
        <v>26</v>
      </c>
      <c r="E13" s="171" t="s">
        <v>28</v>
      </c>
      <c r="F13" s="171" t="s">
        <v>135</v>
      </c>
      <c r="G13" s="171" t="s">
        <v>221</v>
      </c>
      <c r="H13" s="171" t="s">
        <v>23</v>
      </c>
      <c r="I13" s="171">
        <v>4</v>
      </c>
      <c r="J13" s="171">
        <v>4</v>
      </c>
      <c r="K13" s="171">
        <v>4</v>
      </c>
      <c r="L13" s="171">
        <v>4</v>
      </c>
      <c r="M13" s="171">
        <v>4</v>
      </c>
      <c r="N13" s="171">
        <v>3</v>
      </c>
      <c r="O13" s="171">
        <v>5</v>
      </c>
      <c r="P13" s="171">
        <v>5</v>
      </c>
      <c r="Q13" s="171">
        <v>5</v>
      </c>
      <c r="R13" s="171">
        <v>3</v>
      </c>
      <c r="S13" s="171">
        <v>4</v>
      </c>
      <c r="T13" s="171">
        <v>4</v>
      </c>
      <c r="U13" s="171" t="s">
        <v>32</v>
      </c>
    </row>
    <row r="14" spans="1:21" x14ac:dyDescent="0.2">
      <c r="A14" s="170">
        <v>44639.442630185185</v>
      </c>
      <c r="B14" s="171" t="s">
        <v>230</v>
      </c>
      <c r="C14" s="171" t="s">
        <v>20</v>
      </c>
      <c r="D14" s="171" t="s">
        <v>26</v>
      </c>
      <c r="E14" s="171" t="s">
        <v>22</v>
      </c>
      <c r="F14" s="171" t="s">
        <v>135</v>
      </c>
      <c r="G14" s="171" t="s">
        <v>231</v>
      </c>
      <c r="H14" s="171" t="s">
        <v>23</v>
      </c>
      <c r="I14" s="171">
        <v>5</v>
      </c>
      <c r="J14" s="171">
        <v>5</v>
      </c>
      <c r="K14" s="171">
        <v>5</v>
      </c>
      <c r="L14" s="171">
        <v>5</v>
      </c>
      <c r="M14" s="171">
        <v>5</v>
      </c>
      <c r="N14" s="171">
        <v>5</v>
      </c>
      <c r="O14" s="171">
        <v>5</v>
      </c>
      <c r="P14" s="171">
        <v>5</v>
      </c>
      <c r="Q14" s="171">
        <v>5</v>
      </c>
      <c r="R14" s="171">
        <v>5</v>
      </c>
      <c r="S14" s="171">
        <v>5</v>
      </c>
      <c r="T14" s="171">
        <v>5</v>
      </c>
    </row>
    <row r="15" spans="1:21" x14ac:dyDescent="0.2">
      <c r="A15" s="170">
        <v>44639.444426886577</v>
      </c>
      <c r="B15" s="171" t="s">
        <v>241</v>
      </c>
      <c r="C15" s="171" t="s">
        <v>25</v>
      </c>
      <c r="D15" s="171" t="s">
        <v>26</v>
      </c>
      <c r="E15" s="171" t="s">
        <v>28</v>
      </c>
      <c r="F15" s="171" t="s">
        <v>27</v>
      </c>
      <c r="G15" s="171" t="s">
        <v>126</v>
      </c>
      <c r="H15" s="171" t="s">
        <v>23</v>
      </c>
      <c r="I15" s="171">
        <v>5</v>
      </c>
      <c r="J15" s="171">
        <v>5</v>
      </c>
      <c r="K15" s="171">
        <v>5</v>
      </c>
      <c r="L15" s="171">
        <v>5</v>
      </c>
      <c r="M15" s="171">
        <v>5</v>
      </c>
      <c r="N15" s="171">
        <v>5</v>
      </c>
      <c r="O15" s="171">
        <v>5</v>
      </c>
      <c r="P15" s="171">
        <v>5</v>
      </c>
      <c r="Q15" s="171">
        <v>5</v>
      </c>
      <c r="R15" s="171">
        <v>3</v>
      </c>
      <c r="S15" s="171">
        <v>4</v>
      </c>
      <c r="T15" s="171">
        <v>4</v>
      </c>
    </row>
    <row r="16" spans="1:21" x14ac:dyDescent="0.2">
      <c r="A16" s="170">
        <v>44639.452991157406</v>
      </c>
      <c r="B16" s="171" t="s">
        <v>267</v>
      </c>
      <c r="C16" s="171" t="s">
        <v>25</v>
      </c>
      <c r="D16" s="171" t="s">
        <v>24</v>
      </c>
      <c r="E16" s="171" t="s">
        <v>22</v>
      </c>
      <c r="F16" s="171" t="s">
        <v>135</v>
      </c>
      <c r="G16" s="171" t="s">
        <v>225</v>
      </c>
      <c r="H16" s="171" t="s">
        <v>23</v>
      </c>
      <c r="I16" s="171">
        <v>4</v>
      </c>
      <c r="J16" s="171">
        <v>5</v>
      </c>
      <c r="K16" s="171">
        <v>5</v>
      </c>
      <c r="L16" s="171">
        <v>5</v>
      </c>
      <c r="M16" s="171">
        <v>5</v>
      </c>
      <c r="N16" s="171">
        <v>5</v>
      </c>
      <c r="O16" s="171">
        <v>5</v>
      </c>
      <c r="P16" s="171">
        <v>5</v>
      </c>
      <c r="Q16" s="171">
        <v>5</v>
      </c>
      <c r="R16" s="171">
        <v>5</v>
      </c>
      <c r="S16" s="171">
        <v>5</v>
      </c>
      <c r="T16" s="171">
        <v>5</v>
      </c>
      <c r="U16" s="171" t="s">
        <v>32</v>
      </c>
    </row>
    <row r="17" spans="1:21" x14ac:dyDescent="0.2">
      <c r="A17" s="170">
        <v>44639.457243252313</v>
      </c>
      <c r="B17" s="171" t="s">
        <v>278</v>
      </c>
      <c r="C17" s="171" t="s">
        <v>25</v>
      </c>
      <c r="D17" s="171" t="s">
        <v>24</v>
      </c>
      <c r="E17" s="171" t="s">
        <v>22</v>
      </c>
      <c r="F17" s="171" t="s">
        <v>135</v>
      </c>
      <c r="G17" s="171" t="s">
        <v>231</v>
      </c>
      <c r="H17" s="171" t="s">
        <v>23</v>
      </c>
      <c r="I17" s="171">
        <v>5</v>
      </c>
      <c r="J17" s="171">
        <v>5</v>
      </c>
      <c r="K17" s="171">
        <v>5</v>
      </c>
      <c r="L17" s="171">
        <v>5</v>
      </c>
      <c r="M17" s="171">
        <v>5</v>
      </c>
      <c r="N17" s="171">
        <v>5</v>
      </c>
      <c r="O17" s="171">
        <v>5</v>
      </c>
      <c r="P17" s="171">
        <v>5</v>
      </c>
      <c r="Q17" s="171">
        <v>5</v>
      </c>
      <c r="R17" s="171">
        <v>5</v>
      </c>
      <c r="S17" s="171">
        <v>5</v>
      </c>
      <c r="T17" s="171">
        <v>5</v>
      </c>
    </row>
    <row r="18" spans="1:21" x14ac:dyDescent="0.2">
      <c r="A18" s="170">
        <v>44639.458727025463</v>
      </c>
      <c r="B18" s="171" t="s">
        <v>279</v>
      </c>
      <c r="C18" s="171" t="s">
        <v>20</v>
      </c>
      <c r="D18" s="171" t="s">
        <v>21</v>
      </c>
      <c r="E18" s="171" t="s">
        <v>28</v>
      </c>
      <c r="F18" s="171" t="s">
        <v>198</v>
      </c>
      <c r="G18" s="171" t="s">
        <v>280</v>
      </c>
      <c r="H18" s="171" t="s">
        <v>23</v>
      </c>
      <c r="I18" s="171">
        <v>4</v>
      </c>
      <c r="J18" s="171">
        <v>3</v>
      </c>
      <c r="K18" s="171">
        <v>3</v>
      </c>
      <c r="L18" s="171">
        <v>3</v>
      </c>
      <c r="M18" s="171">
        <v>4</v>
      </c>
      <c r="N18" s="171">
        <v>3</v>
      </c>
      <c r="O18" s="171">
        <v>4</v>
      </c>
      <c r="P18" s="171">
        <v>4</v>
      </c>
      <c r="Q18" s="171">
        <v>5</v>
      </c>
      <c r="R18" s="171">
        <v>4</v>
      </c>
      <c r="S18" s="171">
        <v>4</v>
      </c>
      <c r="T18" s="171">
        <v>4</v>
      </c>
    </row>
    <row r="19" spans="1:21" x14ac:dyDescent="0.2">
      <c r="A19" s="170">
        <v>44639.468551331018</v>
      </c>
      <c r="B19" s="171" t="s">
        <v>296</v>
      </c>
      <c r="C19" s="171" t="s">
        <v>25</v>
      </c>
      <c r="D19" s="171" t="s">
        <v>21</v>
      </c>
      <c r="E19" s="171" t="s">
        <v>22</v>
      </c>
      <c r="F19" s="171" t="s">
        <v>198</v>
      </c>
      <c r="G19" s="171" t="s">
        <v>297</v>
      </c>
      <c r="H19" s="171" t="s">
        <v>23</v>
      </c>
      <c r="I19" s="171">
        <v>5</v>
      </c>
      <c r="J19" s="171">
        <v>5</v>
      </c>
      <c r="K19" s="171">
        <v>5</v>
      </c>
      <c r="L19" s="171">
        <v>5</v>
      </c>
      <c r="M19" s="171">
        <v>5</v>
      </c>
      <c r="N19" s="171">
        <v>5</v>
      </c>
      <c r="O19" s="171">
        <v>5</v>
      </c>
      <c r="P19" s="171">
        <v>5</v>
      </c>
      <c r="Q19" s="171">
        <v>5</v>
      </c>
      <c r="R19" s="171">
        <v>2</v>
      </c>
      <c r="S19" s="171">
        <v>4</v>
      </c>
      <c r="T19" s="171">
        <v>4</v>
      </c>
      <c r="U19" s="171" t="s">
        <v>32</v>
      </c>
    </row>
    <row r="20" spans="1:21" x14ac:dyDescent="0.2">
      <c r="A20" s="170">
        <v>44639.477454085645</v>
      </c>
      <c r="B20" s="171" t="s">
        <v>306</v>
      </c>
      <c r="C20" s="171" t="s">
        <v>25</v>
      </c>
      <c r="D20" s="171" t="s">
        <v>26</v>
      </c>
      <c r="E20" s="171" t="s">
        <v>28</v>
      </c>
      <c r="F20" s="171" t="s">
        <v>123</v>
      </c>
      <c r="G20" s="171" t="s">
        <v>307</v>
      </c>
      <c r="H20" s="171" t="s">
        <v>23</v>
      </c>
      <c r="I20" s="171">
        <v>4</v>
      </c>
      <c r="J20" s="171">
        <v>3</v>
      </c>
      <c r="K20" s="171">
        <v>4</v>
      </c>
      <c r="L20" s="171">
        <v>4</v>
      </c>
      <c r="M20" s="171">
        <v>4</v>
      </c>
      <c r="N20" s="171">
        <v>4</v>
      </c>
      <c r="O20" s="171">
        <v>5</v>
      </c>
      <c r="P20" s="171">
        <v>5</v>
      </c>
      <c r="Q20" s="171">
        <v>5</v>
      </c>
      <c r="R20" s="171">
        <v>2</v>
      </c>
      <c r="S20" s="171">
        <v>3</v>
      </c>
      <c r="T20" s="171">
        <v>3</v>
      </c>
    </row>
    <row r="21" spans="1:21" ht="23.25" x14ac:dyDescent="0.2">
      <c r="I21" s="1">
        <f>AVERAGE(I2:I20)</f>
        <v>4.3684210526315788</v>
      </c>
      <c r="J21" s="1">
        <f t="shared" ref="J21:T21" si="0">AVERAGE(J2:J20)</f>
        <v>4.3684210526315788</v>
      </c>
      <c r="K21" s="1">
        <f t="shared" si="0"/>
        <v>4.4736842105263159</v>
      </c>
      <c r="L21" s="1">
        <f t="shared" si="0"/>
        <v>4.4210526315789478</v>
      </c>
      <c r="M21" s="1">
        <f t="shared" si="0"/>
        <v>4.5789473684210522</v>
      </c>
      <c r="N21" s="1">
        <f t="shared" si="0"/>
        <v>4.4736842105263159</v>
      </c>
      <c r="O21" s="1">
        <f t="shared" si="0"/>
        <v>4.7368421052631575</v>
      </c>
      <c r="P21" s="1">
        <f t="shared" si="0"/>
        <v>4.6842105263157894</v>
      </c>
      <c r="Q21" s="1">
        <f t="shared" si="0"/>
        <v>4.7894736842105265</v>
      </c>
      <c r="R21" s="1">
        <f t="shared" si="0"/>
        <v>3.5789473684210527</v>
      </c>
      <c r="S21" s="1">
        <f t="shared" si="0"/>
        <v>4.1578947368421053</v>
      </c>
      <c r="T21" s="1">
        <f t="shared" si="0"/>
        <v>4.4210526315789478</v>
      </c>
    </row>
    <row r="22" spans="1:21" ht="23.25" x14ac:dyDescent="0.2">
      <c r="I22" s="2">
        <f>STDEV(I2:I21)</f>
        <v>0.74059196207738409</v>
      </c>
      <c r="J22" s="2">
        <f t="shared" ref="J22:T22" si="1">STDEV(J2:J21)</f>
        <v>0.66574266529860671</v>
      </c>
      <c r="K22" s="2">
        <f t="shared" si="1"/>
        <v>0.59545834205183046</v>
      </c>
      <c r="L22" s="2">
        <f t="shared" si="1"/>
        <v>0.7480352843974708</v>
      </c>
      <c r="M22" s="2">
        <f t="shared" si="1"/>
        <v>0.49372797471825064</v>
      </c>
      <c r="N22" s="2">
        <f t="shared" si="1"/>
        <v>0.67811045930132319</v>
      </c>
      <c r="O22" s="2">
        <f t="shared" si="1"/>
        <v>0.44034738238635546</v>
      </c>
      <c r="P22" s="2">
        <f t="shared" si="1"/>
        <v>0.56685945338257682</v>
      </c>
      <c r="Q22" s="2">
        <f t="shared" si="1"/>
        <v>0.40768245749551768</v>
      </c>
      <c r="R22" s="2">
        <f t="shared" si="1"/>
        <v>1.1385951396202076</v>
      </c>
      <c r="S22" s="2">
        <f t="shared" si="1"/>
        <v>0.74432292756478535</v>
      </c>
      <c r="T22" s="2">
        <f t="shared" si="1"/>
        <v>0.59078800843799406</v>
      </c>
    </row>
    <row r="23" spans="1:21" ht="23.25" x14ac:dyDescent="0.2">
      <c r="I23" s="3">
        <f>AVERAGE(I2:I22)</f>
        <v>4.1956672864147126</v>
      </c>
      <c r="J23" s="3">
        <f t="shared" ref="J23:T23" si="2">AVERAGE(J2:J22)</f>
        <v>4.1921030341871512</v>
      </c>
      <c r="K23" s="3">
        <f t="shared" si="2"/>
        <v>4.289006788218007</v>
      </c>
      <c r="L23" s="3">
        <f t="shared" si="2"/>
        <v>4.2461470436179249</v>
      </c>
      <c r="M23" s="3">
        <f t="shared" si="2"/>
        <v>4.3844131115780627</v>
      </c>
      <c r="N23" s="3">
        <f t="shared" si="2"/>
        <v>4.2929426033251259</v>
      </c>
      <c r="O23" s="3">
        <f t="shared" si="2"/>
        <v>4.5322471184594999</v>
      </c>
      <c r="P23" s="3">
        <f t="shared" si="2"/>
        <v>4.4881461895094459</v>
      </c>
      <c r="Q23" s="3">
        <f t="shared" si="2"/>
        <v>4.5808169591288586</v>
      </c>
      <c r="R23" s="3">
        <f t="shared" si="2"/>
        <v>3.4627401194305363</v>
      </c>
      <c r="S23" s="3">
        <f t="shared" si="2"/>
        <v>3.9953436983050898</v>
      </c>
      <c r="T23" s="3">
        <f t="shared" si="2"/>
        <v>4.2386590780960445</v>
      </c>
    </row>
    <row r="24" spans="1:21" ht="24" x14ac:dyDescent="0.55000000000000004">
      <c r="A24" s="115" t="s">
        <v>102</v>
      </c>
      <c r="D24" s="115" t="s">
        <v>104</v>
      </c>
      <c r="E24" s="162"/>
      <c r="F24" s="162"/>
      <c r="G24" s="115" t="s">
        <v>105</v>
      </c>
      <c r="H24" s="162"/>
      <c r="I24" s="4">
        <f>STDEV(I2:I20)</f>
        <v>0.7608859102526826</v>
      </c>
      <c r="J24" s="4">
        <f t="shared" ref="J24:T24" si="3">STDEV(J2:J20)</f>
        <v>0.68398556805676991</v>
      </c>
      <c r="K24" s="4">
        <f t="shared" si="3"/>
        <v>0.61177529032149902</v>
      </c>
      <c r="L24" s="4">
        <f t="shared" si="3"/>
        <v>0.76853319697577294</v>
      </c>
      <c r="M24" s="4">
        <f t="shared" si="3"/>
        <v>0.50725727350178906</v>
      </c>
      <c r="N24" s="4">
        <f t="shared" si="3"/>
        <v>0.69669226847946686</v>
      </c>
      <c r="O24" s="4">
        <f t="shared" si="3"/>
        <v>0.45241392835886401</v>
      </c>
      <c r="P24" s="4">
        <f t="shared" si="3"/>
        <v>0.58239272535781883</v>
      </c>
      <c r="Q24" s="4">
        <f t="shared" si="3"/>
        <v>0.41885390829169561</v>
      </c>
      <c r="R24" s="4">
        <f t="shared" si="3"/>
        <v>1.1697953037312034</v>
      </c>
      <c r="S24" s="4">
        <f t="shared" si="3"/>
        <v>0.76471911290187311</v>
      </c>
      <c r="T24" s="4">
        <f t="shared" si="3"/>
        <v>0.60697697866688483</v>
      </c>
    </row>
    <row r="25" spans="1:21" ht="24" x14ac:dyDescent="0.55000000000000004">
      <c r="A25" s="143" t="s">
        <v>25</v>
      </c>
      <c r="B25" s="144">
        <f>COUNTIF(C1:C20,"หญิง")</f>
        <v>13</v>
      </c>
      <c r="D25" s="143" t="s">
        <v>28</v>
      </c>
      <c r="E25" s="144">
        <f>COUNTIF(E1:E20,"ปริญญาโท")</f>
        <v>11</v>
      </c>
      <c r="F25" s="5"/>
      <c r="G25" s="175" t="s">
        <v>231</v>
      </c>
      <c r="H25" s="176">
        <f>COUNTIF(G1:G20,"คณิตศาสตร์")</f>
        <v>2</v>
      </c>
    </row>
    <row r="26" spans="1:21" ht="24" x14ac:dyDescent="0.55000000000000004">
      <c r="A26" s="143" t="s">
        <v>20</v>
      </c>
      <c r="B26" s="144">
        <f>COUNTIF(C1:C20,"ชาย")</f>
        <v>6</v>
      </c>
      <c r="D26" s="143" t="s">
        <v>22</v>
      </c>
      <c r="E26" s="144">
        <f>COUNTIF(E1:E20,"ปริญญาเอก")</f>
        <v>8</v>
      </c>
      <c r="F26" s="5"/>
      <c r="G26" s="175" t="s">
        <v>131</v>
      </c>
      <c r="H26" s="176">
        <f>COUNTIF(G2:G21,"วิจัยและประเมินทางการศึกษา")</f>
        <v>1</v>
      </c>
    </row>
    <row r="27" spans="1:21" ht="24" x14ac:dyDescent="0.55000000000000004">
      <c r="B27" s="142">
        <f>SUBTOTAL(9,B25:B26)</f>
        <v>19</v>
      </c>
      <c r="D27" s="5"/>
      <c r="E27" s="163">
        <f>SUBTOTAL(9,E24:E26)</f>
        <v>19</v>
      </c>
      <c r="F27" s="5"/>
      <c r="G27" s="175" t="s">
        <v>139</v>
      </c>
      <c r="H27" s="176">
        <f>COUNTIF(G2:G22,"สังคมศึกษา")</f>
        <v>1</v>
      </c>
    </row>
    <row r="28" spans="1:21" ht="24" x14ac:dyDescent="0.55000000000000004">
      <c r="A28" s="143" t="s">
        <v>26</v>
      </c>
      <c r="B28" s="144">
        <f>COUNTIF(D1:D20,"20-30 ปี")</f>
        <v>11</v>
      </c>
      <c r="D28" s="164" t="s">
        <v>101</v>
      </c>
      <c r="E28" s="5"/>
      <c r="F28" s="5"/>
      <c r="G28" s="175" t="s">
        <v>148</v>
      </c>
      <c r="H28" s="176">
        <f>COUNTIF(G2:G23,"ศิลปะและการออกแบบ")</f>
        <v>1</v>
      </c>
    </row>
    <row r="29" spans="1:21" ht="24" x14ac:dyDescent="0.55000000000000004">
      <c r="A29" s="143" t="s">
        <v>24</v>
      </c>
      <c r="B29" s="144">
        <f>COUNTIF(D1:D20,"31-40 ปี")</f>
        <v>5</v>
      </c>
      <c r="D29" s="145" t="s">
        <v>27</v>
      </c>
      <c r="E29" s="150">
        <f>COUNTIF(F1:F20,"ศึกษาศาสตร์")</f>
        <v>6</v>
      </c>
      <c r="F29" s="5"/>
      <c r="G29" s="175" t="s">
        <v>126</v>
      </c>
      <c r="H29" s="176">
        <f>COUNTIF(G2:G24,"หลักสูตรและการสอน")</f>
        <v>3</v>
      </c>
    </row>
    <row r="30" spans="1:21" ht="24" x14ac:dyDescent="0.55000000000000004">
      <c r="A30" s="168" t="s">
        <v>21</v>
      </c>
      <c r="B30" s="144">
        <f>COUNTIF(D2:D21,"41-50 ปี")</f>
        <v>3</v>
      </c>
      <c r="D30" s="145" t="s">
        <v>123</v>
      </c>
      <c r="E30" s="150">
        <f>COUNTIF(F1:F21,"วิทยาศาสตร์การแพทย์")</f>
        <v>2</v>
      </c>
      <c r="F30" s="5"/>
      <c r="G30" s="175" t="s">
        <v>168</v>
      </c>
      <c r="H30" s="176">
        <f>COUNTIF(G2:G25,"การจัดการสมาร์ตซีตี้และนวัตกรรมดิจิทัล")</f>
        <v>1</v>
      </c>
    </row>
    <row r="31" spans="1:21" ht="24" x14ac:dyDescent="0.55000000000000004">
      <c r="B31" s="142">
        <f>SUBTOTAL(9,B28:B30)</f>
        <v>19</v>
      </c>
      <c r="D31" s="145" t="s">
        <v>133</v>
      </c>
      <c r="E31" s="150">
        <f>COUNTIF(F1:F22,"สาธารณสุขศาสตร์")</f>
        <v>1</v>
      </c>
      <c r="F31" s="5"/>
      <c r="G31" s="175" t="s">
        <v>187</v>
      </c>
      <c r="H31" s="176">
        <f>COUNTIF(G2:G26,"เทคโนโลยีและสื่อสารการศึกษา")</f>
        <v>1</v>
      </c>
    </row>
    <row r="32" spans="1:21" ht="24" x14ac:dyDescent="0.55000000000000004">
      <c r="D32" s="145" t="s">
        <v>198</v>
      </c>
      <c r="E32" s="150">
        <f>COUNTIF(F1:F23,"วิศวกรรมศาสตร์")</f>
        <v>2</v>
      </c>
      <c r="F32" s="5"/>
      <c r="G32" s="175" t="s">
        <v>133</v>
      </c>
      <c r="H32" s="176">
        <f>COUNTIF(G2:G27,"สาธารณสุขศาสตร์")</f>
        <v>1</v>
      </c>
    </row>
    <row r="33" spans="4:8" ht="24" x14ac:dyDescent="0.55000000000000004">
      <c r="D33" s="145" t="s">
        <v>167</v>
      </c>
      <c r="E33" s="150">
        <f>COUNTIF(F1:F24,"วิทยาลัยพลังงานทดแทนและสมาร์ตกริดเทคโนโลยี")</f>
        <v>1</v>
      </c>
      <c r="F33" s="5"/>
      <c r="G33" s="175" t="s">
        <v>192</v>
      </c>
      <c r="H33" s="176">
        <f>COUNTIF(G2:G28,"วิทยาการคอมพิวเตอร์")</f>
        <v>1</v>
      </c>
    </row>
    <row r="34" spans="4:8" ht="24" x14ac:dyDescent="0.55000000000000004">
      <c r="D34" s="145" t="s">
        <v>135</v>
      </c>
      <c r="E34" s="150">
        <f>COUNTIF(F1:F25,"วิทยาศาสตร์")</f>
        <v>6</v>
      </c>
      <c r="F34" s="5"/>
      <c r="G34" s="175" t="s">
        <v>221</v>
      </c>
      <c r="H34" s="176">
        <f>COUNTIF(G2:G29,"เทคโนโลยีชีวภาพ")</f>
        <v>2</v>
      </c>
    </row>
    <row r="35" spans="4:8" ht="24" x14ac:dyDescent="0.55000000000000004">
      <c r="D35" s="145" t="s">
        <v>147</v>
      </c>
      <c r="E35" s="150">
        <f>COUNTIF(F2:F26,"สถาปัตยกรรมศาสตร์")</f>
        <v>1</v>
      </c>
      <c r="F35" s="5"/>
      <c r="G35" s="175" t="s">
        <v>225</v>
      </c>
      <c r="H35" s="176">
        <f>COUNTIF(G2:G30,"สถิติ")</f>
        <v>1</v>
      </c>
    </row>
    <row r="36" spans="4:8" ht="24" x14ac:dyDescent="0.55000000000000004">
      <c r="E36" s="142">
        <f>SUM(E29:E35)</f>
        <v>19</v>
      </c>
      <c r="F36" s="5"/>
      <c r="G36" s="175" t="s">
        <v>307</v>
      </c>
      <c r="H36" s="176">
        <f>COUNTIF(G2:G31,"ชีวเคมี")</f>
        <v>1</v>
      </c>
    </row>
    <row r="37" spans="4:8" ht="24" x14ac:dyDescent="0.55000000000000004">
      <c r="F37" s="5"/>
      <c r="G37" s="175" t="s">
        <v>280</v>
      </c>
      <c r="H37" s="176">
        <f>COUNTIF(G2:G32,"วิศวกรรมสิ่งแวดล้อม")</f>
        <v>1</v>
      </c>
    </row>
    <row r="38" spans="4:8" ht="24" x14ac:dyDescent="0.55000000000000004">
      <c r="F38" s="5"/>
      <c r="G38" s="175" t="s">
        <v>297</v>
      </c>
      <c r="H38" s="176">
        <f>COUNTIF(G2:G33,"วิศวกรรมการจัดการ")</f>
        <v>1</v>
      </c>
    </row>
    <row r="39" spans="4:8" ht="24" x14ac:dyDescent="0.55000000000000004">
      <c r="F39" s="5"/>
      <c r="G39" s="175" t="s">
        <v>123</v>
      </c>
      <c r="H39" s="176">
        <f>COUNTIF(G2:G34,"วิทยาศาสตร์การแพทย์")</f>
        <v>1</v>
      </c>
    </row>
    <row r="40" spans="4:8" ht="24" x14ac:dyDescent="0.55000000000000004">
      <c r="F40" s="5"/>
      <c r="G40" s="177"/>
      <c r="H40" s="178">
        <f>SUM(H25:H39)</f>
        <v>19</v>
      </c>
    </row>
    <row r="41" spans="4:8" ht="24" x14ac:dyDescent="0.55000000000000004">
      <c r="F41" s="5"/>
      <c r="H41" s="5"/>
    </row>
    <row r="42" spans="4:8" ht="24" x14ac:dyDescent="0.55000000000000004">
      <c r="F42" s="5"/>
      <c r="H42" s="5"/>
    </row>
    <row r="43" spans="4:8" ht="24" x14ac:dyDescent="0.55000000000000004">
      <c r="F43" s="5"/>
      <c r="H43" s="5"/>
    </row>
    <row r="44" spans="4:8" ht="24" x14ac:dyDescent="0.55000000000000004">
      <c r="D44" s="5"/>
      <c r="E44" s="5"/>
      <c r="F44" s="5"/>
      <c r="G44" s="5"/>
      <c r="H44" s="5"/>
    </row>
    <row r="45" spans="4:8" ht="24" x14ac:dyDescent="0.55000000000000004">
      <c r="F45" s="5"/>
      <c r="G45" s="5"/>
      <c r="H45" s="5"/>
    </row>
  </sheetData>
  <autoFilter ref="H1:H43" xr:uid="{AF936D48-4A98-46B5-9D86-B4ED68BA38F1}">
    <filterColumn colId="0">
      <filters>
        <filter val="EPE (Elementary 2)"/>
      </filters>
    </filterColumn>
  </autoFilter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U60"/>
  <sheetViews>
    <sheetView topLeftCell="G6" zoomScale="87" zoomScaleNormal="87" workbookViewId="0">
      <selection activeCell="H21" sqref="H21"/>
    </sheetView>
  </sheetViews>
  <sheetFormatPr defaultColWidth="14.42578125" defaultRowHeight="12.75" x14ac:dyDescent="0.2"/>
  <cols>
    <col min="1" max="1" width="42.42578125" bestFit="1" customWidth="1"/>
    <col min="2" max="2" width="21.5703125" customWidth="1"/>
    <col min="3" max="3" width="14.5703125" customWidth="1"/>
    <col min="4" max="4" width="40.7109375" bestFit="1" customWidth="1"/>
    <col min="5" max="5" width="21.5703125" customWidth="1"/>
    <col min="6" max="6" width="36.7109375" bestFit="1" customWidth="1"/>
    <col min="7" max="7" width="41.7109375" bestFit="1" customWidth="1"/>
    <col min="8" max="26" width="21.5703125" customWidth="1"/>
  </cols>
  <sheetData>
    <row r="1" spans="1:21" x14ac:dyDescent="0.2">
      <c r="A1" s="169" t="s">
        <v>0</v>
      </c>
      <c r="B1" s="169" t="s">
        <v>106</v>
      </c>
      <c r="C1" s="169" t="s">
        <v>1</v>
      </c>
      <c r="D1" s="169" t="s">
        <v>2</v>
      </c>
      <c r="E1" s="169" t="s">
        <v>3</v>
      </c>
      <c r="F1" s="169" t="s">
        <v>4</v>
      </c>
      <c r="G1" s="169" t="s">
        <v>5</v>
      </c>
      <c r="H1" s="169" t="s">
        <v>6</v>
      </c>
      <c r="I1" s="169" t="s">
        <v>7</v>
      </c>
      <c r="J1" s="169" t="s">
        <v>8</v>
      </c>
      <c r="K1" s="169" t="s">
        <v>9</v>
      </c>
      <c r="L1" s="169" t="s">
        <v>10</v>
      </c>
      <c r="M1" s="169" t="s">
        <v>11</v>
      </c>
      <c r="N1" s="169" t="s">
        <v>12</v>
      </c>
      <c r="O1" s="169" t="s">
        <v>13</v>
      </c>
      <c r="P1" s="169" t="s">
        <v>14</v>
      </c>
      <c r="Q1" s="169" t="s">
        <v>15</v>
      </c>
      <c r="R1" s="169" t="s">
        <v>16</v>
      </c>
      <c r="S1" s="169" t="s">
        <v>17</v>
      </c>
      <c r="T1" s="169" t="s">
        <v>18</v>
      </c>
      <c r="U1" s="169" t="s">
        <v>19</v>
      </c>
    </row>
    <row r="2" spans="1:21" x14ac:dyDescent="0.2">
      <c r="A2" s="170">
        <v>44639.42067684028</v>
      </c>
      <c r="B2" s="171" t="s">
        <v>134</v>
      </c>
      <c r="C2" s="171" t="s">
        <v>20</v>
      </c>
      <c r="D2" s="171" t="s">
        <v>26</v>
      </c>
      <c r="E2" s="171" t="s">
        <v>22</v>
      </c>
      <c r="F2" s="171" t="s">
        <v>135</v>
      </c>
      <c r="G2" s="171" t="s">
        <v>136</v>
      </c>
      <c r="H2" s="171" t="s">
        <v>137</v>
      </c>
      <c r="I2" s="171">
        <v>5</v>
      </c>
      <c r="J2" s="171">
        <v>5</v>
      </c>
      <c r="K2" s="171">
        <v>5</v>
      </c>
      <c r="L2" s="171">
        <v>5</v>
      </c>
      <c r="M2" s="171">
        <v>5</v>
      </c>
      <c r="N2" s="171">
        <v>5</v>
      </c>
      <c r="O2" s="171">
        <v>5</v>
      </c>
      <c r="P2" s="171">
        <v>4</v>
      </c>
      <c r="Q2" s="171">
        <v>4</v>
      </c>
      <c r="R2" s="171">
        <v>5</v>
      </c>
      <c r="S2" s="171">
        <v>5</v>
      </c>
      <c r="T2" s="171">
        <v>5</v>
      </c>
      <c r="U2" s="171" t="s">
        <v>32</v>
      </c>
    </row>
    <row r="3" spans="1:21" x14ac:dyDescent="0.2">
      <c r="A3" s="170">
        <v>44639.423492256945</v>
      </c>
      <c r="B3" s="171" t="s">
        <v>144</v>
      </c>
      <c r="C3" s="171" t="s">
        <v>20</v>
      </c>
      <c r="D3" s="171" t="s">
        <v>26</v>
      </c>
      <c r="E3" s="171" t="s">
        <v>28</v>
      </c>
      <c r="F3" s="171" t="s">
        <v>135</v>
      </c>
      <c r="G3" s="171" t="s">
        <v>145</v>
      </c>
      <c r="H3" s="171" t="s">
        <v>137</v>
      </c>
      <c r="I3" s="171">
        <v>4</v>
      </c>
      <c r="J3" s="171">
        <v>5</v>
      </c>
      <c r="K3" s="171">
        <v>5</v>
      </c>
      <c r="L3" s="171">
        <v>5</v>
      </c>
      <c r="M3" s="171">
        <v>5</v>
      </c>
      <c r="N3" s="171">
        <v>5</v>
      </c>
      <c r="O3" s="171">
        <v>5</v>
      </c>
      <c r="P3" s="171">
        <v>5</v>
      </c>
      <c r="Q3" s="171">
        <v>5</v>
      </c>
      <c r="R3" s="171">
        <v>3</v>
      </c>
      <c r="S3" s="171">
        <v>4</v>
      </c>
      <c r="T3" s="171">
        <v>4</v>
      </c>
    </row>
    <row r="4" spans="1:21" x14ac:dyDescent="0.2">
      <c r="A4" s="170">
        <v>44639.425975162041</v>
      </c>
      <c r="B4" s="171" t="s">
        <v>157</v>
      </c>
      <c r="C4" s="171" t="s">
        <v>25</v>
      </c>
      <c r="D4" s="171" t="s">
        <v>24</v>
      </c>
      <c r="E4" s="171" t="s">
        <v>28</v>
      </c>
      <c r="F4" s="171" t="s">
        <v>158</v>
      </c>
      <c r="G4" s="171" t="s">
        <v>159</v>
      </c>
      <c r="H4" s="171" t="s">
        <v>137</v>
      </c>
      <c r="I4" s="171">
        <v>5</v>
      </c>
      <c r="J4" s="171">
        <v>5</v>
      </c>
      <c r="K4" s="171">
        <v>5</v>
      </c>
      <c r="L4" s="171">
        <v>5</v>
      </c>
      <c r="M4" s="171">
        <v>5</v>
      </c>
      <c r="N4" s="171">
        <v>5</v>
      </c>
      <c r="O4" s="171">
        <v>5</v>
      </c>
      <c r="P4" s="171">
        <v>5</v>
      </c>
      <c r="Q4" s="171">
        <v>5</v>
      </c>
      <c r="R4" s="171">
        <v>5</v>
      </c>
      <c r="S4" s="171">
        <v>5</v>
      </c>
      <c r="T4" s="171">
        <v>5</v>
      </c>
    </row>
    <row r="5" spans="1:21" x14ac:dyDescent="0.2">
      <c r="A5" s="170">
        <v>44639.43850631945</v>
      </c>
      <c r="B5" s="171" t="s">
        <v>193</v>
      </c>
      <c r="C5" s="171" t="s">
        <v>20</v>
      </c>
      <c r="D5" s="171" t="s">
        <v>26</v>
      </c>
      <c r="E5" s="171" t="s">
        <v>28</v>
      </c>
      <c r="F5" s="171" t="s">
        <v>27</v>
      </c>
      <c r="G5" s="171" t="s">
        <v>139</v>
      </c>
      <c r="H5" s="171" t="s">
        <v>137</v>
      </c>
      <c r="I5" s="171">
        <v>5</v>
      </c>
      <c r="J5" s="171">
        <v>5</v>
      </c>
      <c r="K5" s="171">
        <v>5</v>
      </c>
      <c r="L5" s="171">
        <v>5</v>
      </c>
      <c r="M5" s="171">
        <v>4</v>
      </c>
      <c r="N5" s="171">
        <v>3</v>
      </c>
      <c r="O5" s="171">
        <v>5</v>
      </c>
      <c r="P5" s="171">
        <v>5</v>
      </c>
      <c r="Q5" s="171">
        <v>5</v>
      </c>
      <c r="R5" s="171">
        <v>3</v>
      </c>
      <c r="S5" s="171">
        <v>4</v>
      </c>
      <c r="T5" s="171">
        <v>4</v>
      </c>
      <c r="U5" s="171" t="s">
        <v>353</v>
      </c>
    </row>
    <row r="6" spans="1:21" x14ac:dyDescent="0.2">
      <c r="A6" s="170">
        <v>44639.439296111115</v>
      </c>
      <c r="B6" s="171" t="s">
        <v>197</v>
      </c>
      <c r="C6" s="171" t="s">
        <v>20</v>
      </c>
      <c r="D6" s="171" t="s">
        <v>26</v>
      </c>
      <c r="E6" s="171" t="s">
        <v>28</v>
      </c>
      <c r="F6" s="171" t="s">
        <v>198</v>
      </c>
      <c r="G6" s="171" t="s">
        <v>129</v>
      </c>
      <c r="H6" s="171" t="s">
        <v>137</v>
      </c>
      <c r="I6" s="171">
        <v>5</v>
      </c>
      <c r="J6" s="171">
        <v>5</v>
      </c>
      <c r="K6" s="171">
        <v>5</v>
      </c>
      <c r="L6" s="171">
        <v>5</v>
      </c>
      <c r="M6" s="171">
        <v>4</v>
      </c>
      <c r="N6" s="171">
        <v>5</v>
      </c>
      <c r="O6" s="171">
        <v>5</v>
      </c>
      <c r="P6" s="171">
        <v>5</v>
      </c>
      <c r="Q6" s="171">
        <v>5</v>
      </c>
      <c r="R6" s="171">
        <v>5</v>
      </c>
      <c r="S6" s="171">
        <v>5</v>
      </c>
      <c r="T6" s="171">
        <v>5</v>
      </c>
      <c r="U6" s="171" t="s">
        <v>199</v>
      </c>
    </row>
    <row r="7" spans="1:21" x14ac:dyDescent="0.2">
      <c r="A7" s="170">
        <v>44639.441599606478</v>
      </c>
      <c r="B7" s="171" t="s">
        <v>219</v>
      </c>
      <c r="C7" s="171" t="s">
        <v>20</v>
      </c>
      <c r="D7" s="171" t="s">
        <v>26</v>
      </c>
      <c r="E7" s="171" t="s">
        <v>28</v>
      </c>
      <c r="F7" s="171" t="s">
        <v>135</v>
      </c>
      <c r="G7" s="171" t="s">
        <v>145</v>
      </c>
      <c r="H7" s="171" t="s">
        <v>137</v>
      </c>
      <c r="I7" s="171">
        <v>4</v>
      </c>
      <c r="J7" s="171">
        <v>4</v>
      </c>
      <c r="K7" s="171">
        <v>4</v>
      </c>
      <c r="L7" s="171">
        <v>4</v>
      </c>
      <c r="M7" s="171">
        <v>4</v>
      </c>
      <c r="N7" s="171">
        <v>4</v>
      </c>
      <c r="O7" s="171">
        <v>4</v>
      </c>
      <c r="P7" s="171">
        <v>4</v>
      </c>
      <c r="Q7" s="171">
        <v>4</v>
      </c>
      <c r="R7" s="171">
        <v>4</v>
      </c>
      <c r="S7" s="171">
        <v>4</v>
      </c>
      <c r="T7" s="171">
        <v>4</v>
      </c>
    </row>
    <row r="8" spans="1:21" x14ac:dyDescent="0.2">
      <c r="A8" s="170">
        <v>44639.441824386573</v>
      </c>
      <c r="B8" s="171" t="s">
        <v>224</v>
      </c>
      <c r="C8" s="171" t="s">
        <v>25</v>
      </c>
      <c r="D8" s="171" t="s">
        <v>26</v>
      </c>
      <c r="E8" s="171" t="s">
        <v>28</v>
      </c>
      <c r="F8" s="171" t="s">
        <v>135</v>
      </c>
      <c r="G8" s="171" t="s">
        <v>225</v>
      </c>
      <c r="H8" s="171" t="s">
        <v>137</v>
      </c>
      <c r="I8" s="171">
        <v>5</v>
      </c>
      <c r="J8" s="171">
        <v>4</v>
      </c>
      <c r="K8" s="171">
        <v>4</v>
      </c>
      <c r="L8" s="171">
        <v>3</v>
      </c>
      <c r="M8" s="171">
        <v>4</v>
      </c>
      <c r="N8" s="171">
        <v>3</v>
      </c>
      <c r="O8" s="171">
        <v>4</v>
      </c>
      <c r="P8" s="171">
        <v>4</v>
      </c>
      <c r="Q8" s="171">
        <v>5</v>
      </c>
      <c r="R8" s="171">
        <v>2</v>
      </c>
      <c r="S8" s="171">
        <v>3</v>
      </c>
      <c r="T8" s="171">
        <v>3</v>
      </c>
      <c r="U8" s="171" t="s">
        <v>32</v>
      </c>
    </row>
    <row r="9" spans="1:21" x14ac:dyDescent="0.2">
      <c r="A9" s="170">
        <v>44639.442258587966</v>
      </c>
      <c r="B9" s="171" t="s">
        <v>228</v>
      </c>
      <c r="C9" s="171" t="s">
        <v>25</v>
      </c>
      <c r="D9" s="171" t="s">
        <v>26</v>
      </c>
      <c r="E9" s="171" t="s">
        <v>28</v>
      </c>
      <c r="F9" s="171" t="s">
        <v>135</v>
      </c>
      <c r="G9" s="171" t="s">
        <v>229</v>
      </c>
      <c r="H9" s="171" t="s">
        <v>137</v>
      </c>
      <c r="I9" s="171">
        <v>5</v>
      </c>
      <c r="J9" s="171">
        <v>5</v>
      </c>
      <c r="K9" s="171">
        <v>5</v>
      </c>
      <c r="L9" s="171">
        <v>5</v>
      </c>
      <c r="M9" s="171">
        <v>4</v>
      </c>
      <c r="N9" s="171">
        <v>4</v>
      </c>
      <c r="O9" s="171">
        <v>4</v>
      </c>
      <c r="P9" s="171">
        <v>4</v>
      </c>
      <c r="Q9" s="171">
        <v>4</v>
      </c>
      <c r="R9" s="171">
        <v>3</v>
      </c>
      <c r="S9" s="171">
        <v>4</v>
      </c>
      <c r="T9" s="171">
        <v>4</v>
      </c>
    </row>
    <row r="10" spans="1:21" x14ac:dyDescent="0.2">
      <c r="A10" s="170">
        <v>44639.445258715277</v>
      </c>
      <c r="B10" s="171" t="s">
        <v>242</v>
      </c>
      <c r="C10" s="171" t="s">
        <v>25</v>
      </c>
      <c r="D10" s="171" t="s">
        <v>24</v>
      </c>
      <c r="E10" s="171" t="s">
        <v>28</v>
      </c>
      <c r="F10" s="171" t="s">
        <v>243</v>
      </c>
      <c r="G10" s="171" t="s">
        <v>362</v>
      </c>
      <c r="H10" s="171" t="s">
        <v>137</v>
      </c>
      <c r="I10" s="171">
        <v>4</v>
      </c>
      <c r="J10" s="171">
        <v>5</v>
      </c>
      <c r="K10" s="171">
        <v>5</v>
      </c>
      <c r="L10" s="171">
        <v>5</v>
      </c>
      <c r="M10" s="171">
        <v>5</v>
      </c>
      <c r="N10" s="171">
        <v>5</v>
      </c>
      <c r="O10" s="171">
        <v>5</v>
      </c>
      <c r="Q10" s="171">
        <v>5</v>
      </c>
      <c r="R10" s="171">
        <v>3</v>
      </c>
      <c r="S10" s="171">
        <v>4</v>
      </c>
      <c r="T10" s="171">
        <v>5</v>
      </c>
    </row>
    <row r="11" spans="1:21" x14ac:dyDescent="0.2">
      <c r="A11" s="170">
        <v>44639.453082291671</v>
      </c>
      <c r="B11" s="171" t="s">
        <v>268</v>
      </c>
      <c r="C11" s="171" t="s">
        <v>25</v>
      </c>
      <c r="D11" s="171" t="s">
        <v>26</v>
      </c>
      <c r="E11" s="171" t="s">
        <v>28</v>
      </c>
      <c r="F11" s="171" t="s">
        <v>243</v>
      </c>
      <c r="G11" s="171" t="s">
        <v>362</v>
      </c>
      <c r="H11" s="171" t="s">
        <v>137</v>
      </c>
      <c r="I11" s="171">
        <v>5</v>
      </c>
      <c r="J11" s="171">
        <v>4</v>
      </c>
      <c r="K11" s="171">
        <v>5</v>
      </c>
      <c r="L11" s="171">
        <v>4</v>
      </c>
      <c r="M11" s="171">
        <v>5</v>
      </c>
      <c r="N11" s="171">
        <v>4</v>
      </c>
      <c r="O11" s="171">
        <v>5</v>
      </c>
      <c r="P11" s="171">
        <v>5</v>
      </c>
      <c r="Q11" s="171">
        <v>4</v>
      </c>
      <c r="R11" s="171">
        <v>3</v>
      </c>
      <c r="S11" s="171">
        <v>4</v>
      </c>
      <c r="T11" s="171">
        <v>4</v>
      </c>
      <c r="U11" s="171" t="s">
        <v>32</v>
      </c>
    </row>
    <row r="12" spans="1:21" x14ac:dyDescent="0.2">
      <c r="A12" s="170">
        <v>44639.455705821762</v>
      </c>
      <c r="B12" s="171" t="s">
        <v>273</v>
      </c>
      <c r="C12" s="171" t="s">
        <v>25</v>
      </c>
      <c r="D12" s="171" t="s">
        <v>26</v>
      </c>
      <c r="E12" s="171" t="s">
        <v>28</v>
      </c>
      <c r="F12" s="171" t="s">
        <v>259</v>
      </c>
      <c r="G12" s="171" t="s">
        <v>260</v>
      </c>
      <c r="H12" s="171" t="s">
        <v>137</v>
      </c>
      <c r="I12" s="171">
        <v>4</v>
      </c>
      <c r="J12" s="171">
        <v>4</v>
      </c>
      <c r="K12" s="171">
        <v>4</v>
      </c>
      <c r="L12" s="171">
        <v>4</v>
      </c>
      <c r="M12" s="171">
        <v>4</v>
      </c>
      <c r="N12" s="171">
        <v>5</v>
      </c>
      <c r="O12" s="171">
        <v>5</v>
      </c>
      <c r="P12" s="171">
        <v>5</v>
      </c>
      <c r="Q12" s="171">
        <v>5</v>
      </c>
      <c r="R12" s="171">
        <v>3</v>
      </c>
      <c r="S12" s="171">
        <v>4</v>
      </c>
      <c r="T12" s="171">
        <v>5</v>
      </c>
    </row>
    <row r="13" spans="1:21" x14ac:dyDescent="0.2">
      <c r="A13" s="170">
        <v>44639.457137569443</v>
      </c>
      <c r="B13" s="171" t="s">
        <v>277</v>
      </c>
      <c r="C13" s="171" t="s">
        <v>20</v>
      </c>
      <c r="D13" s="171" t="s">
        <v>24</v>
      </c>
      <c r="E13" s="171" t="s">
        <v>28</v>
      </c>
      <c r="F13" s="171" t="s">
        <v>133</v>
      </c>
      <c r="G13" s="171" t="s">
        <v>133</v>
      </c>
      <c r="H13" s="171" t="s">
        <v>137</v>
      </c>
      <c r="I13" s="171">
        <v>5</v>
      </c>
      <c r="J13" s="171">
        <v>3</v>
      </c>
      <c r="K13" s="171">
        <v>5</v>
      </c>
      <c r="L13" s="171">
        <v>4</v>
      </c>
      <c r="M13" s="171">
        <v>5</v>
      </c>
      <c r="N13" s="171">
        <v>5</v>
      </c>
      <c r="O13" s="171">
        <v>5</v>
      </c>
      <c r="P13" s="171">
        <v>5</v>
      </c>
      <c r="Q13" s="171">
        <v>5</v>
      </c>
      <c r="R13" s="171">
        <v>3</v>
      </c>
      <c r="S13" s="171">
        <v>4</v>
      </c>
      <c r="T13" s="171">
        <v>5</v>
      </c>
    </row>
    <row r="14" spans="1:21" x14ac:dyDescent="0.2">
      <c r="A14" s="170">
        <v>44639.458919849538</v>
      </c>
      <c r="B14" s="171" t="s">
        <v>281</v>
      </c>
      <c r="C14" s="171" t="s">
        <v>25</v>
      </c>
      <c r="D14" s="171" t="s">
        <v>34</v>
      </c>
      <c r="E14" s="171" t="s">
        <v>22</v>
      </c>
      <c r="F14" s="171" t="s">
        <v>243</v>
      </c>
      <c r="G14" s="171" t="s">
        <v>283</v>
      </c>
      <c r="H14" s="171" t="s">
        <v>137</v>
      </c>
      <c r="I14" s="171">
        <v>5</v>
      </c>
      <c r="J14" s="171">
        <v>5</v>
      </c>
      <c r="K14" s="171">
        <v>5</v>
      </c>
      <c r="L14" s="171">
        <v>5</v>
      </c>
      <c r="M14" s="171">
        <v>5</v>
      </c>
      <c r="N14" s="171">
        <v>5</v>
      </c>
      <c r="O14" s="171">
        <v>5</v>
      </c>
      <c r="P14" s="171">
        <v>5</v>
      </c>
      <c r="Q14" s="171">
        <v>5</v>
      </c>
      <c r="R14" s="171">
        <v>3</v>
      </c>
      <c r="S14" s="171">
        <v>4</v>
      </c>
      <c r="T14" s="171">
        <v>5</v>
      </c>
      <c r="U14" s="171" t="s">
        <v>284</v>
      </c>
    </row>
    <row r="15" spans="1:21" x14ac:dyDescent="0.2">
      <c r="A15" s="170">
        <v>44639.46688206018</v>
      </c>
      <c r="B15" s="171" t="s">
        <v>292</v>
      </c>
      <c r="C15" s="171" t="s">
        <v>20</v>
      </c>
      <c r="D15" s="171" t="s">
        <v>26</v>
      </c>
      <c r="E15" s="171" t="s">
        <v>28</v>
      </c>
      <c r="F15" s="171" t="s">
        <v>27</v>
      </c>
      <c r="G15" s="171" t="s">
        <v>139</v>
      </c>
      <c r="H15" s="171" t="s">
        <v>137</v>
      </c>
      <c r="I15" s="171">
        <v>5</v>
      </c>
      <c r="J15" s="171">
        <v>5</v>
      </c>
      <c r="K15" s="171">
        <v>5</v>
      </c>
      <c r="L15" s="171">
        <v>5</v>
      </c>
      <c r="M15" s="171">
        <v>5</v>
      </c>
      <c r="N15" s="171">
        <v>5</v>
      </c>
      <c r="O15" s="171">
        <v>5</v>
      </c>
      <c r="P15" s="171">
        <v>5</v>
      </c>
      <c r="Q15" s="171">
        <v>5</v>
      </c>
      <c r="R15" s="171">
        <v>5</v>
      </c>
      <c r="S15" s="171">
        <v>5</v>
      </c>
      <c r="T15" s="171">
        <v>5</v>
      </c>
      <c r="U15" s="171" t="s">
        <v>32</v>
      </c>
    </row>
    <row r="16" spans="1:21" x14ac:dyDescent="0.2">
      <c r="A16" s="170">
        <v>44639.480027187499</v>
      </c>
      <c r="B16" s="171" t="s">
        <v>311</v>
      </c>
      <c r="C16" s="171" t="s">
        <v>25</v>
      </c>
      <c r="D16" s="171" t="s">
        <v>26</v>
      </c>
      <c r="E16" s="171" t="s">
        <v>28</v>
      </c>
      <c r="F16" s="171" t="s">
        <v>123</v>
      </c>
      <c r="G16" s="171" t="s">
        <v>312</v>
      </c>
      <c r="H16" s="171" t="s">
        <v>137</v>
      </c>
      <c r="I16" s="171">
        <v>3</v>
      </c>
      <c r="J16" s="171">
        <v>4</v>
      </c>
      <c r="K16" s="171">
        <v>4</v>
      </c>
      <c r="L16" s="171">
        <v>4</v>
      </c>
      <c r="M16" s="171">
        <v>4</v>
      </c>
      <c r="N16" s="171">
        <v>3</v>
      </c>
      <c r="O16" s="171">
        <v>4</v>
      </c>
      <c r="P16" s="171">
        <v>4</v>
      </c>
      <c r="Q16" s="171">
        <v>4</v>
      </c>
      <c r="R16" s="171">
        <v>3</v>
      </c>
      <c r="S16" s="171">
        <v>4</v>
      </c>
      <c r="T16" s="171">
        <v>4</v>
      </c>
    </row>
    <row r="17" spans="1:21" x14ac:dyDescent="0.2">
      <c r="A17" s="170">
        <v>44639.488683622687</v>
      </c>
      <c r="B17" s="171" t="s">
        <v>322</v>
      </c>
      <c r="C17" s="171" t="s">
        <v>25</v>
      </c>
      <c r="D17" s="171" t="s">
        <v>24</v>
      </c>
      <c r="E17" s="171" t="s">
        <v>22</v>
      </c>
      <c r="F17" s="171" t="s">
        <v>243</v>
      </c>
      <c r="G17" s="171" t="s">
        <v>210</v>
      </c>
      <c r="H17" s="171" t="s">
        <v>137</v>
      </c>
      <c r="I17" s="171">
        <v>3</v>
      </c>
      <c r="J17" s="171">
        <v>4</v>
      </c>
      <c r="K17" s="171">
        <v>4</v>
      </c>
      <c r="L17" s="171">
        <v>4</v>
      </c>
      <c r="M17" s="171">
        <v>5</v>
      </c>
      <c r="N17" s="171">
        <v>5</v>
      </c>
      <c r="O17" s="171">
        <v>5</v>
      </c>
      <c r="P17" s="171">
        <v>5</v>
      </c>
      <c r="Q17" s="171">
        <v>5</v>
      </c>
      <c r="R17" s="171">
        <v>4</v>
      </c>
      <c r="S17" s="171">
        <v>4</v>
      </c>
      <c r="T17" s="171">
        <v>4</v>
      </c>
    </row>
    <row r="18" spans="1:21" x14ac:dyDescent="0.2">
      <c r="A18" s="170">
        <v>44639.493539884264</v>
      </c>
      <c r="B18" s="171" t="s">
        <v>333</v>
      </c>
      <c r="C18" s="171" t="s">
        <v>25</v>
      </c>
      <c r="D18" s="171" t="s">
        <v>26</v>
      </c>
      <c r="E18" s="171" t="s">
        <v>28</v>
      </c>
      <c r="F18" s="171" t="s">
        <v>123</v>
      </c>
      <c r="G18" s="171" t="s">
        <v>335</v>
      </c>
      <c r="H18" s="171" t="s">
        <v>137</v>
      </c>
      <c r="I18" s="171">
        <v>4</v>
      </c>
      <c r="J18" s="171">
        <v>4</v>
      </c>
      <c r="K18" s="171">
        <v>4</v>
      </c>
      <c r="L18" s="171">
        <v>4</v>
      </c>
      <c r="M18" s="171">
        <v>4</v>
      </c>
      <c r="N18" s="171">
        <v>4</v>
      </c>
      <c r="O18" s="171">
        <v>4</v>
      </c>
      <c r="P18" s="171">
        <v>4</v>
      </c>
      <c r="Q18" s="171">
        <v>4</v>
      </c>
      <c r="R18" s="171">
        <v>3</v>
      </c>
      <c r="S18" s="171">
        <v>4</v>
      </c>
      <c r="T18" s="171">
        <v>4</v>
      </c>
    </row>
    <row r="19" spans="1:21" x14ac:dyDescent="0.2">
      <c r="A19" s="170">
        <v>44639.497086307871</v>
      </c>
      <c r="B19" s="171" t="s">
        <v>340</v>
      </c>
      <c r="C19" s="171" t="s">
        <v>20</v>
      </c>
      <c r="D19" s="171" t="s">
        <v>24</v>
      </c>
      <c r="E19" s="171" t="s">
        <v>22</v>
      </c>
      <c r="F19" s="171" t="s">
        <v>27</v>
      </c>
      <c r="G19" s="171" t="s">
        <v>156</v>
      </c>
      <c r="H19" s="171" t="s">
        <v>137</v>
      </c>
      <c r="I19" s="171">
        <v>5</v>
      </c>
      <c r="J19" s="171">
        <v>5</v>
      </c>
      <c r="K19" s="171">
        <v>5</v>
      </c>
      <c r="L19" s="171">
        <v>5</v>
      </c>
      <c r="M19" s="171">
        <v>5</v>
      </c>
      <c r="N19" s="171">
        <v>5</v>
      </c>
      <c r="O19" s="171">
        <v>5</v>
      </c>
      <c r="P19" s="171">
        <v>5</v>
      </c>
      <c r="Q19" s="171">
        <v>5</v>
      </c>
      <c r="R19" s="171">
        <v>5</v>
      </c>
      <c r="S19" s="171">
        <v>5</v>
      </c>
      <c r="T19" s="171">
        <v>5</v>
      </c>
      <c r="U19" s="171" t="s">
        <v>32</v>
      </c>
    </row>
    <row r="20" spans="1:21" x14ac:dyDescent="0.2">
      <c r="A20" s="170">
        <v>44639.500916319448</v>
      </c>
      <c r="B20" s="171" t="s">
        <v>343</v>
      </c>
      <c r="C20" s="171" t="s">
        <v>25</v>
      </c>
      <c r="D20" s="171" t="s">
        <v>26</v>
      </c>
      <c r="E20" s="171" t="s">
        <v>22</v>
      </c>
      <c r="F20" s="171" t="s">
        <v>123</v>
      </c>
      <c r="G20" s="171" t="s">
        <v>335</v>
      </c>
      <c r="H20" s="171" t="s">
        <v>137</v>
      </c>
      <c r="I20" s="171">
        <v>5</v>
      </c>
      <c r="J20" s="171">
        <v>5</v>
      </c>
      <c r="K20" s="171">
        <v>5</v>
      </c>
      <c r="L20" s="171">
        <v>5</v>
      </c>
      <c r="M20" s="171">
        <v>5</v>
      </c>
      <c r="N20" s="171">
        <v>5</v>
      </c>
      <c r="O20" s="171">
        <v>5</v>
      </c>
      <c r="P20" s="171">
        <v>5</v>
      </c>
      <c r="Q20" s="171">
        <v>5</v>
      </c>
      <c r="R20" s="171">
        <v>3</v>
      </c>
      <c r="S20" s="171">
        <v>4</v>
      </c>
      <c r="T20" s="171">
        <v>4</v>
      </c>
    </row>
    <row r="21" spans="1:21" x14ac:dyDescent="0.2">
      <c r="A21" s="170">
        <v>44639.501355775465</v>
      </c>
      <c r="B21" s="171" t="s">
        <v>344</v>
      </c>
      <c r="C21" s="171" t="s">
        <v>25</v>
      </c>
      <c r="D21" s="171" t="s">
        <v>26</v>
      </c>
      <c r="E21" s="171" t="s">
        <v>28</v>
      </c>
      <c r="F21" s="171" t="s">
        <v>133</v>
      </c>
      <c r="G21" s="171" t="s">
        <v>133</v>
      </c>
      <c r="H21" s="171" t="s">
        <v>137</v>
      </c>
      <c r="I21" s="171">
        <v>5</v>
      </c>
      <c r="J21" s="171">
        <v>4</v>
      </c>
      <c r="K21" s="171">
        <v>4</v>
      </c>
      <c r="L21" s="171">
        <v>4</v>
      </c>
      <c r="M21" s="171">
        <v>4</v>
      </c>
      <c r="N21" s="171">
        <v>4</v>
      </c>
      <c r="O21" s="171">
        <v>4</v>
      </c>
      <c r="P21" s="171">
        <v>4</v>
      </c>
      <c r="Q21" s="171">
        <v>4</v>
      </c>
      <c r="R21" s="171">
        <v>3</v>
      </c>
      <c r="S21" s="171">
        <v>4</v>
      </c>
      <c r="T21" s="171">
        <v>4</v>
      </c>
    </row>
    <row r="22" spans="1:21" ht="23.25" x14ac:dyDescent="0.2">
      <c r="I22" s="1">
        <f>AVERAGE(I1:I21)</f>
        <v>4.55</v>
      </c>
      <c r="J22" s="1">
        <f t="shared" ref="J22:T22" si="0">AVERAGE(J1:J21)</f>
        <v>4.5</v>
      </c>
      <c r="K22" s="1">
        <f t="shared" si="0"/>
        <v>4.6500000000000004</v>
      </c>
      <c r="L22" s="1">
        <f t="shared" si="0"/>
        <v>4.5</v>
      </c>
      <c r="M22" s="1">
        <f t="shared" si="0"/>
        <v>4.55</v>
      </c>
      <c r="N22" s="1">
        <f t="shared" si="0"/>
        <v>4.45</v>
      </c>
      <c r="O22" s="1">
        <f t="shared" si="0"/>
        <v>4.7</v>
      </c>
      <c r="P22" s="1">
        <f t="shared" si="0"/>
        <v>4.6315789473684212</v>
      </c>
      <c r="Q22" s="1">
        <f t="shared" si="0"/>
        <v>4.6500000000000004</v>
      </c>
      <c r="R22" s="1">
        <f t="shared" si="0"/>
        <v>3.55</v>
      </c>
      <c r="S22" s="1">
        <f t="shared" si="0"/>
        <v>4.2</v>
      </c>
      <c r="T22" s="1">
        <f t="shared" si="0"/>
        <v>4.4000000000000004</v>
      </c>
    </row>
    <row r="23" spans="1:21" ht="23.25" x14ac:dyDescent="0.2">
      <c r="I23" s="2">
        <f>STDEV(I1:I22)</f>
        <v>0.66895440801298223</v>
      </c>
      <c r="J23" s="2">
        <f t="shared" ref="J23:T23" si="1">STDEV(J1:J22)</f>
        <v>0.59160797830996159</v>
      </c>
      <c r="K23" s="2">
        <f t="shared" si="1"/>
        <v>0.47696960070847277</v>
      </c>
      <c r="L23" s="2">
        <f t="shared" si="1"/>
        <v>0.59160797830996159</v>
      </c>
      <c r="M23" s="2">
        <f t="shared" si="1"/>
        <v>0.49749371855330943</v>
      </c>
      <c r="N23" s="2">
        <f t="shared" si="1"/>
        <v>0.73993242934743675</v>
      </c>
      <c r="O23" s="2">
        <f t="shared" si="1"/>
        <v>0.45825756949558405</v>
      </c>
      <c r="P23" s="2">
        <f t="shared" si="1"/>
        <v>0.48237638894271756</v>
      </c>
      <c r="Q23" s="2">
        <f t="shared" si="1"/>
        <v>0.47696960070847277</v>
      </c>
      <c r="R23" s="2">
        <f t="shared" si="1"/>
        <v>0.92059763197609967</v>
      </c>
      <c r="S23" s="2">
        <f t="shared" si="1"/>
        <v>0.50990195135927507</v>
      </c>
      <c r="T23" s="2">
        <f t="shared" si="1"/>
        <v>0.58309518948453054</v>
      </c>
    </row>
    <row r="24" spans="1:21" ht="23.25" x14ac:dyDescent="0.2">
      <c r="I24" s="3">
        <f>AVERAGE(I1:I23)</f>
        <v>4.3735888367278628</v>
      </c>
      <c r="J24" s="3">
        <f t="shared" ref="J24:T24" si="2">AVERAGE(J1:J23)</f>
        <v>4.3223458171959077</v>
      </c>
      <c r="K24" s="3">
        <f t="shared" si="2"/>
        <v>4.4603168000322038</v>
      </c>
      <c r="L24" s="3">
        <f t="shared" si="2"/>
        <v>4.3223458171959077</v>
      </c>
      <c r="M24" s="3">
        <f t="shared" si="2"/>
        <v>4.3657951690251506</v>
      </c>
      <c r="N24" s="3">
        <f t="shared" si="2"/>
        <v>4.2813605649703383</v>
      </c>
      <c r="O24" s="3">
        <f t="shared" si="2"/>
        <v>4.5071935258861631</v>
      </c>
      <c r="P24" s="3">
        <f t="shared" si="2"/>
        <v>4.433997873157673</v>
      </c>
      <c r="Q24" s="3">
        <f t="shared" si="2"/>
        <v>4.4603168000322038</v>
      </c>
      <c r="R24" s="3">
        <f t="shared" si="2"/>
        <v>3.4304817105443677</v>
      </c>
      <c r="S24" s="3">
        <f t="shared" si="2"/>
        <v>4.0322682705163313</v>
      </c>
      <c r="T24" s="3">
        <f t="shared" si="2"/>
        <v>4.2265043267947515</v>
      </c>
    </row>
    <row r="25" spans="1:21" ht="23.25" x14ac:dyDescent="0.2">
      <c r="I25" s="4">
        <f>STDEV(I1:I21)</f>
        <v>0.68633274115325926</v>
      </c>
      <c r="J25" s="4">
        <f t="shared" ref="J25:T25" si="3">STDEV(J1:J21)</f>
        <v>0.60697697866688394</v>
      </c>
      <c r="K25" s="4">
        <f t="shared" si="3"/>
        <v>0.4893604849295935</v>
      </c>
      <c r="L25" s="4">
        <f t="shared" si="3"/>
        <v>0.60697697866688394</v>
      </c>
      <c r="M25" s="4">
        <f t="shared" si="3"/>
        <v>0.51041778553403983</v>
      </c>
      <c r="N25" s="4">
        <f t="shared" si="3"/>
        <v>0.75915465451624775</v>
      </c>
      <c r="O25" s="4">
        <f t="shared" si="3"/>
        <v>0.47016234598162726</v>
      </c>
      <c r="P25" s="4">
        <f t="shared" si="3"/>
        <v>0.49559462778335273</v>
      </c>
      <c r="Q25" s="4">
        <f t="shared" si="3"/>
        <v>0.4893604849295935</v>
      </c>
      <c r="R25" s="4">
        <f t="shared" si="3"/>
        <v>0.94451324138833237</v>
      </c>
      <c r="S25" s="4">
        <f t="shared" si="3"/>
        <v>0.52314836378059637</v>
      </c>
      <c r="T25" s="4">
        <f t="shared" si="3"/>
        <v>0.5982430416161193</v>
      </c>
    </row>
    <row r="26" spans="1:21" ht="27.75" x14ac:dyDescent="0.65">
      <c r="A26" s="115" t="s">
        <v>102</v>
      </c>
      <c r="D26" s="140" t="s">
        <v>101</v>
      </c>
    </row>
    <row r="27" spans="1:21" ht="24" x14ac:dyDescent="0.55000000000000004">
      <c r="A27" s="143" t="s">
        <v>25</v>
      </c>
      <c r="B27" s="144">
        <f>COUNTIF(C1:C21,"หญิง")</f>
        <v>12</v>
      </c>
      <c r="D27" s="146" t="s">
        <v>135</v>
      </c>
      <c r="E27" s="150">
        <f>COUNTIF(F1:F21,"วิทยาศาสตร์")</f>
        <v>5</v>
      </c>
    </row>
    <row r="28" spans="1:21" ht="24" x14ac:dyDescent="0.55000000000000004">
      <c r="A28" s="143" t="s">
        <v>20</v>
      </c>
      <c r="B28" s="144">
        <f>COUNTIF(C2:C22,"ชาย")</f>
        <v>8</v>
      </c>
      <c r="D28" s="148" t="s">
        <v>158</v>
      </c>
      <c r="E28" s="150">
        <f>COUNTIF(F2:F22,"สหเวชศาสตร์")</f>
        <v>1</v>
      </c>
    </row>
    <row r="29" spans="1:21" ht="24" x14ac:dyDescent="0.55000000000000004">
      <c r="B29" s="142">
        <f>SUM(B27:B28)</f>
        <v>20</v>
      </c>
      <c r="D29" s="148" t="s">
        <v>27</v>
      </c>
      <c r="E29" s="150">
        <f>COUNTIF(F3:F23,"ศึกษาศาสตร์")</f>
        <v>3</v>
      </c>
    </row>
    <row r="30" spans="1:21" ht="24" x14ac:dyDescent="0.55000000000000004">
      <c r="D30" s="143" t="s">
        <v>198</v>
      </c>
      <c r="E30" s="150">
        <f>COUNTIF(F4:F24,"วิศวกรรมศาสตร์")</f>
        <v>1</v>
      </c>
    </row>
    <row r="31" spans="1:21" ht="24" x14ac:dyDescent="0.55000000000000004">
      <c r="A31" s="116" t="s">
        <v>103</v>
      </c>
      <c r="B31" s="113"/>
      <c r="D31" s="145" t="s">
        <v>259</v>
      </c>
      <c r="E31" s="150">
        <f>COUNTIF(F2:F25,"สังคมศาสตร์")</f>
        <v>1</v>
      </c>
    </row>
    <row r="32" spans="1:21" ht="24" x14ac:dyDescent="0.55000000000000004">
      <c r="A32" s="143" t="s">
        <v>26</v>
      </c>
      <c r="B32" s="144">
        <f>COUNTIF(D1:D21,"20-30 ปี")</f>
        <v>14</v>
      </c>
      <c r="D32" s="145" t="s">
        <v>133</v>
      </c>
      <c r="E32" s="150">
        <f>COUNTIF(F2:F26,"สาธารณสุขศาสตร์")</f>
        <v>2</v>
      </c>
    </row>
    <row r="33" spans="1:5" ht="24" x14ac:dyDescent="0.55000000000000004">
      <c r="A33" s="143" t="s">
        <v>24</v>
      </c>
      <c r="B33" s="144">
        <f>COUNTIF(D1:D23,"31-40 ปี")</f>
        <v>5</v>
      </c>
      <c r="D33" s="148" t="s">
        <v>243</v>
      </c>
      <c r="E33" s="150">
        <f>COUNTIF(F2:F27,"บริหารธุรกิจ เศษฐศาสตร์และการสื่อสาร")</f>
        <v>4</v>
      </c>
    </row>
    <row r="34" spans="1:5" ht="24" x14ac:dyDescent="0.55000000000000004">
      <c r="A34" s="143" t="s">
        <v>34</v>
      </c>
      <c r="B34" s="144">
        <f>COUNTIF(D1:D24,"51 ปีขึ้นไป")</f>
        <v>1</v>
      </c>
      <c r="D34" s="148" t="s">
        <v>123</v>
      </c>
      <c r="E34" s="150">
        <f>COUNTIF(F2:F29,"วิทยาศาสตร์การแพทย์")</f>
        <v>3</v>
      </c>
    </row>
    <row r="35" spans="1:5" ht="22.5" customHeight="1" x14ac:dyDescent="0.2">
      <c r="B35" s="142">
        <f>SUM(B32:B34)</f>
        <v>20</v>
      </c>
      <c r="E35" s="167">
        <f>SUM(E27:E34)</f>
        <v>20</v>
      </c>
    </row>
    <row r="37" spans="1:5" x14ac:dyDescent="0.2">
      <c r="E37" s="167"/>
    </row>
    <row r="38" spans="1:5" x14ac:dyDescent="0.2">
      <c r="E38" s="167"/>
    </row>
    <row r="39" spans="1:5" x14ac:dyDescent="0.2">
      <c r="E39" s="167"/>
    </row>
    <row r="40" spans="1:5" x14ac:dyDescent="0.2">
      <c r="E40" s="167"/>
    </row>
    <row r="41" spans="1:5" x14ac:dyDescent="0.2">
      <c r="E41" s="167"/>
    </row>
    <row r="42" spans="1:5" x14ac:dyDescent="0.2">
      <c r="E42" s="167"/>
    </row>
    <row r="43" spans="1:5" ht="23.25" customHeight="1" x14ac:dyDescent="0.55000000000000004">
      <c r="A43" s="117" t="s">
        <v>104</v>
      </c>
      <c r="B43" s="114"/>
    </row>
    <row r="44" spans="1:5" ht="24" x14ac:dyDescent="0.55000000000000004">
      <c r="A44" s="145" t="s">
        <v>28</v>
      </c>
      <c r="B44" s="144">
        <f>COUNTIF(E1:E22,"ปริญญาโท")</f>
        <v>15</v>
      </c>
      <c r="D44" s="117" t="s">
        <v>105</v>
      </c>
    </row>
    <row r="45" spans="1:5" ht="24" x14ac:dyDescent="0.55000000000000004">
      <c r="A45" s="145" t="s">
        <v>22</v>
      </c>
      <c r="B45" s="144">
        <f>COUNTIF(E1:E22,"ปริญญาเอก")</f>
        <v>5</v>
      </c>
      <c r="D45" s="145" t="s">
        <v>136</v>
      </c>
      <c r="E45" s="144">
        <f>COUNTIF(G1:G21,"เทคโนโลยีสารสนเทศ")</f>
        <v>1</v>
      </c>
    </row>
    <row r="46" spans="1:5" ht="24" x14ac:dyDescent="0.55000000000000004">
      <c r="B46" s="142">
        <f>SUM(B44:B45)</f>
        <v>20</v>
      </c>
      <c r="D46" s="145" t="s">
        <v>145</v>
      </c>
      <c r="E46" s="144">
        <f>COUNTIF(G2:G22,"ฟิสิกส์ประยุกต์")</f>
        <v>2</v>
      </c>
    </row>
    <row r="47" spans="1:5" ht="19.5" customHeight="1" x14ac:dyDescent="0.55000000000000004">
      <c r="D47" s="145" t="s">
        <v>159</v>
      </c>
      <c r="E47" s="144">
        <f>COUNTIF(G2:G23,"เทคนิคการแพทย์")</f>
        <v>1</v>
      </c>
    </row>
    <row r="48" spans="1:5" ht="24" x14ac:dyDescent="0.55000000000000004">
      <c r="D48" s="145" t="s">
        <v>139</v>
      </c>
      <c r="E48" s="144">
        <f>COUNTIF(G2:G24,"สังคมศึกษา")</f>
        <v>2</v>
      </c>
    </row>
    <row r="49" spans="4:5" ht="24" x14ac:dyDescent="0.55000000000000004">
      <c r="D49" s="145" t="s">
        <v>129</v>
      </c>
      <c r="E49" s="144">
        <f>COUNTIF(G2:G25,"วิศวกรรมไฟฟ้า")</f>
        <v>1</v>
      </c>
    </row>
    <row r="50" spans="4:5" ht="24" x14ac:dyDescent="0.55000000000000004">
      <c r="D50" s="145" t="s">
        <v>225</v>
      </c>
      <c r="E50" s="144">
        <f>COUNTIF(G2:G27,"สถิติ")</f>
        <v>1</v>
      </c>
    </row>
    <row r="51" spans="4:5" ht="24" x14ac:dyDescent="0.55000000000000004">
      <c r="D51" s="145" t="s">
        <v>229</v>
      </c>
      <c r="E51" s="144">
        <f>COUNTIF(G2:G28,"เคมี")</f>
        <v>1</v>
      </c>
    </row>
    <row r="52" spans="4:5" ht="24" x14ac:dyDescent="0.55000000000000004">
      <c r="D52" s="145" t="s">
        <v>362</v>
      </c>
      <c r="E52" s="144">
        <f>COUNTIF(G2:G29,"บริหารธุรกิจ ")</f>
        <v>2</v>
      </c>
    </row>
    <row r="53" spans="4:5" ht="24" x14ac:dyDescent="0.55000000000000004">
      <c r="D53" s="145" t="s">
        <v>260</v>
      </c>
      <c r="E53" s="144">
        <f>COUNTIF(G2:G30,"เอเชียตะวันออกเฉียงใต้ศึกษา")</f>
        <v>1</v>
      </c>
    </row>
    <row r="54" spans="4:5" ht="24" x14ac:dyDescent="0.55000000000000004">
      <c r="D54" s="145" t="s">
        <v>133</v>
      </c>
      <c r="E54" s="144">
        <f>COUNTIF(G2:G31,"สาธารณสุขศาสตร์")</f>
        <v>2</v>
      </c>
    </row>
    <row r="55" spans="4:5" ht="24" x14ac:dyDescent="0.55000000000000004">
      <c r="D55" s="145" t="s">
        <v>283</v>
      </c>
      <c r="E55" s="144">
        <f>COUNTIF(G2:G32,"การจัดการการท่องเที่ยวและจิตบริการ")</f>
        <v>1</v>
      </c>
    </row>
    <row r="56" spans="4:5" ht="24" x14ac:dyDescent="0.55000000000000004">
      <c r="D56" s="145" t="s">
        <v>312</v>
      </c>
      <c r="E56" s="144">
        <f>COUNTIF(G2:G34,"จุลชีววิทยา")</f>
        <v>1</v>
      </c>
    </row>
    <row r="57" spans="4:5" ht="24" x14ac:dyDescent="0.55000000000000004">
      <c r="D57" s="145" t="s">
        <v>210</v>
      </c>
      <c r="E57" s="144">
        <f>COUNTIF(G2:G35,"การสื่อสาร")</f>
        <v>1</v>
      </c>
    </row>
    <row r="58" spans="4:5" ht="24" x14ac:dyDescent="0.55000000000000004">
      <c r="D58" s="145" t="s">
        <v>335</v>
      </c>
      <c r="E58" s="144">
        <f>COUNTIF(G2:G36,"ปรสิตวิทยา")</f>
        <v>2</v>
      </c>
    </row>
    <row r="59" spans="4:5" ht="24" x14ac:dyDescent="0.55000000000000004">
      <c r="D59" s="145" t="s">
        <v>156</v>
      </c>
      <c r="E59" s="144">
        <f>COUNTIF(G2:G43,"นวัตกรรมทางการวัดผลการศึกษา")</f>
        <v>1</v>
      </c>
    </row>
    <row r="60" spans="4:5" x14ac:dyDescent="0.2">
      <c r="E60" s="142">
        <f>SUM(E45:E59)</f>
        <v>20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U67"/>
  <sheetViews>
    <sheetView topLeftCell="H15" zoomScale="80" zoomScaleNormal="80" workbookViewId="0">
      <selection activeCell="U32" sqref="U32"/>
    </sheetView>
  </sheetViews>
  <sheetFormatPr defaultColWidth="14.42578125" defaultRowHeight="12.75" x14ac:dyDescent="0.2"/>
  <cols>
    <col min="1" max="1" width="41.28515625" bestFit="1" customWidth="1"/>
    <col min="2" max="2" width="21.5703125" customWidth="1"/>
    <col min="3" max="3" width="10.5703125" customWidth="1"/>
    <col min="4" max="4" width="40.7109375" bestFit="1" customWidth="1"/>
    <col min="5" max="5" width="21.5703125" customWidth="1"/>
    <col min="6" max="6" width="40.140625" bestFit="1" customWidth="1"/>
    <col min="7" max="7" width="65.5703125" bestFit="1" customWidth="1"/>
    <col min="8" max="26" width="21.5703125" customWidth="1"/>
  </cols>
  <sheetData>
    <row r="1" spans="1:21" x14ac:dyDescent="0.2">
      <c r="A1" s="169" t="s">
        <v>0</v>
      </c>
      <c r="B1" s="169" t="s">
        <v>106</v>
      </c>
      <c r="C1" s="169" t="s">
        <v>1</v>
      </c>
      <c r="D1" s="169" t="s">
        <v>2</v>
      </c>
      <c r="E1" s="169" t="s">
        <v>3</v>
      </c>
      <c r="F1" s="169" t="s">
        <v>4</v>
      </c>
      <c r="G1" s="169" t="s">
        <v>5</v>
      </c>
      <c r="H1" s="169" t="s">
        <v>6</v>
      </c>
      <c r="I1" s="169" t="s">
        <v>7</v>
      </c>
      <c r="J1" s="169" t="s">
        <v>8</v>
      </c>
      <c r="K1" s="169" t="s">
        <v>9</v>
      </c>
      <c r="L1" s="169" t="s">
        <v>10</v>
      </c>
      <c r="M1" s="169" t="s">
        <v>11</v>
      </c>
      <c r="N1" s="169" t="s">
        <v>12</v>
      </c>
      <c r="O1" s="169" t="s">
        <v>13</v>
      </c>
      <c r="P1" s="169" t="s">
        <v>14</v>
      </c>
      <c r="Q1" s="169" t="s">
        <v>15</v>
      </c>
      <c r="R1" s="169" t="s">
        <v>16</v>
      </c>
      <c r="S1" s="169" t="s">
        <v>17</v>
      </c>
      <c r="T1" s="169" t="s">
        <v>18</v>
      </c>
      <c r="U1" s="169" t="s">
        <v>19</v>
      </c>
    </row>
    <row r="2" spans="1:21" x14ac:dyDescent="0.2">
      <c r="A2" s="170">
        <v>44639.409678055556</v>
      </c>
      <c r="B2" s="171" t="s">
        <v>124</v>
      </c>
      <c r="C2" s="171" t="s">
        <v>20</v>
      </c>
      <c r="D2" s="171" t="s">
        <v>24</v>
      </c>
      <c r="E2" s="171" t="s">
        <v>28</v>
      </c>
      <c r="F2" s="171" t="s">
        <v>27</v>
      </c>
      <c r="G2" s="171" t="s">
        <v>29</v>
      </c>
      <c r="H2" s="171" t="s">
        <v>31</v>
      </c>
      <c r="I2" s="171">
        <v>4</v>
      </c>
      <c r="J2" s="171">
        <v>4</v>
      </c>
      <c r="L2" s="171">
        <v>4</v>
      </c>
      <c r="M2" s="171">
        <v>4</v>
      </c>
      <c r="N2" s="171">
        <v>4</v>
      </c>
      <c r="O2" s="171">
        <v>4</v>
      </c>
      <c r="P2" s="171">
        <v>4</v>
      </c>
      <c r="Q2" s="171">
        <v>4</v>
      </c>
      <c r="R2" s="171">
        <v>4</v>
      </c>
      <c r="S2" s="171">
        <v>4</v>
      </c>
      <c r="T2" s="171">
        <v>4</v>
      </c>
      <c r="U2" s="171" t="s">
        <v>32</v>
      </c>
    </row>
    <row r="3" spans="1:21" x14ac:dyDescent="0.2">
      <c r="A3" s="170">
        <v>44639.410347268524</v>
      </c>
      <c r="B3" s="171" t="s">
        <v>125</v>
      </c>
      <c r="C3" s="171" t="s">
        <v>20</v>
      </c>
      <c r="D3" s="171" t="s">
        <v>26</v>
      </c>
      <c r="E3" s="171" t="s">
        <v>28</v>
      </c>
      <c r="F3" s="171" t="s">
        <v>27</v>
      </c>
      <c r="G3" s="171" t="s">
        <v>126</v>
      </c>
      <c r="H3" s="171" t="s">
        <v>31</v>
      </c>
      <c r="I3" s="171">
        <v>4</v>
      </c>
      <c r="J3" s="171">
        <v>4</v>
      </c>
      <c r="K3" s="171">
        <v>4</v>
      </c>
      <c r="L3" s="171">
        <v>4</v>
      </c>
      <c r="M3" s="171">
        <v>4</v>
      </c>
      <c r="N3" s="171">
        <v>4</v>
      </c>
      <c r="O3" s="171">
        <v>4</v>
      </c>
      <c r="P3" s="171">
        <v>4</v>
      </c>
      <c r="Q3" s="171">
        <v>4</v>
      </c>
      <c r="R3" s="171">
        <v>4</v>
      </c>
      <c r="S3" s="171">
        <v>4</v>
      </c>
      <c r="T3" s="171">
        <v>4</v>
      </c>
      <c r="U3" s="171" t="s">
        <v>32</v>
      </c>
    </row>
    <row r="4" spans="1:21" x14ac:dyDescent="0.2">
      <c r="A4" s="170">
        <v>44639.418037268522</v>
      </c>
      <c r="B4" s="171" t="s">
        <v>127</v>
      </c>
      <c r="C4" s="171" t="s">
        <v>20</v>
      </c>
      <c r="D4" s="171" t="s">
        <v>26</v>
      </c>
      <c r="E4" s="171" t="s">
        <v>28</v>
      </c>
      <c r="F4" s="171" t="s">
        <v>198</v>
      </c>
      <c r="G4" s="171" t="s">
        <v>129</v>
      </c>
      <c r="H4" s="171" t="s">
        <v>31</v>
      </c>
      <c r="I4" s="171">
        <v>5</v>
      </c>
      <c r="J4" s="171">
        <v>5</v>
      </c>
      <c r="K4" s="171">
        <v>5</v>
      </c>
      <c r="L4" s="171">
        <v>5</v>
      </c>
      <c r="M4" s="171">
        <v>5</v>
      </c>
      <c r="N4" s="171">
        <v>5</v>
      </c>
      <c r="O4" s="171">
        <v>5</v>
      </c>
      <c r="P4" s="171">
        <v>5</v>
      </c>
      <c r="Q4" s="171">
        <v>5</v>
      </c>
      <c r="R4" s="171">
        <v>5</v>
      </c>
      <c r="S4" s="171">
        <v>5</v>
      </c>
      <c r="T4" s="171">
        <v>5</v>
      </c>
    </row>
    <row r="5" spans="1:21" x14ac:dyDescent="0.2">
      <c r="A5" s="170">
        <v>44639.420526435184</v>
      </c>
      <c r="B5" s="171" t="s">
        <v>132</v>
      </c>
      <c r="C5" s="171" t="s">
        <v>25</v>
      </c>
      <c r="D5" s="171" t="s">
        <v>24</v>
      </c>
      <c r="E5" s="171" t="s">
        <v>28</v>
      </c>
      <c r="F5" s="171" t="s">
        <v>133</v>
      </c>
      <c r="G5" s="171" t="s">
        <v>133</v>
      </c>
      <c r="H5" s="171" t="s">
        <v>31</v>
      </c>
      <c r="I5" s="171">
        <v>4</v>
      </c>
      <c r="J5" s="171">
        <v>4</v>
      </c>
      <c r="K5" s="171">
        <v>4</v>
      </c>
      <c r="L5" s="171">
        <v>4</v>
      </c>
      <c r="M5" s="171">
        <v>4</v>
      </c>
      <c r="N5" s="171">
        <v>4</v>
      </c>
      <c r="O5" s="171">
        <v>5</v>
      </c>
      <c r="P5" s="171">
        <v>5</v>
      </c>
      <c r="Q5" s="171">
        <v>5</v>
      </c>
      <c r="R5" s="171">
        <v>3</v>
      </c>
      <c r="S5" s="171">
        <v>4</v>
      </c>
      <c r="T5" s="171">
        <v>4</v>
      </c>
    </row>
    <row r="6" spans="1:21" x14ac:dyDescent="0.2">
      <c r="A6" s="170">
        <v>44639.421693310185</v>
      </c>
      <c r="B6" s="171" t="s">
        <v>140</v>
      </c>
      <c r="C6" s="171" t="s">
        <v>20</v>
      </c>
      <c r="D6" s="171" t="s">
        <v>26</v>
      </c>
      <c r="E6" s="171" t="s">
        <v>28</v>
      </c>
      <c r="F6" s="171" t="s">
        <v>27</v>
      </c>
      <c r="G6" s="171" t="s">
        <v>139</v>
      </c>
      <c r="H6" s="171" t="s">
        <v>31</v>
      </c>
      <c r="I6" s="171">
        <v>4</v>
      </c>
      <c r="J6" s="171">
        <v>5</v>
      </c>
      <c r="K6" s="171">
        <v>5</v>
      </c>
      <c r="L6" s="171">
        <v>5</v>
      </c>
      <c r="M6" s="171">
        <v>4</v>
      </c>
      <c r="N6" s="171">
        <v>4</v>
      </c>
      <c r="O6" s="171">
        <v>4</v>
      </c>
      <c r="P6" s="171">
        <v>4</v>
      </c>
      <c r="Q6" s="171">
        <v>5</v>
      </c>
      <c r="R6" s="171">
        <v>4</v>
      </c>
      <c r="S6" s="171">
        <v>4</v>
      </c>
      <c r="T6" s="171">
        <v>4</v>
      </c>
    </row>
    <row r="7" spans="1:21" x14ac:dyDescent="0.2">
      <c r="A7" s="170">
        <v>44639.425593472217</v>
      </c>
      <c r="B7" s="171" t="s">
        <v>153</v>
      </c>
      <c r="C7" s="171" t="s">
        <v>20</v>
      </c>
      <c r="D7" s="171" t="s">
        <v>24</v>
      </c>
      <c r="E7" s="171" t="s">
        <v>22</v>
      </c>
      <c r="F7" s="171" t="s">
        <v>27</v>
      </c>
      <c r="G7" s="171" t="s">
        <v>29</v>
      </c>
      <c r="H7" s="171" t="s">
        <v>31</v>
      </c>
      <c r="I7" s="171">
        <v>5</v>
      </c>
      <c r="J7" s="171">
        <v>5</v>
      </c>
      <c r="K7" s="171">
        <v>5</v>
      </c>
      <c r="L7" s="171">
        <v>5</v>
      </c>
      <c r="M7" s="171">
        <v>5</v>
      </c>
      <c r="N7" s="171">
        <v>5</v>
      </c>
      <c r="O7" s="171">
        <v>5</v>
      </c>
      <c r="P7" s="171">
        <v>5</v>
      </c>
      <c r="Q7" s="171">
        <v>5</v>
      </c>
      <c r="R7" s="171">
        <v>3</v>
      </c>
      <c r="S7" s="171">
        <v>4</v>
      </c>
      <c r="T7" s="171">
        <v>4</v>
      </c>
      <c r="U7" s="171" t="s">
        <v>154</v>
      </c>
    </row>
    <row r="8" spans="1:21" x14ac:dyDescent="0.2">
      <c r="A8" s="170">
        <v>44639.431919143521</v>
      </c>
      <c r="B8" s="171" t="s">
        <v>175</v>
      </c>
      <c r="C8" s="171" t="s">
        <v>25</v>
      </c>
      <c r="D8" s="171" t="s">
        <v>26</v>
      </c>
      <c r="E8" s="171" t="s">
        <v>28</v>
      </c>
      <c r="F8" s="171" t="s">
        <v>361</v>
      </c>
      <c r="G8" s="173" t="s">
        <v>362</v>
      </c>
      <c r="H8" s="171" t="s">
        <v>31</v>
      </c>
      <c r="I8" s="171">
        <v>4</v>
      </c>
      <c r="J8" s="171">
        <v>4</v>
      </c>
      <c r="K8" s="171">
        <v>4</v>
      </c>
      <c r="L8" s="171">
        <v>4</v>
      </c>
      <c r="M8" s="171">
        <v>4</v>
      </c>
      <c r="N8" s="171">
        <v>4</v>
      </c>
      <c r="O8" s="171">
        <v>4</v>
      </c>
      <c r="P8" s="171">
        <v>4</v>
      </c>
      <c r="Q8" s="171">
        <v>4</v>
      </c>
      <c r="R8" s="171">
        <v>3</v>
      </c>
      <c r="S8" s="171">
        <v>4</v>
      </c>
      <c r="T8" s="171">
        <v>4</v>
      </c>
      <c r="U8" s="171" t="s">
        <v>32</v>
      </c>
    </row>
    <row r="9" spans="1:21" x14ac:dyDescent="0.2">
      <c r="A9" s="170">
        <v>44639.432882129629</v>
      </c>
      <c r="B9" s="171" t="s">
        <v>183</v>
      </c>
      <c r="C9" s="171" t="s">
        <v>20</v>
      </c>
      <c r="D9" s="171" t="s">
        <v>26</v>
      </c>
      <c r="E9" s="171" t="s">
        <v>28</v>
      </c>
      <c r="F9" s="171" t="s">
        <v>27</v>
      </c>
      <c r="G9" s="171" t="s">
        <v>139</v>
      </c>
      <c r="H9" s="171" t="s">
        <v>31</v>
      </c>
      <c r="I9" s="171">
        <v>4</v>
      </c>
      <c r="J9" s="171">
        <v>4</v>
      </c>
      <c r="K9" s="171">
        <v>4</v>
      </c>
      <c r="L9" s="171">
        <v>4</v>
      </c>
      <c r="M9" s="171">
        <v>4</v>
      </c>
      <c r="N9" s="171">
        <v>4</v>
      </c>
      <c r="O9" s="171">
        <v>4</v>
      </c>
      <c r="P9" s="171">
        <v>4</v>
      </c>
      <c r="Q9" s="171">
        <v>4</v>
      </c>
      <c r="R9" s="171">
        <v>4</v>
      </c>
      <c r="S9" s="171">
        <v>4</v>
      </c>
      <c r="T9" s="171">
        <v>4</v>
      </c>
    </row>
    <row r="10" spans="1:21" x14ac:dyDescent="0.2">
      <c r="A10" s="170">
        <v>44639.439996157409</v>
      </c>
      <c r="B10" s="171" t="s">
        <v>201</v>
      </c>
      <c r="C10" s="171" t="s">
        <v>25</v>
      </c>
      <c r="D10" s="171" t="s">
        <v>26</v>
      </c>
      <c r="E10" s="171" t="s">
        <v>28</v>
      </c>
      <c r="F10" s="171" t="s">
        <v>361</v>
      </c>
      <c r="G10" s="173" t="s">
        <v>362</v>
      </c>
      <c r="H10" s="171" t="s">
        <v>31</v>
      </c>
      <c r="I10" s="171">
        <v>5</v>
      </c>
      <c r="J10" s="171">
        <v>5</v>
      </c>
      <c r="K10" s="171">
        <v>5</v>
      </c>
      <c r="L10" s="171">
        <v>5</v>
      </c>
      <c r="M10" s="171">
        <v>5</v>
      </c>
      <c r="N10" s="171">
        <v>5</v>
      </c>
      <c r="O10" s="171">
        <v>5</v>
      </c>
      <c r="P10" s="171">
        <v>5</v>
      </c>
      <c r="Q10" s="171">
        <v>5</v>
      </c>
      <c r="R10" s="171">
        <v>5</v>
      </c>
      <c r="S10" s="171">
        <v>5</v>
      </c>
      <c r="T10" s="171">
        <v>5</v>
      </c>
    </row>
    <row r="11" spans="1:21" x14ac:dyDescent="0.2">
      <c r="A11" s="170">
        <v>44639.441079502314</v>
      </c>
      <c r="B11" s="171" t="s">
        <v>212</v>
      </c>
      <c r="C11" s="171" t="s">
        <v>25</v>
      </c>
      <c r="D11" s="171" t="s">
        <v>26</v>
      </c>
      <c r="E11" s="171" t="s">
        <v>28</v>
      </c>
      <c r="F11" s="171" t="s">
        <v>364</v>
      </c>
      <c r="G11" s="171" t="s">
        <v>214</v>
      </c>
      <c r="H11" s="171" t="s">
        <v>31</v>
      </c>
      <c r="I11" s="171">
        <v>4</v>
      </c>
      <c r="J11" s="171">
        <v>4</v>
      </c>
      <c r="K11" s="171">
        <v>5</v>
      </c>
      <c r="L11" s="171">
        <v>5</v>
      </c>
      <c r="M11" s="171">
        <v>5</v>
      </c>
      <c r="N11" s="171">
        <v>5</v>
      </c>
      <c r="O11" s="171">
        <v>5</v>
      </c>
      <c r="P11" s="171">
        <v>4</v>
      </c>
      <c r="Q11" s="171">
        <v>4</v>
      </c>
      <c r="R11" s="171">
        <v>2</v>
      </c>
      <c r="S11" s="171">
        <v>3</v>
      </c>
      <c r="T11" s="171">
        <v>4</v>
      </c>
    </row>
    <row r="12" spans="1:21" x14ac:dyDescent="0.2">
      <c r="A12" s="170">
        <v>44639.441683726851</v>
      </c>
      <c r="B12" s="171" t="s">
        <v>222</v>
      </c>
      <c r="C12" s="171" t="s">
        <v>20</v>
      </c>
      <c r="D12" s="171" t="s">
        <v>26</v>
      </c>
      <c r="E12" s="171" t="s">
        <v>28</v>
      </c>
      <c r="F12" s="171" t="s">
        <v>27</v>
      </c>
      <c r="G12" s="171" t="s">
        <v>126</v>
      </c>
      <c r="H12" s="171" t="s">
        <v>31</v>
      </c>
      <c r="I12" s="171">
        <v>5</v>
      </c>
      <c r="J12" s="171">
        <v>5</v>
      </c>
      <c r="K12" s="171">
        <v>5</v>
      </c>
      <c r="L12" s="171">
        <v>5</v>
      </c>
      <c r="M12" s="171">
        <v>5</v>
      </c>
      <c r="N12" s="171">
        <v>5</v>
      </c>
      <c r="O12" s="171">
        <v>5</v>
      </c>
      <c r="P12" s="171">
        <v>5</v>
      </c>
      <c r="Q12" s="171">
        <v>5</v>
      </c>
      <c r="R12" s="171">
        <v>5</v>
      </c>
      <c r="S12" s="171">
        <v>5</v>
      </c>
      <c r="T12" s="171">
        <v>5</v>
      </c>
      <c r="U12" s="171" t="s">
        <v>223</v>
      </c>
    </row>
    <row r="13" spans="1:21" x14ac:dyDescent="0.2">
      <c r="A13" s="170">
        <v>44639.442163449072</v>
      </c>
      <c r="B13" s="171" t="s">
        <v>226</v>
      </c>
      <c r="C13" s="171" t="s">
        <v>25</v>
      </c>
      <c r="D13" s="171" t="s">
        <v>26</v>
      </c>
      <c r="E13" s="171" t="s">
        <v>28</v>
      </c>
      <c r="F13" s="171" t="s">
        <v>27</v>
      </c>
      <c r="G13" s="171" t="s">
        <v>126</v>
      </c>
      <c r="H13" s="171" t="s">
        <v>31</v>
      </c>
      <c r="I13" s="171">
        <v>4</v>
      </c>
      <c r="J13" s="171">
        <v>4</v>
      </c>
      <c r="K13" s="171">
        <v>4</v>
      </c>
      <c r="L13" s="171">
        <v>4</v>
      </c>
      <c r="M13" s="171">
        <v>4</v>
      </c>
      <c r="N13" s="171">
        <v>4</v>
      </c>
      <c r="O13" s="171">
        <v>4</v>
      </c>
      <c r="P13" s="171">
        <v>4</v>
      </c>
      <c r="Q13" s="171">
        <v>4</v>
      </c>
      <c r="R13" s="171">
        <v>3</v>
      </c>
      <c r="S13" s="171">
        <v>4</v>
      </c>
      <c r="T13" s="171">
        <v>4</v>
      </c>
      <c r="U13" s="171" t="s">
        <v>227</v>
      </c>
    </row>
    <row r="14" spans="1:21" x14ac:dyDescent="0.2">
      <c r="A14" s="170">
        <v>44639.443384212966</v>
      </c>
      <c r="B14" s="171" t="s">
        <v>234</v>
      </c>
      <c r="C14" s="171" t="s">
        <v>25</v>
      </c>
      <c r="D14" s="171" t="s">
        <v>26</v>
      </c>
      <c r="E14" s="171" t="s">
        <v>28</v>
      </c>
      <c r="F14" s="171" t="s">
        <v>235</v>
      </c>
      <c r="G14" s="171" t="s">
        <v>236</v>
      </c>
      <c r="H14" s="171" t="s">
        <v>31</v>
      </c>
      <c r="I14" s="171">
        <v>5</v>
      </c>
      <c r="J14" s="171">
        <v>4</v>
      </c>
      <c r="K14" s="171">
        <v>5</v>
      </c>
      <c r="L14" s="171">
        <v>4</v>
      </c>
      <c r="M14" s="171">
        <v>5</v>
      </c>
      <c r="N14" s="171">
        <v>5</v>
      </c>
      <c r="O14" s="171">
        <v>5</v>
      </c>
      <c r="P14" s="171">
        <v>5</v>
      </c>
      <c r="Q14" s="171">
        <v>5</v>
      </c>
      <c r="R14" s="171">
        <v>5</v>
      </c>
      <c r="S14" s="171">
        <v>5</v>
      </c>
      <c r="T14" s="171">
        <v>5</v>
      </c>
    </row>
    <row r="15" spans="1:21" x14ac:dyDescent="0.2">
      <c r="A15" s="170">
        <v>44639.44402649306</v>
      </c>
      <c r="B15" s="171" t="s">
        <v>240</v>
      </c>
      <c r="C15" s="171" t="s">
        <v>20</v>
      </c>
      <c r="D15" s="171" t="s">
        <v>26</v>
      </c>
      <c r="E15" s="171" t="s">
        <v>28</v>
      </c>
      <c r="F15" s="171" t="s">
        <v>27</v>
      </c>
      <c r="G15" s="171" t="s">
        <v>185</v>
      </c>
      <c r="H15" s="171" t="s">
        <v>31</v>
      </c>
      <c r="I15" s="171">
        <v>4</v>
      </c>
      <c r="J15" s="171">
        <v>4</v>
      </c>
      <c r="K15" s="171">
        <v>4</v>
      </c>
      <c r="L15" s="171">
        <v>5</v>
      </c>
      <c r="M15" s="171">
        <v>5</v>
      </c>
      <c r="N15" s="171">
        <v>4</v>
      </c>
      <c r="O15" s="171">
        <v>5</v>
      </c>
      <c r="P15" s="171">
        <v>5</v>
      </c>
      <c r="Q15" s="171">
        <v>5</v>
      </c>
      <c r="R15" s="171">
        <v>3</v>
      </c>
      <c r="S15" s="171">
        <v>4</v>
      </c>
      <c r="T15" s="171">
        <v>4</v>
      </c>
    </row>
    <row r="16" spans="1:21" x14ac:dyDescent="0.2">
      <c r="A16" s="170">
        <v>44639.446307881939</v>
      </c>
      <c r="B16" s="171" t="s">
        <v>245</v>
      </c>
      <c r="C16" s="171" t="s">
        <v>25</v>
      </c>
      <c r="D16" s="171" t="s">
        <v>21</v>
      </c>
      <c r="E16" s="171" t="s">
        <v>28</v>
      </c>
      <c r="F16" s="171" t="s">
        <v>27</v>
      </c>
      <c r="G16" s="171" t="s">
        <v>131</v>
      </c>
      <c r="H16" s="171" t="s">
        <v>31</v>
      </c>
      <c r="I16" s="171">
        <v>5</v>
      </c>
      <c r="J16" s="171">
        <v>5</v>
      </c>
      <c r="K16" s="171">
        <v>4</v>
      </c>
      <c r="L16" s="171">
        <v>5</v>
      </c>
      <c r="M16" s="171">
        <v>4</v>
      </c>
      <c r="N16" s="171">
        <v>5</v>
      </c>
      <c r="O16" s="171">
        <v>5</v>
      </c>
      <c r="P16" s="171">
        <v>5</v>
      </c>
      <c r="Q16" s="171">
        <v>5</v>
      </c>
      <c r="R16" s="171">
        <v>3</v>
      </c>
      <c r="S16" s="171">
        <v>4</v>
      </c>
      <c r="T16" s="171">
        <v>4</v>
      </c>
      <c r="U16" s="171" t="s">
        <v>32</v>
      </c>
    </row>
    <row r="17" spans="1:21" x14ac:dyDescent="0.2">
      <c r="A17" s="170">
        <v>44639.446878738425</v>
      </c>
      <c r="B17" s="171" t="s">
        <v>247</v>
      </c>
      <c r="C17" s="171" t="s">
        <v>25</v>
      </c>
      <c r="D17" s="171" t="s">
        <v>24</v>
      </c>
      <c r="E17" s="171" t="s">
        <v>22</v>
      </c>
      <c r="F17" s="171" t="s">
        <v>27</v>
      </c>
      <c r="G17" s="171" t="s">
        <v>248</v>
      </c>
      <c r="H17" s="171" t="s">
        <v>31</v>
      </c>
      <c r="I17" s="171">
        <v>5</v>
      </c>
      <c r="J17" s="171">
        <v>5</v>
      </c>
      <c r="K17" s="171">
        <v>5</v>
      </c>
      <c r="L17" s="171">
        <v>5</v>
      </c>
      <c r="M17" s="171">
        <v>5</v>
      </c>
      <c r="N17" s="171">
        <v>5</v>
      </c>
      <c r="O17" s="171">
        <v>5</v>
      </c>
      <c r="P17" s="171">
        <v>5</v>
      </c>
      <c r="Q17" s="171">
        <v>5</v>
      </c>
      <c r="R17" s="171">
        <v>3</v>
      </c>
      <c r="S17" s="171">
        <v>4</v>
      </c>
      <c r="T17" s="171">
        <v>4</v>
      </c>
    </row>
    <row r="18" spans="1:21" x14ac:dyDescent="0.2">
      <c r="A18" s="170">
        <v>44639.447331111107</v>
      </c>
      <c r="B18" s="171" t="s">
        <v>250</v>
      </c>
      <c r="C18" s="171" t="s">
        <v>20</v>
      </c>
      <c r="D18" s="171" t="s">
        <v>24</v>
      </c>
      <c r="E18" s="171" t="s">
        <v>28</v>
      </c>
      <c r="F18" s="171" t="s">
        <v>251</v>
      </c>
      <c r="G18" s="171" t="s">
        <v>252</v>
      </c>
      <c r="H18" s="171" t="s">
        <v>31</v>
      </c>
      <c r="I18" s="171">
        <v>4</v>
      </c>
      <c r="J18" s="171">
        <v>4</v>
      </c>
      <c r="K18" s="171">
        <v>4</v>
      </c>
      <c r="L18" s="171">
        <v>4</v>
      </c>
      <c r="M18" s="171">
        <v>4</v>
      </c>
      <c r="N18" s="171">
        <v>4</v>
      </c>
      <c r="O18" s="171">
        <v>4</v>
      </c>
      <c r="P18" s="171">
        <v>4</v>
      </c>
      <c r="Q18" s="171">
        <v>4</v>
      </c>
      <c r="R18" s="171">
        <v>3</v>
      </c>
      <c r="S18" s="171">
        <v>4</v>
      </c>
      <c r="T18" s="171">
        <v>4</v>
      </c>
    </row>
    <row r="19" spans="1:21" x14ac:dyDescent="0.2">
      <c r="A19" s="170">
        <v>44639.452047291663</v>
      </c>
      <c r="B19" s="171" t="s">
        <v>264</v>
      </c>
      <c r="C19" s="171" t="s">
        <v>20</v>
      </c>
      <c r="D19" s="171" t="s">
        <v>24</v>
      </c>
      <c r="E19" s="171" t="s">
        <v>28</v>
      </c>
      <c r="F19" s="171" t="s">
        <v>158</v>
      </c>
      <c r="G19" s="171" t="s">
        <v>159</v>
      </c>
      <c r="H19" s="171" t="s">
        <v>31</v>
      </c>
      <c r="I19" s="171">
        <v>5</v>
      </c>
      <c r="J19" s="171">
        <v>5</v>
      </c>
      <c r="K19" s="171">
        <v>5</v>
      </c>
      <c r="L19" s="171">
        <v>5</v>
      </c>
      <c r="M19" s="171">
        <v>5</v>
      </c>
      <c r="N19" s="171">
        <v>5</v>
      </c>
      <c r="O19" s="171">
        <v>5</v>
      </c>
      <c r="P19" s="171">
        <v>5</v>
      </c>
      <c r="Q19" s="171">
        <v>5</v>
      </c>
      <c r="R19" s="171">
        <v>2</v>
      </c>
      <c r="S19" s="171">
        <v>4</v>
      </c>
      <c r="T19" s="171">
        <v>5</v>
      </c>
      <c r="U19" s="171" t="s">
        <v>354</v>
      </c>
    </row>
    <row r="20" spans="1:21" x14ac:dyDescent="0.2">
      <c r="A20" s="170">
        <v>44639.452731550926</v>
      </c>
      <c r="B20" s="171" t="s">
        <v>266</v>
      </c>
      <c r="C20" s="171" t="s">
        <v>20</v>
      </c>
      <c r="D20" s="171" t="s">
        <v>24</v>
      </c>
      <c r="E20" s="171" t="s">
        <v>22</v>
      </c>
      <c r="F20" s="171" t="s">
        <v>27</v>
      </c>
      <c r="G20" s="171" t="s">
        <v>248</v>
      </c>
      <c r="H20" s="171" t="s">
        <v>31</v>
      </c>
      <c r="I20" s="171">
        <v>5</v>
      </c>
      <c r="J20" s="171">
        <v>5</v>
      </c>
      <c r="K20" s="171">
        <v>5</v>
      </c>
      <c r="L20" s="171">
        <v>5</v>
      </c>
      <c r="M20" s="171">
        <v>5</v>
      </c>
      <c r="N20" s="171">
        <v>5</v>
      </c>
      <c r="O20" s="171">
        <v>5</v>
      </c>
      <c r="P20" s="171">
        <v>5</v>
      </c>
      <c r="Q20" s="171">
        <v>5</v>
      </c>
      <c r="R20" s="171">
        <v>3</v>
      </c>
      <c r="S20" s="171">
        <v>4</v>
      </c>
      <c r="T20" s="171">
        <v>4</v>
      </c>
      <c r="U20" s="171" t="s">
        <v>355</v>
      </c>
    </row>
    <row r="21" spans="1:21" x14ac:dyDescent="0.2">
      <c r="A21" s="170">
        <v>44639.455398518519</v>
      </c>
      <c r="B21" s="171" t="s">
        <v>270</v>
      </c>
      <c r="C21" s="171" t="s">
        <v>25</v>
      </c>
      <c r="D21" s="171" t="s">
        <v>26</v>
      </c>
      <c r="E21" s="171" t="s">
        <v>28</v>
      </c>
      <c r="F21" s="171" t="s">
        <v>364</v>
      </c>
      <c r="G21" s="173" t="s">
        <v>365</v>
      </c>
      <c r="H21" s="171" t="s">
        <v>31</v>
      </c>
      <c r="I21" s="171">
        <v>5</v>
      </c>
      <c r="J21" s="171">
        <v>5</v>
      </c>
      <c r="K21" s="171">
        <v>5</v>
      </c>
      <c r="L21" s="171">
        <v>5</v>
      </c>
      <c r="M21" s="171">
        <v>5</v>
      </c>
      <c r="N21" s="171">
        <v>5</v>
      </c>
      <c r="O21" s="171">
        <v>5</v>
      </c>
      <c r="P21" s="171">
        <v>5</v>
      </c>
      <c r="Q21" s="171">
        <v>5</v>
      </c>
      <c r="R21" s="171">
        <v>3</v>
      </c>
      <c r="S21" s="171">
        <v>4</v>
      </c>
      <c r="T21" s="171">
        <v>4</v>
      </c>
      <c r="U21" s="171" t="s">
        <v>32</v>
      </c>
    </row>
    <row r="22" spans="1:21" x14ac:dyDescent="0.2">
      <c r="A22" s="170">
        <v>44639.455973530094</v>
      </c>
      <c r="B22" s="171" t="s">
        <v>276</v>
      </c>
      <c r="C22" s="171" t="s">
        <v>25</v>
      </c>
      <c r="D22" s="171" t="s">
        <v>26</v>
      </c>
      <c r="E22" s="171" t="s">
        <v>28</v>
      </c>
      <c r="F22" s="171" t="s">
        <v>27</v>
      </c>
      <c r="G22" s="171" t="s">
        <v>126</v>
      </c>
      <c r="H22" s="171" t="s">
        <v>31</v>
      </c>
      <c r="I22" s="171">
        <v>5</v>
      </c>
      <c r="J22" s="171">
        <v>5</v>
      </c>
      <c r="K22" s="171">
        <v>5</v>
      </c>
      <c r="L22" s="171">
        <v>5</v>
      </c>
      <c r="M22" s="171">
        <v>5</v>
      </c>
      <c r="N22" s="171">
        <v>5</v>
      </c>
      <c r="O22" s="171">
        <v>5</v>
      </c>
      <c r="P22" s="171">
        <v>5</v>
      </c>
      <c r="Q22" s="171">
        <v>5</v>
      </c>
      <c r="R22" s="171">
        <v>3</v>
      </c>
      <c r="S22" s="171">
        <v>4</v>
      </c>
      <c r="T22" s="171">
        <v>5</v>
      </c>
      <c r="U22" s="171" t="s">
        <v>356</v>
      </c>
    </row>
    <row r="23" spans="1:21" x14ac:dyDescent="0.2">
      <c r="A23" s="170">
        <v>44639.465083356481</v>
      </c>
      <c r="B23" s="171" t="s">
        <v>289</v>
      </c>
      <c r="C23" s="171" t="s">
        <v>20</v>
      </c>
      <c r="D23" s="171" t="s">
        <v>24</v>
      </c>
      <c r="E23" s="171" t="s">
        <v>28</v>
      </c>
      <c r="F23" s="171" t="s">
        <v>364</v>
      </c>
      <c r="G23" s="171" t="s">
        <v>263</v>
      </c>
      <c r="H23" s="171" t="s">
        <v>31</v>
      </c>
      <c r="I23" s="171">
        <v>5</v>
      </c>
      <c r="J23" s="171">
        <v>5</v>
      </c>
      <c r="K23" s="171">
        <v>5</v>
      </c>
      <c r="L23" s="171">
        <v>5</v>
      </c>
      <c r="M23" s="171">
        <v>4</v>
      </c>
      <c r="N23" s="171">
        <v>5</v>
      </c>
      <c r="O23" s="171">
        <v>4</v>
      </c>
      <c r="P23" s="171">
        <v>4</v>
      </c>
      <c r="Q23" s="171">
        <v>4</v>
      </c>
      <c r="R23" s="171">
        <v>3</v>
      </c>
      <c r="S23" s="171">
        <v>4</v>
      </c>
      <c r="T23" s="171">
        <v>4</v>
      </c>
    </row>
    <row r="24" spans="1:21" x14ac:dyDescent="0.2">
      <c r="A24" s="170">
        <v>44639.466539189816</v>
      </c>
      <c r="B24" s="171" t="s">
        <v>290</v>
      </c>
      <c r="C24" s="171" t="s">
        <v>25</v>
      </c>
      <c r="D24" s="171" t="s">
        <v>26</v>
      </c>
      <c r="E24" s="171" t="s">
        <v>28</v>
      </c>
      <c r="F24" s="171" t="s">
        <v>198</v>
      </c>
      <c r="G24" s="171" t="s">
        <v>291</v>
      </c>
      <c r="H24" s="171" t="s">
        <v>31</v>
      </c>
      <c r="I24" s="171">
        <v>3</v>
      </c>
      <c r="J24" s="171">
        <v>4</v>
      </c>
      <c r="K24" s="171">
        <v>4</v>
      </c>
      <c r="L24" s="171">
        <v>4</v>
      </c>
      <c r="M24" s="171">
        <v>4</v>
      </c>
      <c r="N24" s="171">
        <v>4</v>
      </c>
      <c r="O24" s="171">
        <v>5</v>
      </c>
      <c r="P24" s="171">
        <v>5</v>
      </c>
      <c r="Q24" s="171">
        <v>5</v>
      </c>
      <c r="R24" s="171">
        <v>1</v>
      </c>
      <c r="S24" s="171">
        <v>2</v>
      </c>
      <c r="T24" s="171">
        <v>3</v>
      </c>
    </row>
    <row r="25" spans="1:21" x14ac:dyDescent="0.2">
      <c r="A25" s="170">
        <v>44639.471301956015</v>
      </c>
      <c r="B25" s="171" t="s">
        <v>298</v>
      </c>
      <c r="C25" s="171" t="s">
        <v>25</v>
      </c>
      <c r="D25" s="171" t="s">
        <v>21</v>
      </c>
      <c r="E25" s="171" t="s">
        <v>28</v>
      </c>
      <c r="F25" s="171" t="s">
        <v>147</v>
      </c>
      <c r="G25" s="171" t="s">
        <v>148</v>
      </c>
      <c r="H25" s="171" t="s">
        <v>31</v>
      </c>
      <c r="I25" s="171">
        <v>4</v>
      </c>
      <c r="J25" s="171">
        <v>4</v>
      </c>
      <c r="K25" s="171">
        <v>4</v>
      </c>
      <c r="L25" s="171">
        <v>4</v>
      </c>
      <c r="M25" s="171">
        <v>3</v>
      </c>
      <c r="N25" s="171">
        <v>3</v>
      </c>
      <c r="O25" s="171">
        <v>4</v>
      </c>
      <c r="P25" s="171">
        <v>4</v>
      </c>
      <c r="Q25" s="171">
        <v>2</v>
      </c>
      <c r="R25" s="171">
        <v>2</v>
      </c>
      <c r="S25" s="171">
        <v>3</v>
      </c>
      <c r="T25" s="171">
        <v>3</v>
      </c>
    </row>
    <row r="26" spans="1:21" x14ac:dyDescent="0.2">
      <c r="A26" s="170">
        <v>44639.478992962962</v>
      </c>
      <c r="B26" s="171" t="s">
        <v>308</v>
      </c>
      <c r="C26" s="171" t="s">
        <v>25</v>
      </c>
      <c r="D26" s="171" t="s">
        <v>21</v>
      </c>
      <c r="E26" s="171" t="s">
        <v>28</v>
      </c>
      <c r="F26" s="171" t="s">
        <v>364</v>
      </c>
      <c r="G26" s="171" t="s">
        <v>310</v>
      </c>
      <c r="H26" s="171" t="s">
        <v>31</v>
      </c>
      <c r="I26" s="171">
        <v>5</v>
      </c>
      <c r="J26" s="171">
        <v>5</v>
      </c>
      <c r="K26" s="171">
        <v>5</v>
      </c>
      <c r="L26" s="171">
        <v>5</v>
      </c>
      <c r="M26" s="171">
        <v>4</v>
      </c>
      <c r="N26" s="171">
        <v>5</v>
      </c>
      <c r="O26" s="171">
        <v>5</v>
      </c>
      <c r="P26" s="171">
        <v>5</v>
      </c>
      <c r="Q26" s="171">
        <v>5</v>
      </c>
      <c r="R26" s="171">
        <v>2</v>
      </c>
      <c r="S26" s="171">
        <v>3</v>
      </c>
      <c r="T26" s="171">
        <v>4</v>
      </c>
      <c r="U26" s="171" t="s">
        <v>357</v>
      </c>
    </row>
    <row r="27" spans="1:21" x14ac:dyDescent="0.2">
      <c r="A27" s="170">
        <v>44639.481734050925</v>
      </c>
      <c r="B27" s="171" t="s">
        <v>315</v>
      </c>
      <c r="C27" s="171" t="s">
        <v>25</v>
      </c>
      <c r="D27" s="171" t="s">
        <v>26</v>
      </c>
      <c r="E27" s="171" t="s">
        <v>28</v>
      </c>
      <c r="F27" s="171" t="s">
        <v>133</v>
      </c>
      <c r="G27" s="171" t="s">
        <v>133</v>
      </c>
      <c r="H27" s="171" t="s">
        <v>31</v>
      </c>
      <c r="I27" s="171">
        <v>5</v>
      </c>
      <c r="J27" s="171">
        <v>5</v>
      </c>
      <c r="K27" s="171">
        <v>5</v>
      </c>
      <c r="L27" s="171">
        <v>5</v>
      </c>
      <c r="M27" s="171">
        <v>5</v>
      </c>
      <c r="N27" s="171">
        <v>5</v>
      </c>
      <c r="O27" s="171">
        <v>5</v>
      </c>
      <c r="P27" s="171">
        <v>5</v>
      </c>
      <c r="Q27" s="171">
        <v>5</v>
      </c>
      <c r="R27" s="171">
        <v>5</v>
      </c>
      <c r="S27" s="171">
        <v>5</v>
      </c>
      <c r="T27" s="171">
        <v>5</v>
      </c>
    </row>
    <row r="28" spans="1:21" x14ac:dyDescent="0.2">
      <c r="A28" s="170">
        <v>44639.486528912035</v>
      </c>
      <c r="B28" s="171" t="s">
        <v>318</v>
      </c>
      <c r="C28" s="171" t="s">
        <v>25</v>
      </c>
      <c r="D28" s="171" t="s">
        <v>26</v>
      </c>
      <c r="E28" s="171" t="s">
        <v>28</v>
      </c>
      <c r="F28" s="171" t="s">
        <v>133</v>
      </c>
      <c r="G28" s="171" t="s">
        <v>133</v>
      </c>
      <c r="H28" s="171" t="s">
        <v>31</v>
      </c>
      <c r="I28" s="171">
        <v>4</v>
      </c>
      <c r="J28" s="171">
        <v>4</v>
      </c>
      <c r="K28" s="171">
        <v>3</v>
      </c>
      <c r="L28" s="171">
        <v>3</v>
      </c>
      <c r="M28" s="171">
        <v>4</v>
      </c>
      <c r="N28" s="171">
        <v>4</v>
      </c>
      <c r="O28" s="171">
        <v>4</v>
      </c>
      <c r="P28" s="171">
        <v>4</v>
      </c>
      <c r="Q28" s="171">
        <v>4</v>
      </c>
      <c r="R28" s="171">
        <v>2</v>
      </c>
      <c r="S28" s="171">
        <v>3</v>
      </c>
      <c r="T28" s="171">
        <v>3</v>
      </c>
    </row>
    <row r="29" spans="1:21" x14ac:dyDescent="0.2">
      <c r="A29" s="170">
        <v>44639.487810856481</v>
      </c>
      <c r="B29" s="171" t="s">
        <v>321</v>
      </c>
      <c r="C29" s="171" t="s">
        <v>20</v>
      </c>
      <c r="D29" s="171" t="s">
        <v>24</v>
      </c>
      <c r="E29" s="171" t="s">
        <v>28</v>
      </c>
      <c r="F29" s="171" t="s">
        <v>158</v>
      </c>
      <c r="G29" s="171" t="s">
        <v>159</v>
      </c>
      <c r="H29" s="171" t="s">
        <v>31</v>
      </c>
      <c r="I29" s="171">
        <v>5</v>
      </c>
      <c r="J29" s="171">
        <v>5</v>
      </c>
      <c r="K29" s="171">
        <v>5</v>
      </c>
      <c r="L29" s="171">
        <v>4</v>
      </c>
      <c r="M29" s="171">
        <v>4</v>
      </c>
      <c r="N29" s="171">
        <v>5</v>
      </c>
      <c r="O29" s="171">
        <v>5</v>
      </c>
      <c r="P29" s="171">
        <v>5</v>
      </c>
      <c r="Q29" s="171">
        <v>5</v>
      </c>
      <c r="R29" s="171">
        <v>3</v>
      </c>
      <c r="S29" s="171">
        <v>4</v>
      </c>
      <c r="T29" s="171">
        <v>5</v>
      </c>
      <c r="U29" s="171" t="s">
        <v>32</v>
      </c>
    </row>
    <row r="30" spans="1:21" x14ac:dyDescent="0.2">
      <c r="A30" s="170">
        <v>44639.490283587962</v>
      </c>
      <c r="B30" s="171" t="s">
        <v>329</v>
      </c>
      <c r="C30" s="171" t="s">
        <v>25</v>
      </c>
      <c r="D30" s="171" t="s">
        <v>21</v>
      </c>
      <c r="E30" s="171" t="s">
        <v>28</v>
      </c>
      <c r="F30" s="171" t="s">
        <v>27</v>
      </c>
      <c r="G30" s="171" t="s">
        <v>131</v>
      </c>
      <c r="H30" s="171" t="s">
        <v>31</v>
      </c>
      <c r="I30" s="171">
        <v>4</v>
      </c>
      <c r="J30" s="171">
        <v>5</v>
      </c>
      <c r="K30" s="171">
        <v>5</v>
      </c>
      <c r="L30" s="171">
        <v>5</v>
      </c>
      <c r="M30" s="171">
        <v>4</v>
      </c>
      <c r="N30" s="171">
        <v>4</v>
      </c>
      <c r="O30" s="171">
        <v>2</v>
      </c>
      <c r="P30" s="171">
        <v>3</v>
      </c>
      <c r="Q30" s="171">
        <v>4</v>
      </c>
      <c r="R30" s="171">
        <v>2</v>
      </c>
      <c r="S30" s="171">
        <v>3</v>
      </c>
      <c r="T30" s="171">
        <v>3</v>
      </c>
    </row>
    <row r="31" spans="1:21" x14ac:dyDescent="0.2">
      <c r="A31" s="170">
        <v>44639.493830763888</v>
      </c>
      <c r="B31" s="171" t="s">
        <v>336</v>
      </c>
      <c r="C31" s="171" t="s">
        <v>25</v>
      </c>
      <c r="D31" s="171" t="s">
        <v>21</v>
      </c>
      <c r="E31" s="171" t="s">
        <v>28</v>
      </c>
      <c r="F31" s="171" t="s">
        <v>27</v>
      </c>
      <c r="G31" s="171" t="s">
        <v>131</v>
      </c>
      <c r="H31" s="171" t="s">
        <v>31</v>
      </c>
      <c r="I31" s="171">
        <v>5</v>
      </c>
      <c r="J31" s="171">
        <v>4</v>
      </c>
      <c r="K31" s="171">
        <v>4</v>
      </c>
      <c r="L31" s="171">
        <v>4</v>
      </c>
      <c r="M31" s="171">
        <v>4</v>
      </c>
      <c r="N31" s="171">
        <v>4</v>
      </c>
      <c r="O31" s="171">
        <v>3</v>
      </c>
      <c r="P31" s="171">
        <v>3</v>
      </c>
      <c r="Q31" s="171">
        <v>5</v>
      </c>
      <c r="R31" s="171">
        <v>2</v>
      </c>
      <c r="S31" s="171">
        <v>3</v>
      </c>
      <c r="T31" s="171">
        <v>3</v>
      </c>
      <c r="U31" s="171" t="s">
        <v>32</v>
      </c>
    </row>
    <row r="32" spans="1:21" x14ac:dyDescent="0.2">
      <c r="A32" s="170">
        <v>44639.498536655097</v>
      </c>
      <c r="B32" s="171" t="s">
        <v>341</v>
      </c>
      <c r="C32" s="171" t="s">
        <v>25</v>
      </c>
      <c r="D32" s="171" t="s">
        <v>24</v>
      </c>
      <c r="E32" s="171" t="s">
        <v>22</v>
      </c>
      <c r="F32" s="171" t="s">
        <v>27</v>
      </c>
      <c r="G32" s="171" t="s">
        <v>131</v>
      </c>
      <c r="H32" s="171" t="s">
        <v>31</v>
      </c>
      <c r="I32" s="171">
        <v>4</v>
      </c>
      <c r="J32" s="171">
        <v>5</v>
      </c>
      <c r="K32" s="171">
        <v>5</v>
      </c>
      <c r="L32" s="171">
        <v>5</v>
      </c>
      <c r="M32" s="171">
        <v>5</v>
      </c>
      <c r="N32" s="171">
        <v>5</v>
      </c>
      <c r="O32" s="171">
        <v>5</v>
      </c>
      <c r="P32" s="171">
        <v>4</v>
      </c>
      <c r="Q32" s="171">
        <v>5</v>
      </c>
      <c r="R32" s="171">
        <v>3</v>
      </c>
      <c r="S32" s="171">
        <v>5</v>
      </c>
      <c r="T32" s="171">
        <v>5</v>
      </c>
      <c r="U32" s="171" t="s">
        <v>359</v>
      </c>
    </row>
    <row r="33" spans="1:20" ht="23.25" x14ac:dyDescent="0.2">
      <c r="I33" s="1">
        <f>AVERAGE(I1:I32)</f>
        <v>4.4838709677419351</v>
      </c>
      <c r="J33" s="1">
        <f t="shared" ref="J33:T33" si="0">AVERAGE(J1:J32)</f>
        <v>4.5483870967741939</v>
      </c>
      <c r="K33" s="1">
        <f t="shared" si="0"/>
        <v>4.5666666666666664</v>
      </c>
      <c r="L33" s="1">
        <f t="shared" si="0"/>
        <v>4.5483870967741939</v>
      </c>
      <c r="M33" s="1">
        <f t="shared" si="0"/>
        <v>4.419354838709677</v>
      </c>
      <c r="N33" s="1">
        <f t="shared" si="0"/>
        <v>4.5161290322580649</v>
      </c>
      <c r="O33" s="1">
        <f t="shared" si="0"/>
        <v>4.5161290322580649</v>
      </c>
      <c r="P33" s="1">
        <f t="shared" si="0"/>
        <v>4.4838709677419351</v>
      </c>
      <c r="Q33" s="1">
        <f t="shared" si="0"/>
        <v>4.580645161290323</v>
      </c>
      <c r="R33" s="1">
        <f t="shared" si="0"/>
        <v>3.161290322580645</v>
      </c>
      <c r="S33" s="1">
        <f t="shared" si="0"/>
        <v>3.935483870967742</v>
      </c>
      <c r="T33" s="1">
        <f t="shared" si="0"/>
        <v>4.129032258064516</v>
      </c>
    </row>
    <row r="34" spans="1:20" ht="27.75" x14ac:dyDescent="0.65">
      <c r="D34" s="140" t="s">
        <v>101</v>
      </c>
      <c r="I34" s="2">
        <f>STDEV(I1:I33)</f>
        <v>0.56058539345106051</v>
      </c>
      <c r="J34" s="2">
        <f t="shared" ref="J34:T34" si="1">STDEV(J1:J33)</f>
        <v>0.49765318130778546</v>
      </c>
      <c r="K34" s="2">
        <f t="shared" si="1"/>
        <v>0.55876848714134053</v>
      </c>
      <c r="L34" s="2">
        <f t="shared" si="1"/>
        <v>0.55872606695769766</v>
      </c>
      <c r="M34" s="2">
        <f t="shared" si="1"/>
        <v>0.55498872690597789</v>
      </c>
      <c r="N34" s="2">
        <f t="shared" si="1"/>
        <v>0.56058539345105396</v>
      </c>
      <c r="O34" s="2">
        <f t="shared" si="1"/>
        <v>0.71260393659272414</v>
      </c>
      <c r="P34" s="2">
        <f t="shared" si="1"/>
        <v>0.61544464607545202</v>
      </c>
      <c r="Q34" s="2">
        <f t="shared" si="1"/>
        <v>0.66109359780384402</v>
      </c>
      <c r="R34" s="2">
        <f t="shared" si="1"/>
        <v>1.0502464900709487</v>
      </c>
      <c r="S34" s="2">
        <f t="shared" si="1"/>
        <v>0.71551848428447729</v>
      </c>
      <c r="T34" s="2">
        <f t="shared" si="1"/>
        <v>0.65951768710518976</v>
      </c>
    </row>
    <row r="35" spans="1:20" ht="24" x14ac:dyDescent="0.55000000000000004">
      <c r="D35" s="146" t="s">
        <v>27</v>
      </c>
      <c r="E35" s="144">
        <f>COUNTIF(F1:F34,"ศึกษาศาสตร์")</f>
        <v>15</v>
      </c>
      <c r="I35" s="3">
        <f>AVERAGE(I1:I34)</f>
        <v>4.3649835260967569</v>
      </c>
      <c r="J35" s="3">
        <f t="shared" ref="J35:T35" si="2">AVERAGE(J1:J34)</f>
        <v>4.4256375841843028</v>
      </c>
      <c r="K35" s="3">
        <f t="shared" si="2"/>
        <v>4.4414198485565004</v>
      </c>
      <c r="L35" s="3">
        <f t="shared" si="2"/>
        <v>4.4274882776888456</v>
      </c>
      <c r="M35" s="3">
        <f t="shared" si="2"/>
        <v>4.3022528353216858</v>
      </c>
      <c r="N35" s="3">
        <f t="shared" si="2"/>
        <v>4.3962640735063374</v>
      </c>
      <c r="O35" s="3">
        <f t="shared" si="2"/>
        <v>4.4008706960257822</v>
      </c>
      <c r="P35" s="3">
        <f t="shared" si="2"/>
        <v>4.3666459276914358</v>
      </c>
      <c r="Q35" s="3">
        <f t="shared" si="2"/>
        <v>4.4618708714877027</v>
      </c>
      <c r="R35" s="3">
        <f t="shared" si="2"/>
        <v>3.0973192973530783</v>
      </c>
      <c r="S35" s="3">
        <f t="shared" si="2"/>
        <v>3.8379091622803703</v>
      </c>
      <c r="T35" s="3">
        <f t="shared" si="2"/>
        <v>4.0238954528839308</v>
      </c>
    </row>
    <row r="36" spans="1:20" ht="24" x14ac:dyDescent="0.55000000000000004">
      <c r="A36" s="115" t="s">
        <v>102</v>
      </c>
      <c r="D36" s="146" t="s">
        <v>147</v>
      </c>
      <c r="E36" s="144">
        <f>COUNTIF(F1:F35,"สถาปัตยกรรมศาสตร์")</f>
        <v>1</v>
      </c>
      <c r="I36" s="4">
        <f>STDEV(I1:I32)</f>
        <v>0.5698518954918893</v>
      </c>
      <c r="J36" s="4">
        <f t="shared" ref="J36:T36" si="3">STDEV(J1:J32)</f>
        <v>0.50587941102067202</v>
      </c>
      <c r="K36" s="4">
        <f t="shared" si="3"/>
        <v>0.56832077715593565</v>
      </c>
      <c r="L36" s="4">
        <f t="shared" si="3"/>
        <v>0.56796183424706348</v>
      </c>
      <c r="M36" s="4">
        <f t="shared" si="3"/>
        <v>0.56416271579436339</v>
      </c>
      <c r="N36" s="4">
        <f t="shared" si="3"/>
        <v>0.5698518954918893</v>
      </c>
      <c r="O36" s="4">
        <f t="shared" si="3"/>
        <v>0.72438331206323303</v>
      </c>
      <c r="P36" s="4">
        <f t="shared" si="3"/>
        <v>0.62561797405634523</v>
      </c>
      <c r="Q36" s="4">
        <f t="shared" si="3"/>
        <v>0.672021505032246</v>
      </c>
      <c r="R36" s="4">
        <f t="shared" si="3"/>
        <v>1.0676071123014117</v>
      </c>
      <c r="S36" s="4">
        <f t="shared" si="3"/>
        <v>0.72734603736083991</v>
      </c>
      <c r="T36" s="4">
        <f t="shared" si="3"/>
        <v>0.67041954445809404</v>
      </c>
    </row>
    <row r="37" spans="1:20" ht="24" x14ac:dyDescent="0.55000000000000004">
      <c r="A37" s="143" t="s">
        <v>25</v>
      </c>
      <c r="B37" s="144">
        <f>COUNTIF(C1:C32,"หญิง")</f>
        <v>18</v>
      </c>
      <c r="D37" s="146" t="s">
        <v>364</v>
      </c>
      <c r="E37" s="144">
        <f>COUNTIF(F1:F36,"เกษตรศาสตร์ ทรัพยากรธรรมชาติและสิ่งแวดล้อม")</f>
        <v>4</v>
      </c>
    </row>
    <row r="38" spans="1:20" ht="24" x14ac:dyDescent="0.55000000000000004">
      <c r="A38" s="143" t="s">
        <v>20</v>
      </c>
      <c r="B38" s="144">
        <f>COUNTIF(C1:C32,"ชาย")</f>
        <v>13</v>
      </c>
      <c r="D38" s="146" t="s">
        <v>158</v>
      </c>
      <c r="E38" s="144">
        <f>COUNTIF(F1:F37,"สหเวชศาสตร์")</f>
        <v>2</v>
      </c>
    </row>
    <row r="39" spans="1:20" ht="24.75" customHeight="1" x14ac:dyDescent="0.55000000000000004">
      <c r="B39" s="149">
        <f>SUM(B37:B38)</f>
        <v>31</v>
      </c>
      <c r="D39" s="146" t="s">
        <v>198</v>
      </c>
      <c r="E39" s="144">
        <f>COUNTIF(F1:F38,"วิศวกรรมศาสตร์")</f>
        <v>2</v>
      </c>
    </row>
    <row r="40" spans="1:20" ht="23.25" customHeight="1" x14ac:dyDescent="0.55000000000000004">
      <c r="A40" s="116" t="s">
        <v>103</v>
      </c>
      <c r="B40" s="113"/>
      <c r="D40" s="146" t="s">
        <v>235</v>
      </c>
      <c r="E40" s="144">
        <f>COUNTIF(F1:F39,"ทันตแพทยศาสตร์")</f>
        <v>1</v>
      </c>
    </row>
    <row r="41" spans="1:20" ht="24" x14ac:dyDescent="0.55000000000000004">
      <c r="A41" s="143" t="s">
        <v>26</v>
      </c>
      <c r="B41" s="144">
        <f>COUNTIF(D1:D32,"20-30 ปี")</f>
        <v>16</v>
      </c>
      <c r="D41" s="146" t="s">
        <v>133</v>
      </c>
      <c r="E41" s="144">
        <f>COUNTIF(F1:F40,"สาธารณสุขศาสตร์")</f>
        <v>3</v>
      </c>
    </row>
    <row r="42" spans="1:20" ht="24" x14ac:dyDescent="0.55000000000000004">
      <c r="A42" s="143" t="s">
        <v>24</v>
      </c>
      <c r="B42" s="144">
        <f>COUNTIF(D1:D33,"31-40 ปี")</f>
        <v>10</v>
      </c>
      <c r="D42" s="146" t="s">
        <v>251</v>
      </c>
      <c r="E42" s="144">
        <f>COUNTIF(F1:F41,"เภสัชศาสตร์")</f>
        <v>1</v>
      </c>
    </row>
    <row r="43" spans="1:20" ht="24" x14ac:dyDescent="0.55000000000000004">
      <c r="A43" s="143" t="s">
        <v>21</v>
      </c>
      <c r="B43" s="144">
        <f>COUNTIF(D2:D33,"41-50 ปี")</f>
        <v>5</v>
      </c>
      <c r="D43" s="146" t="s">
        <v>361</v>
      </c>
      <c r="E43" s="144">
        <f>COUNTIF(F2:F42,"บริหารธุรกิจ เศรษฐศาสตร์และการสื่อสาร")</f>
        <v>2</v>
      </c>
    </row>
    <row r="44" spans="1:20" ht="24.75" customHeight="1" x14ac:dyDescent="0.25">
      <c r="A44" s="147"/>
      <c r="B44" s="149">
        <f>SUM(B41:B43)</f>
        <v>31</v>
      </c>
      <c r="E44" s="149">
        <f>SUM(E35:E43)</f>
        <v>31</v>
      </c>
    </row>
    <row r="45" spans="1:20" ht="25.5" customHeight="1" x14ac:dyDescent="0.55000000000000004">
      <c r="A45" s="117" t="s">
        <v>104</v>
      </c>
      <c r="B45" s="142"/>
    </row>
    <row r="46" spans="1:20" ht="24" x14ac:dyDescent="0.55000000000000004">
      <c r="A46" s="145" t="s">
        <v>28</v>
      </c>
      <c r="B46" s="144">
        <f>COUNTIF(E1:E33,"ปริญญาโท")</f>
        <v>27</v>
      </c>
    </row>
    <row r="47" spans="1:20" ht="24" x14ac:dyDescent="0.55000000000000004">
      <c r="A47" s="145" t="s">
        <v>22</v>
      </c>
      <c r="B47" s="144">
        <f>COUNTIF(E1:E32,"ปริญญาเอก")</f>
        <v>4</v>
      </c>
    </row>
    <row r="48" spans="1:20" ht="27.75" x14ac:dyDescent="0.65">
      <c r="B48" s="149">
        <f>SUM(B46:B47)</f>
        <v>31</v>
      </c>
      <c r="D48" s="140" t="s">
        <v>105</v>
      </c>
    </row>
    <row r="49" spans="1:20" ht="24" x14ac:dyDescent="0.55000000000000004">
      <c r="D49" s="145" t="s">
        <v>29</v>
      </c>
      <c r="E49" s="150">
        <f>COUNTIF(G1:G32,"การบริหารการศึกษา")</f>
        <v>2</v>
      </c>
    </row>
    <row r="50" spans="1:20" ht="24" customHeight="1" x14ac:dyDescent="0.55000000000000004">
      <c r="D50" s="145" t="s">
        <v>126</v>
      </c>
      <c r="E50" s="150">
        <f>COUNTIF(G1:G33,"หลักสูตรและการสอน")</f>
        <v>4</v>
      </c>
    </row>
    <row r="51" spans="1:20" ht="24" x14ac:dyDescent="0.55000000000000004">
      <c r="D51" s="145" t="s">
        <v>129</v>
      </c>
      <c r="E51" s="150">
        <f>COUNTIF(G1:G34,"วิศวกรรมไฟฟ้า")</f>
        <v>1</v>
      </c>
    </row>
    <row r="52" spans="1:20" ht="20.25" customHeight="1" x14ac:dyDescent="0.55000000000000004">
      <c r="D52" s="145" t="s">
        <v>133</v>
      </c>
      <c r="E52" s="150">
        <f>COUNTIF(G1:G35,"สาธารณสุขศาสตร์")</f>
        <v>3</v>
      </c>
    </row>
    <row r="53" spans="1:20" ht="24" x14ac:dyDescent="0.55000000000000004">
      <c r="D53" s="145" t="s">
        <v>139</v>
      </c>
      <c r="E53" s="150">
        <f>COUNTIF(G1:G36,"สังคมศึกษา")</f>
        <v>2</v>
      </c>
    </row>
    <row r="54" spans="1:20" ht="24" x14ac:dyDescent="0.55000000000000004">
      <c r="D54" s="145" t="s">
        <v>363</v>
      </c>
      <c r="E54" s="150">
        <f>COUNTIF(G1:G37,"บริหารธุรกิจ ")</f>
        <v>2</v>
      </c>
    </row>
    <row r="55" spans="1:20" ht="24" x14ac:dyDescent="0.55000000000000004">
      <c r="D55" s="145" t="s">
        <v>214</v>
      </c>
      <c r="E55" s="150">
        <f>COUNTIF(G1:G41,"สัตวศาสตร์")</f>
        <v>1</v>
      </c>
    </row>
    <row r="56" spans="1:20" s="119" customFormat="1" ht="21" customHeight="1" x14ac:dyDescent="0.55000000000000004">
      <c r="A56"/>
      <c r="B56"/>
      <c r="C56"/>
      <c r="D56" s="148" t="s">
        <v>236</v>
      </c>
      <c r="E56" s="150">
        <f>COUNTIF(G1:G42,"ทันตกรรมสำหรับเด็ก")</f>
        <v>1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24" x14ac:dyDescent="0.55000000000000004">
      <c r="D57" s="148" t="s">
        <v>185</v>
      </c>
      <c r="E57" s="150">
        <f>COUNTIF(G1:G43,"นวัตกรรมทางการวัดผลการเรียนรู้")</f>
        <v>1</v>
      </c>
    </row>
    <row r="58" spans="1:20" ht="24" x14ac:dyDescent="0.55000000000000004">
      <c r="D58" s="148" t="s">
        <v>248</v>
      </c>
      <c r="E58" s="150">
        <f>COUNTIF(G1:G44,"พลศึกษาและวิทยาศาสตร์การออกกำลังกาย")</f>
        <v>2</v>
      </c>
    </row>
    <row r="59" spans="1:20" ht="24" x14ac:dyDescent="0.55000000000000004">
      <c r="D59" s="148" t="s">
        <v>252</v>
      </c>
      <c r="E59" s="150">
        <f>COUNTIF(G1:G45,"เภสัชวิทยา")</f>
        <v>1</v>
      </c>
    </row>
    <row r="60" spans="1:20" ht="24" x14ac:dyDescent="0.55000000000000004">
      <c r="D60" s="148" t="s">
        <v>159</v>
      </c>
      <c r="E60" s="150">
        <f>COUNTIF(G1:G46,"เทคนิคการแพทย์")</f>
        <v>2</v>
      </c>
    </row>
    <row r="61" spans="1:20" ht="24" x14ac:dyDescent="0.55000000000000004">
      <c r="D61" s="148" t="s">
        <v>365</v>
      </c>
      <c r="E61" s="150">
        <f>COUNTIF(G1:G47,"วิทยาศาสตร์และเทคโนโลยีการอาหาร")</f>
        <v>1</v>
      </c>
    </row>
    <row r="62" spans="1:20" ht="24" x14ac:dyDescent="0.55000000000000004">
      <c r="D62" s="148" t="s">
        <v>263</v>
      </c>
      <c r="E62" s="150">
        <f>COUNTIF(G1:G48,"ภูมิสารสนเทศศาสตร์")</f>
        <v>1</v>
      </c>
    </row>
    <row r="63" spans="1:20" ht="24" x14ac:dyDescent="0.55000000000000004">
      <c r="D63" s="148" t="s">
        <v>291</v>
      </c>
      <c r="E63" s="150">
        <f>COUNTIF(G1:G49,"วิศวกรรรมการจัดการ")</f>
        <v>1</v>
      </c>
    </row>
    <row r="64" spans="1:20" ht="24" x14ac:dyDescent="0.55000000000000004">
      <c r="D64" s="148" t="s">
        <v>148</v>
      </c>
      <c r="E64" s="150">
        <f>COUNTIF(G1:G50,"ศิลปะและการออกแบบ")</f>
        <v>1</v>
      </c>
    </row>
    <row r="65" spans="4:5" ht="24" x14ac:dyDescent="0.55000000000000004">
      <c r="D65" s="148" t="s">
        <v>310</v>
      </c>
      <c r="E65" s="150">
        <f>COUNTIF(G1:G51,"การบริหารเทคโนโลยีสารสนเทศเชิงกลยุทธ์")</f>
        <v>1</v>
      </c>
    </row>
    <row r="66" spans="4:5" ht="24" x14ac:dyDescent="0.55000000000000004">
      <c r="D66" s="148" t="s">
        <v>131</v>
      </c>
      <c r="E66" s="150">
        <f>COUNTIF(G1:G52,"วิจัยและประเมินทางการศึกษา")</f>
        <v>4</v>
      </c>
    </row>
    <row r="67" spans="4:5" ht="20.25" customHeight="1" x14ac:dyDescent="0.25">
      <c r="E67" s="149">
        <f>SUM(E49:E66)</f>
        <v>31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1D6E-6DE2-4F72-8EAC-F02291F4B805}">
  <sheetPr>
    <tabColor theme="4" tint="0.39997558519241921"/>
  </sheetPr>
  <dimension ref="A1:U59"/>
  <sheetViews>
    <sheetView zoomScale="70" zoomScaleNormal="70" workbookViewId="0">
      <selection activeCell="G40" sqref="G40"/>
    </sheetView>
  </sheetViews>
  <sheetFormatPr defaultRowHeight="12.75" x14ac:dyDescent="0.2"/>
  <cols>
    <col min="1" max="1" width="36" bestFit="1" customWidth="1"/>
    <col min="2" max="2" width="26.7109375" bestFit="1" customWidth="1"/>
    <col min="3" max="3" width="10.7109375" bestFit="1" customWidth="1"/>
    <col min="4" max="4" width="40.5703125" bestFit="1" customWidth="1"/>
    <col min="5" max="5" width="14.7109375" bestFit="1" customWidth="1"/>
    <col min="6" max="6" width="42.7109375" bestFit="1" customWidth="1"/>
    <col min="7" max="7" width="34.7109375" bestFit="1" customWidth="1"/>
    <col min="8" max="8" width="22.5703125" bestFit="1" customWidth="1"/>
  </cols>
  <sheetData>
    <row r="1" spans="1:21" x14ac:dyDescent="0.2">
      <c r="A1" s="169" t="s">
        <v>0</v>
      </c>
      <c r="B1" s="169" t="s">
        <v>106</v>
      </c>
      <c r="C1" s="169" t="s">
        <v>1</v>
      </c>
      <c r="D1" s="169" t="s">
        <v>2</v>
      </c>
      <c r="E1" s="169" t="s">
        <v>3</v>
      </c>
      <c r="F1" s="169" t="s">
        <v>4</v>
      </c>
      <c r="G1" s="169" t="s">
        <v>5</v>
      </c>
      <c r="H1" s="169" t="s">
        <v>6</v>
      </c>
      <c r="I1" s="169" t="s">
        <v>7</v>
      </c>
      <c r="J1" s="169" t="s">
        <v>8</v>
      </c>
      <c r="K1" s="169" t="s">
        <v>9</v>
      </c>
      <c r="L1" s="169" t="s">
        <v>10</v>
      </c>
      <c r="M1" s="169" t="s">
        <v>11</v>
      </c>
      <c r="N1" s="169" t="s">
        <v>12</v>
      </c>
      <c r="O1" s="169" t="s">
        <v>13</v>
      </c>
      <c r="P1" s="169" t="s">
        <v>14</v>
      </c>
      <c r="Q1" s="169" t="s">
        <v>15</v>
      </c>
      <c r="R1" s="169" t="s">
        <v>16</v>
      </c>
      <c r="S1" s="169" t="s">
        <v>17</v>
      </c>
      <c r="T1" s="169" t="s">
        <v>18</v>
      </c>
      <c r="U1" s="169" t="s">
        <v>19</v>
      </c>
    </row>
    <row r="2" spans="1:21" x14ac:dyDescent="0.2">
      <c r="A2" s="170">
        <v>44639.423164629625</v>
      </c>
      <c r="B2" s="171" t="s">
        <v>141</v>
      </c>
      <c r="C2" s="171" t="s">
        <v>25</v>
      </c>
      <c r="D2" s="171" t="s">
        <v>26</v>
      </c>
      <c r="E2" s="171" t="s">
        <v>28</v>
      </c>
      <c r="F2" s="171" t="s">
        <v>364</v>
      </c>
      <c r="G2" s="171" t="s">
        <v>143</v>
      </c>
      <c r="H2" s="171" t="s">
        <v>30</v>
      </c>
      <c r="I2" s="171">
        <v>4</v>
      </c>
      <c r="J2" s="171">
        <v>4</v>
      </c>
      <c r="K2" s="171">
        <v>4</v>
      </c>
      <c r="L2" s="171">
        <v>4</v>
      </c>
      <c r="M2" s="171">
        <v>5</v>
      </c>
      <c r="N2" s="171">
        <v>5</v>
      </c>
      <c r="O2" s="171">
        <v>5</v>
      </c>
      <c r="P2" s="171">
        <v>5</v>
      </c>
      <c r="Q2" s="171">
        <v>5</v>
      </c>
      <c r="R2" s="171">
        <v>3</v>
      </c>
      <c r="S2" s="171">
        <v>4</v>
      </c>
      <c r="T2" s="171">
        <v>4</v>
      </c>
    </row>
    <row r="3" spans="1:21" x14ac:dyDescent="0.2">
      <c r="A3" s="170">
        <v>44639.42479258102</v>
      </c>
      <c r="B3" s="171" t="s">
        <v>150</v>
      </c>
      <c r="C3" s="171" t="s">
        <v>20</v>
      </c>
      <c r="D3" s="171" t="s">
        <v>26</v>
      </c>
      <c r="E3" s="171" t="s">
        <v>22</v>
      </c>
      <c r="F3" s="173" t="s">
        <v>135</v>
      </c>
      <c r="G3" s="171" t="s">
        <v>152</v>
      </c>
      <c r="H3" s="171" t="s">
        <v>30</v>
      </c>
      <c r="I3" s="171">
        <v>4</v>
      </c>
      <c r="J3" s="171">
        <v>4</v>
      </c>
      <c r="K3" s="171">
        <v>4</v>
      </c>
      <c r="L3" s="171">
        <v>4</v>
      </c>
      <c r="M3" s="171">
        <v>4</v>
      </c>
      <c r="N3" s="171">
        <v>4</v>
      </c>
      <c r="O3" s="171">
        <v>5</v>
      </c>
      <c r="P3" s="171">
        <v>5</v>
      </c>
      <c r="Q3" s="171">
        <v>5</v>
      </c>
      <c r="R3" s="171">
        <v>3</v>
      </c>
      <c r="S3" s="171">
        <v>4</v>
      </c>
      <c r="T3" s="171">
        <v>4</v>
      </c>
      <c r="U3" s="171" t="s">
        <v>32</v>
      </c>
    </row>
    <row r="4" spans="1:21" x14ac:dyDescent="0.2">
      <c r="A4" s="170">
        <v>44639.425950925928</v>
      </c>
      <c r="B4" s="171" t="s">
        <v>155</v>
      </c>
      <c r="C4" s="171" t="s">
        <v>25</v>
      </c>
      <c r="D4" s="171" t="s">
        <v>24</v>
      </c>
      <c r="E4" s="171" t="s">
        <v>22</v>
      </c>
      <c r="F4" s="171" t="s">
        <v>27</v>
      </c>
      <c r="G4" s="171" t="s">
        <v>185</v>
      </c>
      <c r="H4" s="171" t="s">
        <v>30</v>
      </c>
      <c r="I4" s="171">
        <v>5</v>
      </c>
      <c r="J4" s="171">
        <v>5</v>
      </c>
      <c r="K4" s="171">
        <v>5</v>
      </c>
      <c r="L4" s="171">
        <v>5</v>
      </c>
      <c r="M4" s="171">
        <v>5</v>
      </c>
      <c r="N4" s="171">
        <v>5</v>
      </c>
      <c r="O4" s="171">
        <v>5</v>
      </c>
      <c r="P4" s="171">
        <v>5</v>
      </c>
      <c r="Q4" s="171">
        <v>5</v>
      </c>
      <c r="R4" s="171">
        <v>3</v>
      </c>
      <c r="S4" s="171">
        <v>5</v>
      </c>
      <c r="T4" s="171">
        <v>5</v>
      </c>
    </row>
    <row r="5" spans="1:21" x14ac:dyDescent="0.2">
      <c r="A5" s="170">
        <v>44639.427013657405</v>
      </c>
      <c r="B5" s="171" t="s">
        <v>164</v>
      </c>
      <c r="C5" s="171" t="s">
        <v>20</v>
      </c>
      <c r="D5" s="171" t="s">
        <v>26</v>
      </c>
      <c r="E5" s="171" t="s">
        <v>28</v>
      </c>
      <c r="F5" s="171" t="s">
        <v>133</v>
      </c>
      <c r="G5" s="173" t="s">
        <v>133</v>
      </c>
      <c r="H5" s="171" t="s">
        <v>30</v>
      </c>
      <c r="I5" s="171">
        <v>5</v>
      </c>
      <c r="J5" s="171">
        <v>4</v>
      </c>
      <c r="K5" s="171">
        <v>5</v>
      </c>
      <c r="L5" s="171">
        <v>5</v>
      </c>
      <c r="M5" s="171">
        <v>5</v>
      </c>
      <c r="N5" s="171">
        <v>5</v>
      </c>
      <c r="O5" s="171">
        <v>5</v>
      </c>
      <c r="P5" s="171">
        <v>5</v>
      </c>
      <c r="Q5" s="171">
        <v>5</v>
      </c>
      <c r="R5" s="171">
        <v>2</v>
      </c>
      <c r="S5" s="171">
        <v>4</v>
      </c>
      <c r="T5" s="171">
        <v>5</v>
      </c>
      <c r="U5" s="171" t="s">
        <v>350</v>
      </c>
    </row>
    <row r="6" spans="1:21" x14ac:dyDescent="0.2">
      <c r="A6" s="170">
        <v>44639.4284409838</v>
      </c>
      <c r="B6" s="171" t="s">
        <v>170</v>
      </c>
      <c r="C6" s="171" t="s">
        <v>25</v>
      </c>
      <c r="D6" s="171" t="s">
        <v>26</v>
      </c>
      <c r="E6" s="171" t="s">
        <v>28</v>
      </c>
      <c r="F6" s="173" t="s">
        <v>198</v>
      </c>
      <c r="G6" s="173" t="s">
        <v>368</v>
      </c>
      <c r="H6" s="171" t="s">
        <v>30</v>
      </c>
      <c r="I6" s="171">
        <v>5</v>
      </c>
      <c r="J6" s="171">
        <v>5</v>
      </c>
      <c r="K6" s="171">
        <v>5</v>
      </c>
      <c r="L6" s="171">
        <v>5</v>
      </c>
      <c r="M6" s="171">
        <v>5</v>
      </c>
      <c r="N6" s="171">
        <v>5</v>
      </c>
      <c r="O6" s="171">
        <v>5</v>
      </c>
      <c r="P6" s="171">
        <v>5</v>
      </c>
      <c r="Q6" s="171">
        <v>5</v>
      </c>
      <c r="R6" s="171">
        <v>2</v>
      </c>
      <c r="S6" s="171">
        <v>5</v>
      </c>
      <c r="T6" s="171">
        <v>5</v>
      </c>
      <c r="U6" s="171" t="s">
        <v>351</v>
      </c>
    </row>
    <row r="7" spans="1:21" x14ac:dyDescent="0.2">
      <c r="A7" s="170">
        <v>44639.429127337964</v>
      </c>
      <c r="B7" s="171" t="s">
        <v>173</v>
      </c>
      <c r="C7" s="171" t="s">
        <v>20</v>
      </c>
      <c r="D7" s="171" t="s">
        <v>24</v>
      </c>
      <c r="E7" s="171" t="s">
        <v>22</v>
      </c>
      <c r="F7" s="174" t="s">
        <v>366</v>
      </c>
      <c r="G7" s="171" t="s">
        <v>148</v>
      </c>
      <c r="H7" s="171" t="s">
        <v>30</v>
      </c>
      <c r="I7" s="171">
        <v>5</v>
      </c>
      <c r="J7" s="171">
        <v>5</v>
      </c>
      <c r="K7" s="171">
        <v>5</v>
      </c>
      <c r="L7" s="171">
        <v>5</v>
      </c>
      <c r="M7" s="171">
        <v>5</v>
      </c>
      <c r="N7" s="171">
        <v>5</v>
      </c>
      <c r="O7" s="171">
        <v>5</v>
      </c>
      <c r="P7" s="171">
        <v>5</v>
      </c>
      <c r="Q7" s="171">
        <v>5</v>
      </c>
      <c r="R7" s="171">
        <v>3</v>
      </c>
      <c r="S7" s="171">
        <v>4</v>
      </c>
      <c r="T7" s="171">
        <v>5</v>
      </c>
      <c r="U7" s="171" t="s">
        <v>352</v>
      </c>
    </row>
    <row r="8" spans="1:21" x14ac:dyDescent="0.2">
      <c r="A8" s="170">
        <v>44639.432525011573</v>
      </c>
      <c r="B8" s="171" t="s">
        <v>180</v>
      </c>
      <c r="C8" s="171" t="s">
        <v>25</v>
      </c>
      <c r="D8" s="171" t="s">
        <v>26</v>
      </c>
      <c r="E8" s="171" t="s">
        <v>28</v>
      </c>
      <c r="F8" s="171" t="s">
        <v>158</v>
      </c>
      <c r="G8" s="171" t="s">
        <v>181</v>
      </c>
      <c r="H8" s="171" t="s">
        <v>30</v>
      </c>
      <c r="I8" s="171">
        <v>3</v>
      </c>
      <c r="J8" s="171">
        <v>5</v>
      </c>
      <c r="K8" s="171">
        <v>4</v>
      </c>
      <c r="L8" s="171">
        <v>4</v>
      </c>
      <c r="M8" s="171">
        <v>4</v>
      </c>
      <c r="N8" s="171">
        <v>4</v>
      </c>
      <c r="O8" s="171">
        <v>4</v>
      </c>
      <c r="P8" s="171">
        <v>4</v>
      </c>
      <c r="Q8" s="171">
        <v>4</v>
      </c>
      <c r="R8" s="171">
        <v>2</v>
      </c>
      <c r="S8" s="171">
        <v>4</v>
      </c>
      <c r="T8" s="171">
        <v>4</v>
      </c>
      <c r="U8" s="171" t="s">
        <v>182</v>
      </c>
    </row>
    <row r="9" spans="1:21" x14ac:dyDescent="0.2">
      <c r="A9" s="170">
        <v>44639.434224421297</v>
      </c>
      <c r="B9" s="171" t="s">
        <v>184</v>
      </c>
      <c r="C9" s="171" t="s">
        <v>25</v>
      </c>
      <c r="D9" s="171" t="s">
        <v>24</v>
      </c>
      <c r="E9" s="171" t="s">
        <v>28</v>
      </c>
      <c r="F9" s="171" t="s">
        <v>27</v>
      </c>
      <c r="G9" s="171" t="s">
        <v>185</v>
      </c>
      <c r="H9" s="171" t="s">
        <v>30</v>
      </c>
      <c r="I9" s="171">
        <v>4</v>
      </c>
      <c r="J9" s="171">
        <v>4</v>
      </c>
      <c r="K9" s="171">
        <v>4</v>
      </c>
      <c r="L9" s="171">
        <v>4</v>
      </c>
      <c r="M9" s="171">
        <v>4</v>
      </c>
      <c r="N9" s="171">
        <v>4</v>
      </c>
      <c r="O9" s="171">
        <v>5</v>
      </c>
      <c r="P9" s="171">
        <v>5</v>
      </c>
      <c r="Q9" s="171">
        <v>5</v>
      </c>
      <c r="R9" s="171">
        <v>2</v>
      </c>
      <c r="S9" s="171">
        <v>4</v>
      </c>
      <c r="T9" s="171">
        <v>4</v>
      </c>
    </row>
    <row r="10" spans="1:21" x14ac:dyDescent="0.2">
      <c r="A10" s="170">
        <v>44639.438000393522</v>
      </c>
      <c r="B10" s="171" t="s">
        <v>191</v>
      </c>
      <c r="C10" s="171" t="s">
        <v>25</v>
      </c>
      <c r="D10" s="171" t="s">
        <v>21</v>
      </c>
      <c r="E10" s="171" t="s">
        <v>22</v>
      </c>
      <c r="F10" s="171" t="s">
        <v>135</v>
      </c>
      <c r="G10" s="171" t="s">
        <v>192</v>
      </c>
      <c r="H10" s="171" t="s">
        <v>30</v>
      </c>
      <c r="I10" s="171">
        <v>5</v>
      </c>
      <c r="J10" s="171">
        <v>4</v>
      </c>
      <c r="K10" s="171">
        <v>5</v>
      </c>
      <c r="L10" s="171">
        <v>5</v>
      </c>
      <c r="M10" s="171">
        <v>4</v>
      </c>
      <c r="N10" s="171">
        <v>4</v>
      </c>
      <c r="O10" s="171">
        <v>5</v>
      </c>
      <c r="P10" s="171">
        <v>5</v>
      </c>
      <c r="Q10" s="171">
        <v>5</v>
      </c>
      <c r="R10" s="171">
        <v>2</v>
      </c>
      <c r="S10" s="171">
        <v>4</v>
      </c>
      <c r="T10" s="171">
        <v>4</v>
      </c>
      <c r="U10" s="171" t="s">
        <v>32</v>
      </c>
    </row>
    <row r="11" spans="1:21" x14ac:dyDescent="0.2">
      <c r="A11" s="170">
        <v>44639.43851983796</v>
      </c>
      <c r="B11" s="171" t="s">
        <v>194</v>
      </c>
      <c r="C11" s="171" t="s">
        <v>20</v>
      </c>
      <c r="D11" s="171" t="s">
        <v>24</v>
      </c>
      <c r="E11" s="171" t="s">
        <v>22</v>
      </c>
      <c r="F11" s="173" t="s">
        <v>133</v>
      </c>
      <c r="G11" s="171" t="s">
        <v>133</v>
      </c>
      <c r="H11" s="171" t="s">
        <v>30</v>
      </c>
      <c r="I11" s="171">
        <v>4</v>
      </c>
      <c r="J11" s="171">
        <v>4</v>
      </c>
      <c r="K11" s="171">
        <v>4</v>
      </c>
      <c r="L11" s="171">
        <v>4</v>
      </c>
      <c r="M11" s="171">
        <v>5</v>
      </c>
      <c r="N11" s="171">
        <v>5</v>
      </c>
      <c r="O11" s="171">
        <v>5</v>
      </c>
      <c r="P11" s="171">
        <v>5</v>
      </c>
      <c r="Q11" s="171">
        <v>5</v>
      </c>
      <c r="R11" s="171">
        <v>5</v>
      </c>
      <c r="S11" s="171">
        <v>4</v>
      </c>
      <c r="T11" s="171">
        <v>5</v>
      </c>
      <c r="U11" s="171" t="s">
        <v>32</v>
      </c>
    </row>
    <row r="12" spans="1:21" x14ac:dyDescent="0.2">
      <c r="A12" s="170">
        <v>44639.439966018515</v>
      </c>
      <c r="B12" s="171" t="s">
        <v>200</v>
      </c>
      <c r="C12" s="171" t="s">
        <v>25</v>
      </c>
      <c r="D12" s="171" t="s">
        <v>26</v>
      </c>
      <c r="E12" s="171" t="s">
        <v>28</v>
      </c>
      <c r="F12" s="173" t="s">
        <v>27</v>
      </c>
      <c r="G12" s="171" t="s">
        <v>126</v>
      </c>
      <c r="H12" s="171" t="s">
        <v>30</v>
      </c>
      <c r="I12" s="171">
        <v>5</v>
      </c>
      <c r="J12" s="171">
        <v>4</v>
      </c>
      <c r="K12" s="171">
        <v>4</v>
      </c>
      <c r="L12" s="171">
        <v>4</v>
      </c>
      <c r="M12" s="171">
        <v>5</v>
      </c>
      <c r="N12" s="171">
        <v>4</v>
      </c>
      <c r="O12" s="171">
        <v>4</v>
      </c>
      <c r="P12" s="171">
        <v>4</v>
      </c>
      <c r="Q12" s="171">
        <v>5</v>
      </c>
      <c r="R12" s="171">
        <v>2</v>
      </c>
      <c r="S12" s="171">
        <v>4</v>
      </c>
      <c r="T12" s="171">
        <v>3</v>
      </c>
    </row>
    <row r="13" spans="1:21" x14ac:dyDescent="0.2">
      <c r="A13" s="170">
        <v>44639.440204236111</v>
      </c>
      <c r="B13" s="171" t="s">
        <v>204</v>
      </c>
      <c r="C13" s="171" t="s">
        <v>20</v>
      </c>
      <c r="D13" s="171" t="s">
        <v>21</v>
      </c>
      <c r="E13" s="171" t="s">
        <v>28</v>
      </c>
      <c r="F13" s="173" t="s">
        <v>167</v>
      </c>
      <c r="G13" s="173" t="s">
        <v>367</v>
      </c>
      <c r="H13" s="171" t="s">
        <v>30</v>
      </c>
      <c r="I13" s="171">
        <v>4</v>
      </c>
      <c r="J13" s="171">
        <v>4</v>
      </c>
      <c r="K13" s="171">
        <v>4</v>
      </c>
      <c r="L13" s="171">
        <v>4</v>
      </c>
      <c r="M13" s="171">
        <v>4</v>
      </c>
      <c r="N13" s="171">
        <v>4</v>
      </c>
      <c r="O13" s="171">
        <v>4</v>
      </c>
      <c r="P13" s="171">
        <v>4</v>
      </c>
      <c r="Q13" s="171">
        <v>4</v>
      </c>
      <c r="R13" s="171">
        <v>3</v>
      </c>
      <c r="S13" s="171">
        <v>4</v>
      </c>
      <c r="T13" s="171">
        <v>4</v>
      </c>
      <c r="U13" s="171" t="s">
        <v>207</v>
      </c>
    </row>
    <row r="14" spans="1:21" x14ac:dyDescent="0.2">
      <c r="A14" s="170">
        <v>44639.440288680555</v>
      </c>
      <c r="B14" s="171" t="s">
        <v>208</v>
      </c>
      <c r="C14" s="171" t="s">
        <v>25</v>
      </c>
      <c r="D14" s="171" t="s">
        <v>26</v>
      </c>
      <c r="E14" s="171" t="s">
        <v>28</v>
      </c>
      <c r="F14" s="171" t="s">
        <v>209</v>
      </c>
      <c r="G14" s="171" t="s">
        <v>210</v>
      </c>
      <c r="H14" s="171" t="s">
        <v>30</v>
      </c>
      <c r="I14" s="171">
        <v>4</v>
      </c>
      <c r="J14" s="171">
        <v>4</v>
      </c>
      <c r="K14" s="171">
        <v>4</v>
      </c>
      <c r="L14" s="171">
        <v>4</v>
      </c>
      <c r="M14" s="171">
        <v>4</v>
      </c>
      <c r="N14" s="171">
        <v>4</v>
      </c>
      <c r="O14" s="171">
        <v>4</v>
      </c>
      <c r="P14" s="171">
        <v>4</v>
      </c>
      <c r="Q14" s="171">
        <v>4</v>
      </c>
      <c r="R14" s="171">
        <v>4</v>
      </c>
      <c r="S14" s="171">
        <v>4</v>
      </c>
      <c r="T14" s="171">
        <v>4</v>
      </c>
    </row>
    <row r="15" spans="1:21" x14ac:dyDescent="0.2">
      <c r="A15" s="170">
        <v>44639.443465729171</v>
      </c>
      <c r="B15" s="171" t="s">
        <v>237</v>
      </c>
      <c r="C15" s="171" t="s">
        <v>20</v>
      </c>
      <c r="D15" s="171" t="s">
        <v>26</v>
      </c>
      <c r="E15" s="171" t="s">
        <v>28</v>
      </c>
      <c r="F15" s="173" t="s">
        <v>135</v>
      </c>
      <c r="G15" s="171" t="s">
        <v>192</v>
      </c>
      <c r="H15" s="171" t="s">
        <v>30</v>
      </c>
      <c r="I15" s="171">
        <v>5</v>
      </c>
      <c r="J15" s="171">
        <v>5</v>
      </c>
      <c r="K15" s="171">
        <v>5</v>
      </c>
      <c r="L15" s="171">
        <v>5</v>
      </c>
      <c r="M15" s="171">
        <v>5</v>
      </c>
      <c r="N15" s="171">
        <v>5</v>
      </c>
      <c r="O15" s="171">
        <v>5</v>
      </c>
      <c r="P15" s="171">
        <v>5</v>
      </c>
      <c r="Q15" s="171">
        <v>5</v>
      </c>
      <c r="R15" s="171">
        <v>5</v>
      </c>
      <c r="S15" s="171">
        <v>5</v>
      </c>
      <c r="T15" s="171">
        <v>5</v>
      </c>
    </row>
    <row r="16" spans="1:21" x14ac:dyDescent="0.2">
      <c r="A16" s="170">
        <v>44639.443868530092</v>
      </c>
      <c r="B16" s="171" t="s">
        <v>239</v>
      </c>
      <c r="C16" s="171" t="s">
        <v>20</v>
      </c>
      <c r="D16" s="171" t="s">
        <v>24</v>
      </c>
      <c r="E16" s="171" t="s">
        <v>28</v>
      </c>
      <c r="F16" s="171" t="s">
        <v>135</v>
      </c>
      <c r="G16" s="171" t="s">
        <v>231</v>
      </c>
      <c r="H16" s="171" t="s">
        <v>30</v>
      </c>
      <c r="I16" s="171">
        <v>5</v>
      </c>
      <c r="J16" s="171">
        <v>4</v>
      </c>
      <c r="K16" s="171">
        <v>4</v>
      </c>
      <c r="L16" s="171">
        <v>4</v>
      </c>
      <c r="M16" s="171">
        <v>5</v>
      </c>
      <c r="N16" s="171">
        <v>5</v>
      </c>
      <c r="O16" s="171">
        <v>5</v>
      </c>
      <c r="P16" s="171">
        <v>5</v>
      </c>
      <c r="Q16" s="171">
        <v>5</v>
      </c>
      <c r="R16" s="171">
        <v>3</v>
      </c>
      <c r="S16" s="171">
        <v>4</v>
      </c>
      <c r="T16" s="171">
        <v>4</v>
      </c>
    </row>
    <row r="17" spans="1:20" x14ac:dyDescent="0.2">
      <c r="A17" s="170">
        <v>44639.44717255787</v>
      </c>
      <c r="B17" s="171" t="s">
        <v>249</v>
      </c>
      <c r="C17" s="171" t="s">
        <v>25</v>
      </c>
      <c r="D17" s="171" t="s">
        <v>21</v>
      </c>
      <c r="E17" s="171" t="s">
        <v>28</v>
      </c>
      <c r="F17" s="171" t="s">
        <v>158</v>
      </c>
      <c r="G17" s="171" t="s">
        <v>159</v>
      </c>
      <c r="H17" s="171" t="s">
        <v>30</v>
      </c>
      <c r="I17" s="171">
        <v>5</v>
      </c>
      <c r="J17" s="171">
        <v>5</v>
      </c>
      <c r="K17" s="171">
        <v>5</v>
      </c>
      <c r="L17" s="171">
        <v>5</v>
      </c>
      <c r="M17" s="171">
        <v>5</v>
      </c>
      <c r="N17" s="171">
        <v>5</v>
      </c>
      <c r="O17" s="171">
        <v>5</v>
      </c>
      <c r="P17" s="171">
        <v>5</v>
      </c>
      <c r="Q17" s="171">
        <v>5</v>
      </c>
      <c r="R17" s="171">
        <v>5</v>
      </c>
      <c r="S17" s="171">
        <v>5</v>
      </c>
      <c r="T17" s="171">
        <v>5</v>
      </c>
    </row>
    <row r="18" spans="1:20" x14ac:dyDescent="0.2">
      <c r="A18" s="170">
        <v>44639.447505752316</v>
      </c>
      <c r="B18" s="171" t="s">
        <v>253</v>
      </c>
      <c r="C18" s="171" t="s">
        <v>25</v>
      </c>
      <c r="D18" s="171" t="s">
        <v>26</v>
      </c>
      <c r="E18" s="171" t="s">
        <v>28</v>
      </c>
      <c r="F18" s="173" t="s">
        <v>27</v>
      </c>
      <c r="G18" s="171" t="s">
        <v>231</v>
      </c>
      <c r="H18" s="171" t="s">
        <v>30</v>
      </c>
      <c r="I18" s="171">
        <v>5</v>
      </c>
      <c r="J18" s="171">
        <v>5</v>
      </c>
      <c r="K18" s="171">
        <v>5</v>
      </c>
      <c r="L18" s="171">
        <v>5</v>
      </c>
      <c r="M18" s="171">
        <v>5</v>
      </c>
      <c r="N18" s="171">
        <v>5</v>
      </c>
      <c r="O18" s="171">
        <v>5</v>
      </c>
      <c r="P18" s="171">
        <v>5</v>
      </c>
      <c r="Q18" s="171">
        <v>5</v>
      </c>
      <c r="R18" s="171">
        <v>2</v>
      </c>
      <c r="S18" s="171">
        <v>4</v>
      </c>
      <c r="T18" s="171">
        <v>4</v>
      </c>
    </row>
    <row r="19" spans="1:20" x14ac:dyDescent="0.2">
      <c r="A19" s="170">
        <v>44639.448485856483</v>
      </c>
      <c r="B19" s="171" t="s">
        <v>255</v>
      </c>
      <c r="C19" s="171" t="s">
        <v>20</v>
      </c>
      <c r="D19" s="171" t="s">
        <v>24</v>
      </c>
      <c r="E19" s="171" t="s">
        <v>22</v>
      </c>
      <c r="F19" s="174" t="s">
        <v>366</v>
      </c>
      <c r="G19" s="173" t="s">
        <v>148</v>
      </c>
      <c r="H19" s="171" t="s">
        <v>30</v>
      </c>
      <c r="I19" s="171">
        <v>5</v>
      </c>
      <c r="J19" s="171">
        <v>5</v>
      </c>
      <c r="K19" s="171">
        <v>5</v>
      </c>
      <c r="L19" s="171">
        <v>5</v>
      </c>
      <c r="M19" s="171">
        <v>5</v>
      </c>
      <c r="N19" s="171">
        <v>5</v>
      </c>
      <c r="O19" s="171">
        <v>5</v>
      </c>
      <c r="P19" s="171">
        <v>5</v>
      </c>
      <c r="Q19" s="171">
        <v>5</v>
      </c>
      <c r="R19" s="171">
        <v>3</v>
      </c>
      <c r="S19" s="171">
        <v>4</v>
      </c>
      <c r="T19" s="171">
        <v>4</v>
      </c>
    </row>
    <row r="20" spans="1:20" x14ac:dyDescent="0.2">
      <c r="A20" s="170">
        <v>44639.45187960648</v>
      </c>
      <c r="B20" s="171" t="s">
        <v>261</v>
      </c>
      <c r="C20" s="171" t="s">
        <v>25</v>
      </c>
      <c r="D20" s="171" t="s">
        <v>24</v>
      </c>
      <c r="E20" s="171" t="s">
        <v>28</v>
      </c>
      <c r="F20" s="171" t="s">
        <v>364</v>
      </c>
      <c r="G20" s="171" t="s">
        <v>263</v>
      </c>
      <c r="H20" s="171" t="s">
        <v>30</v>
      </c>
      <c r="I20" s="171">
        <v>5</v>
      </c>
      <c r="J20" s="171">
        <v>4</v>
      </c>
      <c r="K20" s="171">
        <v>4</v>
      </c>
      <c r="L20" s="171">
        <v>4</v>
      </c>
      <c r="M20" s="171">
        <v>4</v>
      </c>
      <c r="N20" s="171">
        <v>4</v>
      </c>
      <c r="O20" s="171">
        <v>4</v>
      </c>
      <c r="P20" s="171">
        <v>4</v>
      </c>
      <c r="Q20" s="171">
        <v>5</v>
      </c>
      <c r="R20" s="171">
        <v>2</v>
      </c>
      <c r="S20" s="171">
        <v>3</v>
      </c>
      <c r="T20" s="171">
        <v>3</v>
      </c>
    </row>
    <row r="21" spans="1:20" x14ac:dyDescent="0.2">
      <c r="A21" s="170">
        <v>44639.455817986112</v>
      </c>
      <c r="B21" s="171" t="s">
        <v>274</v>
      </c>
      <c r="C21" s="171" t="s">
        <v>25</v>
      </c>
      <c r="D21" s="171" t="s">
        <v>24</v>
      </c>
      <c r="E21" s="171" t="s">
        <v>28</v>
      </c>
      <c r="F21" s="174" t="s">
        <v>366</v>
      </c>
      <c r="G21" s="171" t="s">
        <v>148</v>
      </c>
      <c r="H21" s="171" t="s">
        <v>30</v>
      </c>
      <c r="I21" s="171">
        <v>5</v>
      </c>
      <c r="J21" s="171">
        <v>5</v>
      </c>
      <c r="K21" s="171">
        <v>5</v>
      </c>
      <c r="L21" s="171">
        <v>5</v>
      </c>
      <c r="M21" s="171">
        <v>5</v>
      </c>
      <c r="N21" s="171">
        <v>5</v>
      </c>
      <c r="O21" s="171">
        <v>5</v>
      </c>
      <c r="P21" s="171">
        <v>5</v>
      </c>
      <c r="Q21" s="171">
        <v>5</v>
      </c>
      <c r="R21" s="171">
        <v>5</v>
      </c>
      <c r="S21" s="171">
        <v>5</v>
      </c>
      <c r="T21" s="171">
        <v>5</v>
      </c>
    </row>
    <row r="22" spans="1:20" x14ac:dyDescent="0.2">
      <c r="A22" s="170">
        <v>44639.468266666663</v>
      </c>
      <c r="B22" s="171" t="s">
        <v>293</v>
      </c>
      <c r="C22" s="171" t="s">
        <v>25</v>
      </c>
      <c r="D22" s="171" t="s">
        <v>26</v>
      </c>
      <c r="E22" s="171" t="s">
        <v>28</v>
      </c>
      <c r="F22" s="173" t="s">
        <v>209</v>
      </c>
      <c r="G22" s="173" t="s">
        <v>210</v>
      </c>
      <c r="H22" s="171" t="s">
        <v>30</v>
      </c>
      <c r="I22" s="171">
        <v>4</v>
      </c>
      <c r="J22" s="171">
        <v>4</v>
      </c>
      <c r="K22" s="171">
        <v>4</v>
      </c>
      <c r="L22" s="171">
        <v>4</v>
      </c>
      <c r="M22" s="171">
        <v>4</v>
      </c>
      <c r="N22" s="171">
        <v>4</v>
      </c>
      <c r="O22" s="171">
        <v>4</v>
      </c>
      <c r="P22" s="171">
        <v>4</v>
      </c>
      <c r="Q22" s="171">
        <v>4</v>
      </c>
      <c r="R22" s="171">
        <v>4</v>
      </c>
      <c r="S22" s="171">
        <v>4</v>
      </c>
      <c r="T22" s="171">
        <v>4</v>
      </c>
    </row>
    <row r="23" spans="1:20" ht="23.25" x14ac:dyDescent="0.2">
      <c r="I23" s="1">
        <f>AVERAGE(I2:I22)</f>
        <v>4.5714285714285712</v>
      </c>
      <c r="J23" s="1">
        <f t="shared" ref="J23:T23" si="0">AVERAGE(J2:J22)</f>
        <v>4.4285714285714288</v>
      </c>
      <c r="K23" s="1">
        <f t="shared" si="0"/>
        <v>4.4761904761904763</v>
      </c>
      <c r="L23" s="1">
        <f t="shared" si="0"/>
        <v>4.4761904761904763</v>
      </c>
      <c r="M23" s="1">
        <f t="shared" si="0"/>
        <v>4.6190476190476186</v>
      </c>
      <c r="N23" s="1">
        <f t="shared" si="0"/>
        <v>4.5714285714285712</v>
      </c>
      <c r="O23" s="1">
        <f t="shared" si="0"/>
        <v>4.7142857142857144</v>
      </c>
      <c r="P23" s="1">
        <f t="shared" si="0"/>
        <v>4.7142857142857144</v>
      </c>
      <c r="Q23" s="1">
        <f t="shared" si="0"/>
        <v>4.8095238095238093</v>
      </c>
      <c r="R23" s="1">
        <f t="shared" si="0"/>
        <v>3.0952380952380953</v>
      </c>
      <c r="S23" s="1">
        <f t="shared" si="0"/>
        <v>4.1904761904761907</v>
      </c>
      <c r="T23" s="1">
        <f t="shared" si="0"/>
        <v>4.2857142857142856</v>
      </c>
    </row>
    <row r="24" spans="1:20" ht="23.25" x14ac:dyDescent="0.2">
      <c r="I24" s="2">
        <f>STDEV(I2:I23)</f>
        <v>0.58321184351980526</v>
      </c>
      <c r="J24" s="2">
        <f t="shared" ref="J24:T24" si="1">STDEV(J2:J23)</f>
        <v>0.49487165930539195</v>
      </c>
      <c r="K24" s="2">
        <f t="shared" si="1"/>
        <v>0.49943278484292669</v>
      </c>
      <c r="L24" s="2">
        <f t="shared" si="1"/>
        <v>0.49943278484292669</v>
      </c>
      <c r="M24" s="2">
        <f t="shared" si="1"/>
        <v>0.48562090605645619</v>
      </c>
      <c r="N24" s="2">
        <f t="shared" si="1"/>
        <v>0.49487165930539467</v>
      </c>
      <c r="O24" s="2">
        <f t="shared" si="1"/>
        <v>0.4517539514526257</v>
      </c>
      <c r="P24" s="2">
        <f t="shared" si="1"/>
        <v>0.4517539514526257</v>
      </c>
      <c r="Q24" s="2">
        <f t="shared" si="1"/>
        <v>0.39267672624930106</v>
      </c>
      <c r="R24" s="2">
        <f t="shared" si="1"/>
        <v>1.1086139739831251</v>
      </c>
      <c r="S24" s="2">
        <f t="shared" si="1"/>
        <v>0.49943278484292941</v>
      </c>
      <c r="T24" s="2">
        <f t="shared" si="1"/>
        <v>0.62813837896537461</v>
      </c>
    </row>
    <row r="25" spans="1:20" ht="23.25" x14ac:dyDescent="0.2">
      <c r="I25" s="3">
        <f>AVERAGE(I2:I24)</f>
        <v>4.3980278441281904</v>
      </c>
      <c r="J25" s="3">
        <f t="shared" ref="J25:T25" si="2">AVERAGE(J2:J24)</f>
        <v>4.2575410038207311</v>
      </c>
      <c r="K25" s="3">
        <f t="shared" si="2"/>
        <v>4.3032879678710172</v>
      </c>
      <c r="L25" s="3">
        <f t="shared" si="2"/>
        <v>4.3032879678710172</v>
      </c>
      <c r="M25" s="3">
        <f t="shared" si="2"/>
        <v>4.4393334141349596</v>
      </c>
      <c r="N25" s="3">
        <f t="shared" si="2"/>
        <v>4.3941869665536499</v>
      </c>
      <c r="O25" s="3">
        <f t="shared" si="2"/>
        <v>4.5289582463364493</v>
      </c>
      <c r="P25" s="3">
        <f t="shared" si="2"/>
        <v>4.5289582463364493</v>
      </c>
      <c r="Q25" s="3">
        <f t="shared" si="2"/>
        <v>4.6174869798162224</v>
      </c>
      <c r="R25" s="3">
        <f t="shared" si="2"/>
        <v>3.0088631334444012</v>
      </c>
      <c r="S25" s="3">
        <f t="shared" si="2"/>
        <v>4.0299960424051786</v>
      </c>
      <c r="T25" s="3">
        <f t="shared" si="2"/>
        <v>4.1266892462904199</v>
      </c>
    </row>
    <row r="26" spans="1:20" ht="23.25" x14ac:dyDescent="0.2">
      <c r="I26" s="4">
        <f>STDEV(I2:I22)</f>
        <v>0.59761430466719789</v>
      </c>
      <c r="J26" s="4">
        <f t="shared" ref="J26:T26" si="3">STDEV(J2:J22)</f>
        <v>0.50709255283711108</v>
      </c>
      <c r="K26" s="4">
        <f t="shared" si="3"/>
        <v>0.51176631571915909</v>
      </c>
      <c r="L26" s="4">
        <f t="shared" si="3"/>
        <v>0.51176631571915909</v>
      </c>
      <c r="M26" s="4">
        <f t="shared" si="3"/>
        <v>0.49761335152811981</v>
      </c>
      <c r="N26" s="4">
        <f t="shared" si="3"/>
        <v>0.50709255283711108</v>
      </c>
      <c r="O26" s="4">
        <f t="shared" si="3"/>
        <v>0.46291004988627582</v>
      </c>
      <c r="P26" s="4">
        <f t="shared" si="3"/>
        <v>0.46291004988627582</v>
      </c>
      <c r="Q26" s="4">
        <f t="shared" si="3"/>
        <v>0.40237390808147827</v>
      </c>
      <c r="R26" s="4">
        <f t="shared" si="3"/>
        <v>1.1359912809859898</v>
      </c>
      <c r="S26" s="4">
        <f t="shared" si="3"/>
        <v>0.51176631571915909</v>
      </c>
      <c r="T26" s="4">
        <f t="shared" si="3"/>
        <v>0.64365030434678883</v>
      </c>
    </row>
    <row r="29" spans="1:20" ht="27.75" x14ac:dyDescent="0.65">
      <c r="A29" s="115" t="s">
        <v>102</v>
      </c>
      <c r="D29" s="140" t="s">
        <v>101</v>
      </c>
    </row>
    <row r="30" spans="1:20" ht="24" x14ac:dyDescent="0.55000000000000004">
      <c r="A30" s="143" t="s">
        <v>25</v>
      </c>
      <c r="B30" s="144">
        <f>COUNTIF(C2:C22,"หญิง")</f>
        <v>13</v>
      </c>
      <c r="D30" s="146" t="s">
        <v>27</v>
      </c>
      <c r="E30" s="144">
        <f>COUNTIF(F2:F22,"ศึกษาศาสตร์")</f>
        <v>4</v>
      </c>
    </row>
    <row r="31" spans="1:20" ht="24" x14ac:dyDescent="0.55000000000000004">
      <c r="A31" s="143" t="s">
        <v>20</v>
      </c>
      <c r="B31" s="144">
        <f>COUNTIF(C2:C23,"ชาย")</f>
        <v>8</v>
      </c>
      <c r="D31" s="146" t="s">
        <v>366</v>
      </c>
      <c r="E31" s="144">
        <f>COUNTIF(F2:F23,"สถาปัตยกรรมศาสตร์ ศิลปะและการออกแบบ")</f>
        <v>3</v>
      </c>
    </row>
    <row r="32" spans="1:20" ht="24" x14ac:dyDescent="0.55000000000000004">
      <c r="B32" s="149">
        <f>SUM(B30:B31)</f>
        <v>21</v>
      </c>
      <c r="D32" s="146" t="s">
        <v>364</v>
      </c>
      <c r="E32" s="144">
        <f>COUNTIF(F2:F24,"เกษตรศาสตร์ ทรัพยากรธรรมชาติและสิ่งแวดล้อม")</f>
        <v>2</v>
      </c>
    </row>
    <row r="33" spans="1:5" ht="24" x14ac:dyDescent="0.55000000000000004">
      <c r="A33" s="116" t="s">
        <v>103</v>
      </c>
      <c r="B33" s="113"/>
      <c r="D33" s="146" t="s">
        <v>158</v>
      </c>
      <c r="E33" s="144">
        <f>COUNTIF(F1:F25,"สหเวชศาสตร์")</f>
        <v>2</v>
      </c>
    </row>
    <row r="34" spans="1:5" ht="24" x14ac:dyDescent="0.55000000000000004">
      <c r="A34" s="143" t="s">
        <v>26</v>
      </c>
      <c r="B34" s="144">
        <f>COUNTIF(D2:D22,"20-30 ปี")</f>
        <v>10</v>
      </c>
      <c r="D34" s="146" t="s">
        <v>198</v>
      </c>
      <c r="E34" s="144">
        <f>COUNTIF(F2:F26,"วิศวกรรมศาสตร์")</f>
        <v>1</v>
      </c>
    </row>
    <row r="35" spans="1:5" ht="24" x14ac:dyDescent="0.55000000000000004">
      <c r="A35" s="143" t="s">
        <v>24</v>
      </c>
      <c r="B35" s="144">
        <f>COUNTIF(D3:D23,"31-40 ปี")</f>
        <v>8</v>
      </c>
      <c r="D35" s="146" t="s">
        <v>135</v>
      </c>
      <c r="E35" s="144">
        <f>COUNTIF(F2:F27,"วิทยาศาสตร์")</f>
        <v>4</v>
      </c>
    </row>
    <row r="36" spans="1:5" ht="24" x14ac:dyDescent="0.55000000000000004">
      <c r="A36" s="143" t="s">
        <v>21</v>
      </c>
      <c r="B36" s="144">
        <f>COUNTIF(D4:D24,"41-50 ปี")</f>
        <v>3</v>
      </c>
      <c r="D36" s="146" t="s">
        <v>133</v>
      </c>
      <c r="E36" s="144">
        <f>COUNTIF(F2:F28,"สาธารณสุขศาสตร์")</f>
        <v>2</v>
      </c>
    </row>
    <row r="37" spans="1:5" ht="24" x14ac:dyDescent="0.55000000000000004">
      <c r="A37" s="147"/>
      <c r="B37" s="149">
        <f>SUM(B34:B36)</f>
        <v>21</v>
      </c>
      <c r="D37" s="146" t="s">
        <v>167</v>
      </c>
      <c r="E37" s="144">
        <f>COUNTIF(F2:F29,"วิทยาลัยพลังงานทดแทนและสมาร์ตกริดเทคโนโลยี")</f>
        <v>1</v>
      </c>
    </row>
    <row r="38" spans="1:5" ht="24" x14ac:dyDescent="0.55000000000000004">
      <c r="A38" s="117" t="s">
        <v>104</v>
      </c>
      <c r="B38" s="142"/>
      <c r="D38" s="146" t="s">
        <v>361</v>
      </c>
      <c r="E38" s="144">
        <f t="shared" ref="E38" si="4">COUNTIF(F10:F30,"ศึกษาศาสตร์")</f>
        <v>2</v>
      </c>
    </row>
    <row r="39" spans="1:5" ht="24" x14ac:dyDescent="0.55000000000000004">
      <c r="A39" s="145" t="s">
        <v>28</v>
      </c>
      <c r="B39" s="144">
        <f>COUNTIF(E2:E22,"ปริญญาโท")</f>
        <v>15</v>
      </c>
      <c r="E39" s="149">
        <f>SUM(E30:E38)</f>
        <v>21</v>
      </c>
    </row>
    <row r="40" spans="1:5" ht="24" x14ac:dyDescent="0.55000000000000004">
      <c r="A40" s="145" t="s">
        <v>22</v>
      </c>
      <c r="B40" s="144">
        <f>COUNTIF(E3:E23,"ปริญญาเอก")</f>
        <v>6</v>
      </c>
    </row>
    <row r="41" spans="1:5" ht="15" x14ac:dyDescent="0.25">
      <c r="B41" s="149">
        <f>SUM(B39:B40)</f>
        <v>21</v>
      </c>
    </row>
    <row r="44" spans="1:5" ht="27.75" x14ac:dyDescent="0.65">
      <c r="A44" s="140" t="s">
        <v>105</v>
      </c>
    </row>
    <row r="45" spans="1:5" ht="24" x14ac:dyDescent="0.55000000000000004">
      <c r="A45" s="145" t="s">
        <v>143</v>
      </c>
      <c r="B45" s="150">
        <f>COUNTIF(G2:G23,"ทรัพยากรธรรมชาติและสิ่งแวดล้อม")</f>
        <v>1</v>
      </c>
    </row>
    <row r="46" spans="1:5" ht="24" x14ac:dyDescent="0.55000000000000004">
      <c r="A46" s="145" t="s">
        <v>152</v>
      </c>
      <c r="B46" s="150">
        <f>COUNTIF(G2:G24,"วิทยาศาสตร์ชีวภาพ")</f>
        <v>1</v>
      </c>
    </row>
    <row r="47" spans="1:5" ht="24" x14ac:dyDescent="0.55000000000000004">
      <c r="A47" s="145" t="s">
        <v>185</v>
      </c>
      <c r="B47" s="150">
        <f>COUNTIF(G2:G25,"นวัตกรรมทางการวัดผลการเรียนรู้")</f>
        <v>2</v>
      </c>
    </row>
    <row r="48" spans="1:5" ht="24" x14ac:dyDescent="0.55000000000000004">
      <c r="A48" s="145" t="s">
        <v>133</v>
      </c>
      <c r="B48" s="150">
        <f>COUNTIF(G2:G26,"สาธารณสุขศาสตร์")</f>
        <v>2</v>
      </c>
    </row>
    <row r="49" spans="1:2" ht="24" x14ac:dyDescent="0.55000000000000004">
      <c r="A49" s="145" t="s">
        <v>368</v>
      </c>
      <c r="B49" s="150">
        <f>COUNTIF(G2:G27,"การจัดการวิศวกรรมศาสตร์")</f>
        <v>1</v>
      </c>
    </row>
    <row r="50" spans="1:2" ht="24" x14ac:dyDescent="0.55000000000000004">
      <c r="A50" s="145" t="s">
        <v>148</v>
      </c>
      <c r="B50" s="150">
        <f>COUNTIF(G2:G28,"ศิลปะและการออกแบบ")</f>
        <v>3</v>
      </c>
    </row>
    <row r="51" spans="1:2" ht="24" x14ac:dyDescent="0.55000000000000004">
      <c r="A51" s="145" t="s">
        <v>181</v>
      </c>
      <c r="B51" s="150">
        <f>COUNTIF(G2:G29,"ชีวเวชศาสตร์")</f>
        <v>1</v>
      </c>
    </row>
    <row r="52" spans="1:2" ht="24" x14ac:dyDescent="0.55000000000000004">
      <c r="A52" s="148" t="s">
        <v>192</v>
      </c>
      <c r="B52" s="150">
        <f>COUNTIF(G2:G30,"วิทยาการคอมพิวเตอร์")</f>
        <v>2</v>
      </c>
    </row>
    <row r="53" spans="1:2" ht="24" x14ac:dyDescent="0.55000000000000004">
      <c r="A53" s="148" t="s">
        <v>126</v>
      </c>
      <c r="B53" s="150">
        <f>COUNTIF(G2:G31,"หลักสูตรและการสอน")</f>
        <v>1</v>
      </c>
    </row>
    <row r="54" spans="1:2" ht="24" x14ac:dyDescent="0.55000000000000004">
      <c r="A54" s="148" t="s">
        <v>367</v>
      </c>
      <c r="B54" s="150">
        <f>COUNTIF(G2:G32,"การจัดการสมาร์ตซิตี้และนวัตกรรมดิจิทัล")</f>
        <v>1</v>
      </c>
    </row>
    <row r="55" spans="1:2" ht="24" x14ac:dyDescent="0.55000000000000004">
      <c r="A55" s="148" t="s">
        <v>210</v>
      </c>
      <c r="B55" s="150">
        <f>COUNTIF(G2:G33,"การสื่อสาร")</f>
        <v>2</v>
      </c>
    </row>
    <row r="56" spans="1:2" ht="24" x14ac:dyDescent="0.55000000000000004">
      <c r="A56" s="148" t="s">
        <v>231</v>
      </c>
      <c r="B56" s="150">
        <f>COUNTIF(G2:G34,"คณิตศาสตร์")</f>
        <v>2</v>
      </c>
    </row>
    <row r="57" spans="1:2" ht="24" x14ac:dyDescent="0.55000000000000004">
      <c r="A57" s="148" t="s">
        <v>159</v>
      </c>
      <c r="B57" s="150">
        <f>COUNTIF(G2:G35,"เทคนิคการแพทย์")</f>
        <v>1</v>
      </c>
    </row>
    <row r="58" spans="1:2" ht="24" x14ac:dyDescent="0.55000000000000004">
      <c r="A58" s="148" t="s">
        <v>263</v>
      </c>
      <c r="B58" s="150">
        <f>COUNTIF(G2:G37,"ภูมิสารสนเทศศาสตร์")</f>
        <v>1</v>
      </c>
    </row>
    <row r="59" spans="1:2" ht="15" x14ac:dyDescent="0.25">
      <c r="B59" s="149">
        <f>SUM(B45:B58)</f>
        <v>21</v>
      </c>
    </row>
  </sheetData>
  <autoFilter ref="G1:G61" xr:uid="{2FA9CE28-FE63-44F1-B562-DAB021238ED4}"/>
  <hyperlinks>
    <hyperlink ref="F7" r:id="rId1" display="http://www.arch.nu.ac.th/" xr:uid="{1755F589-0016-49A4-AC71-B5E9EF2827DE}"/>
    <hyperlink ref="F19" r:id="rId2" display="http://www.arch.nu.ac.th/" xr:uid="{EAEF9767-001D-4E16-9E56-AB3E4E980CB9}"/>
    <hyperlink ref="F21" r:id="rId3" display="http://www.arch.nu.ac.th/" xr:uid="{C918D877-487C-4BD0-A4D3-8ECD9B74B854}"/>
  </hyperlinks>
  <pageMargins left="0.7" right="0.7" top="0.75" bottom="0.75" header="0.3" footer="0.3"/>
  <pageSetup paperSize="9" orientation="portrait" horizontalDpi="0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1D35-7E3B-43EB-952C-5764C5B38965}">
  <sheetPr>
    <tabColor theme="5" tint="0.39997558519241921"/>
  </sheetPr>
  <dimension ref="A1:U49"/>
  <sheetViews>
    <sheetView zoomScale="90" zoomScaleNormal="90" workbookViewId="0">
      <selection activeCell="D28" sqref="D28"/>
    </sheetView>
  </sheetViews>
  <sheetFormatPr defaultRowHeight="12.75" x14ac:dyDescent="0.2"/>
  <cols>
    <col min="1" max="1" width="18.140625" bestFit="1" customWidth="1"/>
    <col min="2" max="2" width="26.7109375" bestFit="1" customWidth="1"/>
    <col min="4" max="4" width="41.28515625" bestFit="1" customWidth="1"/>
    <col min="5" max="5" width="14.7109375" bestFit="1" customWidth="1"/>
    <col min="6" max="6" width="40.140625" bestFit="1" customWidth="1"/>
    <col min="7" max="7" width="28.85546875" bestFit="1" customWidth="1"/>
    <col min="8" max="8" width="22.5703125" bestFit="1" customWidth="1"/>
  </cols>
  <sheetData>
    <row r="1" spans="1:21" x14ac:dyDescent="0.2">
      <c r="A1" s="169" t="s">
        <v>0</v>
      </c>
      <c r="B1" s="169" t="s">
        <v>106</v>
      </c>
      <c r="C1" s="169" t="s">
        <v>1</v>
      </c>
      <c r="D1" s="169" t="s">
        <v>2</v>
      </c>
      <c r="E1" s="169" t="s">
        <v>3</v>
      </c>
      <c r="F1" s="169" t="s">
        <v>4</v>
      </c>
      <c r="G1" s="169" t="s">
        <v>5</v>
      </c>
      <c r="H1" s="169" t="s">
        <v>6</v>
      </c>
      <c r="I1" s="169" t="s">
        <v>7</v>
      </c>
      <c r="J1" s="169" t="s">
        <v>8</v>
      </c>
      <c r="K1" s="169" t="s">
        <v>9</v>
      </c>
      <c r="L1" s="169" t="s">
        <v>10</v>
      </c>
      <c r="M1" s="169" t="s">
        <v>11</v>
      </c>
      <c r="N1" s="169" t="s">
        <v>12</v>
      </c>
      <c r="O1" s="169" t="s">
        <v>13</v>
      </c>
      <c r="P1" s="169" t="s">
        <v>14</v>
      </c>
      <c r="Q1" s="169" t="s">
        <v>15</v>
      </c>
      <c r="R1" s="169" t="s">
        <v>16</v>
      </c>
      <c r="S1" s="169" t="s">
        <v>17</v>
      </c>
      <c r="T1" s="169" t="s">
        <v>18</v>
      </c>
      <c r="U1" s="169" t="s">
        <v>19</v>
      </c>
    </row>
    <row r="2" spans="1:21" x14ac:dyDescent="0.2">
      <c r="A2" s="170">
        <v>44639.42646037037</v>
      </c>
      <c r="B2" s="171" t="s">
        <v>160</v>
      </c>
      <c r="C2" s="171" t="s">
        <v>20</v>
      </c>
      <c r="D2" s="171" t="s">
        <v>21</v>
      </c>
      <c r="E2" s="171" t="s">
        <v>22</v>
      </c>
      <c r="F2" s="171" t="s">
        <v>27</v>
      </c>
      <c r="G2" s="171" t="s">
        <v>346</v>
      </c>
      <c r="H2" s="171" t="s">
        <v>163</v>
      </c>
      <c r="I2" s="171">
        <v>4</v>
      </c>
      <c r="J2" s="171">
        <v>4</v>
      </c>
      <c r="K2" s="171">
        <v>4</v>
      </c>
      <c r="L2" s="171">
        <v>4</v>
      </c>
      <c r="M2" s="171">
        <v>4</v>
      </c>
      <c r="N2" s="171">
        <v>4</v>
      </c>
      <c r="O2" s="171">
        <v>4</v>
      </c>
      <c r="P2" s="171">
        <v>4</v>
      </c>
      <c r="Q2" s="171">
        <v>4</v>
      </c>
      <c r="R2" s="171">
        <v>4</v>
      </c>
      <c r="S2" s="171">
        <v>4</v>
      </c>
      <c r="T2" s="171">
        <v>4</v>
      </c>
    </row>
    <row r="3" spans="1:21" x14ac:dyDescent="0.2">
      <c r="A3" s="170">
        <v>44639.43198090278</v>
      </c>
      <c r="B3" s="171" t="s">
        <v>178</v>
      </c>
      <c r="C3" s="171" t="s">
        <v>25</v>
      </c>
      <c r="D3" s="171" t="s">
        <v>24</v>
      </c>
      <c r="E3" s="171" t="s">
        <v>22</v>
      </c>
      <c r="F3" s="171" t="s">
        <v>27</v>
      </c>
      <c r="G3" s="171" t="s">
        <v>369</v>
      </c>
      <c r="H3" s="171" t="s">
        <v>163</v>
      </c>
      <c r="I3" s="171">
        <v>5</v>
      </c>
      <c r="J3" s="171">
        <v>5</v>
      </c>
      <c r="K3" s="171">
        <v>5</v>
      </c>
      <c r="L3" s="171">
        <v>5</v>
      </c>
      <c r="M3" s="171">
        <v>5</v>
      </c>
      <c r="N3" s="171">
        <v>5</v>
      </c>
      <c r="O3" s="171">
        <v>5</v>
      </c>
      <c r="P3" s="171">
        <v>5</v>
      </c>
      <c r="Q3" s="171">
        <v>5</v>
      </c>
      <c r="R3" s="171">
        <v>4</v>
      </c>
      <c r="S3" s="171">
        <v>4</v>
      </c>
      <c r="T3" s="171">
        <v>4</v>
      </c>
      <c r="U3" s="171" t="s">
        <v>32</v>
      </c>
    </row>
    <row r="4" spans="1:21" x14ac:dyDescent="0.2">
      <c r="A4" s="170">
        <v>44639.44305913194</v>
      </c>
      <c r="B4" s="171" t="s">
        <v>232</v>
      </c>
      <c r="C4" s="171" t="s">
        <v>25</v>
      </c>
      <c r="D4" s="171" t="s">
        <v>21</v>
      </c>
      <c r="E4" s="171" t="s">
        <v>22</v>
      </c>
      <c r="F4" s="171" t="s">
        <v>361</v>
      </c>
      <c r="G4" s="171" t="s">
        <v>210</v>
      </c>
      <c r="H4" s="171" t="s">
        <v>163</v>
      </c>
      <c r="I4" s="171">
        <v>5</v>
      </c>
      <c r="J4" s="171">
        <v>5</v>
      </c>
      <c r="K4" s="171">
        <v>5</v>
      </c>
      <c r="L4" s="171">
        <v>5</v>
      </c>
      <c r="M4" s="171">
        <v>5</v>
      </c>
      <c r="N4" s="171">
        <v>4</v>
      </c>
      <c r="O4" s="171">
        <v>5</v>
      </c>
      <c r="P4" s="171">
        <v>5</v>
      </c>
      <c r="Q4" s="171">
        <v>5</v>
      </c>
      <c r="R4" s="171">
        <v>3</v>
      </c>
      <c r="S4" s="171">
        <v>4</v>
      </c>
      <c r="T4" s="171">
        <v>4</v>
      </c>
    </row>
    <row r="5" spans="1:21" x14ac:dyDescent="0.2">
      <c r="A5" s="170">
        <v>44639.450617789349</v>
      </c>
      <c r="B5" s="171" t="s">
        <v>258</v>
      </c>
      <c r="C5" s="171" t="s">
        <v>20</v>
      </c>
      <c r="D5" s="171" t="s">
        <v>26</v>
      </c>
      <c r="E5" s="171" t="s">
        <v>22</v>
      </c>
      <c r="F5" s="171" t="s">
        <v>259</v>
      </c>
      <c r="G5" s="171" t="s">
        <v>260</v>
      </c>
      <c r="H5" s="171" t="s">
        <v>163</v>
      </c>
      <c r="I5" s="171">
        <v>4</v>
      </c>
      <c r="J5" s="171">
        <v>5</v>
      </c>
      <c r="K5" s="171">
        <v>5</v>
      </c>
      <c r="L5" s="171">
        <v>5</v>
      </c>
      <c r="M5" s="171">
        <v>5</v>
      </c>
      <c r="N5" s="171">
        <v>5</v>
      </c>
      <c r="O5" s="171">
        <v>5</v>
      </c>
      <c r="P5" s="171">
        <v>5</v>
      </c>
      <c r="Q5" s="171">
        <v>5</v>
      </c>
      <c r="R5" s="171">
        <v>3</v>
      </c>
      <c r="S5" s="171">
        <v>4</v>
      </c>
      <c r="T5" s="171">
        <v>4</v>
      </c>
    </row>
    <row r="6" spans="1:21" x14ac:dyDescent="0.2">
      <c r="A6" s="170">
        <v>44639.462837951389</v>
      </c>
      <c r="B6" s="171" t="s">
        <v>285</v>
      </c>
      <c r="C6" s="171" t="s">
        <v>20</v>
      </c>
      <c r="D6" s="171" t="s">
        <v>21</v>
      </c>
      <c r="E6" s="171" t="s">
        <v>22</v>
      </c>
      <c r="F6" s="171" t="s">
        <v>364</v>
      </c>
      <c r="G6" s="171" t="s">
        <v>370</v>
      </c>
      <c r="H6" s="171" t="s">
        <v>163</v>
      </c>
      <c r="I6" s="171">
        <v>5</v>
      </c>
      <c r="J6" s="171">
        <v>5</v>
      </c>
      <c r="K6" s="171">
        <v>5</v>
      </c>
      <c r="L6" s="171">
        <v>5</v>
      </c>
      <c r="M6" s="171">
        <v>5</v>
      </c>
      <c r="N6" s="171">
        <v>5</v>
      </c>
      <c r="O6" s="171">
        <v>3</v>
      </c>
      <c r="P6" s="171">
        <v>5</v>
      </c>
      <c r="Q6" s="171">
        <v>5</v>
      </c>
      <c r="R6" s="171">
        <v>3</v>
      </c>
      <c r="S6" s="171">
        <v>5</v>
      </c>
      <c r="T6" s="171">
        <v>5</v>
      </c>
      <c r="U6" s="171" t="s">
        <v>288</v>
      </c>
    </row>
    <row r="7" spans="1:21" x14ac:dyDescent="0.2">
      <c r="A7" s="170">
        <v>44639.476925902782</v>
      </c>
      <c r="B7" s="171" t="s">
        <v>300</v>
      </c>
      <c r="C7" s="171" t="s">
        <v>25</v>
      </c>
      <c r="D7" s="171" t="s">
        <v>21</v>
      </c>
      <c r="E7" s="171" t="s">
        <v>22</v>
      </c>
      <c r="F7" s="171" t="s">
        <v>133</v>
      </c>
      <c r="G7" s="171" t="s">
        <v>133</v>
      </c>
      <c r="H7" s="171" t="s">
        <v>163</v>
      </c>
      <c r="I7" s="171">
        <v>5</v>
      </c>
      <c r="J7" s="171">
        <v>4</v>
      </c>
      <c r="K7" s="171">
        <v>4</v>
      </c>
      <c r="L7" s="171">
        <v>4</v>
      </c>
      <c r="M7" s="171">
        <v>4</v>
      </c>
      <c r="N7" s="171">
        <v>4</v>
      </c>
      <c r="O7" s="171">
        <v>4</v>
      </c>
      <c r="P7" s="171">
        <v>4</v>
      </c>
      <c r="Q7" s="171">
        <v>4</v>
      </c>
      <c r="R7" s="171">
        <v>3</v>
      </c>
      <c r="S7" s="171">
        <v>4</v>
      </c>
      <c r="T7" s="171">
        <v>4</v>
      </c>
      <c r="U7" s="171" t="s">
        <v>303</v>
      </c>
    </row>
    <row r="8" spans="1:21" x14ac:dyDescent="0.2">
      <c r="A8" s="170">
        <v>44639.477045196763</v>
      </c>
      <c r="B8" s="171" t="s">
        <v>304</v>
      </c>
      <c r="C8" s="171" t="s">
        <v>25</v>
      </c>
      <c r="D8" s="171" t="s">
        <v>26</v>
      </c>
      <c r="E8" s="171" t="s">
        <v>22</v>
      </c>
      <c r="F8" s="171" t="s">
        <v>361</v>
      </c>
      <c r="G8" s="171" t="s">
        <v>363</v>
      </c>
      <c r="H8" s="171" t="s">
        <v>163</v>
      </c>
      <c r="I8" s="171">
        <v>5</v>
      </c>
      <c r="J8" s="171">
        <v>4</v>
      </c>
      <c r="K8" s="171">
        <v>5</v>
      </c>
      <c r="L8" s="171">
        <v>3</v>
      </c>
      <c r="M8" s="171">
        <v>3</v>
      </c>
      <c r="N8" s="171">
        <v>3</v>
      </c>
      <c r="O8" s="171">
        <v>3</v>
      </c>
      <c r="P8" s="171">
        <v>4</v>
      </c>
      <c r="Q8" s="171">
        <v>5</v>
      </c>
      <c r="R8" s="171">
        <v>2</v>
      </c>
      <c r="S8" s="171">
        <v>3</v>
      </c>
      <c r="T8" s="171">
        <v>3</v>
      </c>
    </row>
    <row r="9" spans="1:21" x14ac:dyDescent="0.2">
      <c r="A9" s="170">
        <v>44639.481224618052</v>
      </c>
      <c r="B9" s="171" t="s">
        <v>313</v>
      </c>
      <c r="C9" s="171" t="s">
        <v>25</v>
      </c>
      <c r="D9" s="171" t="s">
        <v>21</v>
      </c>
      <c r="E9" s="171" t="s">
        <v>22</v>
      </c>
      <c r="F9" s="171" t="s">
        <v>133</v>
      </c>
      <c r="G9" s="171" t="s">
        <v>133</v>
      </c>
      <c r="H9" s="171" t="s">
        <v>163</v>
      </c>
      <c r="I9" s="171">
        <v>5</v>
      </c>
      <c r="J9" s="171">
        <v>5</v>
      </c>
      <c r="K9" s="171">
        <v>5</v>
      </c>
      <c r="L9" s="171">
        <v>5</v>
      </c>
      <c r="M9" s="171">
        <v>5</v>
      </c>
      <c r="N9" s="171">
        <v>4</v>
      </c>
      <c r="O9" s="171">
        <v>5</v>
      </c>
      <c r="P9" s="171">
        <v>5</v>
      </c>
      <c r="Q9" s="171">
        <v>5</v>
      </c>
      <c r="R9" s="171">
        <v>2</v>
      </c>
      <c r="S9" s="171">
        <v>3</v>
      </c>
      <c r="T9" s="171">
        <v>4</v>
      </c>
      <c r="U9" s="171" t="s">
        <v>314</v>
      </c>
    </row>
    <row r="10" spans="1:21" x14ac:dyDescent="0.2">
      <c r="A10" s="170">
        <v>44639.484307164355</v>
      </c>
      <c r="B10" s="171" t="s">
        <v>316</v>
      </c>
      <c r="C10" s="171" t="s">
        <v>20</v>
      </c>
      <c r="D10" s="171" t="s">
        <v>24</v>
      </c>
      <c r="E10" s="171" t="s">
        <v>28</v>
      </c>
      <c r="F10" s="171" t="s">
        <v>167</v>
      </c>
      <c r="G10" s="171" t="s">
        <v>317</v>
      </c>
      <c r="H10" s="171" t="s">
        <v>163</v>
      </c>
      <c r="I10" s="171">
        <v>5</v>
      </c>
      <c r="J10" s="171">
        <v>5</v>
      </c>
      <c r="K10" s="171">
        <v>5</v>
      </c>
      <c r="L10" s="171">
        <v>4</v>
      </c>
      <c r="M10" s="171">
        <v>3</v>
      </c>
      <c r="N10" s="171">
        <v>3</v>
      </c>
      <c r="O10" s="171">
        <v>3</v>
      </c>
      <c r="P10" s="171">
        <v>4</v>
      </c>
      <c r="Q10" s="171">
        <v>5</v>
      </c>
      <c r="R10" s="171">
        <v>2</v>
      </c>
      <c r="S10" s="171">
        <v>3</v>
      </c>
      <c r="T10" s="171">
        <v>3</v>
      </c>
    </row>
    <row r="11" spans="1:21" x14ac:dyDescent="0.2">
      <c r="A11" s="170">
        <v>44639.487629537034</v>
      </c>
      <c r="B11" s="171" t="s">
        <v>320</v>
      </c>
      <c r="C11" s="171" t="s">
        <v>25</v>
      </c>
      <c r="D11" s="171" t="s">
        <v>21</v>
      </c>
      <c r="E11" s="171" t="s">
        <v>22</v>
      </c>
      <c r="F11" s="171" t="s">
        <v>198</v>
      </c>
      <c r="G11" s="171" t="s">
        <v>297</v>
      </c>
      <c r="H11" s="171" t="s">
        <v>163</v>
      </c>
      <c r="I11" s="171">
        <v>4</v>
      </c>
      <c r="J11" s="171">
        <v>4</v>
      </c>
      <c r="K11" s="171">
        <v>4</v>
      </c>
      <c r="L11" s="171">
        <v>4</v>
      </c>
      <c r="M11" s="171">
        <v>4</v>
      </c>
      <c r="N11" s="171">
        <v>4</v>
      </c>
      <c r="O11" s="171">
        <v>4</v>
      </c>
      <c r="P11" s="171">
        <v>4</v>
      </c>
      <c r="Q11" s="171">
        <v>4</v>
      </c>
      <c r="R11" s="171">
        <v>4</v>
      </c>
      <c r="S11" s="171">
        <v>4</v>
      </c>
      <c r="T11" s="171">
        <v>4</v>
      </c>
    </row>
    <row r="12" spans="1:21" x14ac:dyDescent="0.2">
      <c r="A12" s="170">
        <v>44639.488946574071</v>
      </c>
      <c r="B12" s="171" t="s">
        <v>323</v>
      </c>
      <c r="C12" s="171" t="s">
        <v>25</v>
      </c>
      <c r="D12" s="171" t="s">
        <v>21</v>
      </c>
      <c r="E12" s="171" t="s">
        <v>22</v>
      </c>
      <c r="F12" s="171" t="s">
        <v>135</v>
      </c>
      <c r="G12" s="171" t="s">
        <v>225</v>
      </c>
      <c r="H12" s="171" t="s">
        <v>163</v>
      </c>
      <c r="I12" s="171">
        <v>4</v>
      </c>
      <c r="J12" s="171">
        <v>5</v>
      </c>
      <c r="K12" s="171">
        <v>5</v>
      </c>
      <c r="L12" s="171">
        <v>5</v>
      </c>
      <c r="M12" s="171">
        <v>5</v>
      </c>
      <c r="N12" s="171">
        <v>5</v>
      </c>
      <c r="O12" s="171">
        <v>4</v>
      </c>
      <c r="P12" s="171">
        <v>4</v>
      </c>
      <c r="Q12" s="171">
        <v>5</v>
      </c>
      <c r="R12" s="171">
        <v>5</v>
      </c>
      <c r="S12" s="171">
        <v>5</v>
      </c>
      <c r="T12" s="171">
        <v>5</v>
      </c>
    </row>
    <row r="13" spans="1:21" x14ac:dyDescent="0.2">
      <c r="A13" s="170">
        <v>44639.489042430556</v>
      </c>
      <c r="B13" s="171" t="s">
        <v>324</v>
      </c>
      <c r="C13" s="171" t="s">
        <v>20</v>
      </c>
      <c r="D13" s="171" t="s">
        <v>24</v>
      </c>
      <c r="E13" s="171" t="s">
        <v>22</v>
      </c>
      <c r="F13" s="171" t="s">
        <v>133</v>
      </c>
      <c r="G13" s="171" t="s">
        <v>133</v>
      </c>
      <c r="H13" s="171" t="s">
        <v>163</v>
      </c>
      <c r="I13" s="171">
        <v>4</v>
      </c>
      <c r="J13" s="171">
        <v>4</v>
      </c>
      <c r="K13" s="171">
        <v>4</v>
      </c>
      <c r="L13" s="171">
        <v>4</v>
      </c>
      <c r="M13" s="171">
        <v>4</v>
      </c>
      <c r="N13" s="171">
        <v>3</v>
      </c>
      <c r="O13" s="171">
        <v>3</v>
      </c>
      <c r="P13" s="171">
        <v>3</v>
      </c>
      <c r="Q13" s="171">
        <v>5</v>
      </c>
      <c r="R13" s="171">
        <v>3</v>
      </c>
      <c r="S13" s="171">
        <v>3</v>
      </c>
      <c r="T13" s="171">
        <v>3</v>
      </c>
    </row>
    <row r="14" spans="1:21" x14ac:dyDescent="0.2">
      <c r="A14" s="170">
        <v>44639.489274629625</v>
      </c>
      <c r="B14" s="171" t="s">
        <v>326</v>
      </c>
      <c r="C14" s="171" t="s">
        <v>25</v>
      </c>
      <c r="D14" s="171" t="s">
        <v>24</v>
      </c>
      <c r="E14" s="171" t="s">
        <v>22</v>
      </c>
      <c r="F14" s="171" t="s">
        <v>133</v>
      </c>
      <c r="G14" s="171" t="s">
        <v>133</v>
      </c>
      <c r="H14" s="171" t="s">
        <v>163</v>
      </c>
      <c r="I14" s="171">
        <v>5</v>
      </c>
      <c r="J14" s="171">
        <v>5</v>
      </c>
      <c r="K14" s="171">
        <v>5</v>
      </c>
      <c r="L14" s="171">
        <v>5</v>
      </c>
      <c r="M14" s="171">
        <v>5</v>
      </c>
      <c r="N14" s="171">
        <v>5</v>
      </c>
      <c r="O14" s="171">
        <v>5</v>
      </c>
      <c r="P14" s="171">
        <v>5</v>
      </c>
      <c r="Q14" s="171">
        <v>5</v>
      </c>
      <c r="R14" s="171">
        <v>3</v>
      </c>
      <c r="S14" s="171">
        <v>4</v>
      </c>
      <c r="T14" s="171">
        <v>4</v>
      </c>
      <c r="U14" s="171" t="s">
        <v>327</v>
      </c>
    </row>
    <row r="15" spans="1:21" x14ac:dyDescent="0.2">
      <c r="A15" s="170">
        <v>44639.489945810186</v>
      </c>
      <c r="B15" s="171" t="s">
        <v>328</v>
      </c>
      <c r="C15" s="171" t="s">
        <v>25</v>
      </c>
      <c r="D15" s="171" t="s">
        <v>21</v>
      </c>
      <c r="E15" s="171" t="s">
        <v>22</v>
      </c>
      <c r="F15" s="171" t="s">
        <v>27</v>
      </c>
      <c r="G15" s="171" t="s">
        <v>254</v>
      </c>
      <c r="H15" s="171" t="s">
        <v>163</v>
      </c>
      <c r="I15" s="171">
        <v>5</v>
      </c>
      <c r="J15" s="171">
        <v>5</v>
      </c>
      <c r="K15" s="171">
        <v>5</v>
      </c>
      <c r="L15" s="171">
        <v>5</v>
      </c>
      <c r="M15" s="171">
        <v>5</v>
      </c>
      <c r="N15" s="171">
        <v>5</v>
      </c>
      <c r="O15" s="171">
        <v>3</v>
      </c>
      <c r="P15" s="171">
        <v>5</v>
      </c>
      <c r="Q15" s="171">
        <v>5</v>
      </c>
      <c r="R15" s="171">
        <v>3</v>
      </c>
      <c r="S15" s="171">
        <v>3</v>
      </c>
      <c r="T15" s="171">
        <v>4</v>
      </c>
      <c r="U15" s="171" t="s">
        <v>358</v>
      </c>
    </row>
    <row r="16" spans="1:21" x14ac:dyDescent="0.2">
      <c r="A16" s="170">
        <v>44639.491965856483</v>
      </c>
      <c r="B16" s="171" t="s">
        <v>330</v>
      </c>
      <c r="C16" s="171" t="s">
        <v>20</v>
      </c>
      <c r="D16" s="171" t="s">
        <v>21</v>
      </c>
      <c r="E16" s="171" t="s">
        <v>22</v>
      </c>
      <c r="F16" s="171" t="s">
        <v>133</v>
      </c>
      <c r="G16" s="171" t="s">
        <v>133</v>
      </c>
      <c r="H16" s="171" t="s">
        <v>163</v>
      </c>
      <c r="I16" s="171">
        <v>4</v>
      </c>
      <c r="J16" s="171">
        <v>4</v>
      </c>
      <c r="K16" s="171">
        <v>4</v>
      </c>
      <c r="L16" s="171">
        <v>4</v>
      </c>
      <c r="M16" s="171">
        <v>3</v>
      </c>
      <c r="N16" s="171">
        <v>3</v>
      </c>
      <c r="O16" s="171">
        <v>4</v>
      </c>
      <c r="P16" s="171">
        <v>4</v>
      </c>
      <c r="Q16" s="171">
        <v>4</v>
      </c>
      <c r="R16" s="171">
        <v>3</v>
      </c>
      <c r="S16" s="171">
        <v>4</v>
      </c>
      <c r="T16" s="171">
        <v>4</v>
      </c>
    </row>
    <row r="17" spans="1:21" x14ac:dyDescent="0.2">
      <c r="A17" s="170">
        <v>44639.492118483795</v>
      </c>
      <c r="B17" s="171" t="s">
        <v>332</v>
      </c>
      <c r="C17" s="171" t="s">
        <v>20</v>
      </c>
      <c r="D17" s="171" t="s">
        <v>24</v>
      </c>
      <c r="E17" s="171" t="s">
        <v>22</v>
      </c>
      <c r="F17" s="171" t="s">
        <v>27</v>
      </c>
      <c r="G17" s="171" t="s">
        <v>254</v>
      </c>
      <c r="H17" s="171" t="s">
        <v>163</v>
      </c>
      <c r="I17" s="171">
        <v>5</v>
      </c>
      <c r="J17" s="171">
        <v>5</v>
      </c>
      <c r="K17" s="171">
        <v>5</v>
      </c>
      <c r="L17" s="171">
        <v>5</v>
      </c>
      <c r="M17" s="171">
        <v>2</v>
      </c>
      <c r="N17" s="171">
        <v>5</v>
      </c>
      <c r="O17" s="171">
        <v>2</v>
      </c>
      <c r="P17" s="171">
        <v>2</v>
      </c>
      <c r="Q17" s="171">
        <v>5</v>
      </c>
      <c r="R17" s="171">
        <v>3</v>
      </c>
      <c r="S17" s="171">
        <v>4</v>
      </c>
      <c r="T17" s="171">
        <v>4</v>
      </c>
    </row>
    <row r="18" spans="1:21" x14ac:dyDescent="0.2">
      <c r="A18" s="170">
        <v>44639.494629618057</v>
      </c>
      <c r="B18" s="171" t="s">
        <v>337</v>
      </c>
      <c r="C18" s="171" t="s">
        <v>25</v>
      </c>
      <c r="D18" s="171" t="s">
        <v>26</v>
      </c>
      <c r="E18" s="171" t="s">
        <v>22</v>
      </c>
      <c r="F18" s="171" t="s">
        <v>123</v>
      </c>
      <c r="G18" s="171" t="s">
        <v>335</v>
      </c>
      <c r="H18" s="171" t="s">
        <v>163</v>
      </c>
      <c r="I18" s="171">
        <v>4</v>
      </c>
      <c r="J18" s="171">
        <v>4</v>
      </c>
      <c r="K18" s="171">
        <v>4</v>
      </c>
      <c r="L18" s="171">
        <v>4</v>
      </c>
      <c r="M18" s="171">
        <v>4</v>
      </c>
      <c r="N18" s="171">
        <v>4</v>
      </c>
      <c r="O18" s="171">
        <v>4</v>
      </c>
      <c r="P18" s="171">
        <v>4</v>
      </c>
      <c r="Q18" s="171">
        <v>4</v>
      </c>
      <c r="R18" s="171">
        <v>4</v>
      </c>
      <c r="S18" s="171">
        <v>4</v>
      </c>
      <c r="T18" s="171">
        <v>4</v>
      </c>
      <c r="U18" s="171" t="s">
        <v>32</v>
      </c>
    </row>
    <row r="19" spans="1:21" x14ac:dyDescent="0.2">
      <c r="A19" s="170">
        <v>44639.502777939815</v>
      </c>
      <c r="B19" s="171" t="s">
        <v>345</v>
      </c>
      <c r="C19" s="171" t="s">
        <v>20</v>
      </c>
      <c r="D19" s="171" t="s">
        <v>34</v>
      </c>
      <c r="E19" s="171" t="s">
        <v>28</v>
      </c>
      <c r="F19" s="171" t="s">
        <v>27</v>
      </c>
      <c r="G19" s="171" t="s">
        <v>346</v>
      </c>
      <c r="H19" s="171" t="s">
        <v>163</v>
      </c>
      <c r="I19" s="171">
        <v>4</v>
      </c>
      <c r="J19" s="171">
        <v>4</v>
      </c>
      <c r="K19" s="171">
        <v>5</v>
      </c>
      <c r="L19" s="171">
        <v>5</v>
      </c>
      <c r="M19" s="171">
        <v>5</v>
      </c>
      <c r="N19" s="171">
        <v>5</v>
      </c>
      <c r="O19" s="171">
        <v>5</v>
      </c>
      <c r="P19" s="171">
        <v>5</v>
      </c>
      <c r="Q19" s="171">
        <v>5</v>
      </c>
      <c r="R19" s="171">
        <v>3</v>
      </c>
      <c r="S19" s="171">
        <v>4</v>
      </c>
      <c r="T19" s="171">
        <v>4</v>
      </c>
      <c r="U19" s="171" t="s">
        <v>32</v>
      </c>
    </row>
    <row r="20" spans="1:21" ht="14.25" customHeight="1" x14ac:dyDescent="0.2">
      <c r="A20" s="170">
        <v>44639.50466835648</v>
      </c>
      <c r="B20" s="171" t="s">
        <v>347</v>
      </c>
      <c r="C20" s="171" t="s">
        <v>20</v>
      </c>
      <c r="D20" s="171" t="s">
        <v>24</v>
      </c>
      <c r="E20" s="171" t="s">
        <v>22</v>
      </c>
      <c r="F20" s="171" t="s">
        <v>259</v>
      </c>
      <c r="G20" s="171" t="s">
        <v>348</v>
      </c>
      <c r="H20" s="173" t="s">
        <v>163</v>
      </c>
      <c r="I20" s="171">
        <v>5</v>
      </c>
      <c r="J20" s="171">
        <v>5</v>
      </c>
      <c r="K20" s="171">
        <v>5</v>
      </c>
      <c r="L20" s="171">
        <v>5</v>
      </c>
      <c r="M20" s="171">
        <v>5</v>
      </c>
      <c r="N20" s="171">
        <v>5</v>
      </c>
      <c r="O20" s="171">
        <v>2</v>
      </c>
      <c r="P20" s="171">
        <v>2</v>
      </c>
      <c r="Q20" s="171">
        <v>5</v>
      </c>
      <c r="R20" s="171">
        <v>3</v>
      </c>
      <c r="S20" s="171">
        <v>4</v>
      </c>
      <c r="T20" s="171">
        <v>3</v>
      </c>
      <c r="U20" s="172" t="s">
        <v>360</v>
      </c>
    </row>
    <row r="21" spans="1:21" ht="23.25" x14ac:dyDescent="0.2">
      <c r="I21" s="1">
        <f>AVERAGE(I2:I20)</f>
        <v>4.5789473684210522</v>
      </c>
      <c r="J21" s="1">
        <f t="shared" ref="J21:T21" si="0">AVERAGE(J2:J20)</f>
        <v>4.5789473684210522</v>
      </c>
      <c r="K21" s="1">
        <f t="shared" si="0"/>
        <v>4.6842105263157894</v>
      </c>
      <c r="L21" s="1">
        <f t="shared" si="0"/>
        <v>4.5263157894736841</v>
      </c>
      <c r="M21" s="1">
        <f t="shared" si="0"/>
        <v>4.2631578947368425</v>
      </c>
      <c r="N21" s="1">
        <f t="shared" si="0"/>
        <v>4.2631578947368425</v>
      </c>
      <c r="O21" s="1">
        <f t="shared" si="0"/>
        <v>3.8421052631578947</v>
      </c>
      <c r="P21" s="1">
        <f t="shared" si="0"/>
        <v>4.1578947368421053</v>
      </c>
      <c r="Q21" s="1">
        <f t="shared" si="0"/>
        <v>4.7368421052631575</v>
      </c>
      <c r="R21" s="1">
        <f t="shared" si="0"/>
        <v>3.1578947368421053</v>
      </c>
      <c r="S21" s="1">
        <f t="shared" si="0"/>
        <v>3.8421052631578947</v>
      </c>
      <c r="T21" s="1">
        <f t="shared" si="0"/>
        <v>3.8947368421052633</v>
      </c>
    </row>
    <row r="22" spans="1:21" ht="23.25" x14ac:dyDescent="0.2">
      <c r="I22" s="2">
        <f>STDEV(I2:I20)</f>
        <v>0.50725727350178906</v>
      </c>
      <c r="J22" s="2">
        <f t="shared" ref="J22:T22" si="1">STDEV(J2:J20)</f>
        <v>0.50725727350178906</v>
      </c>
      <c r="K22" s="2">
        <f t="shared" si="1"/>
        <v>0.47756693294091923</v>
      </c>
      <c r="L22" s="2">
        <f t="shared" si="1"/>
        <v>0.61177529032149902</v>
      </c>
      <c r="M22" s="2">
        <f t="shared" si="1"/>
        <v>0.93345863820512454</v>
      </c>
      <c r="N22" s="2">
        <f t="shared" si="1"/>
        <v>0.80568157917228278</v>
      </c>
      <c r="O22" s="2">
        <f t="shared" si="1"/>
        <v>1.0145145470035766</v>
      </c>
      <c r="P22" s="2">
        <f t="shared" si="1"/>
        <v>0.95819030206465827</v>
      </c>
      <c r="Q22" s="2">
        <f t="shared" si="1"/>
        <v>0.45241392835886401</v>
      </c>
      <c r="R22" s="2">
        <f t="shared" si="1"/>
        <v>0.76471911290187211</v>
      </c>
      <c r="S22" s="2">
        <f t="shared" si="1"/>
        <v>0.60214043163966779</v>
      </c>
      <c r="T22" s="2">
        <f t="shared" si="1"/>
        <v>0.56713087281560015</v>
      </c>
    </row>
    <row r="23" spans="1:21" ht="23.25" x14ac:dyDescent="0.2">
      <c r="I23" s="3">
        <f>AVERAGE(I2:I22)</f>
        <v>4.3850573639010877</v>
      </c>
      <c r="J23" s="3">
        <f t="shared" ref="J23:T23" si="2">AVERAGE(J2:J22)</f>
        <v>4.3850573639010877</v>
      </c>
      <c r="K23" s="3">
        <f t="shared" si="2"/>
        <v>4.48389416472651</v>
      </c>
      <c r="L23" s="3">
        <f t="shared" si="2"/>
        <v>4.3399090990378664</v>
      </c>
      <c r="M23" s="3">
        <f t="shared" si="2"/>
        <v>4.1046007872829513</v>
      </c>
      <c r="N23" s="3">
        <f t="shared" si="2"/>
        <v>4.098516165424245</v>
      </c>
      <c r="O23" s="3">
        <f t="shared" si="2"/>
        <v>3.707458086198165</v>
      </c>
      <c r="P23" s="3">
        <f t="shared" si="2"/>
        <v>4.0055278589955607</v>
      </c>
      <c r="Q23" s="3">
        <f t="shared" si="2"/>
        <v>4.5328217158867625</v>
      </c>
      <c r="R23" s="3">
        <f t="shared" si="2"/>
        <v>3.0439339928449511</v>
      </c>
      <c r="S23" s="3">
        <f t="shared" si="2"/>
        <v>3.6878212235617887</v>
      </c>
      <c r="T23" s="3">
        <f t="shared" si="2"/>
        <v>3.7362794149962313</v>
      </c>
    </row>
    <row r="24" spans="1:21" ht="23.25" x14ac:dyDescent="0.2">
      <c r="I24" s="4">
        <f>STDEV(I2:I20)</f>
        <v>0.50725727350178906</v>
      </c>
      <c r="J24" s="4">
        <f t="shared" ref="J24:T24" si="3">STDEV(J2:J20)</f>
        <v>0.50725727350178906</v>
      </c>
      <c r="K24" s="4">
        <f t="shared" si="3"/>
        <v>0.47756693294091923</v>
      </c>
      <c r="L24" s="4">
        <f t="shared" si="3"/>
        <v>0.61177529032149902</v>
      </c>
      <c r="M24" s="4">
        <f t="shared" si="3"/>
        <v>0.93345863820512454</v>
      </c>
      <c r="N24" s="4">
        <f t="shared" si="3"/>
        <v>0.80568157917228278</v>
      </c>
      <c r="O24" s="4">
        <f t="shared" si="3"/>
        <v>1.0145145470035766</v>
      </c>
      <c r="P24" s="4">
        <f t="shared" si="3"/>
        <v>0.95819030206465827</v>
      </c>
      <c r="Q24" s="4">
        <f t="shared" si="3"/>
        <v>0.45241392835886401</v>
      </c>
      <c r="R24" s="4">
        <f t="shared" si="3"/>
        <v>0.76471911290187211</v>
      </c>
      <c r="S24" s="4">
        <f t="shared" si="3"/>
        <v>0.60214043163966779</v>
      </c>
      <c r="T24" s="4">
        <f t="shared" si="3"/>
        <v>0.56713087281560015</v>
      </c>
    </row>
    <row r="25" spans="1:21" ht="27.75" x14ac:dyDescent="0.65">
      <c r="A25" s="115" t="s">
        <v>102</v>
      </c>
      <c r="D25" s="140" t="s">
        <v>101</v>
      </c>
    </row>
    <row r="26" spans="1:21" ht="24" x14ac:dyDescent="0.55000000000000004">
      <c r="A26" s="143" t="s">
        <v>25</v>
      </c>
      <c r="B26" s="144">
        <f>COUNTIF(C2:C20,"หญิง")</f>
        <v>10</v>
      </c>
      <c r="D26" s="146" t="s">
        <v>27</v>
      </c>
      <c r="E26" s="144">
        <f>COUNTIF(F2:F21,"ศึกษาศาสตร์")</f>
        <v>5</v>
      </c>
    </row>
    <row r="27" spans="1:21" ht="24" x14ac:dyDescent="0.55000000000000004">
      <c r="A27" s="143" t="s">
        <v>20</v>
      </c>
      <c r="B27" s="144">
        <f>COUNTIF(C2:C20,"ชาย")</f>
        <v>9</v>
      </c>
      <c r="D27" s="146" t="s">
        <v>167</v>
      </c>
      <c r="E27" s="144">
        <f>COUNTIF(F2:F28,"ศึกษาศาสตร์")</f>
        <v>5</v>
      </c>
    </row>
    <row r="28" spans="1:21" ht="24" x14ac:dyDescent="0.55000000000000004">
      <c r="B28" s="149">
        <f>SUM(B26:B27)</f>
        <v>19</v>
      </c>
      <c r="D28" s="146" t="s">
        <v>364</v>
      </c>
      <c r="E28" s="144">
        <f>COUNTIF(F2:F20,"เกษตรศาสตร์ ทรัพยากรธรรมชาติและสิ่งแวดล้อม")</f>
        <v>1</v>
      </c>
    </row>
    <row r="29" spans="1:21" ht="24" x14ac:dyDescent="0.55000000000000004">
      <c r="A29" s="116" t="s">
        <v>103</v>
      </c>
      <c r="B29" s="113"/>
      <c r="D29" s="146" t="s">
        <v>361</v>
      </c>
      <c r="E29" s="144">
        <f>COUNTIF(F1:F29,"บริหารธุรกิจ เศรษฐศาสตร์และการสื่อสาร")</f>
        <v>2</v>
      </c>
    </row>
    <row r="30" spans="1:21" ht="24" x14ac:dyDescent="0.55000000000000004">
      <c r="A30" s="143" t="s">
        <v>26</v>
      </c>
      <c r="B30" s="144">
        <f>COUNTIF(D2:D20,"20-30 ปี")</f>
        <v>3</v>
      </c>
      <c r="D30" s="146" t="s">
        <v>198</v>
      </c>
      <c r="E30" s="144">
        <f>COUNTIF(F6:F25,"วิศวกรรมศาสตร์")</f>
        <v>1</v>
      </c>
    </row>
    <row r="31" spans="1:21" ht="24" x14ac:dyDescent="0.55000000000000004">
      <c r="A31" s="143" t="s">
        <v>24</v>
      </c>
      <c r="B31" s="144">
        <f>COUNTIF(D2:D20,"31-40 ปี")</f>
        <v>6</v>
      </c>
      <c r="D31" s="146" t="s">
        <v>135</v>
      </c>
      <c r="E31" s="144">
        <f>COUNTIF(F7:F26,"วิทยาศาสตร์")</f>
        <v>1</v>
      </c>
    </row>
    <row r="32" spans="1:21" ht="24" x14ac:dyDescent="0.55000000000000004">
      <c r="A32" s="143" t="s">
        <v>21</v>
      </c>
      <c r="B32" s="144">
        <f>COUNTIF(D2:D20,"41-50 ปี")</f>
        <v>9</v>
      </c>
      <c r="D32" s="146" t="s">
        <v>133</v>
      </c>
      <c r="E32" s="144">
        <f>COUNTIF(F8:F27,"สาธารณสุขศาสตร์")</f>
        <v>4</v>
      </c>
    </row>
    <row r="33" spans="1:5" ht="24" x14ac:dyDescent="0.55000000000000004">
      <c r="A33" s="143" t="s">
        <v>34</v>
      </c>
      <c r="B33" s="144">
        <f>COUNTIF(D2:D20,"51 ปีขึ้นไป")</f>
        <v>1</v>
      </c>
      <c r="E33" s="149">
        <f>SUM(E26:E32)</f>
        <v>19</v>
      </c>
    </row>
    <row r="34" spans="1:5" ht="15" x14ac:dyDescent="0.25">
      <c r="A34" s="147"/>
      <c r="B34" s="149">
        <f>SUM(B30:B33)</f>
        <v>19</v>
      </c>
    </row>
    <row r="35" spans="1:5" ht="27.75" x14ac:dyDescent="0.65">
      <c r="A35" s="117" t="s">
        <v>104</v>
      </c>
      <c r="B35" s="142"/>
      <c r="D35" s="140" t="s">
        <v>105</v>
      </c>
    </row>
    <row r="36" spans="1:5" ht="24" x14ac:dyDescent="0.55000000000000004">
      <c r="A36" s="145" t="s">
        <v>28</v>
      </c>
      <c r="B36" s="144">
        <f>COUNTIF(E2:E20,"ปริญญาโท")</f>
        <v>2</v>
      </c>
      <c r="D36" s="145" t="s">
        <v>346</v>
      </c>
      <c r="E36" s="150">
        <f>COUNTIF(G2:G20,"พัฒนศึกษา")</f>
        <v>2</v>
      </c>
    </row>
    <row r="37" spans="1:5" ht="24" x14ac:dyDescent="0.55000000000000004">
      <c r="A37" s="145" t="s">
        <v>22</v>
      </c>
      <c r="B37" s="144">
        <f>COUNTIF(E2:E21,"ปริญญาเอก")</f>
        <v>17</v>
      </c>
      <c r="D37" s="145" t="s">
        <v>369</v>
      </c>
      <c r="E37" s="150">
        <f>COUNTIF(G2:G21,"วิจัยและประเมินผลทางการศึกษา")</f>
        <v>1</v>
      </c>
    </row>
    <row r="38" spans="1:5" ht="24" x14ac:dyDescent="0.55000000000000004">
      <c r="B38" s="149">
        <f>SUM(B36:B37)</f>
        <v>19</v>
      </c>
      <c r="D38" s="145" t="s">
        <v>210</v>
      </c>
      <c r="E38" s="150">
        <f>COUNTIF(G2:G22,"การสื่อสาร")</f>
        <v>1</v>
      </c>
    </row>
    <row r="39" spans="1:5" ht="24" x14ac:dyDescent="0.55000000000000004">
      <c r="D39" s="145" t="s">
        <v>260</v>
      </c>
      <c r="E39" s="150">
        <f>COUNTIF(G2:G23,"เอเชียตะวันออกเฉียงใต้ศึกษา")</f>
        <v>1</v>
      </c>
    </row>
    <row r="40" spans="1:5" ht="24" x14ac:dyDescent="0.55000000000000004">
      <c r="D40" s="145" t="s">
        <v>370</v>
      </c>
      <c r="E40" s="150">
        <f>COUNTIF(G6:G24,"วิทยาศาสตร์การเกษตร")</f>
        <v>1</v>
      </c>
    </row>
    <row r="41" spans="1:5" ht="24" x14ac:dyDescent="0.55000000000000004">
      <c r="D41" s="145" t="s">
        <v>363</v>
      </c>
      <c r="E41" s="150">
        <f>COUNTIF(G2:G26,"บริหารธุรกิจ")</f>
        <v>1</v>
      </c>
    </row>
    <row r="42" spans="1:5" ht="24" x14ac:dyDescent="0.55000000000000004">
      <c r="D42" s="148" t="s">
        <v>133</v>
      </c>
      <c r="E42" s="150">
        <f>COUNTIF(G2:G27,"สาธารณสุขศาสตร์")</f>
        <v>5</v>
      </c>
    </row>
    <row r="43" spans="1:5" ht="24" x14ac:dyDescent="0.55000000000000004">
      <c r="D43" s="148" t="s">
        <v>317</v>
      </c>
      <c r="E43" s="150">
        <f>COUNTIF(G2:G28,"สมาร์ตกริดเทคโนโลยี")</f>
        <v>1</v>
      </c>
    </row>
    <row r="44" spans="1:5" ht="24" x14ac:dyDescent="0.55000000000000004">
      <c r="D44" s="148" t="s">
        <v>297</v>
      </c>
      <c r="E44" s="150">
        <f>COUNTIF(G2:G29,"วิศวกรรมการจัดการ")</f>
        <v>1</v>
      </c>
    </row>
    <row r="45" spans="1:5" ht="24" x14ac:dyDescent="0.55000000000000004">
      <c r="D45" s="148" t="s">
        <v>225</v>
      </c>
      <c r="E45" s="150">
        <f>COUNTIF(G2:G30,"สถิติ")</f>
        <v>1</v>
      </c>
    </row>
    <row r="46" spans="1:5" ht="24" x14ac:dyDescent="0.55000000000000004">
      <c r="D46" s="148" t="s">
        <v>254</v>
      </c>
      <c r="E46" s="150">
        <f>COUNTIF(G2:G31,"คณิตศาสตร์ศึกษา")</f>
        <v>2</v>
      </c>
    </row>
    <row r="47" spans="1:5" ht="24" x14ac:dyDescent="0.55000000000000004">
      <c r="D47" s="148" t="s">
        <v>335</v>
      </c>
      <c r="E47" s="150">
        <f>COUNTIF(G2:G33,"ปรสิตวิทยา")</f>
        <v>1</v>
      </c>
    </row>
    <row r="48" spans="1:5" ht="24" x14ac:dyDescent="0.55000000000000004">
      <c r="D48" s="148" t="s">
        <v>348</v>
      </c>
      <c r="E48" s="150">
        <f>COUNTIF(G2:G34,"พัฒนาสังคม")</f>
        <v>1</v>
      </c>
    </row>
    <row r="49" spans="5:5" ht="23.25" customHeight="1" x14ac:dyDescent="0.25">
      <c r="E49" s="149">
        <f>SUM(E36:E48)</f>
        <v>19</v>
      </c>
    </row>
  </sheetData>
  <autoFilter ref="H1:H20" xr:uid="{4C8DB988-14D0-4B86-9D79-5E36173A7452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628"/>
  <sheetViews>
    <sheetView topLeftCell="A508" zoomScale="120" zoomScaleNormal="120" workbookViewId="0">
      <selection activeCell="A313" sqref="A313:A314"/>
    </sheetView>
  </sheetViews>
  <sheetFormatPr defaultColWidth="9.140625" defaultRowHeight="21.75" x14ac:dyDescent="0.5"/>
  <cols>
    <col min="1" max="1" width="74.7109375" style="111" customWidth="1"/>
    <col min="2" max="2" width="6.7109375" style="112" customWidth="1"/>
    <col min="3" max="3" width="8.28515625" style="112" customWidth="1"/>
    <col min="4" max="4" width="8.5703125" style="66" customWidth="1"/>
    <col min="5" max="5" width="7.140625" style="66" customWidth="1"/>
    <col min="6" max="6" width="11.42578125" style="66" bestFit="1" customWidth="1"/>
    <col min="7" max="16384" width="9.140625" style="66"/>
  </cols>
  <sheetData>
    <row r="1" spans="1:5" s="14" customFormat="1" ht="30.75" x14ac:dyDescent="0.7">
      <c r="A1" s="198" t="s">
        <v>40</v>
      </c>
      <c r="B1" s="198"/>
      <c r="C1" s="198"/>
      <c r="D1" s="198"/>
    </row>
    <row r="2" spans="1:5" s="14" customFormat="1" ht="27.75" x14ac:dyDescent="0.65">
      <c r="A2" s="199" t="s">
        <v>120</v>
      </c>
      <c r="B2" s="199"/>
      <c r="C2" s="199"/>
      <c r="D2" s="199"/>
    </row>
    <row r="3" spans="1:5" s="14" customFormat="1" ht="15" customHeight="1" x14ac:dyDescent="0.5">
      <c r="A3" s="15"/>
      <c r="B3" s="16"/>
      <c r="C3" s="16"/>
    </row>
    <row r="4" spans="1:5" s="7" customFormat="1" ht="24" x14ac:dyDescent="0.55000000000000004">
      <c r="A4" s="6" t="s">
        <v>41</v>
      </c>
      <c r="B4" s="10"/>
      <c r="C4" s="10"/>
    </row>
    <row r="5" spans="1:5" s="7" customFormat="1" ht="24" x14ac:dyDescent="0.55000000000000004">
      <c r="A5" s="6" t="s">
        <v>376</v>
      </c>
      <c r="B5" s="10"/>
      <c r="C5" s="10"/>
    </row>
    <row r="6" spans="1:5" s="7" customFormat="1" ht="24" x14ac:dyDescent="0.55000000000000004">
      <c r="A6" s="161" t="s">
        <v>372</v>
      </c>
      <c r="B6" s="5"/>
      <c r="C6" s="5"/>
      <c r="E6" s="5"/>
    </row>
    <row r="7" spans="1:5" s="7" customFormat="1" ht="24" x14ac:dyDescent="0.55000000000000004">
      <c r="A7" s="6" t="s">
        <v>373</v>
      </c>
      <c r="B7" s="5"/>
      <c r="C7" s="5"/>
      <c r="E7" s="5"/>
    </row>
    <row r="8" spans="1:5" s="7" customFormat="1" ht="24" x14ac:dyDescent="0.55000000000000004">
      <c r="A8" s="6" t="s">
        <v>374</v>
      </c>
      <c r="B8" s="5"/>
      <c r="C8" s="5"/>
      <c r="E8" s="5"/>
    </row>
    <row r="9" spans="1:5" s="7" customFormat="1" ht="24" x14ac:dyDescent="0.55000000000000004">
      <c r="A9" s="6" t="s">
        <v>375</v>
      </c>
      <c r="B9" s="5"/>
      <c r="C9" s="5"/>
      <c r="E9" s="5"/>
    </row>
    <row r="10" spans="1:5" s="7" customFormat="1" ht="24" x14ac:dyDescent="0.55000000000000004">
      <c r="A10" s="6" t="s">
        <v>371</v>
      </c>
      <c r="B10" s="5"/>
      <c r="C10" s="5"/>
      <c r="E10" s="5"/>
    </row>
    <row r="11" spans="1:5" s="7" customFormat="1" ht="8.25" customHeight="1" x14ac:dyDescent="0.55000000000000004">
      <c r="A11" s="6"/>
      <c r="B11" s="10"/>
      <c r="C11" s="10"/>
    </row>
    <row r="12" spans="1:5" s="7" customFormat="1" ht="21.75" customHeight="1" x14ac:dyDescent="0.55000000000000004">
      <c r="A12" s="17" t="s">
        <v>42</v>
      </c>
      <c r="B12" s="10"/>
      <c r="C12" s="10"/>
    </row>
    <row r="13" spans="1:5" s="7" customFormat="1" ht="21.75" customHeight="1" x14ac:dyDescent="0.55000000000000004">
      <c r="A13" s="18" t="s">
        <v>43</v>
      </c>
      <c r="B13" s="10"/>
      <c r="C13" s="10"/>
    </row>
    <row r="14" spans="1:5" s="7" customFormat="1" ht="21.75" customHeight="1" x14ac:dyDescent="0.55000000000000004">
      <c r="A14" s="18" t="s">
        <v>44</v>
      </c>
      <c r="B14" s="10"/>
      <c r="C14" s="10"/>
    </row>
    <row r="15" spans="1:5" s="7" customFormat="1" ht="19.5" customHeight="1" x14ac:dyDescent="0.55000000000000004">
      <c r="A15" s="154" t="s">
        <v>45</v>
      </c>
      <c r="B15" s="21" t="s">
        <v>46</v>
      </c>
      <c r="C15" s="155" t="s">
        <v>47</v>
      </c>
    </row>
    <row r="16" spans="1:5" s="7" customFormat="1" ht="24" x14ac:dyDescent="0.55000000000000004">
      <c r="A16" s="22" t="s">
        <v>48</v>
      </c>
      <c r="B16" s="23"/>
      <c r="C16" s="24"/>
    </row>
    <row r="17" spans="1:3" s="7" customFormat="1" ht="24" x14ac:dyDescent="0.55000000000000004">
      <c r="A17" s="25" t="s">
        <v>50</v>
      </c>
      <c r="B17" s="26">
        <v>13</v>
      </c>
      <c r="C17" s="27">
        <f>B17*100/107</f>
        <v>12.149532710280374</v>
      </c>
    </row>
    <row r="18" spans="1:3" s="7" customFormat="1" ht="24" x14ac:dyDescent="0.55000000000000004">
      <c r="A18" s="28" t="s">
        <v>49</v>
      </c>
      <c r="B18" s="29">
        <v>6</v>
      </c>
      <c r="C18" s="27">
        <f>B18*100/107</f>
        <v>5.6074766355140184</v>
      </c>
    </row>
    <row r="19" spans="1:3" s="7" customFormat="1" ht="24" x14ac:dyDescent="0.55000000000000004">
      <c r="A19" s="22" t="s">
        <v>377</v>
      </c>
      <c r="B19" s="23"/>
      <c r="C19" s="24"/>
    </row>
    <row r="20" spans="1:3" s="7" customFormat="1" ht="24" x14ac:dyDescent="0.55000000000000004">
      <c r="A20" s="25" t="s">
        <v>50</v>
      </c>
      <c r="B20" s="26">
        <v>12</v>
      </c>
      <c r="C20" s="27">
        <f>B20*100/107</f>
        <v>11.214953271028037</v>
      </c>
    </row>
    <row r="21" spans="1:3" s="7" customFormat="1" ht="24" x14ac:dyDescent="0.55000000000000004">
      <c r="A21" s="28" t="s">
        <v>49</v>
      </c>
      <c r="B21" s="29">
        <v>8</v>
      </c>
      <c r="C21" s="30">
        <f>B21*100/107</f>
        <v>7.4766355140186915</v>
      </c>
    </row>
    <row r="22" spans="1:3" s="7" customFormat="1" ht="24" x14ac:dyDescent="0.55000000000000004">
      <c r="A22" s="22" t="s">
        <v>51</v>
      </c>
      <c r="B22" s="31"/>
      <c r="C22" s="27"/>
    </row>
    <row r="23" spans="1:3" s="7" customFormat="1" ht="24" x14ac:dyDescent="0.55000000000000004">
      <c r="A23" s="25" t="s">
        <v>50</v>
      </c>
      <c r="B23" s="26">
        <v>18</v>
      </c>
      <c r="C23" s="27">
        <f>B23*100/107</f>
        <v>16.822429906542055</v>
      </c>
    </row>
    <row r="24" spans="1:3" s="7" customFormat="1" ht="24" x14ac:dyDescent="0.55000000000000004">
      <c r="A24" s="28" t="s">
        <v>49</v>
      </c>
      <c r="B24" s="29">
        <v>13</v>
      </c>
      <c r="C24" s="30">
        <f>B24*100/107</f>
        <v>12.149532710280374</v>
      </c>
    </row>
    <row r="25" spans="1:3" s="7" customFormat="1" ht="24" x14ac:dyDescent="0.55000000000000004">
      <c r="A25" s="25" t="s">
        <v>52</v>
      </c>
      <c r="B25" s="26"/>
      <c r="C25" s="24"/>
    </row>
    <row r="26" spans="1:3" s="7" customFormat="1" ht="24" x14ac:dyDescent="0.55000000000000004">
      <c r="A26" s="25" t="s">
        <v>50</v>
      </c>
      <c r="B26" s="26">
        <v>13</v>
      </c>
      <c r="C26" s="27">
        <f>B26*100/107</f>
        <v>12.149532710280374</v>
      </c>
    </row>
    <row r="27" spans="1:3" s="7" customFormat="1" ht="24" x14ac:dyDescent="0.55000000000000004">
      <c r="A27" s="25" t="s">
        <v>49</v>
      </c>
      <c r="B27" s="26">
        <v>8</v>
      </c>
      <c r="C27" s="30">
        <f>B27*100/107</f>
        <v>7.4766355140186915</v>
      </c>
    </row>
    <row r="28" spans="1:3" s="7" customFormat="1" ht="24" x14ac:dyDescent="0.55000000000000004">
      <c r="A28" s="22" t="s">
        <v>378</v>
      </c>
      <c r="B28" s="31"/>
      <c r="C28" s="27"/>
    </row>
    <row r="29" spans="1:3" s="7" customFormat="1" ht="24" x14ac:dyDescent="0.55000000000000004">
      <c r="A29" s="25" t="s">
        <v>50</v>
      </c>
      <c r="B29" s="32">
        <v>8</v>
      </c>
      <c r="C29" s="27">
        <f>B29*100/107</f>
        <v>7.4766355140186915</v>
      </c>
    </row>
    <row r="30" spans="1:3" s="7" customFormat="1" ht="24" x14ac:dyDescent="0.55000000000000004">
      <c r="A30" s="28" t="s">
        <v>49</v>
      </c>
      <c r="B30" s="33">
        <v>8</v>
      </c>
      <c r="C30" s="30">
        <f>B30*100/107</f>
        <v>7.4766355140186915</v>
      </c>
    </row>
    <row r="31" spans="1:3" s="7" customFormat="1" ht="19.5" customHeight="1" thickBot="1" x14ac:dyDescent="0.6">
      <c r="A31" s="156" t="s">
        <v>53</v>
      </c>
      <c r="B31" s="157">
        <f>SUM(B17:B30)</f>
        <v>107</v>
      </c>
      <c r="C31" s="151">
        <f>B31*100/107</f>
        <v>100</v>
      </c>
    </row>
    <row r="32" spans="1:3" s="7" customFormat="1" ht="19.5" customHeight="1" thickTop="1" x14ac:dyDescent="0.55000000000000004">
      <c r="A32" s="37"/>
      <c r="B32" s="38"/>
      <c r="C32" s="39"/>
    </row>
    <row r="33" spans="1:4" s="7" customFormat="1" ht="24" x14ac:dyDescent="0.55000000000000004">
      <c r="A33" s="6" t="s">
        <v>379</v>
      </c>
      <c r="B33" s="10"/>
      <c r="C33" s="10"/>
    </row>
    <row r="34" spans="1:4" s="7" customFormat="1" ht="24" x14ac:dyDescent="0.55000000000000004">
      <c r="A34" s="6" t="s">
        <v>380</v>
      </c>
      <c r="B34" s="10"/>
      <c r="C34" s="10"/>
    </row>
    <row r="35" spans="1:4" s="7" customFormat="1" ht="24" x14ac:dyDescent="0.55000000000000004">
      <c r="A35" s="6" t="s">
        <v>381</v>
      </c>
      <c r="B35" s="10"/>
      <c r="C35" s="10"/>
    </row>
    <row r="36" spans="1:4" s="7" customFormat="1" ht="24" x14ac:dyDescent="0.55000000000000004">
      <c r="A36" s="6" t="s">
        <v>382</v>
      </c>
      <c r="B36" s="10"/>
      <c r="C36" s="10"/>
    </row>
    <row r="37" spans="1:4" s="7" customFormat="1" ht="24" x14ac:dyDescent="0.55000000000000004">
      <c r="A37" s="6"/>
      <c r="B37" s="10"/>
      <c r="C37" s="10"/>
    </row>
    <row r="38" spans="1:4" s="7" customFormat="1" ht="24" x14ac:dyDescent="0.55000000000000004">
      <c r="A38" s="40" t="s">
        <v>54</v>
      </c>
      <c r="B38" s="10"/>
      <c r="C38" s="10"/>
    </row>
    <row r="39" spans="1:4" s="7" customFormat="1" ht="21.75" customHeight="1" x14ac:dyDescent="0.55000000000000004">
      <c r="A39" s="19" t="s">
        <v>45</v>
      </c>
      <c r="B39" s="41" t="s">
        <v>46</v>
      </c>
      <c r="C39" s="41" t="s">
        <v>47</v>
      </c>
    </row>
    <row r="40" spans="1:4" s="7" customFormat="1" ht="24" x14ac:dyDescent="0.55000000000000004">
      <c r="A40" s="22" t="s">
        <v>48</v>
      </c>
      <c r="B40" s="31"/>
      <c r="C40" s="31"/>
    </row>
    <row r="41" spans="1:4" s="7" customFormat="1" ht="24" x14ac:dyDescent="0.55000000000000004">
      <c r="A41" s="47" t="s">
        <v>55</v>
      </c>
      <c r="B41" s="26">
        <v>11</v>
      </c>
      <c r="C41" s="27">
        <f>B41*100/107</f>
        <v>10.280373831775702</v>
      </c>
      <c r="D41" s="43"/>
    </row>
    <row r="42" spans="1:4" s="7" customFormat="1" ht="24" x14ac:dyDescent="0.55000000000000004">
      <c r="A42" s="47" t="s">
        <v>56</v>
      </c>
      <c r="B42" s="26">
        <v>5</v>
      </c>
      <c r="C42" s="27">
        <f t="shared" ref="C42:C43" si="0">B42*100/107</f>
        <v>4.6728971962616823</v>
      </c>
      <c r="D42" s="43"/>
    </row>
    <row r="43" spans="1:4" s="7" customFormat="1" ht="24" x14ac:dyDescent="0.55000000000000004">
      <c r="A43" s="48" t="s">
        <v>57</v>
      </c>
      <c r="B43" s="33">
        <v>3</v>
      </c>
      <c r="C43" s="30">
        <f t="shared" si="0"/>
        <v>2.8037383177570092</v>
      </c>
      <c r="D43" s="43"/>
    </row>
    <row r="44" spans="1:4" s="7" customFormat="1" ht="24" x14ac:dyDescent="0.55000000000000004">
      <c r="A44" s="22" t="s">
        <v>383</v>
      </c>
      <c r="B44" s="31"/>
      <c r="C44" s="31"/>
    </row>
    <row r="45" spans="1:4" s="7" customFormat="1" ht="24" x14ac:dyDescent="0.55000000000000004">
      <c r="A45" s="25" t="s">
        <v>55</v>
      </c>
      <c r="B45" s="26">
        <v>14</v>
      </c>
      <c r="C45" s="27">
        <f>B45*100/107</f>
        <v>13.084112149532711</v>
      </c>
      <c r="D45" s="43"/>
    </row>
    <row r="46" spans="1:4" s="7" customFormat="1" ht="24" x14ac:dyDescent="0.55000000000000004">
      <c r="A46" s="25" t="s">
        <v>56</v>
      </c>
      <c r="B46" s="26">
        <v>5</v>
      </c>
      <c r="C46" s="27">
        <f t="shared" ref="C46:C47" si="1">B46*100/107</f>
        <v>4.6728971962616823</v>
      </c>
      <c r="D46" s="43"/>
    </row>
    <row r="47" spans="1:4" s="7" customFormat="1" ht="24" x14ac:dyDescent="0.55000000000000004">
      <c r="A47" s="28" t="s">
        <v>117</v>
      </c>
      <c r="B47" s="33">
        <v>1</v>
      </c>
      <c r="C47" s="30">
        <f t="shared" si="1"/>
        <v>0.93457943925233644</v>
      </c>
      <c r="D47" s="43"/>
    </row>
    <row r="48" spans="1:4" s="7" customFormat="1" ht="24" x14ac:dyDescent="0.55000000000000004">
      <c r="A48" s="22" t="s">
        <v>58</v>
      </c>
      <c r="B48" s="23"/>
      <c r="C48" s="24"/>
      <c r="D48" s="43"/>
    </row>
    <row r="49" spans="1:4" s="7" customFormat="1" ht="24" x14ac:dyDescent="0.55000000000000004">
      <c r="A49" s="25" t="s">
        <v>55</v>
      </c>
      <c r="B49" s="26">
        <v>16</v>
      </c>
      <c r="C49" s="27">
        <f>B49*100/107</f>
        <v>14.953271028037383</v>
      </c>
      <c r="D49" s="43"/>
    </row>
    <row r="50" spans="1:4" s="7" customFormat="1" ht="24" x14ac:dyDescent="0.55000000000000004">
      <c r="A50" s="25" t="s">
        <v>56</v>
      </c>
      <c r="B50" s="26">
        <v>10</v>
      </c>
      <c r="C50" s="27">
        <f t="shared" ref="C50:C51" si="2">B50*100/107</f>
        <v>9.3457943925233646</v>
      </c>
      <c r="D50" s="43"/>
    </row>
    <row r="51" spans="1:4" s="7" customFormat="1" ht="24" x14ac:dyDescent="0.55000000000000004">
      <c r="A51" s="28" t="s">
        <v>57</v>
      </c>
      <c r="B51" s="33">
        <v>5</v>
      </c>
      <c r="C51" s="30">
        <f t="shared" si="2"/>
        <v>4.6728971962616823</v>
      </c>
      <c r="D51" s="43"/>
    </row>
    <row r="52" spans="1:4" s="7" customFormat="1" ht="24" x14ac:dyDescent="0.55000000000000004">
      <c r="A52" s="25" t="s">
        <v>52</v>
      </c>
      <c r="B52" s="32"/>
      <c r="C52" s="27"/>
    </row>
    <row r="53" spans="1:4" s="7" customFormat="1" ht="24" x14ac:dyDescent="0.55000000000000004">
      <c r="A53" s="25" t="s">
        <v>55</v>
      </c>
      <c r="B53" s="26">
        <v>10</v>
      </c>
      <c r="C53" s="27">
        <f>B53*100/107</f>
        <v>9.3457943925233646</v>
      </c>
      <c r="D53" s="43"/>
    </row>
    <row r="54" spans="1:4" s="7" customFormat="1" ht="24" x14ac:dyDescent="0.55000000000000004">
      <c r="A54" s="25" t="s">
        <v>56</v>
      </c>
      <c r="B54" s="26">
        <v>8</v>
      </c>
      <c r="C54" s="27">
        <f t="shared" ref="C54:C55" si="3">B54*100/107</f>
        <v>7.4766355140186915</v>
      </c>
      <c r="D54" s="43"/>
    </row>
    <row r="55" spans="1:4" s="7" customFormat="1" ht="24" x14ac:dyDescent="0.55000000000000004">
      <c r="A55" s="28" t="s">
        <v>57</v>
      </c>
      <c r="B55" s="29">
        <v>3</v>
      </c>
      <c r="C55" s="30">
        <f t="shared" si="3"/>
        <v>2.8037383177570092</v>
      </c>
      <c r="D55" s="43"/>
    </row>
    <row r="56" spans="1:4" s="7" customFormat="1" ht="24" x14ac:dyDescent="0.55000000000000004">
      <c r="A56" s="25" t="s">
        <v>378</v>
      </c>
      <c r="B56" s="32"/>
      <c r="C56" s="27"/>
    </row>
    <row r="57" spans="1:4" s="7" customFormat="1" ht="24" x14ac:dyDescent="0.55000000000000004">
      <c r="A57" s="25" t="s">
        <v>55</v>
      </c>
      <c r="B57" s="26">
        <v>3</v>
      </c>
      <c r="C57" s="27">
        <f>B57*100/107</f>
        <v>2.8037383177570092</v>
      </c>
      <c r="D57" s="43"/>
    </row>
    <row r="58" spans="1:4" s="7" customFormat="1" ht="24" x14ac:dyDescent="0.55000000000000004">
      <c r="A58" s="25" t="s">
        <v>56</v>
      </c>
      <c r="B58" s="26">
        <v>7</v>
      </c>
      <c r="C58" s="27">
        <f t="shared" ref="C58:C59" si="4">B58*100/107</f>
        <v>6.5420560747663554</v>
      </c>
      <c r="D58" s="43"/>
    </row>
    <row r="59" spans="1:4" s="7" customFormat="1" ht="24" x14ac:dyDescent="0.55000000000000004">
      <c r="A59" s="25" t="s">
        <v>57</v>
      </c>
      <c r="B59" s="26">
        <v>6</v>
      </c>
      <c r="C59" s="27">
        <f t="shared" si="4"/>
        <v>5.6074766355140184</v>
      </c>
      <c r="D59" s="43"/>
    </row>
    <row r="60" spans="1:4" s="7" customFormat="1" ht="24" x14ac:dyDescent="0.55000000000000004">
      <c r="A60" s="44" t="s">
        <v>53</v>
      </c>
      <c r="B60" s="45">
        <f>SUM(B40:B59)</f>
        <v>107</v>
      </c>
      <c r="C60" s="36">
        <f>B60*100/107</f>
        <v>100</v>
      </c>
      <c r="D60" s="42"/>
    </row>
    <row r="61" spans="1:4" s="7" customFormat="1" ht="24" x14ac:dyDescent="0.55000000000000004">
      <c r="A61" s="37"/>
      <c r="B61" s="38"/>
      <c r="C61" s="39"/>
      <c r="D61" s="43"/>
    </row>
    <row r="62" spans="1:4" s="7" customFormat="1" ht="24" x14ac:dyDescent="0.55000000000000004">
      <c r="A62" s="6" t="s">
        <v>384</v>
      </c>
      <c r="B62" s="10"/>
      <c r="C62" s="10"/>
    </row>
    <row r="63" spans="1:4" s="7" customFormat="1" ht="24" x14ac:dyDescent="0.55000000000000004">
      <c r="A63" s="6" t="s">
        <v>388</v>
      </c>
      <c r="B63" s="10"/>
      <c r="C63" s="10"/>
    </row>
    <row r="64" spans="1:4" s="7" customFormat="1" ht="24" x14ac:dyDescent="0.55000000000000004">
      <c r="A64" s="6" t="s">
        <v>385</v>
      </c>
      <c r="B64" s="10"/>
      <c r="C64" s="10"/>
    </row>
    <row r="65" spans="1:4" s="7" customFormat="1" ht="24" x14ac:dyDescent="0.55000000000000004">
      <c r="A65" s="6" t="s">
        <v>386</v>
      </c>
      <c r="B65" s="10"/>
      <c r="C65" s="10"/>
    </row>
    <row r="66" spans="1:4" s="7" customFormat="1" ht="24" x14ac:dyDescent="0.55000000000000004">
      <c r="A66" s="6" t="s">
        <v>387</v>
      </c>
      <c r="B66" s="10"/>
      <c r="C66" s="10"/>
    </row>
    <row r="67" spans="1:4" s="7" customFormat="1" ht="24" x14ac:dyDescent="0.55000000000000004">
      <c r="A67" s="6" t="s">
        <v>389</v>
      </c>
      <c r="B67" s="10"/>
      <c r="C67" s="10"/>
    </row>
    <row r="68" spans="1:4" s="7" customFormat="1" ht="24" x14ac:dyDescent="0.55000000000000004">
      <c r="A68" s="6"/>
      <c r="B68" s="10"/>
      <c r="C68" s="10"/>
    </row>
    <row r="69" spans="1:4" s="7" customFormat="1" ht="24" x14ac:dyDescent="0.55000000000000004">
      <c r="A69" s="40" t="s">
        <v>59</v>
      </c>
      <c r="B69" s="10"/>
      <c r="C69" s="10"/>
    </row>
    <row r="70" spans="1:4" s="7" customFormat="1" ht="24" x14ac:dyDescent="0.55000000000000004">
      <c r="A70" s="19" t="s">
        <v>45</v>
      </c>
      <c r="B70" s="21" t="s">
        <v>46</v>
      </c>
      <c r="C70" s="21" t="s">
        <v>47</v>
      </c>
    </row>
    <row r="71" spans="1:4" s="7" customFormat="1" ht="24" x14ac:dyDescent="0.55000000000000004">
      <c r="A71" s="22" t="s">
        <v>60</v>
      </c>
      <c r="B71" s="46"/>
      <c r="C71" s="46"/>
      <c r="D71" s="43"/>
    </row>
    <row r="72" spans="1:4" s="7" customFormat="1" ht="24" x14ac:dyDescent="0.55000000000000004">
      <c r="A72" s="25" t="s">
        <v>61</v>
      </c>
      <c r="B72" s="26">
        <v>11</v>
      </c>
      <c r="C72" s="27">
        <f>B72*100/107</f>
        <v>10.280373831775702</v>
      </c>
      <c r="D72" s="43"/>
    </row>
    <row r="73" spans="1:4" s="7" customFormat="1" ht="24" x14ac:dyDescent="0.55000000000000004">
      <c r="A73" s="28" t="s">
        <v>62</v>
      </c>
      <c r="B73" s="33">
        <v>8</v>
      </c>
      <c r="C73" s="30">
        <f t="shared" ref="C73:C86" si="5">B73*100/107</f>
        <v>7.4766355140186915</v>
      </c>
      <c r="D73" s="43"/>
    </row>
    <row r="74" spans="1:4" s="7" customFormat="1" ht="24" x14ac:dyDescent="0.55000000000000004">
      <c r="A74" s="25" t="s">
        <v>383</v>
      </c>
      <c r="B74" s="26"/>
      <c r="C74" s="27"/>
      <c r="D74" s="43"/>
    </row>
    <row r="75" spans="1:4" s="7" customFormat="1" ht="24" x14ac:dyDescent="0.55000000000000004">
      <c r="A75" s="25" t="s">
        <v>61</v>
      </c>
      <c r="B75" s="26">
        <v>15</v>
      </c>
      <c r="C75" s="27">
        <f t="shared" si="5"/>
        <v>14.018691588785046</v>
      </c>
      <c r="D75" s="43"/>
    </row>
    <row r="76" spans="1:4" s="7" customFormat="1" ht="24" x14ac:dyDescent="0.55000000000000004">
      <c r="A76" s="25" t="s">
        <v>62</v>
      </c>
      <c r="B76" s="26">
        <v>5</v>
      </c>
      <c r="C76" s="30">
        <f t="shared" si="5"/>
        <v>4.6728971962616823</v>
      </c>
      <c r="D76" s="43"/>
    </row>
    <row r="77" spans="1:4" s="7" customFormat="1" ht="24" x14ac:dyDescent="0.55000000000000004">
      <c r="A77" s="22" t="s">
        <v>63</v>
      </c>
      <c r="B77" s="41"/>
      <c r="C77" s="27"/>
    </row>
    <row r="78" spans="1:4" s="7" customFormat="1" ht="24" x14ac:dyDescent="0.55000000000000004">
      <c r="A78" s="25" t="s">
        <v>61</v>
      </c>
      <c r="B78" s="26">
        <v>27</v>
      </c>
      <c r="C78" s="27">
        <f t="shared" si="5"/>
        <v>25.233644859813083</v>
      </c>
      <c r="D78" s="43"/>
    </row>
    <row r="79" spans="1:4" s="7" customFormat="1" ht="24" x14ac:dyDescent="0.55000000000000004">
      <c r="A79" s="28" t="s">
        <v>62</v>
      </c>
      <c r="B79" s="33">
        <v>4</v>
      </c>
      <c r="C79" s="30">
        <f t="shared" si="5"/>
        <v>3.7383177570093458</v>
      </c>
    </row>
    <row r="80" spans="1:4" s="7" customFormat="1" ht="24" x14ac:dyDescent="0.55000000000000004">
      <c r="A80" s="25" t="s">
        <v>52</v>
      </c>
      <c r="B80" s="31"/>
      <c r="C80" s="27"/>
      <c r="D80" s="43"/>
    </row>
    <row r="81" spans="1:4" s="7" customFormat="1" ht="24" x14ac:dyDescent="0.55000000000000004">
      <c r="A81" s="47" t="s">
        <v>61</v>
      </c>
      <c r="B81" s="26">
        <v>15</v>
      </c>
      <c r="C81" s="27">
        <f t="shared" si="5"/>
        <v>14.018691588785046</v>
      </c>
      <c r="D81" s="43"/>
    </row>
    <row r="82" spans="1:4" s="7" customFormat="1" ht="24" x14ac:dyDescent="0.55000000000000004">
      <c r="A82" s="48" t="s">
        <v>62</v>
      </c>
      <c r="B82" s="29">
        <v>6</v>
      </c>
      <c r="C82" s="30">
        <f t="shared" si="5"/>
        <v>5.6074766355140184</v>
      </c>
      <c r="D82" s="43"/>
    </row>
    <row r="83" spans="1:4" s="7" customFormat="1" ht="24" x14ac:dyDescent="0.55000000000000004">
      <c r="A83" s="47" t="s">
        <v>378</v>
      </c>
      <c r="B83" s="26"/>
      <c r="C83" s="27"/>
      <c r="D83" s="43"/>
    </row>
    <row r="84" spans="1:4" s="7" customFormat="1" ht="24" x14ac:dyDescent="0.55000000000000004">
      <c r="A84" s="47" t="s">
        <v>61</v>
      </c>
      <c r="B84" s="26">
        <v>2</v>
      </c>
      <c r="C84" s="27">
        <f>B84*100/107</f>
        <v>1.8691588785046729</v>
      </c>
      <c r="D84" s="43"/>
    </row>
    <row r="85" spans="1:4" s="7" customFormat="1" ht="24" x14ac:dyDescent="0.55000000000000004">
      <c r="A85" s="28" t="s">
        <v>62</v>
      </c>
      <c r="B85" s="33">
        <v>14</v>
      </c>
      <c r="C85" s="30">
        <f t="shared" si="5"/>
        <v>13.084112149532711</v>
      </c>
      <c r="D85" s="43"/>
    </row>
    <row r="86" spans="1:4" s="7" customFormat="1" ht="24" x14ac:dyDescent="0.55000000000000004">
      <c r="A86" s="34" t="s">
        <v>53</v>
      </c>
      <c r="B86" s="35">
        <f>SUM(B72:B85)</f>
        <v>107</v>
      </c>
      <c r="C86" s="138">
        <f t="shared" si="5"/>
        <v>100</v>
      </c>
    </row>
    <row r="87" spans="1:4" s="7" customFormat="1" ht="24" x14ac:dyDescent="0.55000000000000004">
      <c r="A87" s="49"/>
      <c r="B87" s="38"/>
      <c r="C87" s="39"/>
    </row>
    <row r="88" spans="1:4" s="7" customFormat="1" ht="24" x14ac:dyDescent="0.55000000000000004">
      <c r="A88" s="49"/>
      <c r="B88" s="38"/>
      <c r="C88" s="39"/>
    </row>
    <row r="89" spans="1:4" s="7" customFormat="1" ht="24" x14ac:dyDescent="0.55000000000000004">
      <c r="A89" s="49"/>
      <c r="B89" s="38"/>
      <c r="C89" s="39"/>
    </row>
    <row r="90" spans="1:4" s="7" customFormat="1" ht="24" x14ac:dyDescent="0.55000000000000004">
      <c r="A90" s="49"/>
      <c r="B90" s="38"/>
      <c r="C90" s="39"/>
    </row>
    <row r="91" spans="1:4" s="7" customFormat="1" ht="24" x14ac:dyDescent="0.55000000000000004">
      <c r="A91" s="6" t="s">
        <v>390</v>
      </c>
      <c r="B91" s="10"/>
      <c r="C91" s="10"/>
    </row>
    <row r="92" spans="1:4" s="7" customFormat="1" ht="24" x14ac:dyDescent="0.55000000000000004">
      <c r="A92" s="6" t="s">
        <v>624</v>
      </c>
      <c r="B92" s="10"/>
      <c r="C92" s="10"/>
    </row>
    <row r="93" spans="1:4" s="7" customFormat="1" ht="24" x14ac:dyDescent="0.55000000000000004">
      <c r="A93" s="6" t="s">
        <v>626</v>
      </c>
      <c r="B93" s="10"/>
      <c r="C93" s="10"/>
    </row>
    <row r="94" spans="1:4" s="7" customFormat="1" ht="24" x14ac:dyDescent="0.55000000000000004">
      <c r="A94" s="6" t="s">
        <v>625</v>
      </c>
      <c r="B94" s="10"/>
      <c r="C94" s="10"/>
    </row>
    <row r="95" spans="1:4" s="7" customFormat="1" ht="24" x14ac:dyDescent="0.55000000000000004">
      <c r="A95" s="6" t="s">
        <v>627</v>
      </c>
      <c r="B95" s="10"/>
      <c r="C95" s="10"/>
    </row>
    <row r="96" spans="1:4" s="7" customFormat="1" ht="24" x14ac:dyDescent="0.55000000000000004">
      <c r="A96" s="6" t="s">
        <v>458</v>
      </c>
      <c r="B96" s="10"/>
      <c r="C96" s="10"/>
    </row>
    <row r="97" spans="1:3" s="7" customFormat="1" ht="24" x14ac:dyDescent="0.55000000000000004">
      <c r="A97" s="6"/>
      <c r="B97" s="10"/>
      <c r="C97" s="10"/>
    </row>
    <row r="98" spans="1:3" s="122" customFormat="1" ht="21.75" customHeight="1" x14ac:dyDescent="0.55000000000000004">
      <c r="A98" s="120" t="s">
        <v>64</v>
      </c>
      <c r="B98" s="121"/>
      <c r="C98" s="121"/>
    </row>
    <row r="99" spans="1:3" s="122" customFormat="1" ht="19.5" customHeight="1" x14ac:dyDescent="0.55000000000000004">
      <c r="A99" s="123" t="s">
        <v>45</v>
      </c>
      <c r="B99" s="124" t="s">
        <v>46</v>
      </c>
      <c r="C99" s="124" t="s">
        <v>47</v>
      </c>
    </row>
    <row r="100" spans="1:3" s="122" customFormat="1" ht="23.25" x14ac:dyDescent="0.55000000000000004">
      <c r="A100" s="125" t="s">
        <v>65</v>
      </c>
      <c r="B100" s="126"/>
      <c r="C100" s="127"/>
    </row>
    <row r="101" spans="1:3" s="131" customFormat="1" ht="18.75" customHeight="1" x14ac:dyDescent="0.2">
      <c r="A101" s="128" t="s">
        <v>66</v>
      </c>
      <c r="B101" s="129">
        <v>6</v>
      </c>
      <c r="C101" s="130">
        <f>B101*100/107</f>
        <v>5.6074766355140184</v>
      </c>
    </row>
    <row r="102" spans="1:3" s="131" customFormat="1" ht="18.75" customHeight="1" x14ac:dyDescent="0.2">
      <c r="A102" s="128" t="s">
        <v>391</v>
      </c>
      <c r="B102" s="129">
        <v>2</v>
      </c>
      <c r="C102" s="130">
        <f t="shared" ref="C102:C107" si="6">B102*100/107</f>
        <v>1.8691588785046729</v>
      </c>
    </row>
    <row r="103" spans="1:3" s="131" customFormat="1" ht="18.75" customHeight="1" x14ac:dyDescent="0.2">
      <c r="A103" s="128" t="s">
        <v>392</v>
      </c>
      <c r="B103" s="129">
        <v>1</v>
      </c>
      <c r="C103" s="130">
        <f t="shared" si="6"/>
        <v>0.93457943925233644</v>
      </c>
    </row>
    <row r="104" spans="1:3" s="131" customFormat="1" ht="18.75" customHeight="1" x14ac:dyDescent="0.2">
      <c r="A104" s="128" t="s">
        <v>393</v>
      </c>
      <c r="B104" s="129">
        <v>2</v>
      </c>
      <c r="C104" s="130">
        <f t="shared" si="6"/>
        <v>1.8691588785046729</v>
      </c>
    </row>
    <row r="105" spans="1:3" s="131" customFormat="1" ht="18.75" customHeight="1" x14ac:dyDescent="0.2">
      <c r="A105" s="128" t="s">
        <v>394</v>
      </c>
      <c r="B105" s="129">
        <v>1</v>
      </c>
      <c r="C105" s="130">
        <f t="shared" si="6"/>
        <v>0.93457943925233644</v>
      </c>
    </row>
    <row r="106" spans="1:3" s="131" customFormat="1" ht="18.75" customHeight="1" x14ac:dyDescent="0.2">
      <c r="A106" s="128" t="s">
        <v>395</v>
      </c>
      <c r="B106" s="129">
        <v>6</v>
      </c>
      <c r="C106" s="130">
        <f t="shared" si="6"/>
        <v>5.6074766355140184</v>
      </c>
    </row>
    <row r="107" spans="1:3" s="131" customFormat="1" ht="18.75" customHeight="1" x14ac:dyDescent="0.2">
      <c r="A107" s="136" t="s">
        <v>396</v>
      </c>
      <c r="B107" s="129">
        <v>1</v>
      </c>
      <c r="C107" s="180">
        <f t="shared" si="6"/>
        <v>0.93457943925233644</v>
      </c>
    </row>
    <row r="108" spans="1:3" s="122" customFormat="1" ht="23.25" x14ac:dyDescent="0.55000000000000004">
      <c r="A108" s="189" t="s">
        <v>377</v>
      </c>
      <c r="B108" s="127"/>
      <c r="C108" s="127"/>
    </row>
    <row r="109" spans="1:3" s="131" customFormat="1" ht="18.75" customHeight="1" x14ac:dyDescent="0.2">
      <c r="A109" s="185" t="s">
        <v>395</v>
      </c>
      <c r="B109" s="184">
        <v>5</v>
      </c>
      <c r="C109" s="130">
        <f>B109*100/107</f>
        <v>4.6728971962616823</v>
      </c>
    </row>
    <row r="110" spans="1:3" s="131" customFormat="1" ht="18.75" customHeight="1" x14ac:dyDescent="0.2">
      <c r="A110" s="185" t="s">
        <v>397</v>
      </c>
      <c r="B110" s="184">
        <v>1</v>
      </c>
      <c r="C110" s="130">
        <f t="shared" ref="C110:C116" si="7">B110*100/107</f>
        <v>0.93457943925233644</v>
      </c>
    </row>
    <row r="111" spans="1:3" s="131" customFormat="1" ht="18.75" customHeight="1" x14ac:dyDescent="0.2">
      <c r="A111" s="185" t="s">
        <v>66</v>
      </c>
      <c r="B111" s="184">
        <v>3</v>
      </c>
      <c r="C111" s="130">
        <f t="shared" si="7"/>
        <v>2.8037383177570092</v>
      </c>
    </row>
    <row r="112" spans="1:3" s="131" customFormat="1" ht="18.75" customHeight="1" x14ac:dyDescent="0.2">
      <c r="A112" s="185" t="s">
        <v>393</v>
      </c>
      <c r="B112" s="184">
        <v>1</v>
      </c>
      <c r="C112" s="130">
        <f t="shared" si="7"/>
        <v>0.93457943925233644</v>
      </c>
    </row>
    <row r="113" spans="1:4" s="131" customFormat="1" ht="18.75" customHeight="1" x14ac:dyDescent="0.2">
      <c r="A113" s="185" t="s">
        <v>398</v>
      </c>
      <c r="B113" s="184">
        <v>1</v>
      </c>
      <c r="C113" s="130">
        <f t="shared" si="7"/>
        <v>0.93457943925233644</v>
      </c>
    </row>
    <row r="114" spans="1:4" s="131" customFormat="1" ht="18.75" customHeight="1" x14ac:dyDescent="0.2">
      <c r="A114" s="185" t="s">
        <v>392</v>
      </c>
      <c r="B114" s="184">
        <v>2</v>
      </c>
      <c r="C114" s="130">
        <f t="shared" si="7"/>
        <v>1.8691588785046729</v>
      </c>
    </row>
    <row r="115" spans="1:4" s="131" customFormat="1" ht="18.75" customHeight="1" x14ac:dyDescent="0.2">
      <c r="A115" s="185" t="s">
        <v>399</v>
      </c>
      <c r="B115" s="184">
        <v>4</v>
      </c>
      <c r="C115" s="130">
        <f t="shared" si="7"/>
        <v>3.7383177570093458</v>
      </c>
    </row>
    <row r="116" spans="1:4" s="131" customFormat="1" ht="18.75" customHeight="1" x14ac:dyDescent="0.2">
      <c r="A116" s="188" t="s">
        <v>391</v>
      </c>
      <c r="B116" s="135">
        <v>3</v>
      </c>
      <c r="C116" s="180">
        <f t="shared" si="7"/>
        <v>2.8037383177570092</v>
      </c>
    </row>
    <row r="117" spans="1:4" s="131" customFormat="1" ht="18.75" customHeight="1" x14ac:dyDescent="0.2">
      <c r="A117" s="185" t="s">
        <v>67</v>
      </c>
      <c r="B117" s="190"/>
      <c r="C117" s="130"/>
      <c r="D117" s="133"/>
    </row>
    <row r="118" spans="1:4" s="131" customFormat="1" ht="18.75" customHeight="1" x14ac:dyDescent="0.2">
      <c r="A118" s="185" t="s">
        <v>66</v>
      </c>
      <c r="B118" s="184">
        <v>15</v>
      </c>
      <c r="C118" s="130">
        <f>B118*100/107</f>
        <v>14.018691588785046</v>
      </c>
    </row>
    <row r="119" spans="1:4" s="131" customFormat="1" ht="18.75" customHeight="1" x14ac:dyDescent="0.2">
      <c r="A119" s="185" t="s">
        <v>396</v>
      </c>
      <c r="B119" s="184">
        <v>1</v>
      </c>
      <c r="C119" s="130">
        <f t="shared" ref="C119:C125" si="8">B119*100/107</f>
        <v>0.93457943925233644</v>
      </c>
    </row>
    <row r="120" spans="1:4" s="131" customFormat="1" ht="18.75" customHeight="1" x14ac:dyDescent="0.2">
      <c r="A120" s="185" t="s">
        <v>402</v>
      </c>
      <c r="B120" s="184">
        <v>4</v>
      </c>
      <c r="C120" s="130">
        <f t="shared" si="8"/>
        <v>3.7383177570093458</v>
      </c>
    </row>
    <row r="121" spans="1:4" s="131" customFormat="1" ht="18.75" customHeight="1" x14ac:dyDescent="0.2">
      <c r="A121" s="185" t="s">
        <v>397</v>
      </c>
      <c r="B121" s="184">
        <v>2</v>
      </c>
      <c r="C121" s="130">
        <f t="shared" si="8"/>
        <v>1.8691588785046729</v>
      </c>
    </row>
    <row r="122" spans="1:4" s="131" customFormat="1" ht="18.75" customHeight="1" x14ac:dyDescent="0.2">
      <c r="A122" s="185" t="s">
        <v>393</v>
      </c>
      <c r="B122" s="184">
        <v>2</v>
      </c>
      <c r="C122" s="130">
        <f t="shared" si="8"/>
        <v>1.8691588785046729</v>
      </c>
    </row>
    <row r="123" spans="1:4" s="131" customFormat="1" ht="18.75" customHeight="1" x14ac:dyDescent="0.2">
      <c r="A123" s="185" t="s">
        <v>400</v>
      </c>
      <c r="B123" s="184">
        <v>1</v>
      </c>
      <c r="C123" s="130">
        <f t="shared" si="8"/>
        <v>0.93457943925233644</v>
      </c>
    </row>
    <row r="124" spans="1:4" s="131" customFormat="1" ht="18.75" customHeight="1" x14ac:dyDescent="0.2">
      <c r="A124" s="185" t="s">
        <v>392</v>
      </c>
      <c r="B124" s="184">
        <v>3</v>
      </c>
      <c r="C124" s="130">
        <f t="shared" si="8"/>
        <v>2.8037383177570092</v>
      </c>
    </row>
    <row r="125" spans="1:4" s="131" customFormat="1" ht="18.75" customHeight="1" x14ac:dyDescent="0.2">
      <c r="A125" s="188" t="s">
        <v>401</v>
      </c>
      <c r="B125" s="135">
        <v>1</v>
      </c>
      <c r="C125" s="180">
        <f t="shared" si="8"/>
        <v>0.93457943925233644</v>
      </c>
    </row>
    <row r="126" spans="1:4" s="122" customFormat="1" ht="19.5" customHeight="1" x14ac:dyDescent="0.55000000000000004">
      <c r="A126" s="196" t="s">
        <v>45</v>
      </c>
      <c r="B126" s="197" t="s">
        <v>46</v>
      </c>
      <c r="C126" s="197" t="s">
        <v>47</v>
      </c>
    </row>
    <row r="127" spans="1:4" s="131" customFormat="1" ht="18.75" customHeight="1" x14ac:dyDescent="0.2">
      <c r="A127" s="136" t="s">
        <v>399</v>
      </c>
      <c r="B127" s="135">
        <v>2</v>
      </c>
      <c r="C127" s="180">
        <f>B127*100/107</f>
        <v>1.8691588785046729</v>
      </c>
    </row>
    <row r="128" spans="1:4" s="131" customFormat="1" ht="18.75" customHeight="1" x14ac:dyDescent="0.2">
      <c r="A128" s="181" t="s">
        <v>68</v>
      </c>
      <c r="B128" s="182"/>
      <c r="C128" s="137"/>
      <c r="D128" s="133"/>
    </row>
    <row r="129" spans="1:4" s="131" customFormat="1" ht="18.75" customHeight="1" x14ac:dyDescent="0.2">
      <c r="A129" s="185" t="s">
        <v>66</v>
      </c>
      <c r="B129" s="129">
        <v>4</v>
      </c>
      <c r="C129" s="130">
        <f>B129*100/107</f>
        <v>3.7383177570093458</v>
      </c>
      <c r="D129" s="133"/>
    </row>
    <row r="130" spans="1:4" s="131" customFormat="1" ht="18.75" customHeight="1" x14ac:dyDescent="0.2">
      <c r="A130" s="128" t="s">
        <v>396</v>
      </c>
      <c r="B130" s="129">
        <v>3</v>
      </c>
      <c r="C130" s="130">
        <f t="shared" ref="C130:C137" si="9">B130*100/107</f>
        <v>2.8037383177570092</v>
      </c>
      <c r="D130" s="133"/>
    </row>
    <row r="131" spans="1:4" s="131" customFormat="1" ht="18.75" customHeight="1" x14ac:dyDescent="0.2">
      <c r="A131" s="128" t="s">
        <v>402</v>
      </c>
      <c r="B131" s="129">
        <v>2</v>
      </c>
      <c r="C131" s="130">
        <f t="shared" si="9"/>
        <v>1.8691588785046729</v>
      </c>
      <c r="D131" s="133"/>
    </row>
    <row r="132" spans="1:4" s="131" customFormat="1" ht="18.75" customHeight="1" x14ac:dyDescent="0.2">
      <c r="A132" s="128" t="s">
        <v>397</v>
      </c>
      <c r="B132" s="129">
        <v>2</v>
      </c>
      <c r="C132" s="130">
        <f t="shared" si="9"/>
        <v>1.8691588785046729</v>
      </c>
      <c r="D132" s="133"/>
    </row>
    <row r="133" spans="1:4" s="131" customFormat="1" ht="18.75" customHeight="1" x14ac:dyDescent="0.2">
      <c r="A133" s="128" t="s">
        <v>393</v>
      </c>
      <c r="B133" s="129">
        <v>1</v>
      </c>
      <c r="C133" s="130">
        <f t="shared" si="9"/>
        <v>0.93457943925233644</v>
      </c>
      <c r="D133" s="133"/>
    </row>
    <row r="134" spans="1:4" s="131" customFormat="1" ht="18.75" customHeight="1" x14ac:dyDescent="0.2">
      <c r="A134" s="128" t="s">
        <v>395</v>
      </c>
      <c r="B134" s="129">
        <v>4</v>
      </c>
      <c r="C134" s="130">
        <f t="shared" si="9"/>
        <v>3.7383177570093458</v>
      </c>
      <c r="D134" s="133"/>
    </row>
    <row r="135" spans="1:4" s="131" customFormat="1" ht="18.75" customHeight="1" x14ac:dyDescent="0.2">
      <c r="A135" s="128" t="s">
        <v>392</v>
      </c>
      <c r="B135" s="129">
        <v>2</v>
      </c>
      <c r="C135" s="130">
        <f t="shared" si="9"/>
        <v>1.8691588785046729</v>
      </c>
      <c r="D135" s="133"/>
    </row>
    <row r="136" spans="1:4" s="131" customFormat="1" ht="18.75" customHeight="1" x14ac:dyDescent="0.2">
      <c r="A136" s="128" t="s">
        <v>394</v>
      </c>
      <c r="B136" s="129">
        <v>1</v>
      </c>
      <c r="C136" s="130">
        <f t="shared" si="9"/>
        <v>0.93457943925233644</v>
      </c>
      <c r="D136" s="133"/>
    </row>
    <row r="137" spans="1:4" s="131" customFormat="1" ht="18.75" customHeight="1" x14ac:dyDescent="0.2">
      <c r="A137" s="136" t="s">
        <v>399</v>
      </c>
      <c r="B137" s="135">
        <v>2</v>
      </c>
      <c r="C137" s="130">
        <f t="shared" si="9"/>
        <v>1.8691588785046729</v>
      </c>
      <c r="D137" s="133"/>
    </row>
    <row r="138" spans="1:4" s="131" customFormat="1" ht="18.75" customHeight="1" x14ac:dyDescent="0.2">
      <c r="A138" s="132" t="s">
        <v>403</v>
      </c>
      <c r="B138" s="183"/>
      <c r="C138" s="137"/>
      <c r="D138" s="133"/>
    </row>
    <row r="139" spans="1:4" s="131" customFormat="1" ht="18.75" customHeight="1" x14ac:dyDescent="0.2">
      <c r="A139" s="128" t="s">
        <v>66</v>
      </c>
      <c r="B139" s="184">
        <v>3</v>
      </c>
      <c r="C139" s="130">
        <f>B139*100/107</f>
        <v>2.8037383177570092</v>
      </c>
      <c r="D139" s="133"/>
    </row>
    <row r="140" spans="1:4" s="131" customFormat="1" ht="18.75" customHeight="1" x14ac:dyDescent="0.2">
      <c r="A140" s="128" t="s">
        <v>398</v>
      </c>
      <c r="B140" s="184">
        <v>2</v>
      </c>
      <c r="C140" s="130">
        <f t="shared" ref="C140:C146" si="10">B140*100/107</f>
        <v>1.8691588785046729</v>
      </c>
      <c r="D140" s="133"/>
    </row>
    <row r="141" spans="1:4" s="131" customFormat="1" ht="18.75" customHeight="1" x14ac:dyDescent="0.2">
      <c r="A141" s="128" t="s">
        <v>392</v>
      </c>
      <c r="B141" s="184">
        <v>4</v>
      </c>
      <c r="C141" s="130">
        <f t="shared" si="10"/>
        <v>3.7383177570093458</v>
      </c>
      <c r="D141" s="133"/>
    </row>
    <row r="142" spans="1:4" s="131" customFormat="1" ht="18.75" customHeight="1" x14ac:dyDescent="0.2">
      <c r="A142" s="128" t="s">
        <v>393</v>
      </c>
      <c r="B142" s="184">
        <v>1</v>
      </c>
      <c r="C142" s="130">
        <f t="shared" si="10"/>
        <v>0.93457943925233644</v>
      </c>
      <c r="D142" s="133"/>
    </row>
    <row r="143" spans="1:4" s="131" customFormat="1" ht="18.75" customHeight="1" x14ac:dyDescent="0.2">
      <c r="A143" s="128" t="s">
        <v>399</v>
      </c>
      <c r="B143" s="184">
        <v>2</v>
      </c>
      <c r="C143" s="130">
        <f t="shared" si="10"/>
        <v>1.8691588785046729</v>
      </c>
      <c r="D143" s="133"/>
    </row>
    <row r="144" spans="1:4" s="131" customFormat="1" ht="18.75" customHeight="1" x14ac:dyDescent="0.2">
      <c r="A144" s="128" t="s">
        <v>402</v>
      </c>
      <c r="B144" s="184">
        <v>1</v>
      </c>
      <c r="C144" s="130">
        <f t="shared" si="10"/>
        <v>0.93457943925233644</v>
      </c>
      <c r="D144" s="133"/>
    </row>
    <row r="145" spans="1:4" s="131" customFormat="1" ht="18.75" customHeight="1" x14ac:dyDescent="0.2">
      <c r="A145" s="128" t="s">
        <v>395</v>
      </c>
      <c r="B145" s="184">
        <v>2</v>
      </c>
      <c r="C145" s="130">
        <f t="shared" si="10"/>
        <v>1.8691588785046729</v>
      </c>
      <c r="D145" s="133"/>
    </row>
    <row r="146" spans="1:4" s="131" customFormat="1" ht="18.75" customHeight="1" x14ac:dyDescent="0.2">
      <c r="A146" s="136" t="s">
        <v>401</v>
      </c>
      <c r="B146" s="135">
        <v>1</v>
      </c>
      <c r="C146" s="130">
        <f t="shared" si="10"/>
        <v>0.93457943925233644</v>
      </c>
      <c r="D146" s="133"/>
    </row>
    <row r="147" spans="1:4" s="131" customFormat="1" ht="18.75" customHeight="1" x14ac:dyDescent="0.2">
      <c r="A147" s="75" t="s">
        <v>53</v>
      </c>
      <c r="B147" s="186">
        <f>SUM(B100:B146)</f>
        <v>107</v>
      </c>
      <c r="C147" s="134">
        <f>B147*100/107</f>
        <v>100</v>
      </c>
    </row>
    <row r="148" spans="1:4" s="131" customFormat="1" ht="18.75" customHeight="1" x14ac:dyDescent="0.2">
      <c r="B148" s="152"/>
      <c r="C148" s="153"/>
    </row>
    <row r="149" spans="1:4" s="7" customFormat="1" ht="24" x14ac:dyDescent="0.55000000000000004">
      <c r="A149" s="139" t="s">
        <v>113</v>
      </c>
      <c r="B149" s="10"/>
      <c r="C149" s="10"/>
    </row>
    <row r="150" spans="1:4" s="7" customFormat="1" ht="24" x14ac:dyDescent="0.55000000000000004">
      <c r="A150" s="141" t="s">
        <v>405</v>
      </c>
      <c r="B150" s="38"/>
      <c r="C150" s="39"/>
    </row>
    <row r="151" spans="1:4" s="7" customFormat="1" ht="24" x14ac:dyDescent="0.55000000000000004">
      <c r="A151" s="141" t="s">
        <v>404</v>
      </c>
      <c r="B151" s="38"/>
      <c r="C151" s="39"/>
    </row>
    <row r="152" spans="1:4" s="7" customFormat="1" ht="24" x14ac:dyDescent="0.55000000000000004">
      <c r="A152" s="141" t="s">
        <v>406</v>
      </c>
      <c r="B152" s="38"/>
      <c r="C152" s="39"/>
    </row>
    <row r="153" spans="1:4" s="7" customFormat="1" ht="24" x14ac:dyDescent="0.55000000000000004">
      <c r="A153" s="6" t="s">
        <v>407</v>
      </c>
      <c r="B153" s="10"/>
      <c r="C153" s="10"/>
    </row>
    <row r="154" spans="1:4" s="7" customFormat="1" ht="24" x14ac:dyDescent="0.55000000000000004">
      <c r="A154" s="6" t="s">
        <v>408</v>
      </c>
      <c r="B154" s="10"/>
      <c r="C154" s="10"/>
    </row>
    <row r="155" spans="1:4" s="7" customFormat="1" ht="24" x14ac:dyDescent="0.55000000000000004">
      <c r="A155" s="6" t="s">
        <v>451</v>
      </c>
      <c r="B155" s="10"/>
      <c r="C155" s="10"/>
    </row>
    <row r="156" spans="1:4" s="7" customFormat="1" ht="24" x14ac:dyDescent="0.55000000000000004">
      <c r="A156" s="6" t="s">
        <v>452</v>
      </c>
      <c r="B156" s="10"/>
      <c r="C156" s="10"/>
    </row>
    <row r="157" spans="1:4" s="7" customFormat="1" ht="24" x14ac:dyDescent="0.55000000000000004">
      <c r="A157" s="6"/>
      <c r="B157" s="10"/>
      <c r="C157" s="10"/>
    </row>
    <row r="158" spans="1:4" s="7" customFormat="1" ht="24" x14ac:dyDescent="0.55000000000000004">
      <c r="A158" s="6"/>
      <c r="B158" s="10"/>
      <c r="C158" s="10"/>
    </row>
    <row r="159" spans="1:4" s="7" customFormat="1" ht="24" x14ac:dyDescent="0.55000000000000004">
      <c r="A159" s="6"/>
      <c r="B159" s="10"/>
      <c r="C159" s="10"/>
    </row>
    <row r="160" spans="1:4" s="7" customFormat="1" ht="24" x14ac:dyDescent="0.55000000000000004">
      <c r="A160" s="6"/>
      <c r="B160" s="10"/>
      <c r="C160" s="10"/>
    </row>
    <row r="161" spans="1:4" s="7" customFormat="1" ht="21.75" customHeight="1" x14ac:dyDescent="0.55000000000000004">
      <c r="A161" s="40" t="s">
        <v>69</v>
      </c>
      <c r="B161" s="10"/>
      <c r="C161" s="10"/>
    </row>
    <row r="162" spans="1:4" s="7" customFormat="1" ht="24" x14ac:dyDescent="0.55000000000000004">
      <c r="A162" s="51" t="s">
        <v>45</v>
      </c>
      <c r="B162" s="21" t="s">
        <v>46</v>
      </c>
      <c r="C162" s="21" t="s">
        <v>47</v>
      </c>
    </row>
    <row r="163" spans="1:4" s="7" customFormat="1" ht="24" x14ac:dyDescent="0.55000000000000004">
      <c r="A163" s="22" t="s">
        <v>70</v>
      </c>
      <c r="B163" s="41"/>
      <c r="C163" s="41"/>
      <c r="D163" s="42"/>
    </row>
    <row r="164" spans="1:4" s="7" customFormat="1" ht="24" x14ac:dyDescent="0.55000000000000004">
      <c r="A164" s="25" t="s">
        <v>409</v>
      </c>
      <c r="B164" s="26">
        <v>2</v>
      </c>
      <c r="C164" s="27">
        <f>B164*100/107</f>
        <v>1.8691588785046729</v>
      </c>
      <c r="D164" s="43"/>
    </row>
    <row r="165" spans="1:4" s="7" customFormat="1" ht="24" x14ac:dyDescent="0.55000000000000004">
      <c r="A165" s="25" t="s">
        <v>410</v>
      </c>
      <c r="B165" s="26">
        <v>1</v>
      </c>
      <c r="C165" s="27">
        <f t="shared" ref="C165:C178" si="11">B165*100/107</f>
        <v>0.93457943925233644</v>
      </c>
      <c r="D165" s="43"/>
    </row>
    <row r="166" spans="1:4" s="7" customFormat="1" ht="24" x14ac:dyDescent="0.55000000000000004">
      <c r="A166" s="25" t="s">
        <v>411</v>
      </c>
      <c r="B166" s="26">
        <v>1</v>
      </c>
      <c r="C166" s="27">
        <f t="shared" si="11"/>
        <v>0.93457943925233644</v>
      </c>
      <c r="D166" s="43"/>
    </row>
    <row r="167" spans="1:4" s="7" customFormat="1" ht="24" x14ac:dyDescent="0.55000000000000004">
      <c r="A167" s="25" t="s">
        <v>412</v>
      </c>
      <c r="B167" s="26">
        <v>1</v>
      </c>
      <c r="C167" s="27">
        <f t="shared" si="11"/>
        <v>0.93457943925233644</v>
      </c>
      <c r="D167" s="43"/>
    </row>
    <row r="168" spans="1:4" s="7" customFormat="1" ht="24" x14ac:dyDescent="0.55000000000000004">
      <c r="A168" s="25" t="s">
        <v>413</v>
      </c>
      <c r="B168" s="26">
        <v>3</v>
      </c>
      <c r="C168" s="27">
        <f t="shared" si="11"/>
        <v>2.8037383177570092</v>
      </c>
      <c r="D168" s="43"/>
    </row>
    <row r="169" spans="1:4" s="7" customFormat="1" ht="24" x14ac:dyDescent="0.55000000000000004">
      <c r="A169" s="25" t="s">
        <v>414</v>
      </c>
      <c r="B169" s="26">
        <v>1</v>
      </c>
      <c r="C169" s="27">
        <f t="shared" si="11"/>
        <v>0.93457943925233644</v>
      </c>
      <c r="D169" s="43"/>
    </row>
    <row r="170" spans="1:4" s="7" customFormat="1" ht="24" x14ac:dyDescent="0.55000000000000004">
      <c r="A170" s="25" t="s">
        <v>415</v>
      </c>
      <c r="B170" s="26">
        <v>1</v>
      </c>
      <c r="C170" s="27">
        <f t="shared" si="11"/>
        <v>0.93457943925233644</v>
      </c>
      <c r="D170" s="43"/>
    </row>
    <row r="171" spans="1:4" s="7" customFormat="1" ht="24" x14ac:dyDescent="0.55000000000000004">
      <c r="A171" s="25" t="s">
        <v>416</v>
      </c>
      <c r="B171" s="26">
        <v>1</v>
      </c>
      <c r="C171" s="27">
        <f t="shared" si="11"/>
        <v>0.93457943925233644</v>
      </c>
      <c r="D171" s="43"/>
    </row>
    <row r="172" spans="1:4" s="7" customFormat="1" ht="24" x14ac:dyDescent="0.55000000000000004">
      <c r="A172" s="25" t="s">
        <v>417</v>
      </c>
      <c r="B172" s="26">
        <v>1</v>
      </c>
      <c r="C172" s="27">
        <f t="shared" si="11"/>
        <v>0.93457943925233644</v>
      </c>
      <c r="D172" s="43"/>
    </row>
    <row r="173" spans="1:4" s="7" customFormat="1" ht="24" x14ac:dyDescent="0.55000000000000004">
      <c r="A173" s="25" t="s">
        <v>418</v>
      </c>
      <c r="B173" s="26">
        <v>2</v>
      </c>
      <c r="C173" s="27">
        <f t="shared" si="11"/>
        <v>1.8691588785046729</v>
      </c>
      <c r="D173" s="43"/>
    </row>
    <row r="174" spans="1:4" s="7" customFormat="1" ht="24" x14ac:dyDescent="0.55000000000000004">
      <c r="A174" s="25" t="s">
        <v>419</v>
      </c>
      <c r="B174" s="26">
        <v>1</v>
      </c>
      <c r="C174" s="27">
        <f t="shared" si="11"/>
        <v>0.93457943925233644</v>
      </c>
      <c r="D174" s="43"/>
    </row>
    <row r="175" spans="1:4" s="7" customFormat="1" ht="24" x14ac:dyDescent="0.55000000000000004">
      <c r="A175" s="25" t="s">
        <v>420</v>
      </c>
      <c r="B175" s="26">
        <v>1</v>
      </c>
      <c r="C175" s="27">
        <f t="shared" si="11"/>
        <v>0.93457943925233644</v>
      </c>
      <c r="D175" s="43"/>
    </row>
    <row r="176" spans="1:4" s="7" customFormat="1" ht="24" x14ac:dyDescent="0.55000000000000004">
      <c r="A176" s="25" t="s">
        <v>421</v>
      </c>
      <c r="B176" s="26">
        <v>1</v>
      </c>
      <c r="C176" s="27">
        <f t="shared" si="11"/>
        <v>0.93457943925233644</v>
      </c>
      <c r="D176" s="43"/>
    </row>
    <row r="177" spans="1:4" s="7" customFormat="1" ht="24" x14ac:dyDescent="0.55000000000000004">
      <c r="A177" s="25" t="s">
        <v>422</v>
      </c>
      <c r="B177" s="26">
        <v>1</v>
      </c>
      <c r="C177" s="27">
        <f t="shared" si="11"/>
        <v>0.93457943925233644</v>
      </c>
      <c r="D177" s="43"/>
    </row>
    <row r="178" spans="1:4" s="7" customFormat="1" ht="24" x14ac:dyDescent="0.55000000000000004">
      <c r="A178" s="28" t="s">
        <v>423</v>
      </c>
      <c r="B178" s="29">
        <v>1</v>
      </c>
      <c r="C178" s="30">
        <f t="shared" si="11"/>
        <v>0.93457943925233644</v>
      </c>
      <c r="D178" s="43"/>
    </row>
    <row r="179" spans="1:4" s="7" customFormat="1" ht="24" x14ac:dyDescent="0.55000000000000004">
      <c r="A179" s="25" t="s">
        <v>377</v>
      </c>
      <c r="B179" s="26"/>
      <c r="C179" s="27"/>
      <c r="D179" s="43"/>
    </row>
    <row r="180" spans="1:4" s="7" customFormat="1" ht="24" x14ac:dyDescent="0.55000000000000004">
      <c r="A180" s="25" t="s">
        <v>424</v>
      </c>
      <c r="B180" s="26">
        <v>1</v>
      </c>
      <c r="C180" s="27">
        <f>B180*100/107</f>
        <v>0.93457943925233644</v>
      </c>
      <c r="D180" s="43"/>
    </row>
    <row r="181" spans="1:4" s="7" customFormat="1" ht="24" x14ac:dyDescent="0.55000000000000004">
      <c r="A181" s="25" t="s">
        <v>425</v>
      </c>
      <c r="B181" s="26">
        <v>2</v>
      </c>
      <c r="C181" s="27">
        <f t="shared" ref="C181:C213" si="12">B181*100/107</f>
        <v>1.8691588785046729</v>
      </c>
      <c r="D181" s="43"/>
    </row>
    <row r="182" spans="1:4" s="7" customFormat="1" ht="24" x14ac:dyDescent="0.55000000000000004">
      <c r="A182" s="25" t="s">
        <v>426</v>
      </c>
      <c r="B182" s="26">
        <v>1</v>
      </c>
      <c r="C182" s="27">
        <f t="shared" si="12"/>
        <v>0.93457943925233644</v>
      </c>
      <c r="D182" s="43"/>
    </row>
    <row r="183" spans="1:4" s="7" customFormat="1" ht="24" x14ac:dyDescent="0.55000000000000004">
      <c r="A183" s="25" t="s">
        <v>411</v>
      </c>
      <c r="B183" s="26">
        <v>2</v>
      </c>
      <c r="C183" s="27">
        <f t="shared" si="12"/>
        <v>1.8691588785046729</v>
      </c>
      <c r="D183" s="43"/>
    </row>
    <row r="184" spans="1:4" s="7" customFormat="1" ht="24" x14ac:dyDescent="0.55000000000000004">
      <c r="A184" s="25" t="s">
        <v>427</v>
      </c>
      <c r="B184" s="26">
        <v>1</v>
      </c>
      <c r="C184" s="27">
        <f t="shared" si="12"/>
        <v>0.93457943925233644</v>
      </c>
      <c r="D184" s="43"/>
    </row>
    <row r="185" spans="1:4" s="7" customFormat="1" ht="24" x14ac:dyDescent="0.55000000000000004">
      <c r="A185" s="25" t="s">
        <v>419</v>
      </c>
      <c r="B185" s="26">
        <v>1</v>
      </c>
      <c r="C185" s="27">
        <f t="shared" si="12"/>
        <v>0.93457943925233644</v>
      </c>
      <c r="D185" s="43"/>
    </row>
    <row r="186" spans="1:4" s="7" customFormat="1" ht="24" x14ac:dyDescent="0.55000000000000004">
      <c r="A186" s="25" t="s">
        <v>428</v>
      </c>
      <c r="B186" s="26">
        <v>1</v>
      </c>
      <c r="C186" s="27">
        <f t="shared" si="12"/>
        <v>0.93457943925233644</v>
      </c>
      <c r="D186" s="43"/>
    </row>
    <row r="187" spans="1:4" s="7" customFormat="1" ht="24" x14ac:dyDescent="0.55000000000000004">
      <c r="A187" s="25" t="s">
        <v>429</v>
      </c>
      <c r="B187" s="26">
        <v>2</v>
      </c>
      <c r="C187" s="27">
        <f t="shared" si="12"/>
        <v>1.8691588785046729</v>
      </c>
      <c r="D187" s="43"/>
    </row>
    <row r="188" spans="1:4" s="7" customFormat="1" ht="24" x14ac:dyDescent="0.55000000000000004">
      <c r="A188" s="25" t="s">
        <v>430</v>
      </c>
      <c r="B188" s="26">
        <v>1</v>
      </c>
      <c r="C188" s="27">
        <f t="shared" si="12"/>
        <v>0.93457943925233644</v>
      </c>
      <c r="D188" s="43"/>
    </row>
    <row r="189" spans="1:4" s="7" customFormat="1" ht="24" x14ac:dyDescent="0.55000000000000004">
      <c r="A189" s="25" t="s">
        <v>416</v>
      </c>
      <c r="B189" s="26">
        <v>2</v>
      </c>
      <c r="C189" s="27">
        <f t="shared" si="12"/>
        <v>1.8691588785046729</v>
      </c>
      <c r="D189" s="43"/>
    </row>
    <row r="190" spans="1:4" s="7" customFormat="1" ht="24" x14ac:dyDescent="0.55000000000000004">
      <c r="A190" s="28" t="s">
        <v>431</v>
      </c>
      <c r="B190" s="29">
        <v>1</v>
      </c>
      <c r="C190" s="30">
        <f t="shared" si="12"/>
        <v>0.93457943925233644</v>
      </c>
      <c r="D190" s="43"/>
    </row>
    <row r="191" spans="1:4" s="7" customFormat="1" ht="24" x14ac:dyDescent="0.55000000000000004">
      <c r="A191" s="22" t="s">
        <v>432</v>
      </c>
      <c r="B191" s="23">
        <v>1</v>
      </c>
      <c r="C191" s="24">
        <f t="shared" si="12"/>
        <v>0.93457943925233644</v>
      </c>
      <c r="D191" s="43"/>
    </row>
    <row r="192" spans="1:4" s="7" customFormat="1" ht="24" x14ac:dyDescent="0.55000000000000004">
      <c r="A192" s="25" t="s">
        <v>433</v>
      </c>
      <c r="B192" s="26">
        <v>1</v>
      </c>
      <c r="C192" s="27">
        <f t="shared" si="12"/>
        <v>0.93457943925233644</v>
      </c>
      <c r="D192" s="43"/>
    </row>
    <row r="193" spans="1:4" s="7" customFormat="1" ht="24" x14ac:dyDescent="0.55000000000000004">
      <c r="A193" s="25" t="s">
        <v>434</v>
      </c>
      <c r="B193" s="26">
        <v>2</v>
      </c>
      <c r="C193" s="27">
        <f t="shared" si="12"/>
        <v>1.8691588785046729</v>
      </c>
      <c r="D193" s="43"/>
    </row>
    <row r="194" spans="1:4" s="7" customFormat="1" ht="24" x14ac:dyDescent="0.55000000000000004">
      <c r="A194" s="28" t="s">
        <v>437</v>
      </c>
      <c r="B194" s="29">
        <v>1</v>
      </c>
      <c r="C194" s="30">
        <f t="shared" si="12"/>
        <v>0.93457943925233644</v>
      </c>
      <c r="D194" s="43"/>
    </row>
    <row r="195" spans="1:4" s="7" customFormat="1" ht="24" x14ac:dyDescent="0.55000000000000004">
      <c r="A195" s="25" t="s">
        <v>63</v>
      </c>
      <c r="B195" s="26"/>
      <c r="C195" s="24"/>
      <c r="D195" s="43"/>
    </row>
    <row r="196" spans="1:4" s="7" customFormat="1" ht="24" x14ac:dyDescent="0.55000000000000004">
      <c r="A196" s="25" t="s">
        <v>112</v>
      </c>
      <c r="B196" s="26">
        <v>2</v>
      </c>
      <c r="C196" s="27">
        <f t="shared" si="12"/>
        <v>1.8691588785046729</v>
      </c>
      <c r="D196" s="43"/>
    </row>
    <row r="197" spans="1:4" s="7" customFormat="1" ht="24" x14ac:dyDescent="0.55000000000000004">
      <c r="A197" s="25" t="s">
        <v>413</v>
      </c>
      <c r="B197" s="26">
        <v>4</v>
      </c>
      <c r="C197" s="27">
        <f t="shared" si="12"/>
        <v>3.7383177570093458</v>
      </c>
      <c r="D197" s="43"/>
    </row>
    <row r="198" spans="1:4" s="7" customFormat="1" ht="24" x14ac:dyDescent="0.55000000000000004">
      <c r="A198" s="25" t="s">
        <v>427</v>
      </c>
      <c r="B198" s="26">
        <v>1</v>
      </c>
      <c r="C198" s="27">
        <f t="shared" si="12"/>
        <v>0.93457943925233644</v>
      </c>
      <c r="D198" s="43"/>
    </row>
    <row r="199" spans="1:4" s="7" customFormat="1" ht="24" x14ac:dyDescent="0.55000000000000004">
      <c r="A199" s="25" t="s">
        <v>416</v>
      </c>
      <c r="B199" s="26">
        <v>3</v>
      </c>
      <c r="C199" s="27">
        <f t="shared" si="12"/>
        <v>2.8037383177570092</v>
      </c>
      <c r="D199" s="43"/>
    </row>
    <row r="200" spans="1:4" s="7" customFormat="1" ht="24" x14ac:dyDescent="0.55000000000000004">
      <c r="A200" s="25" t="s">
        <v>411</v>
      </c>
      <c r="B200" s="26">
        <v>2</v>
      </c>
      <c r="C200" s="27">
        <f t="shared" si="12"/>
        <v>1.8691588785046729</v>
      </c>
      <c r="D200" s="43"/>
    </row>
    <row r="201" spans="1:4" s="7" customFormat="1" ht="24" x14ac:dyDescent="0.55000000000000004">
      <c r="A201" s="25" t="s">
        <v>429</v>
      </c>
      <c r="B201" s="26">
        <v>2</v>
      </c>
      <c r="C201" s="27">
        <f t="shared" si="12"/>
        <v>1.8691588785046729</v>
      </c>
      <c r="D201" s="43"/>
    </row>
    <row r="202" spans="1:4" s="7" customFormat="1" ht="24" x14ac:dyDescent="0.55000000000000004">
      <c r="A202" s="25" t="s">
        <v>435</v>
      </c>
      <c r="B202" s="26">
        <v>1</v>
      </c>
      <c r="C202" s="27">
        <f t="shared" si="12"/>
        <v>0.93457943925233644</v>
      </c>
      <c r="D202" s="43"/>
    </row>
    <row r="203" spans="1:4" s="7" customFormat="1" ht="24" x14ac:dyDescent="0.55000000000000004">
      <c r="A203" s="25" t="s">
        <v>436</v>
      </c>
      <c r="B203" s="26">
        <v>1</v>
      </c>
      <c r="C203" s="27">
        <f t="shared" si="12"/>
        <v>0.93457943925233644</v>
      </c>
      <c r="D203" s="43"/>
    </row>
    <row r="204" spans="1:4" s="7" customFormat="1" ht="24" x14ac:dyDescent="0.55000000000000004">
      <c r="A204" s="25" t="s">
        <v>437</v>
      </c>
      <c r="B204" s="26">
        <v>1</v>
      </c>
      <c r="C204" s="27">
        <f t="shared" si="12"/>
        <v>0.93457943925233644</v>
      </c>
      <c r="D204" s="43"/>
    </row>
    <row r="205" spans="1:4" s="7" customFormat="1" ht="24" x14ac:dyDescent="0.55000000000000004">
      <c r="A205" s="25" t="s">
        <v>438</v>
      </c>
      <c r="B205" s="26">
        <v>2</v>
      </c>
      <c r="C205" s="27">
        <f t="shared" si="12"/>
        <v>1.8691588785046729</v>
      </c>
      <c r="D205" s="43"/>
    </row>
    <row r="206" spans="1:4" s="7" customFormat="1" ht="24" x14ac:dyDescent="0.55000000000000004">
      <c r="A206" s="25" t="s">
        <v>439</v>
      </c>
      <c r="B206" s="26">
        <v>1</v>
      </c>
      <c r="C206" s="27">
        <f t="shared" si="12"/>
        <v>0.93457943925233644</v>
      </c>
      <c r="D206" s="43"/>
    </row>
    <row r="207" spans="1:4" s="7" customFormat="1" ht="24" x14ac:dyDescent="0.55000000000000004">
      <c r="A207" s="25" t="s">
        <v>426</v>
      </c>
      <c r="B207" s="26">
        <v>2</v>
      </c>
      <c r="C207" s="27">
        <f t="shared" si="12"/>
        <v>1.8691588785046729</v>
      </c>
      <c r="D207" s="43"/>
    </row>
    <row r="208" spans="1:4" s="7" customFormat="1" ht="24" x14ac:dyDescent="0.55000000000000004">
      <c r="A208" s="25" t="s">
        <v>440</v>
      </c>
      <c r="B208" s="26">
        <v>1</v>
      </c>
      <c r="C208" s="27">
        <f t="shared" si="12"/>
        <v>0.93457943925233644</v>
      </c>
      <c r="D208" s="43"/>
    </row>
    <row r="209" spans="1:4" s="7" customFormat="1" ht="24" x14ac:dyDescent="0.55000000000000004">
      <c r="A209" s="25" t="s">
        <v>441</v>
      </c>
      <c r="B209" s="26">
        <v>1</v>
      </c>
      <c r="C209" s="27">
        <f t="shared" si="12"/>
        <v>0.93457943925233644</v>
      </c>
      <c r="D209" s="43"/>
    </row>
    <row r="210" spans="1:4" s="7" customFormat="1" ht="24" x14ac:dyDescent="0.55000000000000004">
      <c r="A210" s="25" t="s">
        <v>422</v>
      </c>
      <c r="B210" s="26">
        <v>1</v>
      </c>
      <c r="C210" s="27">
        <f t="shared" si="12"/>
        <v>0.93457943925233644</v>
      </c>
      <c r="D210" s="43"/>
    </row>
    <row r="211" spans="1:4" s="7" customFormat="1" ht="24" x14ac:dyDescent="0.55000000000000004">
      <c r="A211" s="25" t="s">
        <v>412</v>
      </c>
      <c r="B211" s="26">
        <v>1</v>
      </c>
      <c r="C211" s="27">
        <f t="shared" si="12"/>
        <v>0.93457943925233644</v>
      </c>
      <c r="D211" s="43"/>
    </row>
    <row r="212" spans="1:4" s="7" customFormat="1" ht="24" x14ac:dyDescent="0.55000000000000004">
      <c r="A212" s="25" t="s">
        <v>442</v>
      </c>
      <c r="B212" s="26">
        <v>1</v>
      </c>
      <c r="C212" s="27">
        <f t="shared" si="12"/>
        <v>0.93457943925233644</v>
      </c>
      <c r="D212" s="43"/>
    </row>
    <row r="213" spans="1:4" s="7" customFormat="1" ht="24" x14ac:dyDescent="0.55000000000000004">
      <c r="A213" s="25" t="s">
        <v>410</v>
      </c>
      <c r="B213" s="26">
        <v>4</v>
      </c>
      <c r="C213" s="30">
        <f t="shared" si="12"/>
        <v>3.7383177570093458</v>
      </c>
      <c r="D213" s="43"/>
    </row>
    <row r="214" spans="1:4" s="7" customFormat="1" ht="24" x14ac:dyDescent="0.55000000000000004">
      <c r="A214" s="22" t="s">
        <v>52</v>
      </c>
      <c r="B214" s="20"/>
      <c r="C214" s="187"/>
      <c r="D214" s="43"/>
    </row>
    <row r="215" spans="1:4" s="7" customFormat="1" ht="24" x14ac:dyDescent="0.55000000000000004">
      <c r="A215" s="25" t="s">
        <v>443</v>
      </c>
      <c r="B215" s="26">
        <v>1</v>
      </c>
      <c r="C215" s="27">
        <f>B215*100/107</f>
        <v>0.93457943925233644</v>
      </c>
      <c r="D215" s="43"/>
    </row>
    <row r="216" spans="1:4" s="7" customFormat="1" ht="24" x14ac:dyDescent="0.55000000000000004">
      <c r="A216" s="25" t="s">
        <v>444</v>
      </c>
      <c r="B216" s="26">
        <v>1</v>
      </c>
      <c r="C216" s="27">
        <f t="shared" ref="C216:C228" si="13">B216*100/107</f>
        <v>0.93457943925233644</v>
      </c>
      <c r="D216" s="43"/>
    </row>
    <row r="217" spans="1:4" s="7" customFormat="1" ht="24" x14ac:dyDescent="0.55000000000000004">
      <c r="A217" s="25" t="s">
        <v>437</v>
      </c>
      <c r="B217" s="26">
        <v>2</v>
      </c>
      <c r="C217" s="27">
        <f t="shared" si="13"/>
        <v>1.8691588785046729</v>
      </c>
      <c r="D217" s="43"/>
    </row>
    <row r="218" spans="1:4" s="7" customFormat="1" ht="24" x14ac:dyDescent="0.55000000000000004">
      <c r="A218" s="25" t="s">
        <v>416</v>
      </c>
      <c r="B218" s="26">
        <v>2</v>
      </c>
      <c r="C218" s="27">
        <f t="shared" si="13"/>
        <v>1.8691588785046729</v>
      </c>
      <c r="D218" s="43"/>
    </row>
    <row r="219" spans="1:4" s="7" customFormat="1" ht="24" x14ac:dyDescent="0.55000000000000004">
      <c r="A219" s="28" t="s">
        <v>445</v>
      </c>
      <c r="B219" s="29">
        <v>1</v>
      </c>
      <c r="C219" s="30">
        <f t="shared" si="13"/>
        <v>0.93457943925233644</v>
      </c>
      <c r="D219" s="43"/>
    </row>
    <row r="220" spans="1:4" s="7" customFormat="1" ht="24" x14ac:dyDescent="0.55000000000000004">
      <c r="A220" s="22" t="s">
        <v>412</v>
      </c>
      <c r="B220" s="23">
        <v>3</v>
      </c>
      <c r="C220" s="24">
        <f t="shared" si="13"/>
        <v>2.8037383177570092</v>
      </c>
      <c r="D220" s="43"/>
    </row>
    <row r="221" spans="1:4" s="7" customFormat="1" ht="24" x14ac:dyDescent="0.55000000000000004">
      <c r="A221" s="25" t="s">
        <v>446</v>
      </c>
      <c r="B221" s="26">
        <v>1</v>
      </c>
      <c r="C221" s="27">
        <f t="shared" si="13"/>
        <v>0.93457943925233644</v>
      </c>
      <c r="D221" s="43"/>
    </row>
    <row r="222" spans="1:4" s="7" customFormat="1" ht="24" x14ac:dyDescent="0.55000000000000004">
      <c r="A222" s="25" t="s">
        <v>417</v>
      </c>
      <c r="B222" s="26">
        <v>2</v>
      </c>
      <c r="C222" s="27">
        <f t="shared" si="13"/>
        <v>1.8691588785046729</v>
      </c>
      <c r="D222" s="43"/>
    </row>
    <row r="223" spans="1:4" s="7" customFormat="1" ht="24" x14ac:dyDescent="0.55000000000000004">
      <c r="A223" s="25" t="s">
        <v>413</v>
      </c>
      <c r="B223" s="26">
        <v>1</v>
      </c>
      <c r="C223" s="27">
        <f t="shared" si="13"/>
        <v>0.93457943925233644</v>
      </c>
      <c r="D223" s="43"/>
    </row>
    <row r="224" spans="1:4" s="7" customFormat="1" ht="24" x14ac:dyDescent="0.55000000000000004">
      <c r="A224" s="25" t="s">
        <v>447</v>
      </c>
      <c r="B224" s="26">
        <v>1</v>
      </c>
      <c r="C224" s="27">
        <f t="shared" si="13"/>
        <v>0.93457943925233644</v>
      </c>
      <c r="D224" s="43"/>
    </row>
    <row r="225" spans="1:4" s="7" customFormat="1" ht="24" x14ac:dyDescent="0.55000000000000004">
      <c r="A225" s="25" t="s">
        <v>433</v>
      </c>
      <c r="B225" s="26">
        <v>2</v>
      </c>
      <c r="C225" s="27">
        <f t="shared" si="13"/>
        <v>1.8691588785046729</v>
      </c>
      <c r="D225" s="43"/>
    </row>
    <row r="226" spans="1:4" s="7" customFormat="1" ht="24" x14ac:dyDescent="0.55000000000000004">
      <c r="A226" s="25" t="s">
        <v>409</v>
      </c>
      <c r="B226" s="26">
        <v>2</v>
      </c>
      <c r="C226" s="27">
        <f t="shared" si="13"/>
        <v>1.8691588785046729</v>
      </c>
      <c r="D226" s="43"/>
    </row>
    <row r="227" spans="1:4" s="7" customFormat="1" ht="24" x14ac:dyDescent="0.55000000000000004">
      <c r="A227" s="25" t="s">
        <v>426</v>
      </c>
      <c r="B227" s="26">
        <v>1</v>
      </c>
      <c r="C227" s="27">
        <f t="shared" si="13"/>
        <v>0.93457943925233644</v>
      </c>
      <c r="D227" s="43"/>
    </row>
    <row r="228" spans="1:4" s="7" customFormat="1" ht="24" x14ac:dyDescent="0.55000000000000004">
      <c r="A228" s="28" t="s">
        <v>441</v>
      </c>
      <c r="B228" s="29">
        <v>1</v>
      </c>
      <c r="C228" s="30">
        <f t="shared" si="13"/>
        <v>0.93457943925233644</v>
      </c>
      <c r="D228" s="43"/>
    </row>
    <row r="229" spans="1:4" s="7" customFormat="1" ht="24" x14ac:dyDescent="0.55000000000000004">
      <c r="A229" s="25" t="s">
        <v>378</v>
      </c>
      <c r="B229" s="26"/>
      <c r="C229" s="27"/>
      <c r="D229" s="43"/>
    </row>
    <row r="230" spans="1:4" s="7" customFormat="1" ht="24" x14ac:dyDescent="0.55000000000000004">
      <c r="A230" s="25" t="s">
        <v>410</v>
      </c>
      <c r="B230" s="26">
        <v>1</v>
      </c>
      <c r="C230" s="27">
        <f>B230*100/107</f>
        <v>0.93457943925233644</v>
      </c>
      <c r="D230" s="43"/>
    </row>
    <row r="231" spans="1:4" s="7" customFormat="1" ht="24" x14ac:dyDescent="0.55000000000000004">
      <c r="A231" s="25" t="s">
        <v>430</v>
      </c>
      <c r="B231" s="26">
        <v>1</v>
      </c>
      <c r="C231" s="27">
        <f t="shared" ref="C231:C242" si="14">B231*100/107</f>
        <v>0.93457943925233644</v>
      </c>
      <c r="D231" s="43"/>
    </row>
    <row r="232" spans="1:4" s="7" customFormat="1" ht="24" x14ac:dyDescent="0.55000000000000004">
      <c r="A232" s="25" t="s">
        <v>416</v>
      </c>
      <c r="B232" s="26">
        <v>4</v>
      </c>
      <c r="C232" s="27">
        <f t="shared" si="14"/>
        <v>3.7383177570093458</v>
      </c>
      <c r="D232" s="43"/>
    </row>
    <row r="233" spans="1:4" s="7" customFormat="1" ht="24" x14ac:dyDescent="0.55000000000000004">
      <c r="A233" s="25" t="s">
        <v>112</v>
      </c>
      <c r="B233" s="26">
        <v>1</v>
      </c>
      <c r="C233" s="27">
        <f t="shared" si="14"/>
        <v>0.93457943925233644</v>
      </c>
      <c r="D233" s="43"/>
    </row>
    <row r="234" spans="1:4" s="7" customFormat="1" ht="24" x14ac:dyDescent="0.55000000000000004">
      <c r="A234" s="25" t="s">
        <v>448</v>
      </c>
      <c r="B234" s="26">
        <v>1</v>
      </c>
      <c r="C234" s="27">
        <f t="shared" si="14"/>
        <v>0.93457943925233644</v>
      </c>
      <c r="D234" s="43"/>
    </row>
    <row r="235" spans="1:4" s="7" customFormat="1" ht="24" x14ac:dyDescent="0.55000000000000004">
      <c r="A235" s="25" t="s">
        <v>443</v>
      </c>
      <c r="B235" s="26">
        <v>1</v>
      </c>
      <c r="C235" s="27">
        <f t="shared" si="14"/>
        <v>0.93457943925233644</v>
      </c>
      <c r="D235" s="43"/>
    </row>
    <row r="236" spans="1:4" s="7" customFormat="1" ht="24" x14ac:dyDescent="0.55000000000000004">
      <c r="A236" s="25" t="s">
        <v>419</v>
      </c>
      <c r="B236" s="26">
        <v>1</v>
      </c>
      <c r="C236" s="27">
        <f t="shared" si="14"/>
        <v>0.93457943925233644</v>
      </c>
      <c r="D236" s="43"/>
    </row>
    <row r="237" spans="1:4" s="7" customFormat="1" ht="24" x14ac:dyDescent="0.55000000000000004">
      <c r="A237" s="25" t="s">
        <v>449</v>
      </c>
      <c r="B237" s="26">
        <v>1</v>
      </c>
      <c r="C237" s="27">
        <f t="shared" si="14"/>
        <v>0.93457943925233644</v>
      </c>
      <c r="D237" s="43"/>
    </row>
    <row r="238" spans="1:4" s="7" customFormat="1" ht="24" x14ac:dyDescent="0.55000000000000004">
      <c r="A238" s="25" t="s">
        <v>429</v>
      </c>
      <c r="B238" s="26">
        <v>1</v>
      </c>
      <c r="C238" s="27">
        <f t="shared" si="14"/>
        <v>0.93457943925233644</v>
      </c>
      <c r="D238" s="43"/>
    </row>
    <row r="239" spans="1:4" s="7" customFormat="1" ht="24" x14ac:dyDescent="0.55000000000000004">
      <c r="A239" s="25" t="s">
        <v>422</v>
      </c>
      <c r="B239" s="26">
        <v>1</v>
      </c>
      <c r="C239" s="27">
        <f t="shared" si="14"/>
        <v>0.93457943925233644</v>
      </c>
      <c r="D239" s="43"/>
    </row>
    <row r="240" spans="1:4" s="7" customFormat="1" ht="24" x14ac:dyDescent="0.55000000000000004">
      <c r="A240" s="25" t="s">
        <v>450</v>
      </c>
      <c r="B240" s="26">
        <v>1</v>
      </c>
      <c r="C240" s="27">
        <f t="shared" si="14"/>
        <v>0.93457943925233644</v>
      </c>
      <c r="D240" s="43"/>
    </row>
    <row r="241" spans="1:4" s="7" customFormat="1" ht="24" x14ac:dyDescent="0.55000000000000004">
      <c r="A241" s="25" t="s">
        <v>428</v>
      </c>
      <c r="B241" s="26">
        <v>1</v>
      </c>
      <c r="C241" s="27">
        <f t="shared" si="14"/>
        <v>0.93457943925233644</v>
      </c>
      <c r="D241" s="43"/>
    </row>
    <row r="242" spans="1:4" s="7" customFormat="1" ht="24" x14ac:dyDescent="0.55000000000000004">
      <c r="A242" s="25" t="s">
        <v>431</v>
      </c>
      <c r="B242" s="26">
        <v>1</v>
      </c>
      <c r="C242" s="27">
        <f t="shared" si="14"/>
        <v>0.93457943925233644</v>
      </c>
      <c r="D242" s="43"/>
    </row>
    <row r="243" spans="1:4" s="7" customFormat="1" ht="24" x14ac:dyDescent="0.55000000000000004">
      <c r="A243" s="51" t="s">
        <v>53</v>
      </c>
      <c r="B243" s="21">
        <f>SUM(B164:B242)</f>
        <v>107</v>
      </c>
      <c r="C243" s="36">
        <f>B243*100/107</f>
        <v>100</v>
      </c>
    </row>
    <row r="244" spans="1:4" s="7" customFormat="1" ht="24" x14ac:dyDescent="0.55000000000000004">
      <c r="A244" s="141"/>
      <c r="B244" s="38"/>
      <c r="C244" s="39"/>
    </row>
    <row r="245" spans="1:4" s="7" customFormat="1" ht="24" x14ac:dyDescent="0.55000000000000004">
      <c r="A245" s="141"/>
      <c r="B245" s="38"/>
      <c r="C245" s="39"/>
    </row>
    <row r="246" spans="1:4" s="7" customFormat="1" ht="24" x14ac:dyDescent="0.55000000000000004">
      <c r="A246" s="141"/>
      <c r="B246" s="38"/>
      <c r="C246" s="39"/>
    </row>
    <row r="247" spans="1:4" s="7" customFormat="1" ht="24" x14ac:dyDescent="0.55000000000000004">
      <c r="A247" s="141"/>
      <c r="B247" s="38"/>
      <c r="C247" s="39"/>
    </row>
    <row r="248" spans="1:4" s="7" customFormat="1" ht="24" x14ac:dyDescent="0.55000000000000004">
      <c r="A248" s="141"/>
      <c r="B248" s="38"/>
      <c r="C248" s="39"/>
    </row>
    <row r="249" spans="1:4" s="7" customFormat="1" ht="24" x14ac:dyDescent="0.55000000000000004">
      <c r="A249" s="6" t="s">
        <v>116</v>
      </c>
      <c r="B249" s="10"/>
      <c r="C249" s="10"/>
    </row>
    <row r="250" spans="1:4" s="7" customFormat="1" ht="24" x14ac:dyDescent="0.55000000000000004">
      <c r="A250" s="141" t="s">
        <v>453</v>
      </c>
      <c r="B250" s="38"/>
      <c r="C250" s="39"/>
    </row>
    <row r="251" spans="1:4" s="7" customFormat="1" ht="24" x14ac:dyDescent="0.55000000000000004">
      <c r="A251" s="191" t="s">
        <v>454</v>
      </c>
      <c r="B251" s="192"/>
      <c r="C251" s="193"/>
      <c r="D251" s="194"/>
    </row>
    <row r="252" spans="1:4" s="7" customFormat="1" ht="24" x14ac:dyDescent="0.55000000000000004">
      <c r="A252" s="191" t="s">
        <v>592</v>
      </c>
      <c r="B252" s="192"/>
      <c r="C252" s="193"/>
      <c r="D252" s="194"/>
    </row>
    <row r="253" spans="1:4" s="7" customFormat="1" ht="24" x14ac:dyDescent="0.55000000000000004">
      <c r="A253" s="191" t="s">
        <v>523</v>
      </c>
      <c r="B253" s="192"/>
      <c r="C253" s="193"/>
      <c r="D253" s="194"/>
    </row>
    <row r="254" spans="1:4" s="7" customFormat="1" ht="24" x14ac:dyDescent="0.55000000000000004">
      <c r="A254" s="191" t="s">
        <v>524</v>
      </c>
      <c r="B254" s="192"/>
      <c r="C254" s="193"/>
      <c r="D254" s="194"/>
    </row>
    <row r="255" spans="1:4" s="7" customFormat="1" ht="24" x14ac:dyDescent="0.55000000000000004">
      <c r="A255" s="6" t="s">
        <v>455</v>
      </c>
      <c r="B255" s="10"/>
      <c r="C255" s="10"/>
    </row>
    <row r="256" spans="1:4" s="7" customFormat="1" ht="24" x14ac:dyDescent="0.55000000000000004">
      <c r="A256" s="6" t="s">
        <v>456</v>
      </c>
      <c r="B256" s="10"/>
      <c r="C256" s="10"/>
    </row>
    <row r="257" spans="1:4" s="7" customFormat="1" ht="24" x14ac:dyDescent="0.55000000000000004">
      <c r="A257" s="6" t="s">
        <v>457</v>
      </c>
      <c r="B257" s="10"/>
      <c r="C257" s="10"/>
    </row>
    <row r="258" spans="1:4" s="7" customFormat="1" ht="24" x14ac:dyDescent="0.55000000000000004">
      <c r="A258" s="6" t="s">
        <v>611</v>
      </c>
      <c r="B258" s="10"/>
      <c r="C258" s="10"/>
    </row>
    <row r="259" spans="1:4" s="7" customFormat="1" ht="24" x14ac:dyDescent="0.55000000000000004">
      <c r="A259" s="6" t="s">
        <v>628</v>
      </c>
      <c r="B259" s="10"/>
      <c r="C259" s="10"/>
    </row>
    <row r="260" spans="1:4" s="7" customFormat="1" ht="15" customHeight="1" x14ac:dyDescent="0.55000000000000004">
      <c r="A260" s="6"/>
      <c r="B260" s="10"/>
      <c r="C260" s="10"/>
    </row>
    <row r="261" spans="1:4" s="54" customFormat="1" ht="24" x14ac:dyDescent="0.55000000000000004">
      <c r="A261" s="40" t="s">
        <v>71</v>
      </c>
      <c r="B261" s="52"/>
      <c r="C261" s="52"/>
      <c r="D261" s="53"/>
    </row>
    <row r="262" spans="1:4" s="14" customFormat="1" x14ac:dyDescent="0.5">
      <c r="A262" s="200" t="s">
        <v>72</v>
      </c>
      <c r="B262" s="202" t="s">
        <v>460</v>
      </c>
      <c r="C262" s="203"/>
      <c r="D262" s="204"/>
    </row>
    <row r="263" spans="1:4" s="14" customFormat="1" ht="56.25" x14ac:dyDescent="0.5">
      <c r="A263" s="201"/>
      <c r="B263" s="55" t="s">
        <v>73</v>
      </c>
      <c r="C263" s="56" t="s">
        <v>74</v>
      </c>
      <c r="D263" s="56" t="s">
        <v>75</v>
      </c>
    </row>
    <row r="264" spans="1:4" s="14" customFormat="1" x14ac:dyDescent="0.5">
      <c r="A264" s="57" t="s">
        <v>76</v>
      </c>
      <c r="B264" s="58">
        <f>'EPE (Elementary 2)'!I21</f>
        <v>4.3684210526315788</v>
      </c>
      <c r="C264" s="58">
        <f>'EPE (Elementary 2)'!I22</f>
        <v>0.74059196207738409</v>
      </c>
      <c r="D264" s="59" t="str">
        <f>IF(B264&gt;4.5,"มากที่สุด",IF(B264&gt;3.5,"มาก",IF(B264&gt;2.5,"ปานกลาง",IF(B264&gt;1.5,"น้อย",IF(B264&lt;=1.5,"น้อยที่สุด")))))</f>
        <v>มาก</v>
      </c>
    </row>
    <row r="265" spans="1:4" s="14" customFormat="1" x14ac:dyDescent="0.5">
      <c r="A265" s="57" t="s">
        <v>77</v>
      </c>
      <c r="B265" s="58">
        <f>'EPE (Elementary 2)'!J21</f>
        <v>4.3684210526315788</v>
      </c>
      <c r="C265" s="58">
        <f>'EPE (Elementary 2)'!J22</f>
        <v>0.66574266529860671</v>
      </c>
      <c r="D265" s="59" t="str">
        <f t="shared" ref="D265:D273" si="15">IF(B265&gt;4.5,"มากที่สุด",IF(B265&gt;3.5,"มาก",IF(B265&gt;2.5,"ปานกลาง",IF(B265&gt;1.5,"น้อย",IF(B265&lt;=1.5,"น้อยที่สุด")))))</f>
        <v>มาก</v>
      </c>
    </row>
    <row r="266" spans="1:4" s="14" customFormat="1" x14ac:dyDescent="0.5">
      <c r="A266" s="57" t="s">
        <v>78</v>
      </c>
      <c r="B266" s="58">
        <f>'EPE (Elementary 2)'!K21</f>
        <v>4.4736842105263159</v>
      </c>
      <c r="C266" s="58">
        <f>'EPE (Elementary 2)'!K22</f>
        <v>0.59545834205183046</v>
      </c>
      <c r="D266" s="59" t="str">
        <f t="shared" si="15"/>
        <v>มาก</v>
      </c>
    </row>
    <row r="267" spans="1:4" s="14" customFormat="1" x14ac:dyDescent="0.5">
      <c r="A267" s="57" t="s">
        <v>79</v>
      </c>
      <c r="B267" s="58">
        <f>'EPE (Elementary 2)'!L21</f>
        <v>4.4210526315789478</v>
      </c>
      <c r="C267" s="58">
        <f>'EPE (Elementary 2)'!L22</f>
        <v>0.7480352843974708</v>
      </c>
      <c r="D267" s="59" t="str">
        <f t="shared" si="15"/>
        <v>มาก</v>
      </c>
    </row>
    <row r="268" spans="1:4" s="14" customFormat="1" x14ac:dyDescent="0.5">
      <c r="A268" s="57" t="s">
        <v>80</v>
      </c>
      <c r="B268" s="58">
        <f>'EPE (Elementary 2)'!M21</f>
        <v>4.5789473684210522</v>
      </c>
      <c r="C268" s="58">
        <f>'EPE (Elementary 2)'!M22</f>
        <v>0.49372797471825064</v>
      </c>
      <c r="D268" s="59" t="str">
        <f t="shared" si="15"/>
        <v>มากที่สุด</v>
      </c>
    </row>
    <row r="269" spans="1:4" s="14" customFormat="1" x14ac:dyDescent="0.5">
      <c r="A269" s="57" t="s">
        <v>81</v>
      </c>
      <c r="B269" s="58">
        <f>'EPE (Elementary 2)'!N21</f>
        <v>4.4736842105263159</v>
      </c>
      <c r="C269" s="58">
        <f>'EPE (Elementary 2)'!N22</f>
        <v>0.67811045930132319</v>
      </c>
      <c r="D269" s="59" t="str">
        <f t="shared" si="15"/>
        <v>มาก</v>
      </c>
    </row>
    <row r="270" spans="1:4" s="14" customFormat="1" x14ac:dyDescent="0.5">
      <c r="A270" s="57" t="s">
        <v>82</v>
      </c>
      <c r="B270" s="58">
        <f>'EPE (Elementary 2)'!O21</f>
        <v>4.7368421052631575</v>
      </c>
      <c r="C270" s="58">
        <f>'EPE (Elementary 2)'!O22</f>
        <v>0.44034738238635546</v>
      </c>
      <c r="D270" s="59" t="str">
        <f t="shared" si="15"/>
        <v>มากที่สุด</v>
      </c>
    </row>
    <row r="271" spans="1:4" s="14" customFormat="1" x14ac:dyDescent="0.5">
      <c r="A271" s="57" t="s">
        <v>83</v>
      </c>
      <c r="B271" s="58">
        <f>'EPE (Elementary 2)'!P21</f>
        <v>4.6842105263157894</v>
      </c>
      <c r="C271" s="58">
        <f>'EPE (Elementary 2)'!P22</f>
        <v>0.56685945338257682</v>
      </c>
      <c r="D271" s="59" t="str">
        <f t="shared" si="15"/>
        <v>มากที่สุด</v>
      </c>
    </row>
    <row r="272" spans="1:4" s="14" customFormat="1" x14ac:dyDescent="0.5">
      <c r="A272" s="57" t="s">
        <v>84</v>
      </c>
      <c r="B272" s="58">
        <f>'EPE (Elementary 2)'!Q21</f>
        <v>4.7894736842105265</v>
      </c>
      <c r="C272" s="58">
        <f>'EPE (Elementary 2)'!Q22</f>
        <v>0.40768245749551768</v>
      </c>
      <c r="D272" s="59" t="str">
        <f t="shared" si="15"/>
        <v>มากที่สุด</v>
      </c>
    </row>
    <row r="273" spans="1:7" s="14" customFormat="1" x14ac:dyDescent="0.5">
      <c r="A273" s="57" t="s">
        <v>85</v>
      </c>
      <c r="B273" s="58">
        <f>'EPE (Elementary 2)'!T21</f>
        <v>4.4210526315789478</v>
      </c>
      <c r="C273" s="58">
        <f>'EPE (Elementary 2)'!T22</f>
        <v>0.59078800843799406</v>
      </c>
      <c r="D273" s="59" t="str">
        <f t="shared" si="15"/>
        <v>มาก</v>
      </c>
    </row>
    <row r="274" spans="1:7" s="14" customFormat="1" ht="22.5" thickBot="1" x14ac:dyDescent="0.55000000000000004">
      <c r="A274" s="60" t="s">
        <v>86</v>
      </c>
      <c r="B274" s="61">
        <f>AVERAGE(B264:B273)</f>
        <v>4.5315789473684207</v>
      </c>
      <c r="C274" s="61">
        <f>AVERAGE(C264:C273)</f>
        <v>0.59273439895473101</v>
      </c>
      <c r="D274" s="62" t="s">
        <v>110</v>
      </c>
    </row>
    <row r="275" spans="1:7" ht="22.5" thickTop="1" x14ac:dyDescent="0.5">
      <c r="A275" s="63"/>
      <c r="B275" s="64"/>
      <c r="C275" s="64"/>
      <c r="D275" s="65"/>
    </row>
    <row r="276" spans="1:7" x14ac:dyDescent="0.5">
      <c r="A276" s="63"/>
      <c r="B276" s="64"/>
      <c r="C276" s="64"/>
      <c r="D276" s="65"/>
    </row>
    <row r="277" spans="1:7" x14ac:dyDescent="0.5">
      <c r="A277" s="63"/>
      <c r="B277" s="64"/>
      <c r="C277" s="64"/>
      <c r="D277" s="65"/>
    </row>
    <row r="278" spans="1:7" x14ac:dyDescent="0.5">
      <c r="A278" s="63"/>
      <c r="B278" s="64"/>
      <c r="C278" s="64"/>
      <c r="D278" s="65"/>
    </row>
    <row r="279" spans="1:7" s="7" customFormat="1" ht="24" x14ac:dyDescent="0.55000000000000004">
      <c r="A279" s="67" t="s">
        <v>114</v>
      </c>
      <c r="B279" s="68"/>
      <c r="C279" s="68"/>
      <c r="D279" s="69"/>
    </row>
    <row r="280" spans="1:7" s="7" customFormat="1" ht="24" x14ac:dyDescent="0.55000000000000004">
      <c r="A280" s="67" t="s">
        <v>464</v>
      </c>
      <c r="B280" s="68"/>
      <c r="C280" s="68"/>
      <c r="D280" s="69"/>
    </row>
    <row r="281" spans="1:7" s="7" customFormat="1" ht="24" x14ac:dyDescent="0.55000000000000004">
      <c r="A281" s="67" t="s">
        <v>462</v>
      </c>
      <c r="B281" s="68"/>
      <c r="C281" s="68"/>
      <c r="D281" s="69"/>
    </row>
    <row r="282" spans="1:7" s="7" customFormat="1" ht="24" x14ac:dyDescent="0.55000000000000004">
      <c r="A282" s="67" t="s">
        <v>605</v>
      </c>
      <c r="B282" s="68"/>
      <c r="C282" s="68"/>
      <c r="D282" s="69"/>
    </row>
    <row r="283" spans="1:7" s="7" customFormat="1" ht="24" x14ac:dyDescent="0.55000000000000004">
      <c r="A283" s="67" t="s">
        <v>606</v>
      </c>
      <c r="B283" s="68"/>
      <c r="C283" s="68"/>
      <c r="D283" s="69"/>
    </row>
    <row r="284" spans="1:7" s="7" customFormat="1" ht="24" x14ac:dyDescent="0.55000000000000004">
      <c r="A284" s="67" t="s">
        <v>607</v>
      </c>
      <c r="B284" s="39"/>
      <c r="C284" s="39"/>
      <c r="D284" s="38"/>
      <c r="E284" s="43"/>
    </row>
    <row r="285" spans="1:7" s="7" customFormat="1" ht="24" x14ac:dyDescent="0.55000000000000004">
      <c r="A285" s="67"/>
      <c r="B285" s="39"/>
      <c r="C285" s="39"/>
      <c r="D285" s="38"/>
      <c r="E285" s="43"/>
    </row>
    <row r="286" spans="1:7" s="11" customFormat="1" ht="24" x14ac:dyDescent="0.55000000000000004">
      <c r="A286" s="11" t="s">
        <v>87</v>
      </c>
      <c r="E286" s="70"/>
      <c r="F286" s="70"/>
      <c r="G286" s="70"/>
    </row>
    <row r="287" spans="1:7" s="11" customFormat="1" ht="24" x14ac:dyDescent="0.55000000000000004">
      <c r="A287" s="11" t="s">
        <v>461</v>
      </c>
      <c r="E287" s="70"/>
      <c r="F287" s="70"/>
      <c r="G287" s="70"/>
    </row>
    <row r="288" spans="1:7" s="11" customFormat="1" ht="25.5" customHeight="1" x14ac:dyDescent="0.55000000000000004">
      <c r="A288" s="205" t="s">
        <v>45</v>
      </c>
      <c r="B288" s="207"/>
      <c r="C288" s="209" t="s">
        <v>88</v>
      </c>
      <c r="D288" s="71" t="s">
        <v>89</v>
      </c>
      <c r="E288" s="70"/>
      <c r="F288" s="72"/>
      <c r="G288" s="70"/>
    </row>
    <row r="289" spans="1:7" s="11" customFormat="1" ht="25.5" customHeight="1" x14ac:dyDescent="0.55000000000000004">
      <c r="A289" s="206"/>
      <c r="B289" s="208"/>
      <c r="C289" s="210"/>
      <c r="D289" s="73" t="s">
        <v>90</v>
      </c>
      <c r="E289" s="70"/>
      <c r="F289" s="70"/>
      <c r="G289" s="70"/>
    </row>
    <row r="290" spans="1:7" s="7" customFormat="1" ht="24" x14ac:dyDescent="0.55000000000000004">
      <c r="A290" s="74" t="s">
        <v>91</v>
      </c>
      <c r="B290" s="75"/>
      <c r="C290" s="75"/>
      <c r="D290" s="44"/>
      <c r="E290" s="10"/>
      <c r="F290" s="10"/>
      <c r="G290" s="10"/>
    </row>
    <row r="291" spans="1:7" s="7" customFormat="1" ht="25.5" customHeight="1" x14ac:dyDescent="0.55000000000000004">
      <c r="A291" s="76" t="s">
        <v>92</v>
      </c>
      <c r="B291" s="77">
        <f>'EPE (Elementary 2)'!R21</f>
        <v>3.5789473684210527</v>
      </c>
      <c r="C291" s="77">
        <f>'EPE (Elementary 2)'!R22</f>
        <v>1.1385951396202076</v>
      </c>
      <c r="D291" s="78" t="str">
        <f>IF(B291&gt;4.5,"มากที่สุด",IF(B291&gt;3.5,"มาก",IF(B291&gt;2.5,"ปานกลาง",IF(B291&gt;1.5,"น้อย",IF(B291&lt;=1.5,"น้อยที่สุด")))))</f>
        <v>มาก</v>
      </c>
      <c r="E291" s="10"/>
      <c r="F291" s="10"/>
      <c r="G291" s="10"/>
    </row>
    <row r="292" spans="1:7" s="7" customFormat="1" ht="24.75" thickBot="1" x14ac:dyDescent="0.6">
      <c r="A292" s="79" t="s">
        <v>93</v>
      </c>
      <c r="B292" s="80">
        <f>AVERAGE(B291:B291)</f>
        <v>3.5789473684210527</v>
      </c>
      <c r="C292" s="80">
        <f>SUM(C291)</f>
        <v>1.1385951396202076</v>
      </c>
      <c r="D292" s="81" t="str">
        <f>IF(B292&gt;4.5,"มากที่สุด",IF(B292&gt;3.5,"มาก",IF(B292&gt;2.5,"ปานกลาง",IF(B292&gt;1.5,"น้อย",IF(B292&lt;=1.5,"น้อยที่สุด")))))</f>
        <v>มาก</v>
      </c>
      <c r="E292" s="10"/>
      <c r="F292" s="10"/>
      <c r="G292" s="10"/>
    </row>
    <row r="293" spans="1:7" s="7" customFormat="1" ht="24.75" thickTop="1" x14ac:dyDescent="0.55000000000000004">
      <c r="A293" s="82" t="s">
        <v>94</v>
      </c>
      <c r="B293" s="75"/>
      <c r="C293" s="75"/>
      <c r="D293" s="75"/>
      <c r="E293" s="10"/>
      <c r="F293" s="10"/>
      <c r="G293" s="10"/>
    </row>
    <row r="294" spans="1:7" s="7" customFormat="1" ht="25.5" customHeight="1" x14ac:dyDescent="0.55000000000000004">
      <c r="A294" s="76" t="s">
        <v>95</v>
      </c>
      <c r="B294" s="77">
        <f>'EPE (Elementary 2)'!S21</f>
        <v>4.1578947368421053</v>
      </c>
      <c r="C294" s="77">
        <f>'EPE (Elementary 2)'!S22</f>
        <v>0.74432292756478535</v>
      </c>
      <c r="D294" s="83" t="str">
        <f>IF(B294&gt;4.5,"มากที่สุด",IF(B294&gt;3.5,"มาก",IF(B294&gt;2.5,"ปานกลาง",IF(B294&gt;1.5,"น้อย",IF(B294&lt;=1.5,"น้อยที่สุด")))))</f>
        <v>มาก</v>
      </c>
      <c r="E294" s="10"/>
      <c r="F294" s="10"/>
      <c r="G294" s="10"/>
    </row>
    <row r="295" spans="1:7" s="7" customFormat="1" ht="24.75" thickBot="1" x14ac:dyDescent="0.6">
      <c r="A295" s="79" t="s">
        <v>93</v>
      </c>
      <c r="B295" s="80">
        <f>AVERAGE(B294:B294)</f>
        <v>4.1578947368421053</v>
      </c>
      <c r="C295" s="80">
        <f>SUM(C294)</f>
        <v>0.74432292756478535</v>
      </c>
      <c r="D295" s="84" t="str">
        <f>IF(B295&gt;4.5,"มากที่สุด",IF(B295&gt;3.5,"มาก",IF(B295&gt;2.5,"ปานกลาง",IF(B295&gt;1.5,"น้อย",IF(B295&lt;=1.5,"น้อยที่สุด")))))</f>
        <v>มาก</v>
      </c>
      <c r="E295" s="10"/>
      <c r="F295" s="10"/>
      <c r="G295" s="10"/>
    </row>
    <row r="296" spans="1:7" s="7" customFormat="1" ht="24.75" thickTop="1" x14ac:dyDescent="0.55000000000000004">
      <c r="A296" s="85"/>
      <c r="E296" s="10"/>
      <c r="F296" s="10"/>
      <c r="G296" s="10"/>
    </row>
    <row r="297" spans="1:7" s="7" customFormat="1" ht="24" x14ac:dyDescent="0.55000000000000004">
      <c r="A297" s="7" t="s">
        <v>96</v>
      </c>
    </row>
    <row r="298" spans="1:7" s="7" customFormat="1" ht="24" x14ac:dyDescent="0.55000000000000004">
      <c r="A298" s="7" t="s">
        <v>465</v>
      </c>
    </row>
    <row r="299" spans="1:7" s="7" customFormat="1" ht="24" x14ac:dyDescent="0.55000000000000004">
      <c r="A299" s="7" t="s">
        <v>466</v>
      </c>
    </row>
    <row r="300" spans="1:7" s="7" customFormat="1" ht="15.75" customHeight="1" x14ac:dyDescent="0.55000000000000004"/>
    <row r="301" spans="1:7" s="7" customFormat="1" ht="15.75" customHeight="1" x14ac:dyDescent="0.55000000000000004"/>
    <row r="302" spans="1:7" s="7" customFormat="1" ht="15.75" customHeight="1" x14ac:dyDescent="0.55000000000000004"/>
    <row r="303" spans="1:7" s="7" customFormat="1" ht="15.75" customHeight="1" x14ac:dyDescent="0.55000000000000004"/>
    <row r="304" spans="1:7" s="7" customFormat="1" ht="15.75" customHeight="1" x14ac:dyDescent="0.55000000000000004"/>
    <row r="305" spans="1:4" s="7" customFormat="1" ht="15.75" customHeight="1" x14ac:dyDescent="0.55000000000000004"/>
    <row r="306" spans="1:4" s="7" customFormat="1" ht="15.75" customHeight="1" x14ac:dyDescent="0.55000000000000004"/>
    <row r="307" spans="1:4" s="7" customFormat="1" ht="15.75" customHeight="1" x14ac:dyDescent="0.55000000000000004"/>
    <row r="308" spans="1:4" s="7" customFormat="1" ht="15.75" customHeight="1" x14ac:dyDescent="0.55000000000000004"/>
    <row r="309" spans="1:4" s="7" customFormat="1" ht="15.75" customHeight="1" x14ac:dyDescent="0.55000000000000004"/>
    <row r="310" spans="1:4" s="7" customFormat="1" ht="15.75" customHeight="1" x14ac:dyDescent="0.55000000000000004"/>
    <row r="311" spans="1:4" s="7" customFormat="1" ht="15.75" customHeight="1" x14ac:dyDescent="0.55000000000000004"/>
    <row r="312" spans="1:4" s="54" customFormat="1" ht="24" x14ac:dyDescent="0.55000000000000004">
      <c r="A312" s="40" t="s">
        <v>459</v>
      </c>
      <c r="B312" s="52"/>
      <c r="C312" s="52"/>
      <c r="D312" s="53"/>
    </row>
    <row r="313" spans="1:4" s="14" customFormat="1" x14ac:dyDescent="0.5">
      <c r="A313" s="200" t="s">
        <v>72</v>
      </c>
      <c r="B313" s="202" t="s">
        <v>463</v>
      </c>
      <c r="C313" s="203"/>
      <c r="D313" s="204"/>
    </row>
    <row r="314" spans="1:4" s="14" customFormat="1" ht="56.25" x14ac:dyDescent="0.5">
      <c r="A314" s="201"/>
      <c r="B314" s="55" t="s">
        <v>73</v>
      </c>
      <c r="C314" s="56" t="s">
        <v>74</v>
      </c>
      <c r="D314" s="56" t="s">
        <v>75</v>
      </c>
    </row>
    <row r="315" spans="1:4" s="14" customFormat="1" x14ac:dyDescent="0.5">
      <c r="A315" s="57" t="s">
        <v>76</v>
      </c>
      <c r="B315" s="58">
        <f>Intermediate!I22</f>
        <v>4.55</v>
      </c>
      <c r="C315" s="58">
        <f>Intermediate!I23</f>
        <v>0.66895440801298223</v>
      </c>
      <c r="D315" s="59" t="str">
        <f>IF(B315&gt;4.5,"มากที่สุด",IF(B315&gt;3.5,"มาก",IF(B315&gt;2.5,"ปานกลาง",IF(B315&gt;1.5,"น้อย",IF(B315&lt;=1.5,"น้อยที่สุด")))))</f>
        <v>มากที่สุด</v>
      </c>
    </row>
    <row r="316" spans="1:4" s="14" customFormat="1" x14ac:dyDescent="0.5">
      <c r="A316" s="57" t="s">
        <v>77</v>
      </c>
      <c r="B316" s="58">
        <f>Intermediate!J22</f>
        <v>4.5</v>
      </c>
      <c r="C316" s="58">
        <f>Intermediate!J23</f>
        <v>0.59160797830996159</v>
      </c>
      <c r="D316" s="59" t="str">
        <f t="shared" ref="D316:D325" si="16">IF(B316&gt;4.5,"มากที่สุด",IF(B316&gt;3.5,"มาก",IF(B316&gt;2.5,"ปานกลาง",IF(B316&gt;1.5,"น้อย",IF(B316&lt;=1.5,"น้อยที่สุด")))))</f>
        <v>มาก</v>
      </c>
    </row>
    <row r="317" spans="1:4" s="14" customFormat="1" x14ac:dyDescent="0.5">
      <c r="A317" s="57" t="s">
        <v>78</v>
      </c>
      <c r="B317" s="58">
        <f>Intermediate!K22</f>
        <v>4.6500000000000004</v>
      </c>
      <c r="C317" s="58">
        <f>Intermediate!K23</f>
        <v>0.47696960070847277</v>
      </c>
      <c r="D317" s="59" t="str">
        <f t="shared" si="16"/>
        <v>มากที่สุด</v>
      </c>
    </row>
    <row r="318" spans="1:4" s="14" customFormat="1" x14ac:dyDescent="0.5">
      <c r="A318" s="57" t="s">
        <v>79</v>
      </c>
      <c r="B318" s="58">
        <f>Intermediate!L22</f>
        <v>4.5</v>
      </c>
      <c r="C318" s="58">
        <f>Intermediate!L23</f>
        <v>0.59160797830996159</v>
      </c>
      <c r="D318" s="59" t="str">
        <f t="shared" si="16"/>
        <v>มาก</v>
      </c>
    </row>
    <row r="319" spans="1:4" s="14" customFormat="1" x14ac:dyDescent="0.5">
      <c r="A319" s="57" t="s">
        <v>80</v>
      </c>
      <c r="B319" s="58">
        <f>Intermediate!M22</f>
        <v>4.55</v>
      </c>
      <c r="C319" s="58">
        <f>Intermediate!M23</f>
        <v>0.49749371855330943</v>
      </c>
      <c r="D319" s="59" t="str">
        <f t="shared" si="16"/>
        <v>มากที่สุด</v>
      </c>
    </row>
    <row r="320" spans="1:4" s="14" customFormat="1" x14ac:dyDescent="0.5">
      <c r="A320" s="57" t="s">
        <v>81</v>
      </c>
      <c r="B320" s="58">
        <f>Intermediate!N22</f>
        <v>4.45</v>
      </c>
      <c r="C320" s="58">
        <f>Intermediate!N23</f>
        <v>0.73993242934743675</v>
      </c>
      <c r="D320" s="59" t="str">
        <f t="shared" si="16"/>
        <v>มาก</v>
      </c>
    </row>
    <row r="321" spans="1:5" s="14" customFormat="1" x14ac:dyDescent="0.5">
      <c r="A321" s="57" t="s">
        <v>82</v>
      </c>
      <c r="B321" s="58">
        <f>Intermediate!O22</f>
        <v>4.7</v>
      </c>
      <c r="C321" s="58">
        <f>Intermediate!O23</f>
        <v>0.45825756949558405</v>
      </c>
      <c r="D321" s="59" t="str">
        <f t="shared" si="16"/>
        <v>มากที่สุด</v>
      </c>
    </row>
    <row r="322" spans="1:5" s="14" customFormat="1" x14ac:dyDescent="0.5">
      <c r="A322" s="57" t="s">
        <v>83</v>
      </c>
      <c r="B322" s="58">
        <f>Intermediate!P22</f>
        <v>4.6315789473684212</v>
      </c>
      <c r="C322" s="58">
        <f>Intermediate!P23</f>
        <v>0.48237638894271756</v>
      </c>
      <c r="D322" s="59" t="str">
        <f t="shared" si="16"/>
        <v>มากที่สุด</v>
      </c>
    </row>
    <row r="323" spans="1:5" s="14" customFormat="1" x14ac:dyDescent="0.5">
      <c r="A323" s="57" t="s">
        <v>84</v>
      </c>
      <c r="B323" s="58">
        <f>Intermediate!Q22</f>
        <v>4.6500000000000004</v>
      </c>
      <c r="C323" s="58">
        <f>Intermediate!Q23</f>
        <v>0.47696960070847277</v>
      </c>
      <c r="D323" s="59" t="str">
        <f t="shared" si="16"/>
        <v>มากที่สุด</v>
      </c>
    </row>
    <row r="324" spans="1:5" s="14" customFormat="1" x14ac:dyDescent="0.5">
      <c r="A324" s="57" t="s">
        <v>85</v>
      </c>
      <c r="B324" s="58">
        <f>Intermediate!T22</f>
        <v>4.4000000000000004</v>
      </c>
      <c r="C324" s="58">
        <f>Intermediate!T23</f>
        <v>0.58309518948453054</v>
      </c>
      <c r="D324" s="59" t="str">
        <f t="shared" si="16"/>
        <v>มาก</v>
      </c>
    </row>
    <row r="325" spans="1:5" s="14" customFormat="1" ht="22.5" thickBot="1" x14ac:dyDescent="0.55000000000000004">
      <c r="A325" s="60" t="s">
        <v>86</v>
      </c>
      <c r="B325" s="61">
        <f>AVERAGE(B315:B324)</f>
        <v>4.5581578947368424</v>
      </c>
      <c r="C325" s="61">
        <f>AVERAGE(C315:C324)</f>
        <v>0.55672648618734288</v>
      </c>
      <c r="D325" s="62" t="str">
        <f t="shared" si="16"/>
        <v>มากที่สุด</v>
      </c>
    </row>
    <row r="326" spans="1:5" ht="22.5" thickTop="1" x14ac:dyDescent="0.5">
      <c r="A326" s="63"/>
      <c r="B326" s="64"/>
      <c r="C326" s="64"/>
      <c r="D326" s="65"/>
    </row>
    <row r="327" spans="1:5" s="7" customFormat="1" ht="24" x14ac:dyDescent="0.55000000000000004">
      <c r="A327" s="67" t="s">
        <v>114</v>
      </c>
      <c r="B327" s="68"/>
      <c r="C327" s="68"/>
      <c r="D327" s="69"/>
    </row>
    <row r="328" spans="1:5" s="7" customFormat="1" ht="24" x14ac:dyDescent="0.55000000000000004">
      <c r="A328" s="67" t="s">
        <v>629</v>
      </c>
      <c r="B328" s="68"/>
      <c r="C328" s="68"/>
      <c r="D328" s="69"/>
    </row>
    <row r="329" spans="1:5" s="7" customFormat="1" ht="24" x14ac:dyDescent="0.55000000000000004">
      <c r="A329" s="67" t="s">
        <v>467</v>
      </c>
      <c r="B329" s="68"/>
      <c r="C329" s="68"/>
      <c r="D329" s="69"/>
    </row>
    <row r="330" spans="1:5" s="7" customFormat="1" ht="24" x14ac:dyDescent="0.55000000000000004">
      <c r="A330" s="67" t="s">
        <v>468</v>
      </c>
      <c r="B330" s="68"/>
      <c r="C330" s="68"/>
      <c r="D330" s="69"/>
    </row>
    <row r="331" spans="1:5" s="7" customFormat="1" ht="24" x14ac:dyDescent="0.55000000000000004">
      <c r="A331" s="67" t="s">
        <v>631</v>
      </c>
      <c r="B331" s="68"/>
      <c r="C331" s="68"/>
      <c r="D331" s="69"/>
    </row>
    <row r="332" spans="1:5" s="7" customFormat="1" ht="24" x14ac:dyDescent="0.55000000000000004">
      <c r="A332" s="67" t="s">
        <v>630</v>
      </c>
      <c r="B332" s="68"/>
      <c r="C332" s="68"/>
      <c r="D332" s="69"/>
    </row>
    <row r="333" spans="1:5" s="7" customFormat="1" ht="24" x14ac:dyDescent="0.55000000000000004">
      <c r="A333" s="67"/>
      <c r="B333" s="39"/>
      <c r="C333" s="39"/>
      <c r="D333" s="38"/>
      <c r="E333" s="43"/>
    </row>
    <row r="334" spans="1:5" s="7" customFormat="1" ht="24" x14ac:dyDescent="0.55000000000000004">
      <c r="A334" s="67"/>
      <c r="B334" s="39"/>
      <c r="C334" s="39"/>
      <c r="D334" s="38"/>
      <c r="E334" s="43"/>
    </row>
    <row r="335" spans="1:5" s="7" customFormat="1" ht="24" x14ac:dyDescent="0.55000000000000004">
      <c r="A335" s="67"/>
      <c r="B335" s="39"/>
      <c r="C335" s="39"/>
      <c r="D335" s="38"/>
      <c r="E335" s="43"/>
    </row>
    <row r="336" spans="1:5" s="7" customFormat="1" ht="24" x14ac:dyDescent="0.55000000000000004">
      <c r="A336" s="67"/>
      <c r="B336" s="39"/>
      <c r="C336" s="39"/>
      <c r="D336" s="38"/>
      <c r="E336" s="43"/>
    </row>
    <row r="337" spans="1:7" s="7" customFormat="1" ht="24" x14ac:dyDescent="0.55000000000000004">
      <c r="A337" s="67"/>
      <c r="B337" s="39"/>
      <c r="C337" s="39"/>
      <c r="D337" s="38"/>
      <c r="E337" s="43"/>
    </row>
    <row r="338" spans="1:7" s="7" customFormat="1" ht="24" x14ac:dyDescent="0.55000000000000004">
      <c r="A338" s="67"/>
      <c r="B338" s="39"/>
      <c r="C338" s="39"/>
      <c r="D338" s="38"/>
      <c r="E338" s="43"/>
    </row>
    <row r="339" spans="1:7" s="7" customFormat="1" ht="24" x14ac:dyDescent="0.55000000000000004">
      <c r="A339" s="67"/>
      <c r="B339" s="39"/>
      <c r="C339" s="39"/>
      <c r="D339" s="38"/>
      <c r="E339" s="43"/>
    </row>
    <row r="340" spans="1:7" s="7" customFormat="1" ht="24" x14ac:dyDescent="0.55000000000000004">
      <c r="A340" s="67"/>
      <c r="B340" s="39"/>
      <c r="C340" s="39"/>
      <c r="D340" s="38"/>
      <c r="E340" s="43"/>
    </row>
    <row r="341" spans="1:7" s="11" customFormat="1" ht="24" x14ac:dyDescent="0.55000000000000004">
      <c r="A341" s="11" t="s">
        <v>119</v>
      </c>
      <c r="E341" s="70"/>
      <c r="F341" s="70"/>
      <c r="G341" s="70"/>
    </row>
    <row r="342" spans="1:7" s="11" customFormat="1" ht="24" x14ac:dyDescent="0.55000000000000004">
      <c r="A342" s="11" t="s">
        <v>555</v>
      </c>
      <c r="E342" s="70"/>
      <c r="F342" s="70"/>
      <c r="G342" s="70"/>
    </row>
    <row r="343" spans="1:7" s="11" customFormat="1" ht="25.5" customHeight="1" x14ac:dyDescent="0.55000000000000004">
      <c r="A343" s="205" t="s">
        <v>45</v>
      </c>
      <c r="B343" s="207"/>
      <c r="C343" s="209" t="s">
        <v>88</v>
      </c>
      <c r="D343" s="71" t="s">
        <v>89</v>
      </c>
      <c r="E343" s="70"/>
      <c r="F343" s="72"/>
      <c r="G343" s="70"/>
    </row>
    <row r="344" spans="1:7" s="11" customFormat="1" ht="25.5" customHeight="1" x14ac:dyDescent="0.55000000000000004">
      <c r="A344" s="206"/>
      <c r="B344" s="208"/>
      <c r="C344" s="210"/>
      <c r="D344" s="73" t="s">
        <v>90</v>
      </c>
      <c r="E344" s="70"/>
      <c r="F344" s="70"/>
      <c r="G344" s="70"/>
    </row>
    <row r="345" spans="1:7" s="7" customFormat="1" ht="24" x14ac:dyDescent="0.55000000000000004">
      <c r="A345" s="74" t="s">
        <v>91</v>
      </c>
      <c r="B345" s="75"/>
      <c r="C345" s="75"/>
      <c r="D345" s="44"/>
      <c r="E345" s="10"/>
      <c r="F345" s="10"/>
      <c r="G345" s="10"/>
    </row>
    <row r="346" spans="1:7" s="7" customFormat="1" ht="25.5" customHeight="1" x14ac:dyDescent="0.55000000000000004">
      <c r="A346" s="76" t="s">
        <v>92</v>
      </c>
      <c r="B346" s="77">
        <f>Intermediate!R22</f>
        <v>3.55</v>
      </c>
      <c r="C346" s="77">
        <f>Intermediate!R23</f>
        <v>0.92059763197609967</v>
      </c>
      <c r="D346" s="78" t="str">
        <f>IF(B346&gt;4.5,"มากที่สุด",IF(B346&gt;3.5,"มาก",IF(B346&gt;2.5,"ปานกลาง",IF(B346&gt;1.5,"น้อย",IF(B346&lt;=1.5,"น้อยที่สุด")))))</f>
        <v>มาก</v>
      </c>
      <c r="E346" s="10"/>
      <c r="F346" s="10"/>
      <c r="G346" s="10"/>
    </row>
    <row r="347" spans="1:7" s="7" customFormat="1" ht="24.75" thickBot="1" x14ac:dyDescent="0.6">
      <c r="A347" s="79" t="s">
        <v>93</v>
      </c>
      <c r="B347" s="80">
        <f>AVERAGE(B346:B346)</f>
        <v>3.55</v>
      </c>
      <c r="C347" s="80">
        <f>SUM(C346)</f>
        <v>0.92059763197609967</v>
      </c>
      <c r="D347" s="81" t="str">
        <f>IF(B347&gt;4.5,"มากที่สุด",IF(B347&gt;3.5,"มาก",IF(B347&gt;2.5,"ปานกลาง",IF(B347&gt;1.5,"น้อย",IF(B347&lt;=1.5,"น้อยที่สุด")))))</f>
        <v>มาก</v>
      </c>
      <c r="E347" s="10"/>
      <c r="F347" s="10"/>
      <c r="G347" s="10"/>
    </row>
    <row r="348" spans="1:7" s="7" customFormat="1" ht="24.75" thickTop="1" x14ac:dyDescent="0.55000000000000004">
      <c r="A348" s="82" t="s">
        <v>94</v>
      </c>
      <c r="B348" s="75"/>
      <c r="C348" s="75"/>
      <c r="D348" s="75"/>
      <c r="E348" s="10"/>
      <c r="F348" s="10"/>
      <c r="G348" s="10"/>
    </row>
    <row r="349" spans="1:7" s="7" customFormat="1" ht="25.5" customHeight="1" x14ac:dyDescent="0.55000000000000004">
      <c r="A349" s="76" t="s">
        <v>95</v>
      </c>
      <c r="B349" s="77">
        <f>Intermediate!S22</f>
        <v>4.2</v>
      </c>
      <c r="C349" s="77">
        <f>Intermediate!S23</f>
        <v>0.50990195135927507</v>
      </c>
      <c r="D349" s="83" t="str">
        <f>IF(B349&gt;4.5,"มากที่สุด",IF(B349&gt;3.5,"มาก",IF(B349&gt;2.5,"ปานกลาง",IF(B349&gt;1.5,"น้อย",IF(B349&lt;=1.5,"น้อยที่สุด")))))</f>
        <v>มาก</v>
      </c>
      <c r="E349" s="10"/>
      <c r="F349" s="10"/>
      <c r="G349" s="10"/>
    </row>
    <row r="350" spans="1:7" s="7" customFormat="1" ht="24.75" thickBot="1" x14ac:dyDescent="0.6">
      <c r="A350" s="79" t="s">
        <v>93</v>
      </c>
      <c r="B350" s="80">
        <f>AVERAGE(B349:B349)</f>
        <v>4.2</v>
      </c>
      <c r="C350" s="80">
        <f>SUM(C349)</f>
        <v>0.50990195135927507</v>
      </c>
      <c r="D350" s="84" t="str">
        <f>IF(B350&gt;4.5,"มากที่สุด",IF(B350&gt;3.5,"มาก",IF(B350&gt;2.5,"ปานกลาง",IF(B350&gt;1.5,"น้อย",IF(B350&lt;=1.5,"น้อยที่สุด")))))</f>
        <v>มาก</v>
      </c>
      <c r="E350" s="10"/>
      <c r="F350" s="10"/>
      <c r="G350" s="10"/>
    </row>
    <row r="351" spans="1:7" s="7" customFormat="1" ht="24.75" thickTop="1" x14ac:dyDescent="0.55000000000000004">
      <c r="A351" s="85"/>
      <c r="E351" s="10"/>
      <c r="F351" s="10"/>
      <c r="G351" s="10"/>
    </row>
    <row r="352" spans="1:7" s="7" customFormat="1" ht="24" x14ac:dyDescent="0.55000000000000004">
      <c r="A352" s="7" t="s">
        <v>509</v>
      </c>
    </row>
    <row r="353" spans="1:4" s="7" customFormat="1" ht="24" x14ac:dyDescent="0.55000000000000004">
      <c r="A353" s="7" t="s">
        <v>469</v>
      </c>
    </row>
    <row r="354" spans="1:4" s="7" customFormat="1" ht="24" x14ac:dyDescent="0.55000000000000004">
      <c r="A354" s="7" t="s">
        <v>470</v>
      </c>
    </row>
    <row r="355" spans="1:4" s="7" customFormat="1" ht="16.5" customHeight="1" x14ac:dyDescent="0.55000000000000004">
      <c r="A355" s="67"/>
      <c r="B355" s="68"/>
      <c r="C355" s="68"/>
      <c r="D355" s="69"/>
    </row>
    <row r="356" spans="1:4" s="14" customFormat="1" ht="24" x14ac:dyDescent="0.55000000000000004">
      <c r="A356" s="40" t="s">
        <v>510</v>
      </c>
      <c r="B356" s="16"/>
      <c r="C356" s="16"/>
    </row>
    <row r="357" spans="1:4" s="14" customFormat="1" ht="18" customHeight="1" x14ac:dyDescent="0.5">
      <c r="A357" s="215" t="s">
        <v>72</v>
      </c>
      <c r="B357" s="217" t="s">
        <v>97</v>
      </c>
      <c r="C357" s="218"/>
      <c r="D357" s="219"/>
    </row>
    <row r="358" spans="1:4" s="14" customFormat="1" ht="15.75" customHeight="1" x14ac:dyDescent="0.5">
      <c r="A358" s="216"/>
      <c r="B358" s="89"/>
      <c r="C358" s="90" t="s">
        <v>471</v>
      </c>
      <c r="D358" s="91"/>
    </row>
    <row r="359" spans="1:4" s="14" customFormat="1" ht="56.25" customHeight="1" x14ac:dyDescent="0.5">
      <c r="A359" s="201"/>
      <c r="B359" s="92" t="s">
        <v>73</v>
      </c>
      <c r="C359" s="93" t="s">
        <v>74</v>
      </c>
      <c r="D359" s="93" t="s">
        <v>75</v>
      </c>
    </row>
    <row r="360" spans="1:4" s="14" customFormat="1" x14ac:dyDescent="0.5">
      <c r="A360" s="57" t="s">
        <v>76</v>
      </c>
      <c r="B360" s="58">
        <f>'Pre-Intermediate'!I33</f>
        <v>4.4838709677419351</v>
      </c>
      <c r="C360" s="58">
        <f>'Pre-Intermediate'!I34</f>
        <v>0.56058539345106051</v>
      </c>
      <c r="D360" s="59" t="str">
        <f>IF(B360&gt;4.5,"มากที่สุด",IF(B360&gt;3.5,"มาก",IF(B360&gt;2.5,"ปานกลาง",IF(B360&gt;1.5,"น้อย",IF(B360&lt;=1.5,"น้อยที่สุด")))))</f>
        <v>มาก</v>
      </c>
    </row>
    <row r="361" spans="1:4" s="14" customFormat="1" x14ac:dyDescent="0.5">
      <c r="A361" s="57" t="s">
        <v>77</v>
      </c>
      <c r="B361" s="58">
        <f>'Pre-Intermediate'!J33</f>
        <v>4.5483870967741939</v>
      </c>
      <c r="C361" s="58">
        <f>'Pre-Intermediate'!J34</f>
        <v>0.49765318130778546</v>
      </c>
      <c r="D361" s="59" t="str">
        <f t="shared" ref="D361:D370" si="17">IF(B361&gt;4.5,"มากที่สุด",IF(B361&gt;3.5,"มาก",IF(B361&gt;2.5,"ปานกลาง",IF(B361&gt;1.5,"น้อย",IF(B361&lt;=1.5,"น้อยที่สุด")))))</f>
        <v>มากที่สุด</v>
      </c>
    </row>
    <row r="362" spans="1:4" s="14" customFormat="1" x14ac:dyDescent="0.5">
      <c r="A362" s="57" t="s">
        <v>78</v>
      </c>
      <c r="B362" s="58">
        <f>'Pre-Intermediate'!K33</f>
        <v>4.5666666666666664</v>
      </c>
      <c r="C362" s="58">
        <f>'Pre-Intermediate'!K34</f>
        <v>0.55876848714134053</v>
      </c>
      <c r="D362" s="59" t="str">
        <f t="shared" si="17"/>
        <v>มากที่สุด</v>
      </c>
    </row>
    <row r="363" spans="1:4" s="14" customFormat="1" x14ac:dyDescent="0.5">
      <c r="A363" s="57" t="s">
        <v>79</v>
      </c>
      <c r="B363" s="58">
        <f>'Pre-Intermediate'!L33</f>
        <v>4.5483870967741939</v>
      </c>
      <c r="C363" s="58">
        <f>'Pre-Intermediate'!L34</f>
        <v>0.55872606695769766</v>
      </c>
      <c r="D363" s="59" t="str">
        <f t="shared" si="17"/>
        <v>มากที่สุด</v>
      </c>
    </row>
    <row r="364" spans="1:4" s="14" customFormat="1" x14ac:dyDescent="0.5">
      <c r="A364" s="57" t="s">
        <v>80</v>
      </c>
      <c r="B364" s="58">
        <f>'Pre-Intermediate'!M33</f>
        <v>4.419354838709677</v>
      </c>
      <c r="C364" s="58">
        <f>'Pre-Intermediate'!M34</f>
        <v>0.55498872690597789</v>
      </c>
      <c r="D364" s="59" t="str">
        <f t="shared" si="17"/>
        <v>มาก</v>
      </c>
    </row>
    <row r="365" spans="1:4" s="14" customFormat="1" x14ac:dyDescent="0.5">
      <c r="A365" s="57" t="s">
        <v>81</v>
      </c>
      <c r="B365" s="58">
        <f>'Pre-Intermediate'!N33</f>
        <v>4.5161290322580649</v>
      </c>
      <c r="C365" s="58">
        <f>'Pre-Intermediate'!N34</f>
        <v>0.56058539345105396</v>
      </c>
      <c r="D365" s="59" t="str">
        <f t="shared" si="17"/>
        <v>มากที่สุด</v>
      </c>
    </row>
    <row r="366" spans="1:4" s="14" customFormat="1" x14ac:dyDescent="0.5">
      <c r="A366" s="57" t="s">
        <v>82</v>
      </c>
      <c r="B366" s="58">
        <f>'Pre-Intermediate'!O33</f>
        <v>4.5161290322580649</v>
      </c>
      <c r="C366" s="58">
        <f>'Pre-Intermediate'!O34</f>
        <v>0.71260393659272414</v>
      </c>
      <c r="D366" s="59" t="str">
        <f t="shared" si="17"/>
        <v>มากที่สุด</v>
      </c>
    </row>
    <row r="367" spans="1:4" s="14" customFormat="1" x14ac:dyDescent="0.5">
      <c r="A367" s="57" t="s">
        <v>83</v>
      </c>
      <c r="B367" s="58">
        <f>'Pre-Intermediate'!P33</f>
        <v>4.4838709677419351</v>
      </c>
      <c r="C367" s="58">
        <f>'Pre-Intermediate'!P34</f>
        <v>0.61544464607545202</v>
      </c>
      <c r="D367" s="59" t="str">
        <f t="shared" si="17"/>
        <v>มาก</v>
      </c>
    </row>
    <row r="368" spans="1:4" s="14" customFormat="1" x14ac:dyDescent="0.5">
      <c r="A368" s="57" t="s">
        <v>84</v>
      </c>
      <c r="B368" s="58">
        <f>'Pre-Intermediate'!Q33</f>
        <v>4.580645161290323</v>
      </c>
      <c r="C368" s="58">
        <f>'Pre-Intermediate'!Q34</f>
        <v>0.66109359780384402</v>
      </c>
      <c r="D368" s="59" t="str">
        <f t="shared" si="17"/>
        <v>มากที่สุด</v>
      </c>
    </row>
    <row r="369" spans="1:7" s="14" customFormat="1" x14ac:dyDescent="0.5">
      <c r="A369" s="57" t="s">
        <v>85</v>
      </c>
      <c r="B369" s="58">
        <f>'Pre-Intermediate'!T33</f>
        <v>4.129032258064516</v>
      </c>
      <c r="C369" s="58">
        <f>'Pre-Intermediate'!T34</f>
        <v>0.65951768710518976</v>
      </c>
      <c r="D369" s="59" t="str">
        <f t="shared" si="17"/>
        <v>มาก</v>
      </c>
    </row>
    <row r="370" spans="1:7" s="14" customFormat="1" ht="22.5" thickBot="1" x14ac:dyDescent="0.55000000000000004">
      <c r="A370" s="60" t="s">
        <v>86</v>
      </c>
      <c r="B370" s="61">
        <f>AVERAGE(B360:B369)</f>
        <v>4.4792473118279563</v>
      </c>
      <c r="C370" s="61">
        <f>AVERAGE(C360:C369)</f>
        <v>0.59399671167921264</v>
      </c>
      <c r="D370" s="62" t="str">
        <f t="shared" si="17"/>
        <v>มาก</v>
      </c>
    </row>
    <row r="371" spans="1:7" s="14" customFormat="1" ht="22.5" thickTop="1" x14ac:dyDescent="0.5">
      <c r="A371" s="86"/>
      <c r="B371" s="87"/>
      <c r="C371" s="87"/>
      <c r="D371" s="88"/>
    </row>
    <row r="372" spans="1:7" s="7" customFormat="1" ht="24" x14ac:dyDescent="0.55000000000000004">
      <c r="A372" s="67" t="s">
        <v>473</v>
      </c>
      <c r="B372" s="68"/>
      <c r="C372" s="68"/>
      <c r="D372" s="69"/>
    </row>
    <row r="373" spans="1:7" s="7" customFormat="1" ht="24" x14ac:dyDescent="0.55000000000000004">
      <c r="A373" s="67" t="s">
        <v>474</v>
      </c>
      <c r="B373" s="68"/>
      <c r="C373" s="68"/>
      <c r="D373" s="69"/>
    </row>
    <row r="374" spans="1:7" s="7" customFormat="1" ht="24" x14ac:dyDescent="0.55000000000000004">
      <c r="A374" s="67" t="s">
        <v>556</v>
      </c>
      <c r="B374" s="68"/>
      <c r="C374" s="68"/>
      <c r="D374" s="69"/>
    </row>
    <row r="375" spans="1:7" s="7" customFormat="1" ht="24" x14ac:dyDescent="0.55000000000000004">
      <c r="A375" s="67" t="s">
        <v>557</v>
      </c>
      <c r="B375" s="68"/>
      <c r="C375" s="68"/>
      <c r="D375" s="69"/>
    </row>
    <row r="376" spans="1:7" s="7" customFormat="1" ht="24" x14ac:dyDescent="0.55000000000000004">
      <c r="A376" s="67" t="s">
        <v>632</v>
      </c>
      <c r="B376" s="68"/>
      <c r="C376" s="68"/>
      <c r="D376" s="69"/>
    </row>
    <row r="377" spans="1:7" s="7" customFormat="1" ht="24" x14ac:dyDescent="0.55000000000000004">
      <c r="A377" s="67"/>
      <c r="B377" s="68"/>
      <c r="C377" s="68"/>
      <c r="D377" s="69"/>
    </row>
    <row r="378" spans="1:7" s="7" customFormat="1" ht="24" x14ac:dyDescent="0.55000000000000004">
      <c r="A378" s="67"/>
      <c r="B378" s="68"/>
      <c r="C378" s="68"/>
      <c r="D378" s="69"/>
    </row>
    <row r="379" spans="1:7" s="11" customFormat="1" ht="24" x14ac:dyDescent="0.55000000000000004">
      <c r="A379" s="11" t="s">
        <v>98</v>
      </c>
      <c r="E379" s="70"/>
      <c r="F379" s="70"/>
      <c r="G379" s="70"/>
    </row>
    <row r="380" spans="1:7" s="11" customFormat="1" ht="24" x14ac:dyDescent="0.55000000000000004">
      <c r="A380" s="11" t="s">
        <v>472</v>
      </c>
      <c r="E380" s="70"/>
      <c r="F380" s="70"/>
      <c r="G380" s="70"/>
    </row>
    <row r="381" spans="1:7" s="11" customFormat="1" ht="21" customHeight="1" x14ac:dyDescent="0.55000000000000004">
      <c r="A381" s="205" t="s">
        <v>45</v>
      </c>
      <c r="B381" s="207"/>
      <c r="C381" s="209" t="s">
        <v>88</v>
      </c>
      <c r="D381" s="71" t="s">
        <v>89</v>
      </c>
      <c r="E381" s="70"/>
      <c r="F381" s="72"/>
      <c r="G381" s="70"/>
    </row>
    <row r="382" spans="1:7" s="11" customFormat="1" ht="13.5" customHeight="1" x14ac:dyDescent="0.55000000000000004">
      <c r="A382" s="206"/>
      <c r="B382" s="208"/>
      <c r="C382" s="210"/>
      <c r="D382" s="73" t="s">
        <v>90</v>
      </c>
      <c r="E382" s="70"/>
      <c r="F382" s="70"/>
      <c r="G382" s="70"/>
    </row>
    <row r="383" spans="1:7" s="7" customFormat="1" ht="24" x14ac:dyDescent="0.55000000000000004">
      <c r="A383" s="74" t="s">
        <v>91</v>
      </c>
      <c r="B383" s="75"/>
      <c r="C383" s="75"/>
      <c r="D383" s="44"/>
      <c r="E383" s="10"/>
      <c r="F383" s="10"/>
      <c r="G383" s="10"/>
    </row>
    <row r="384" spans="1:7" s="7" customFormat="1" ht="25.5" customHeight="1" x14ac:dyDescent="0.55000000000000004">
      <c r="A384" s="76" t="s">
        <v>92</v>
      </c>
      <c r="B384" s="77">
        <f>'Pre-Intermediate'!R33</f>
        <v>3.161290322580645</v>
      </c>
      <c r="C384" s="77">
        <f>'Pre-Intermediate'!R34</f>
        <v>1.0502464900709487</v>
      </c>
      <c r="D384" s="78" t="str">
        <f>IF(B384&gt;4.5,"มากที่สุด",IF(B384&gt;3.5,"มาก",IF(B384&gt;2.5,"ปานกลาง",IF(B384&gt;1.5,"น้อย",IF(B384&lt;=1.5,"น้อยที่สุด")))))</f>
        <v>ปานกลาง</v>
      </c>
      <c r="E384" s="10"/>
      <c r="F384" s="10"/>
      <c r="G384" s="10"/>
    </row>
    <row r="385" spans="1:7" s="7" customFormat="1" ht="24.75" thickBot="1" x14ac:dyDescent="0.6">
      <c r="A385" s="79" t="s">
        <v>93</v>
      </c>
      <c r="B385" s="80">
        <f>AVERAGE(B384:B384)</f>
        <v>3.161290322580645</v>
      </c>
      <c r="C385" s="80">
        <f>SUM(C384)</f>
        <v>1.0502464900709487</v>
      </c>
      <c r="D385" s="81" t="str">
        <f>IF(B385&gt;4.5,"มากที่สุด",IF(B385&gt;3.5,"มาก",IF(B385&gt;2.5,"ปานกลาง",IF(B385&gt;1.5,"น้อย",IF(B385&lt;=1.5,"น้อยที่สุด")))))</f>
        <v>ปานกลาง</v>
      </c>
      <c r="E385" s="10"/>
      <c r="F385" s="10"/>
      <c r="G385" s="10"/>
    </row>
    <row r="386" spans="1:7" s="7" customFormat="1" ht="24.75" thickTop="1" x14ac:dyDescent="0.55000000000000004">
      <c r="A386" s="82" t="s">
        <v>94</v>
      </c>
      <c r="B386" s="75"/>
      <c r="C386" s="75"/>
      <c r="D386" s="75"/>
      <c r="E386" s="10"/>
      <c r="F386" s="10"/>
      <c r="G386" s="10"/>
    </row>
    <row r="387" spans="1:7" s="7" customFormat="1" ht="25.5" customHeight="1" x14ac:dyDescent="0.55000000000000004">
      <c r="A387" s="76" t="s">
        <v>95</v>
      </c>
      <c r="B387" s="77">
        <f>'Pre-Intermediate'!S33</f>
        <v>3.935483870967742</v>
      </c>
      <c r="C387" s="77">
        <f>'Pre-Intermediate'!S34</f>
        <v>0.71551848428447729</v>
      </c>
      <c r="D387" s="83" t="str">
        <f>IF(B387&gt;4.5,"มากที่สุด",IF(B387&gt;3.5,"มาก",IF(B387&gt;2.5,"ปานกลาง",IF(B387&gt;1.5,"น้อย",IF(B387&lt;=1.5,"น้อยที่สุด")))))</f>
        <v>มาก</v>
      </c>
      <c r="E387" s="10"/>
      <c r="F387" s="10"/>
      <c r="G387" s="10"/>
    </row>
    <row r="388" spans="1:7" s="7" customFormat="1" ht="24.75" thickBot="1" x14ac:dyDescent="0.6">
      <c r="A388" s="79" t="s">
        <v>93</v>
      </c>
      <c r="B388" s="80">
        <f>AVERAGE(B387:B387)</f>
        <v>3.935483870967742</v>
      </c>
      <c r="C388" s="80">
        <f>SUM(C387)</f>
        <v>0.71551848428447729</v>
      </c>
      <c r="D388" s="84" t="str">
        <f>IF(B388&gt;4.5,"มากที่สุด",IF(B388&gt;3.5,"มาก",IF(B388&gt;2.5,"ปานกลาง",IF(B388&gt;1.5,"น้อย",IF(B388&lt;=1.5,"น้อยที่สุด")))))</f>
        <v>มาก</v>
      </c>
      <c r="E388" s="10"/>
      <c r="F388" s="10"/>
      <c r="G388" s="10"/>
    </row>
    <row r="389" spans="1:7" s="7" customFormat="1" ht="24.75" thickTop="1" x14ac:dyDescent="0.55000000000000004">
      <c r="A389" s="85"/>
      <c r="E389" s="10"/>
      <c r="F389" s="10"/>
      <c r="G389" s="10"/>
    </row>
    <row r="390" spans="1:7" s="7" customFormat="1" ht="24" x14ac:dyDescent="0.55000000000000004">
      <c r="A390" s="7" t="s">
        <v>115</v>
      </c>
    </row>
    <row r="391" spans="1:7" s="7" customFormat="1" ht="24" x14ac:dyDescent="0.55000000000000004">
      <c r="A391" s="7" t="s">
        <v>475</v>
      </c>
    </row>
    <row r="392" spans="1:7" s="7" customFormat="1" ht="24" x14ac:dyDescent="0.55000000000000004">
      <c r="A392" s="7" t="s">
        <v>476</v>
      </c>
    </row>
    <row r="393" spans="1:7" s="7" customFormat="1" ht="24" x14ac:dyDescent="0.55000000000000004"/>
    <row r="394" spans="1:7" s="7" customFormat="1" ht="24" x14ac:dyDescent="0.55000000000000004"/>
    <row r="395" spans="1:7" s="7" customFormat="1" ht="24" x14ac:dyDescent="0.55000000000000004"/>
    <row r="396" spans="1:7" s="7" customFormat="1" ht="24" x14ac:dyDescent="0.55000000000000004"/>
    <row r="397" spans="1:7" s="7" customFormat="1" ht="24" x14ac:dyDescent="0.55000000000000004"/>
    <row r="398" spans="1:7" s="7" customFormat="1" ht="24" x14ac:dyDescent="0.55000000000000004"/>
    <row r="399" spans="1:7" s="7" customFormat="1" ht="24" x14ac:dyDescent="0.55000000000000004"/>
    <row r="400" spans="1:7" s="7" customFormat="1" ht="24" x14ac:dyDescent="0.55000000000000004"/>
    <row r="401" spans="1:4" s="14" customFormat="1" ht="24" x14ac:dyDescent="0.55000000000000004">
      <c r="A401" s="40" t="s">
        <v>511</v>
      </c>
      <c r="B401" s="16"/>
      <c r="C401" s="16"/>
    </row>
    <row r="402" spans="1:4" s="14" customFormat="1" x14ac:dyDescent="0.5">
      <c r="A402" s="200" t="s">
        <v>72</v>
      </c>
      <c r="B402" s="220" t="s">
        <v>477</v>
      </c>
      <c r="C402" s="221"/>
      <c r="D402" s="222"/>
    </row>
    <row r="403" spans="1:4" s="14" customFormat="1" ht="56.25" x14ac:dyDescent="0.5">
      <c r="A403" s="201"/>
      <c r="B403" s="55" t="s">
        <v>73</v>
      </c>
      <c r="C403" s="56" t="s">
        <v>74</v>
      </c>
      <c r="D403" s="56" t="s">
        <v>75</v>
      </c>
    </row>
    <row r="404" spans="1:4" s="14" customFormat="1" x14ac:dyDescent="0.5">
      <c r="A404" s="57" t="s">
        <v>76</v>
      </c>
      <c r="B404" s="58">
        <f>'Staeter 2'!I23</f>
        <v>4.5714285714285712</v>
      </c>
      <c r="C404" s="58">
        <f>'Staeter 2'!I24</f>
        <v>0.58321184351980526</v>
      </c>
      <c r="D404" s="59" t="str">
        <f>IF(B404&gt;4.5,"มากที่สุด",IF(B404&gt;3.5,"มาก",IF(B404&gt;2.5,"ปานกลาง",IF(B404&gt;1.5,"น้อย",IF(B404&lt;=1.5,"น้อยที่สุด")))))</f>
        <v>มากที่สุด</v>
      </c>
    </row>
    <row r="405" spans="1:4" s="14" customFormat="1" x14ac:dyDescent="0.5">
      <c r="A405" s="57" t="s">
        <v>77</v>
      </c>
      <c r="B405" s="58">
        <f>'Staeter 2'!J23</f>
        <v>4.4285714285714288</v>
      </c>
      <c r="C405" s="58">
        <f>'Staeter 2'!J24</f>
        <v>0.49487165930539195</v>
      </c>
      <c r="D405" s="59" t="str">
        <f t="shared" ref="D405:D414" si="18">IF(B405&gt;4.5,"มากที่สุด",IF(B405&gt;3.5,"มาก",IF(B405&gt;2.5,"ปานกลาง",IF(B405&gt;1.5,"น้อย",IF(B405&lt;=1.5,"น้อยที่สุด")))))</f>
        <v>มาก</v>
      </c>
    </row>
    <row r="406" spans="1:4" s="14" customFormat="1" x14ac:dyDescent="0.5">
      <c r="A406" s="57" t="s">
        <v>78</v>
      </c>
      <c r="B406" s="58">
        <f>'Staeter 2'!K23</f>
        <v>4.4761904761904763</v>
      </c>
      <c r="C406" s="58">
        <f>'Staeter 2'!K24</f>
        <v>0.49943278484292669</v>
      </c>
      <c r="D406" s="59" t="str">
        <f t="shared" si="18"/>
        <v>มาก</v>
      </c>
    </row>
    <row r="407" spans="1:4" s="14" customFormat="1" x14ac:dyDescent="0.5">
      <c r="A407" s="57" t="s">
        <v>79</v>
      </c>
      <c r="B407" s="58">
        <f>'Staeter 2'!L23</f>
        <v>4.4761904761904763</v>
      </c>
      <c r="C407" s="58">
        <f>'Staeter 2'!L24</f>
        <v>0.49943278484292669</v>
      </c>
      <c r="D407" s="59" t="str">
        <f t="shared" si="18"/>
        <v>มาก</v>
      </c>
    </row>
    <row r="408" spans="1:4" s="14" customFormat="1" x14ac:dyDescent="0.5">
      <c r="A408" s="57" t="s">
        <v>80</v>
      </c>
      <c r="B408" s="58">
        <f>'Staeter 2'!M23</f>
        <v>4.6190476190476186</v>
      </c>
      <c r="C408" s="58">
        <f>'Pre-Intermediate'!M34</f>
        <v>0.55498872690597789</v>
      </c>
      <c r="D408" s="59" t="str">
        <f t="shared" si="18"/>
        <v>มากที่สุด</v>
      </c>
    </row>
    <row r="409" spans="1:4" s="14" customFormat="1" x14ac:dyDescent="0.5">
      <c r="A409" s="57" t="s">
        <v>81</v>
      </c>
      <c r="B409" s="58">
        <f>'Staeter 2'!N23</f>
        <v>4.5714285714285712</v>
      </c>
      <c r="C409" s="58">
        <f>'Pre-Intermediate'!N34</f>
        <v>0.56058539345105396</v>
      </c>
      <c r="D409" s="59" t="str">
        <f t="shared" si="18"/>
        <v>มากที่สุด</v>
      </c>
    </row>
    <row r="410" spans="1:4" s="14" customFormat="1" x14ac:dyDescent="0.5">
      <c r="A410" s="57" t="s">
        <v>82</v>
      </c>
      <c r="B410" s="58">
        <f>'Staeter 2'!O23</f>
        <v>4.7142857142857144</v>
      </c>
      <c r="C410" s="58">
        <f>'Pre-Intermediate'!O34</f>
        <v>0.71260393659272414</v>
      </c>
      <c r="D410" s="59" t="str">
        <f t="shared" si="18"/>
        <v>มากที่สุด</v>
      </c>
    </row>
    <row r="411" spans="1:4" s="14" customFormat="1" x14ac:dyDescent="0.5">
      <c r="A411" s="57" t="s">
        <v>83</v>
      </c>
      <c r="B411" s="58">
        <f>'Staeter 2'!P23</f>
        <v>4.7142857142857144</v>
      </c>
      <c r="C411" s="58">
        <f>'Pre-Intermediate'!P34</f>
        <v>0.61544464607545202</v>
      </c>
      <c r="D411" s="59" t="str">
        <f t="shared" si="18"/>
        <v>มากที่สุด</v>
      </c>
    </row>
    <row r="412" spans="1:4" s="14" customFormat="1" x14ac:dyDescent="0.5">
      <c r="A412" s="57" t="s">
        <v>84</v>
      </c>
      <c r="B412" s="58">
        <f>'Staeter 2'!Q23</f>
        <v>4.8095238095238093</v>
      </c>
      <c r="C412" s="58">
        <f>'Pre-Intermediate'!Q34</f>
        <v>0.66109359780384402</v>
      </c>
      <c r="D412" s="59" t="str">
        <f t="shared" si="18"/>
        <v>มากที่สุด</v>
      </c>
    </row>
    <row r="413" spans="1:4" s="14" customFormat="1" x14ac:dyDescent="0.5">
      <c r="A413" s="57" t="s">
        <v>85</v>
      </c>
      <c r="B413" s="58">
        <f>'Staeter 2'!T23</f>
        <v>4.2857142857142856</v>
      </c>
      <c r="C413" s="58">
        <f>'Pre-Intermediate'!T34</f>
        <v>0.65951768710518976</v>
      </c>
      <c r="D413" s="59" t="str">
        <f t="shared" si="18"/>
        <v>มาก</v>
      </c>
    </row>
    <row r="414" spans="1:4" s="14" customFormat="1" ht="22.5" thickBot="1" x14ac:dyDescent="0.55000000000000004">
      <c r="A414" s="60" t="s">
        <v>86</v>
      </c>
      <c r="B414" s="61">
        <f>AVERAGE(B404:B413)</f>
        <v>4.5666666666666664</v>
      </c>
      <c r="C414" s="61">
        <f>AVERAGE(C404:C413)</f>
        <v>0.58411830604452919</v>
      </c>
      <c r="D414" s="62" t="str">
        <f t="shared" si="18"/>
        <v>มากที่สุด</v>
      </c>
    </row>
    <row r="415" spans="1:4" s="14" customFormat="1" ht="22.5" thickTop="1" x14ac:dyDescent="0.5">
      <c r="A415" s="86"/>
      <c r="B415" s="87"/>
      <c r="C415" s="87"/>
      <c r="D415" s="88"/>
    </row>
    <row r="416" spans="1:4" s="7" customFormat="1" ht="24" x14ac:dyDescent="0.55000000000000004">
      <c r="A416" s="67" t="s">
        <v>108</v>
      </c>
      <c r="B416" s="68"/>
      <c r="C416" s="68"/>
      <c r="D416" s="69"/>
    </row>
    <row r="417" spans="1:7" s="7" customFormat="1" ht="24" x14ac:dyDescent="0.55000000000000004">
      <c r="A417" s="67" t="s">
        <v>479</v>
      </c>
      <c r="B417" s="68"/>
      <c r="C417" s="68"/>
      <c r="D417" s="69"/>
    </row>
    <row r="418" spans="1:7" s="7" customFormat="1" ht="24" x14ac:dyDescent="0.55000000000000004">
      <c r="A418" s="67" t="s">
        <v>109</v>
      </c>
      <c r="B418" s="68"/>
      <c r="C418" s="68"/>
      <c r="D418" s="69"/>
    </row>
    <row r="419" spans="1:7" s="7" customFormat="1" ht="24" x14ac:dyDescent="0.55000000000000004">
      <c r="A419" s="67" t="s">
        <v>480</v>
      </c>
      <c r="B419" s="68"/>
      <c r="C419" s="68"/>
      <c r="D419" s="69"/>
    </row>
    <row r="420" spans="1:7" s="7" customFormat="1" ht="24" x14ac:dyDescent="0.55000000000000004">
      <c r="A420" s="67" t="s">
        <v>481</v>
      </c>
      <c r="B420" s="68"/>
      <c r="C420" s="68"/>
      <c r="D420" s="69"/>
    </row>
    <row r="421" spans="1:7" s="7" customFormat="1" ht="24" x14ac:dyDescent="0.55000000000000004">
      <c r="A421" s="67" t="s">
        <v>482</v>
      </c>
      <c r="B421" s="68"/>
      <c r="C421" s="68"/>
      <c r="D421" s="69"/>
    </row>
    <row r="422" spans="1:7" s="7" customFormat="1" ht="24" x14ac:dyDescent="0.55000000000000004">
      <c r="A422" s="67"/>
      <c r="B422" s="68"/>
      <c r="C422" s="68"/>
      <c r="D422" s="69"/>
    </row>
    <row r="423" spans="1:7" s="7" customFormat="1" ht="24" x14ac:dyDescent="0.55000000000000004">
      <c r="A423" s="67"/>
      <c r="B423" s="68"/>
      <c r="C423" s="68"/>
      <c r="D423" s="69"/>
    </row>
    <row r="424" spans="1:7" s="7" customFormat="1" ht="24" x14ac:dyDescent="0.55000000000000004">
      <c r="A424" s="67"/>
      <c r="B424" s="68"/>
      <c r="C424" s="68"/>
      <c r="D424" s="69"/>
    </row>
    <row r="425" spans="1:7" s="7" customFormat="1" ht="24" x14ac:dyDescent="0.55000000000000004">
      <c r="A425" s="67"/>
      <c r="B425" s="68"/>
      <c r="C425" s="68"/>
      <c r="D425" s="69"/>
    </row>
    <row r="426" spans="1:7" s="7" customFormat="1" ht="24" x14ac:dyDescent="0.55000000000000004">
      <c r="A426" s="67"/>
      <c r="B426" s="68"/>
      <c r="C426" s="68"/>
      <c r="D426" s="69"/>
    </row>
    <row r="427" spans="1:7" s="7" customFormat="1" ht="24" x14ac:dyDescent="0.55000000000000004">
      <c r="A427" s="67"/>
      <c r="B427" s="68"/>
      <c r="C427" s="68"/>
      <c r="D427" s="69"/>
    </row>
    <row r="428" spans="1:7" s="7" customFormat="1" ht="24" x14ac:dyDescent="0.55000000000000004">
      <c r="A428" s="67"/>
      <c r="B428" s="68"/>
      <c r="C428" s="68"/>
      <c r="D428" s="69"/>
    </row>
    <row r="429" spans="1:7" s="7" customFormat="1" ht="24" x14ac:dyDescent="0.55000000000000004">
      <c r="A429" s="67"/>
      <c r="B429" s="68"/>
      <c r="C429" s="68"/>
      <c r="D429" s="69"/>
    </row>
    <row r="430" spans="1:7" s="11" customFormat="1" ht="24" x14ac:dyDescent="0.55000000000000004">
      <c r="A430" s="11" t="s">
        <v>512</v>
      </c>
      <c r="E430" s="70"/>
      <c r="F430" s="70"/>
      <c r="G430" s="70"/>
    </row>
    <row r="431" spans="1:7" s="11" customFormat="1" ht="24" x14ac:dyDescent="0.55000000000000004">
      <c r="A431" s="11" t="s">
        <v>478</v>
      </c>
      <c r="E431" s="70"/>
      <c r="F431" s="70"/>
      <c r="G431" s="70"/>
    </row>
    <row r="432" spans="1:7" s="11" customFormat="1" ht="21" customHeight="1" x14ac:dyDescent="0.55000000000000004">
      <c r="A432" s="205" t="s">
        <v>45</v>
      </c>
      <c r="B432" s="207"/>
      <c r="C432" s="209" t="s">
        <v>88</v>
      </c>
      <c r="D432" s="71" t="s">
        <v>89</v>
      </c>
      <c r="E432" s="70"/>
      <c r="F432" s="72"/>
      <c r="G432" s="70"/>
    </row>
    <row r="433" spans="1:7" s="11" customFormat="1" ht="13.5" customHeight="1" x14ac:dyDescent="0.55000000000000004">
      <c r="A433" s="206"/>
      <c r="B433" s="208"/>
      <c r="C433" s="210"/>
      <c r="D433" s="73" t="s">
        <v>90</v>
      </c>
      <c r="E433" s="70"/>
      <c r="F433" s="70"/>
      <c r="G433" s="70"/>
    </row>
    <row r="434" spans="1:7" s="7" customFormat="1" ht="24" x14ac:dyDescent="0.55000000000000004">
      <c r="A434" s="74" t="s">
        <v>91</v>
      </c>
      <c r="B434" s="75"/>
      <c r="C434" s="75"/>
      <c r="D434" s="44"/>
      <c r="E434" s="10"/>
      <c r="F434" s="10"/>
      <c r="G434" s="10"/>
    </row>
    <row r="435" spans="1:7" s="7" customFormat="1" ht="25.5" customHeight="1" x14ac:dyDescent="0.55000000000000004">
      <c r="A435" s="76" t="s">
        <v>92</v>
      </c>
      <c r="B435" s="77">
        <f>'Staeter 2'!R23</f>
        <v>3.0952380952380953</v>
      </c>
      <c r="C435" s="77">
        <f>'Staeter 2'!R24</f>
        <v>1.1086139739831251</v>
      </c>
      <c r="D435" s="78" t="str">
        <f>IF(B435&gt;4.5,"มากที่สุด",IF(B435&gt;3.5,"มาก",IF(B435&gt;2.5,"ปานกลาง",IF(B435&gt;1.5,"น้อย",IF(B435&lt;=1.5,"น้อยที่สุด")))))</f>
        <v>ปานกลาง</v>
      </c>
      <c r="E435" s="10"/>
      <c r="F435" s="10"/>
      <c r="G435" s="10"/>
    </row>
    <row r="436" spans="1:7" s="7" customFormat="1" ht="24.75" thickBot="1" x14ac:dyDescent="0.6">
      <c r="A436" s="79" t="s">
        <v>93</v>
      </c>
      <c r="B436" s="80">
        <f>AVERAGE(B435:B435)</f>
        <v>3.0952380952380953</v>
      </c>
      <c r="C436" s="80">
        <f>SUM(C435)</f>
        <v>1.1086139739831251</v>
      </c>
      <c r="D436" s="81" t="str">
        <f>IF(B436&gt;4.5,"มากที่สุด",IF(B436&gt;3.5,"มาก",IF(B436&gt;2.5,"ปานกลาง",IF(B436&gt;1.5,"น้อย",IF(B436&lt;=1.5,"น้อยที่สุด")))))</f>
        <v>ปานกลาง</v>
      </c>
      <c r="E436" s="10"/>
      <c r="F436" s="10"/>
      <c r="G436" s="10"/>
    </row>
    <row r="437" spans="1:7" s="7" customFormat="1" ht="24.75" thickTop="1" x14ac:dyDescent="0.55000000000000004">
      <c r="A437" s="82" t="s">
        <v>94</v>
      </c>
      <c r="B437" s="75"/>
      <c r="C437" s="75"/>
      <c r="D437" s="75"/>
      <c r="E437" s="10"/>
      <c r="F437" s="10"/>
      <c r="G437" s="10"/>
    </row>
    <row r="438" spans="1:7" s="7" customFormat="1" ht="25.5" customHeight="1" x14ac:dyDescent="0.55000000000000004">
      <c r="A438" s="76" t="s">
        <v>95</v>
      </c>
      <c r="B438" s="77">
        <f>'Staeter 2'!S23</f>
        <v>4.1904761904761907</v>
      </c>
      <c r="C438" s="77">
        <f>'Staeter 2'!S24</f>
        <v>0.49943278484292941</v>
      </c>
      <c r="D438" s="83" t="str">
        <f>IF(B438&gt;4.5,"มากที่สุด",IF(B438&gt;3.5,"มาก",IF(B438&gt;2.5,"ปานกลาง",IF(B438&gt;1.5,"น้อย",IF(B438&lt;=1.5,"น้อยที่สุด")))))</f>
        <v>มาก</v>
      </c>
      <c r="E438" s="10"/>
      <c r="F438" s="10"/>
      <c r="G438" s="10"/>
    </row>
    <row r="439" spans="1:7" s="7" customFormat="1" ht="24.75" thickBot="1" x14ac:dyDescent="0.6">
      <c r="A439" s="79" t="s">
        <v>93</v>
      </c>
      <c r="B439" s="80">
        <f>AVERAGE(B438:B438)</f>
        <v>4.1904761904761907</v>
      </c>
      <c r="C439" s="80">
        <f>SUM(C438)</f>
        <v>0.49943278484292941</v>
      </c>
      <c r="D439" s="84" t="str">
        <f>IF(B439&gt;4.5,"มากที่สุด",IF(B439&gt;3.5,"มาก",IF(B439&gt;2.5,"ปานกลาง",IF(B439&gt;1.5,"น้อย",IF(B439&lt;=1.5,"น้อยที่สุด")))))</f>
        <v>มาก</v>
      </c>
      <c r="E439" s="10"/>
      <c r="F439" s="10"/>
      <c r="G439" s="10"/>
    </row>
    <row r="440" spans="1:7" s="7" customFormat="1" ht="24.75" thickTop="1" x14ac:dyDescent="0.55000000000000004">
      <c r="A440" s="85"/>
      <c r="E440" s="10"/>
      <c r="F440" s="10"/>
      <c r="G440" s="10"/>
    </row>
    <row r="441" spans="1:7" s="7" customFormat="1" ht="24" x14ac:dyDescent="0.55000000000000004">
      <c r="A441" s="7" t="s">
        <v>513</v>
      </c>
    </row>
    <row r="442" spans="1:7" s="7" customFormat="1" ht="24" x14ac:dyDescent="0.55000000000000004">
      <c r="A442" s="7" t="s">
        <v>483</v>
      </c>
    </row>
    <row r="443" spans="1:7" s="7" customFormat="1" ht="24" x14ac:dyDescent="0.55000000000000004">
      <c r="A443" s="7" t="s">
        <v>484</v>
      </c>
    </row>
    <row r="444" spans="1:7" s="7" customFormat="1" ht="18" customHeight="1" x14ac:dyDescent="0.55000000000000004"/>
    <row r="445" spans="1:7" s="14" customFormat="1" ht="24" x14ac:dyDescent="0.55000000000000004">
      <c r="A445" s="40" t="s">
        <v>514</v>
      </c>
      <c r="B445" s="16"/>
      <c r="C445" s="16"/>
    </row>
    <row r="446" spans="1:7" s="14" customFormat="1" x14ac:dyDescent="0.5">
      <c r="A446" s="200" t="s">
        <v>72</v>
      </c>
      <c r="B446" s="220" t="s">
        <v>485</v>
      </c>
      <c r="C446" s="221"/>
      <c r="D446" s="222"/>
    </row>
    <row r="447" spans="1:7" s="14" customFormat="1" ht="56.25" x14ac:dyDescent="0.5">
      <c r="A447" s="201"/>
      <c r="B447" s="55" t="s">
        <v>73</v>
      </c>
      <c r="C447" s="56" t="s">
        <v>74</v>
      </c>
      <c r="D447" s="56" t="s">
        <v>75</v>
      </c>
    </row>
    <row r="448" spans="1:7" s="14" customFormat="1" x14ac:dyDescent="0.5">
      <c r="A448" s="57" t="s">
        <v>76</v>
      </c>
      <c r="B448" s="58">
        <f>'Upper-Intermediate'!I21</f>
        <v>4.5789473684210522</v>
      </c>
      <c r="C448" s="58">
        <f>'Upper-Intermediate'!I22</f>
        <v>0.50725727350178906</v>
      </c>
      <c r="D448" s="59" t="str">
        <f>IF(B448&gt;4.5,"มากที่สุด",IF(B448&gt;3.5,"มาก",IF(B448&gt;2.5,"ปานกลาง",IF(B448&gt;1.5,"น้อย",IF(B448&lt;=1.5,"น้อยที่สุด")))))</f>
        <v>มากที่สุด</v>
      </c>
    </row>
    <row r="449" spans="1:4" s="14" customFormat="1" x14ac:dyDescent="0.5">
      <c r="A449" s="57" t="s">
        <v>77</v>
      </c>
      <c r="B449" s="58">
        <f>'Upper-Intermediate'!J21</f>
        <v>4.5789473684210522</v>
      </c>
      <c r="C449" s="58">
        <f>'Upper-Intermediate'!J22</f>
        <v>0.50725727350178906</v>
      </c>
      <c r="D449" s="59" t="str">
        <f t="shared" ref="D449:D458" si="19">IF(B449&gt;4.5,"มากที่สุด",IF(B449&gt;3.5,"มาก",IF(B449&gt;2.5,"ปานกลาง",IF(B449&gt;1.5,"น้อย",IF(B449&lt;=1.5,"น้อยที่สุด")))))</f>
        <v>มากที่สุด</v>
      </c>
    </row>
    <row r="450" spans="1:4" s="14" customFormat="1" x14ac:dyDescent="0.5">
      <c r="A450" s="57" t="s">
        <v>78</v>
      </c>
      <c r="B450" s="58">
        <f>'Upper-Intermediate'!K21</f>
        <v>4.6842105263157894</v>
      </c>
      <c r="C450" s="58">
        <f>'Upper-Intermediate'!K22</f>
        <v>0.47756693294091923</v>
      </c>
      <c r="D450" s="59" t="str">
        <f t="shared" si="19"/>
        <v>มากที่สุด</v>
      </c>
    </row>
    <row r="451" spans="1:4" s="14" customFormat="1" x14ac:dyDescent="0.5">
      <c r="A451" s="57" t="s">
        <v>79</v>
      </c>
      <c r="B451" s="58">
        <f>'Upper-Intermediate'!L21</f>
        <v>4.5263157894736841</v>
      </c>
      <c r="C451" s="58">
        <f>'Upper-Intermediate'!L22</f>
        <v>0.61177529032149902</v>
      </c>
      <c r="D451" s="59" t="str">
        <f t="shared" si="19"/>
        <v>มากที่สุด</v>
      </c>
    </row>
    <row r="452" spans="1:4" s="14" customFormat="1" x14ac:dyDescent="0.5">
      <c r="A452" s="57" t="s">
        <v>80</v>
      </c>
      <c r="B452" s="58">
        <f>'Upper-Intermediate'!M21</f>
        <v>4.2631578947368425</v>
      </c>
      <c r="C452" s="58">
        <f>'Upper-Intermediate'!M22</f>
        <v>0.93345863820512454</v>
      </c>
      <c r="D452" s="59" t="str">
        <f t="shared" si="19"/>
        <v>มาก</v>
      </c>
    </row>
    <row r="453" spans="1:4" s="14" customFormat="1" x14ac:dyDescent="0.5">
      <c r="A453" s="57" t="s">
        <v>81</v>
      </c>
      <c r="B453" s="58">
        <f>'Upper-Intermediate'!N21</f>
        <v>4.2631578947368425</v>
      </c>
      <c r="C453" s="58">
        <f>'Upper-Intermediate'!N22</f>
        <v>0.80568157917228278</v>
      </c>
      <c r="D453" s="59" t="str">
        <f t="shared" si="19"/>
        <v>มาก</v>
      </c>
    </row>
    <row r="454" spans="1:4" s="14" customFormat="1" x14ac:dyDescent="0.5">
      <c r="A454" s="57" t="s">
        <v>82</v>
      </c>
      <c r="B454" s="58">
        <f>'Upper-Intermediate'!O21</f>
        <v>3.8421052631578947</v>
      </c>
      <c r="C454" s="58">
        <f>'Upper-Intermediate'!O22</f>
        <v>1.0145145470035766</v>
      </c>
      <c r="D454" s="59" t="str">
        <f t="shared" si="19"/>
        <v>มาก</v>
      </c>
    </row>
    <row r="455" spans="1:4" s="14" customFormat="1" x14ac:dyDescent="0.5">
      <c r="A455" s="57" t="s">
        <v>83</v>
      </c>
      <c r="B455" s="58">
        <f>'Upper-Intermediate'!P21</f>
        <v>4.1578947368421053</v>
      </c>
      <c r="C455" s="58">
        <f>'Upper-Intermediate'!P22</f>
        <v>0.95819030206465827</v>
      </c>
      <c r="D455" s="59" t="str">
        <f t="shared" si="19"/>
        <v>มาก</v>
      </c>
    </row>
    <row r="456" spans="1:4" s="14" customFormat="1" x14ac:dyDescent="0.5">
      <c r="A456" s="57" t="s">
        <v>84</v>
      </c>
      <c r="B456" s="58">
        <f>'Upper-Intermediate'!Q21</f>
        <v>4.7368421052631575</v>
      </c>
      <c r="C456" s="58">
        <f>'Upper-Intermediate'!Q22</f>
        <v>0.45241392835886401</v>
      </c>
      <c r="D456" s="59" t="str">
        <f t="shared" si="19"/>
        <v>มากที่สุด</v>
      </c>
    </row>
    <row r="457" spans="1:4" s="14" customFormat="1" x14ac:dyDescent="0.5">
      <c r="A457" s="57" t="s">
        <v>85</v>
      </c>
      <c r="B457" s="58">
        <f>'Upper-Intermediate'!T21</f>
        <v>3.8947368421052633</v>
      </c>
      <c r="C457" s="58">
        <f>'Upper-Intermediate'!T22</f>
        <v>0.56713087281560015</v>
      </c>
      <c r="D457" s="59" t="str">
        <f t="shared" si="19"/>
        <v>มาก</v>
      </c>
    </row>
    <row r="458" spans="1:4" s="14" customFormat="1" ht="22.5" thickBot="1" x14ac:dyDescent="0.55000000000000004">
      <c r="A458" s="60" t="s">
        <v>86</v>
      </c>
      <c r="B458" s="61">
        <f>AVERAGE(B448:B457)</f>
        <v>4.352631578947368</v>
      </c>
      <c r="C458" s="61">
        <f>AVERAGE(C448:C457)</f>
        <v>0.68352466378861032</v>
      </c>
      <c r="D458" s="62" t="str">
        <f t="shared" si="19"/>
        <v>มาก</v>
      </c>
    </row>
    <row r="459" spans="1:4" s="14" customFormat="1" ht="22.5" thickTop="1" x14ac:dyDescent="0.5">
      <c r="A459" s="86"/>
      <c r="B459" s="87"/>
      <c r="C459" s="87"/>
      <c r="D459" s="88"/>
    </row>
    <row r="460" spans="1:4" s="7" customFormat="1" ht="24" x14ac:dyDescent="0.55000000000000004">
      <c r="A460" s="67" t="s">
        <v>108</v>
      </c>
      <c r="B460" s="68"/>
      <c r="C460" s="68"/>
      <c r="D460" s="69"/>
    </row>
    <row r="461" spans="1:4" s="7" customFormat="1" ht="24" x14ac:dyDescent="0.55000000000000004">
      <c r="A461" s="67" t="s">
        <v>486</v>
      </c>
      <c r="B461" s="68"/>
      <c r="C461" s="68"/>
      <c r="D461" s="69"/>
    </row>
    <row r="462" spans="1:4" s="7" customFormat="1" ht="24" x14ac:dyDescent="0.55000000000000004">
      <c r="A462" s="67" t="s">
        <v>487</v>
      </c>
      <c r="B462" s="68"/>
      <c r="C462" s="68"/>
      <c r="D462" s="69"/>
    </row>
    <row r="463" spans="1:4" s="7" customFormat="1" ht="24" x14ac:dyDescent="0.55000000000000004">
      <c r="A463" s="67" t="s">
        <v>488</v>
      </c>
      <c r="B463" s="68"/>
      <c r="C463" s="68"/>
      <c r="D463" s="69"/>
    </row>
    <row r="464" spans="1:4" s="7" customFormat="1" ht="24" x14ac:dyDescent="0.55000000000000004">
      <c r="A464" s="67" t="s">
        <v>489</v>
      </c>
      <c r="B464" s="68"/>
      <c r="C464" s="68"/>
      <c r="D464" s="69"/>
    </row>
    <row r="465" spans="1:7" s="7" customFormat="1" ht="24" x14ac:dyDescent="0.55000000000000004">
      <c r="A465" s="67"/>
      <c r="B465" s="68"/>
      <c r="C465" s="68"/>
      <c r="D465" s="69"/>
    </row>
    <row r="466" spans="1:7" s="11" customFormat="1" ht="24" x14ac:dyDescent="0.55000000000000004">
      <c r="A466" s="11" t="s">
        <v>515</v>
      </c>
      <c r="E466" s="70"/>
      <c r="F466" s="70"/>
      <c r="G466" s="70"/>
    </row>
    <row r="467" spans="1:7" s="11" customFormat="1" ht="24" x14ac:dyDescent="0.55000000000000004">
      <c r="A467" s="11" t="s">
        <v>492</v>
      </c>
      <c r="E467" s="70"/>
      <c r="F467" s="70"/>
      <c r="G467" s="70"/>
    </row>
    <row r="468" spans="1:7" s="11" customFormat="1" ht="21" customHeight="1" x14ac:dyDescent="0.55000000000000004">
      <c r="A468" s="205" t="s">
        <v>45</v>
      </c>
      <c r="B468" s="207"/>
      <c r="C468" s="209" t="s">
        <v>88</v>
      </c>
      <c r="D468" s="71" t="s">
        <v>89</v>
      </c>
      <c r="E468" s="70"/>
      <c r="F468" s="72"/>
      <c r="G468" s="70"/>
    </row>
    <row r="469" spans="1:7" s="11" customFormat="1" ht="13.5" customHeight="1" x14ac:dyDescent="0.55000000000000004">
      <c r="A469" s="206"/>
      <c r="B469" s="208"/>
      <c r="C469" s="210"/>
      <c r="D469" s="73" t="s">
        <v>90</v>
      </c>
      <c r="E469" s="70"/>
      <c r="F469" s="70"/>
      <c r="G469" s="70"/>
    </row>
    <row r="470" spans="1:7" s="7" customFormat="1" ht="24" x14ac:dyDescent="0.55000000000000004">
      <c r="A470" s="74" t="s">
        <v>91</v>
      </c>
      <c r="B470" s="75"/>
      <c r="C470" s="75"/>
      <c r="D470" s="44"/>
      <c r="E470" s="10"/>
      <c r="F470" s="10"/>
      <c r="G470" s="10"/>
    </row>
    <row r="471" spans="1:7" s="7" customFormat="1" ht="25.5" customHeight="1" x14ac:dyDescent="0.55000000000000004">
      <c r="A471" s="76" t="s">
        <v>92</v>
      </c>
      <c r="B471" s="77">
        <f>'Upper-Intermediate'!R21</f>
        <v>3.1578947368421053</v>
      </c>
      <c r="C471" s="77">
        <f>'Upper-Intermediate'!R22</f>
        <v>0.76471911290187211</v>
      </c>
      <c r="D471" s="78" t="str">
        <f>IF(B471&gt;4.5,"มากที่สุด",IF(B471&gt;3.5,"มาก",IF(B471&gt;2.5,"ปานกลาง",IF(B471&gt;1.5,"น้อย",IF(B471&lt;=1.5,"น้อยที่สุด")))))</f>
        <v>ปานกลาง</v>
      </c>
      <c r="E471" s="10"/>
      <c r="F471" s="10"/>
      <c r="G471" s="10"/>
    </row>
    <row r="472" spans="1:7" s="7" customFormat="1" ht="24.75" thickBot="1" x14ac:dyDescent="0.6">
      <c r="A472" s="79" t="s">
        <v>93</v>
      </c>
      <c r="B472" s="80">
        <f>AVERAGE(B471:B471)</f>
        <v>3.1578947368421053</v>
      </c>
      <c r="C472" s="80">
        <f>SUM(C471)</f>
        <v>0.76471911290187211</v>
      </c>
      <c r="D472" s="81" t="str">
        <f>IF(B472&gt;4.5,"มากที่สุด",IF(B472&gt;3.5,"มาก",IF(B472&gt;2.5,"ปานกลาง",IF(B472&gt;1.5,"น้อย",IF(B472&lt;=1.5,"น้อยที่สุด")))))</f>
        <v>ปานกลาง</v>
      </c>
      <c r="E472" s="10"/>
      <c r="F472" s="10"/>
      <c r="G472" s="10"/>
    </row>
    <row r="473" spans="1:7" s="7" customFormat="1" ht="24.75" thickTop="1" x14ac:dyDescent="0.55000000000000004">
      <c r="A473" s="82" t="s">
        <v>94</v>
      </c>
      <c r="B473" s="75"/>
      <c r="C473" s="75"/>
      <c r="D473" s="75"/>
      <c r="E473" s="10"/>
      <c r="F473" s="10"/>
      <c r="G473" s="10"/>
    </row>
    <row r="474" spans="1:7" s="7" customFormat="1" ht="25.5" customHeight="1" x14ac:dyDescent="0.55000000000000004">
      <c r="A474" s="76" t="s">
        <v>95</v>
      </c>
      <c r="B474" s="77">
        <f>'Upper-Intermediate'!S21</f>
        <v>3.8421052631578947</v>
      </c>
      <c r="C474" s="77">
        <f>'Upper-Intermediate'!S22</f>
        <v>0.60214043163966779</v>
      </c>
      <c r="D474" s="83" t="str">
        <f>IF(B474&gt;4.5,"มากที่สุด",IF(B474&gt;3.5,"มาก",IF(B474&gt;2.5,"ปานกลาง",IF(B474&gt;1.5,"น้อย",IF(B474&lt;=1.5,"น้อยที่สุด")))))</f>
        <v>มาก</v>
      </c>
      <c r="E474" s="10"/>
      <c r="F474" s="10"/>
      <c r="G474" s="10"/>
    </row>
    <row r="475" spans="1:7" s="7" customFormat="1" ht="24.75" thickBot="1" x14ac:dyDescent="0.6">
      <c r="A475" s="79" t="s">
        <v>93</v>
      </c>
      <c r="B475" s="80">
        <f>AVERAGE(B474:B474)</f>
        <v>3.8421052631578947</v>
      </c>
      <c r="C475" s="80">
        <f>SUM(C474)</f>
        <v>0.60214043163966779</v>
      </c>
      <c r="D475" s="84" t="str">
        <f>IF(B475&gt;4.5,"มากที่สุด",IF(B475&gt;3.5,"มาก",IF(B475&gt;2.5,"ปานกลาง",IF(B475&gt;1.5,"น้อย",IF(B475&lt;=1.5,"น้อยที่สุด")))))</f>
        <v>มาก</v>
      </c>
      <c r="E475" s="10"/>
      <c r="F475" s="10"/>
      <c r="G475" s="10"/>
    </row>
    <row r="476" spans="1:7" s="7" customFormat="1" ht="24.75" thickTop="1" x14ac:dyDescent="0.55000000000000004">
      <c r="A476" s="85"/>
      <c r="E476" s="10"/>
      <c r="F476" s="10"/>
      <c r="G476" s="10"/>
    </row>
    <row r="477" spans="1:7" s="7" customFormat="1" ht="24" x14ac:dyDescent="0.55000000000000004">
      <c r="A477" s="7" t="s">
        <v>516</v>
      </c>
    </row>
    <row r="478" spans="1:7" s="7" customFormat="1" ht="24" x14ac:dyDescent="0.55000000000000004">
      <c r="A478" s="7" t="s">
        <v>490</v>
      </c>
    </row>
    <row r="479" spans="1:7" s="7" customFormat="1" ht="24" x14ac:dyDescent="0.55000000000000004">
      <c r="A479" s="7" t="s">
        <v>491</v>
      </c>
    </row>
    <row r="480" spans="1:7" s="7" customFormat="1" ht="18" customHeight="1" x14ac:dyDescent="0.55000000000000004"/>
    <row r="481" spans="1:3" s="7" customFormat="1" ht="18" customHeight="1" x14ac:dyDescent="0.55000000000000004"/>
    <row r="482" spans="1:3" s="7" customFormat="1" ht="18" customHeight="1" x14ac:dyDescent="0.55000000000000004"/>
    <row r="483" spans="1:3" s="7" customFormat="1" ht="18" customHeight="1" x14ac:dyDescent="0.55000000000000004"/>
    <row r="484" spans="1:3" s="7" customFormat="1" ht="18" customHeight="1" x14ac:dyDescent="0.55000000000000004"/>
    <row r="485" spans="1:3" s="7" customFormat="1" ht="18" customHeight="1" x14ac:dyDescent="0.55000000000000004"/>
    <row r="486" spans="1:3" s="7" customFormat="1" ht="18" customHeight="1" x14ac:dyDescent="0.55000000000000004"/>
    <row r="487" spans="1:3" s="7" customFormat="1" ht="18" customHeight="1" x14ac:dyDescent="0.55000000000000004"/>
    <row r="488" spans="1:3" s="7" customFormat="1" ht="18" customHeight="1" x14ac:dyDescent="0.55000000000000004"/>
    <row r="489" spans="1:3" s="7" customFormat="1" ht="18" customHeight="1" x14ac:dyDescent="0.55000000000000004"/>
    <row r="490" spans="1:3" s="7" customFormat="1" ht="18" customHeight="1" x14ac:dyDescent="0.55000000000000004"/>
    <row r="491" spans="1:3" s="7" customFormat="1" ht="18" customHeight="1" x14ac:dyDescent="0.55000000000000004"/>
    <row r="492" spans="1:3" s="7" customFormat="1" ht="18" customHeight="1" x14ac:dyDescent="0.55000000000000004"/>
    <row r="493" spans="1:3" s="50" customFormat="1" ht="24" x14ac:dyDescent="0.55000000000000004">
      <c r="A493" s="94" t="s">
        <v>99</v>
      </c>
      <c r="B493" s="95" t="s">
        <v>46</v>
      </c>
      <c r="C493" s="95" t="s">
        <v>47</v>
      </c>
    </row>
    <row r="494" spans="1:3" s="50" customFormat="1" ht="24" x14ac:dyDescent="0.55000000000000004">
      <c r="A494" s="99" t="s">
        <v>493</v>
      </c>
      <c r="B494" s="118">
        <v>1</v>
      </c>
      <c r="C494" s="98">
        <f>B494*100/2</f>
        <v>50</v>
      </c>
    </row>
    <row r="495" spans="1:3" s="50" customFormat="1" ht="24" x14ac:dyDescent="0.55000000000000004">
      <c r="A495" s="97" t="s">
        <v>494</v>
      </c>
      <c r="B495" s="118">
        <v>1</v>
      </c>
      <c r="C495" s="179">
        <f>B495*100/2</f>
        <v>50</v>
      </c>
    </row>
    <row r="496" spans="1:3" s="12" customFormat="1" ht="24.75" thickBot="1" x14ac:dyDescent="0.6">
      <c r="A496" s="104" t="s">
        <v>53</v>
      </c>
      <c r="B496" s="105">
        <f>SUM(B494:B495)</f>
        <v>2</v>
      </c>
      <c r="C496" s="106">
        <f>B496*100/2</f>
        <v>100</v>
      </c>
    </row>
    <row r="497" spans="1:3" s="12" customFormat="1" ht="24.75" thickTop="1" x14ac:dyDescent="0.55000000000000004">
      <c r="A497" s="107"/>
      <c r="B497" s="108"/>
      <c r="C497" s="109"/>
    </row>
    <row r="498" spans="1:3" s="50" customFormat="1" ht="24" x14ac:dyDescent="0.55000000000000004">
      <c r="A498" s="94" t="s">
        <v>497</v>
      </c>
      <c r="B498" s="95" t="s">
        <v>46</v>
      </c>
      <c r="C498" s="95" t="s">
        <v>47</v>
      </c>
    </row>
    <row r="499" spans="1:3" s="50" customFormat="1" ht="24" x14ac:dyDescent="0.55000000000000004">
      <c r="A499" s="99" t="s">
        <v>495</v>
      </c>
      <c r="B499" s="118">
        <v>1</v>
      </c>
      <c r="C499" s="179">
        <f>B499*100/2</f>
        <v>50</v>
      </c>
    </row>
    <row r="500" spans="1:3" s="50" customFormat="1" ht="24" x14ac:dyDescent="0.55000000000000004">
      <c r="A500" s="97" t="s">
        <v>496</v>
      </c>
      <c r="B500" s="118">
        <v>1</v>
      </c>
      <c r="C500" s="179">
        <f>B500*100/2</f>
        <v>50</v>
      </c>
    </row>
    <row r="501" spans="1:3" s="12" customFormat="1" ht="24.75" thickBot="1" x14ac:dyDescent="0.6">
      <c r="A501" s="104" t="s">
        <v>53</v>
      </c>
      <c r="B501" s="105">
        <f>SUM(B499:B500)</f>
        <v>2</v>
      </c>
      <c r="C501" s="106">
        <f>B501*100/2</f>
        <v>100</v>
      </c>
    </row>
    <row r="502" spans="1:3" s="12" customFormat="1" ht="24.75" thickTop="1" x14ac:dyDescent="0.55000000000000004">
      <c r="A502" s="107"/>
      <c r="B502" s="108"/>
      <c r="C502" s="109"/>
    </row>
    <row r="503" spans="1:3" s="50" customFormat="1" ht="24" x14ac:dyDescent="0.55000000000000004">
      <c r="A503" s="94" t="s">
        <v>107</v>
      </c>
      <c r="B503" s="102" t="s">
        <v>46</v>
      </c>
      <c r="C503" s="102" t="s">
        <v>47</v>
      </c>
    </row>
    <row r="504" spans="1:3" s="12" customFormat="1" ht="24" x14ac:dyDescent="0.55000000000000004">
      <c r="A504" s="99" t="s">
        <v>498</v>
      </c>
      <c r="B504" s="96">
        <v>1</v>
      </c>
      <c r="C504" s="103">
        <f>B504*100/6</f>
        <v>16.666666666666668</v>
      </c>
    </row>
    <row r="505" spans="1:3" s="12" customFormat="1" ht="24" x14ac:dyDescent="0.55000000000000004">
      <c r="A505" s="99" t="s">
        <v>499</v>
      </c>
      <c r="B505" s="96">
        <v>1</v>
      </c>
      <c r="C505" s="103">
        <f t="shared" ref="C505:C507" si="20">B505*100/6</f>
        <v>16.666666666666668</v>
      </c>
    </row>
    <row r="506" spans="1:3" s="12" customFormat="1" ht="24" x14ac:dyDescent="0.55000000000000004">
      <c r="A506" s="165" t="s">
        <v>501</v>
      </c>
      <c r="B506" s="96">
        <v>1</v>
      </c>
      <c r="C506" s="103">
        <f t="shared" si="20"/>
        <v>16.666666666666668</v>
      </c>
    </row>
    <row r="507" spans="1:3" s="12" customFormat="1" ht="24" x14ac:dyDescent="0.55000000000000004">
      <c r="A507" s="195" t="s">
        <v>502</v>
      </c>
      <c r="B507" s="96">
        <v>1</v>
      </c>
      <c r="C507" s="103">
        <f t="shared" si="20"/>
        <v>16.666666666666668</v>
      </c>
    </row>
    <row r="508" spans="1:3" s="12" customFormat="1" ht="24" x14ac:dyDescent="0.55000000000000004">
      <c r="A508" s="97" t="s">
        <v>503</v>
      </c>
      <c r="B508" s="211">
        <v>1</v>
      </c>
      <c r="C508" s="213">
        <f>B508*100/6</f>
        <v>16.666666666666668</v>
      </c>
    </row>
    <row r="509" spans="1:3" s="12" customFormat="1" ht="24" x14ac:dyDescent="0.55000000000000004">
      <c r="A509" s="165" t="s">
        <v>500</v>
      </c>
      <c r="B509" s="212"/>
      <c r="C509" s="214"/>
    </row>
    <row r="510" spans="1:3" s="12" customFormat="1" ht="24" x14ac:dyDescent="0.55000000000000004">
      <c r="A510" s="165" t="s">
        <v>504</v>
      </c>
      <c r="B510" s="96">
        <v>1</v>
      </c>
      <c r="C510" s="103">
        <f>B510*100/6</f>
        <v>16.666666666666668</v>
      </c>
    </row>
    <row r="511" spans="1:3" s="12" customFormat="1" ht="24.75" thickBot="1" x14ac:dyDescent="0.6">
      <c r="A511" s="104" t="s">
        <v>53</v>
      </c>
      <c r="B511" s="105">
        <f>SUM(B504:B510)</f>
        <v>6</v>
      </c>
      <c r="C511" s="106">
        <f>B511*100/6</f>
        <v>100</v>
      </c>
    </row>
    <row r="512" spans="1:3" s="12" customFormat="1" ht="24.75" thickTop="1" x14ac:dyDescent="0.55000000000000004">
      <c r="A512" s="107"/>
      <c r="B512" s="108"/>
      <c r="C512" s="109"/>
    </row>
    <row r="513" spans="1:3" s="50" customFormat="1" ht="24" x14ac:dyDescent="0.55000000000000004">
      <c r="A513" s="94" t="s">
        <v>100</v>
      </c>
      <c r="B513" s="95" t="s">
        <v>46</v>
      </c>
      <c r="C513" s="95" t="s">
        <v>47</v>
      </c>
    </row>
    <row r="514" spans="1:3" s="12" customFormat="1" ht="24" x14ac:dyDescent="0.55000000000000004">
      <c r="A514" s="97" t="s">
        <v>580</v>
      </c>
      <c r="B514" s="110">
        <v>1</v>
      </c>
      <c r="C514" s="103">
        <f>B514*100/1</f>
        <v>100</v>
      </c>
    </row>
    <row r="515" spans="1:3" s="12" customFormat="1" ht="24.75" thickBot="1" x14ac:dyDescent="0.6">
      <c r="A515" s="159" t="s">
        <v>53</v>
      </c>
      <c r="B515" s="158">
        <f>SUM(B514:B514)</f>
        <v>1</v>
      </c>
      <c r="C515" s="160">
        <f>B515*100/1</f>
        <v>100</v>
      </c>
    </row>
    <row r="516" spans="1:3" s="50" customFormat="1" ht="24.75" thickTop="1" x14ac:dyDescent="0.55000000000000004">
      <c r="A516" s="100"/>
      <c r="B516" s="101"/>
      <c r="C516" s="101"/>
    </row>
    <row r="517" spans="1:3" s="50" customFormat="1" ht="24" x14ac:dyDescent="0.55000000000000004">
      <c r="A517" s="94" t="s">
        <v>505</v>
      </c>
      <c r="B517" s="95" t="s">
        <v>46</v>
      </c>
      <c r="C517" s="95" t="s">
        <v>47</v>
      </c>
    </row>
    <row r="518" spans="1:3" s="50" customFormat="1" ht="24" x14ac:dyDescent="0.55000000000000004">
      <c r="A518" s="99" t="s">
        <v>506</v>
      </c>
      <c r="B518" s="118">
        <v>1</v>
      </c>
      <c r="C518" s="179">
        <f>B518*100/3</f>
        <v>33.333333333333336</v>
      </c>
    </row>
    <row r="519" spans="1:3" s="50" customFormat="1" ht="24" x14ac:dyDescent="0.55000000000000004">
      <c r="A519" s="99" t="s">
        <v>507</v>
      </c>
      <c r="B519" s="118">
        <v>1</v>
      </c>
      <c r="C519" s="179">
        <f t="shared" ref="C519:C520" si="21">B519*100/3</f>
        <v>33.333333333333336</v>
      </c>
    </row>
    <row r="520" spans="1:3" s="50" customFormat="1" ht="24" x14ac:dyDescent="0.55000000000000004">
      <c r="A520" s="97" t="s">
        <v>508</v>
      </c>
      <c r="B520" s="118">
        <v>1</v>
      </c>
      <c r="C520" s="179">
        <f t="shared" si="21"/>
        <v>33.333333333333336</v>
      </c>
    </row>
    <row r="521" spans="1:3" s="12" customFormat="1" ht="24.75" thickBot="1" x14ac:dyDescent="0.6">
      <c r="A521" s="104" t="s">
        <v>53</v>
      </c>
      <c r="B521" s="105">
        <f>SUM(B518:B520)</f>
        <v>3</v>
      </c>
      <c r="C521" s="106">
        <f>B521*100/3</f>
        <v>100</v>
      </c>
    </row>
    <row r="522" spans="1:3" s="50" customFormat="1" ht="24.75" thickTop="1" x14ac:dyDescent="0.55000000000000004">
      <c r="A522" s="100"/>
      <c r="B522" s="101"/>
      <c r="C522" s="101"/>
    </row>
    <row r="523" spans="1:3" s="50" customFormat="1" ht="24" x14ac:dyDescent="0.55000000000000004">
      <c r="A523" s="100"/>
      <c r="B523" s="101"/>
      <c r="C523" s="101"/>
    </row>
    <row r="524" spans="1:3" s="50" customFormat="1" ht="24" x14ac:dyDescent="0.55000000000000004">
      <c r="A524" s="100"/>
      <c r="B524" s="101"/>
      <c r="C524" s="101"/>
    </row>
    <row r="525" spans="1:3" s="50" customFormat="1" ht="24" x14ac:dyDescent="0.55000000000000004">
      <c r="A525" s="100"/>
      <c r="B525" s="101"/>
      <c r="C525" s="101"/>
    </row>
    <row r="526" spans="1:3" s="50" customFormat="1" ht="24" x14ac:dyDescent="0.55000000000000004">
      <c r="A526" s="100"/>
      <c r="B526" s="101"/>
      <c r="C526" s="101"/>
    </row>
    <row r="527" spans="1:3" s="50" customFormat="1" ht="24" x14ac:dyDescent="0.55000000000000004">
      <c r="A527" s="100"/>
      <c r="B527" s="101"/>
      <c r="C527" s="101"/>
    </row>
    <row r="528" spans="1:3" s="50" customFormat="1" ht="24" x14ac:dyDescent="0.55000000000000004">
      <c r="A528" s="100"/>
      <c r="B528" s="101"/>
      <c r="C528" s="101"/>
    </row>
    <row r="529" spans="1:3" s="50" customFormat="1" ht="24" x14ac:dyDescent="0.55000000000000004">
      <c r="A529" s="100"/>
      <c r="B529" s="101"/>
      <c r="C529" s="101"/>
    </row>
    <row r="530" spans="1:3" s="50" customFormat="1" ht="24" x14ac:dyDescent="0.55000000000000004">
      <c r="A530" s="100"/>
      <c r="B530" s="101"/>
      <c r="C530" s="101"/>
    </row>
    <row r="531" spans="1:3" s="50" customFormat="1" ht="24" x14ac:dyDescent="0.55000000000000004">
      <c r="A531" s="100"/>
      <c r="B531" s="101"/>
      <c r="C531" s="101"/>
    </row>
    <row r="532" spans="1:3" s="50" customFormat="1" ht="24" x14ac:dyDescent="0.55000000000000004">
      <c r="A532" s="100"/>
      <c r="B532" s="101"/>
      <c r="C532" s="101"/>
    </row>
    <row r="533" spans="1:3" s="50" customFormat="1" ht="24" x14ac:dyDescent="0.55000000000000004">
      <c r="A533" s="100"/>
      <c r="B533" s="101"/>
      <c r="C533" s="101"/>
    </row>
    <row r="534" spans="1:3" s="50" customFormat="1" ht="24" x14ac:dyDescent="0.55000000000000004">
      <c r="A534" s="100"/>
      <c r="B534" s="101"/>
      <c r="C534" s="101"/>
    </row>
    <row r="535" spans="1:3" s="50" customFormat="1" ht="24" x14ac:dyDescent="0.55000000000000004">
      <c r="A535" s="100"/>
      <c r="B535" s="101"/>
      <c r="C535" s="101"/>
    </row>
    <row r="536" spans="1:3" s="50" customFormat="1" ht="24" x14ac:dyDescent="0.55000000000000004">
      <c r="A536" s="100"/>
      <c r="B536" s="101"/>
      <c r="C536" s="101"/>
    </row>
    <row r="537" spans="1:3" s="50" customFormat="1" ht="24" x14ac:dyDescent="0.55000000000000004">
      <c r="A537" s="100"/>
      <c r="B537" s="101"/>
      <c r="C537" s="101"/>
    </row>
    <row r="538" spans="1:3" s="50" customFormat="1" ht="24" x14ac:dyDescent="0.55000000000000004">
      <c r="A538" s="100"/>
      <c r="B538" s="101"/>
      <c r="C538" s="101"/>
    </row>
    <row r="539" spans="1:3" s="50" customFormat="1" ht="24" x14ac:dyDescent="0.55000000000000004">
      <c r="A539" s="100"/>
      <c r="B539" s="101"/>
      <c r="C539" s="101"/>
    </row>
    <row r="540" spans="1:3" s="50" customFormat="1" ht="24" x14ac:dyDescent="0.55000000000000004">
      <c r="A540" s="100"/>
      <c r="B540" s="101"/>
      <c r="C540" s="101"/>
    </row>
    <row r="541" spans="1:3" s="50" customFormat="1" ht="24" x14ac:dyDescent="0.55000000000000004">
      <c r="A541" s="100"/>
      <c r="B541" s="101"/>
      <c r="C541" s="101"/>
    </row>
    <row r="542" spans="1:3" s="50" customFormat="1" ht="24" x14ac:dyDescent="0.55000000000000004">
      <c r="A542" s="100"/>
      <c r="B542" s="101"/>
      <c r="C542" s="101"/>
    </row>
    <row r="543" spans="1:3" s="50" customFormat="1" ht="24" x14ac:dyDescent="0.55000000000000004">
      <c r="A543" s="100"/>
      <c r="B543" s="101"/>
      <c r="C543" s="101"/>
    </row>
    <row r="544" spans="1:3" s="50" customFormat="1" ht="24" x14ac:dyDescent="0.55000000000000004">
      <c r="A544" s="100"/>
      <c r="B544" s="101"/>
      <c r="C544" s="101"/>
    </row>
    <row r="545" spans="1:3" s="50" customFormat="1" ht="24" x14ac:dyDescent="0.55000000000000004">
      <c r="A545" s="100"/>
      <c r="B545" s="101"/>
      <c r="C545" s="101"/>
    </row>
    <row r="546" spans="1:3" s="50" customFormat="1" ht="24" x14ac:dyDescent="0.55000000000000004">
      <c r="A546" s="100"/>
      <c r="B546" s="101"/>
      <c r="C546" s="101"/>
    </row>
    <row r="547" spans="1:3" s="50" customFormat="1" ht="24" x14ac:dyDescent="0.55000000000000004">
      <c r="A547" s="100"/>
      <c r="B547" s="101"/>
      <c r="C547" s="101"/>
    </row>
    <row r="548" spans="1:3" s="50" customFormat="1" ht="24" x14ac:dyDescent="0.55000000000000004">
      <c r="A548" s="100"/>
      <c r="B548" s="101"/>
      <c r="C548" s="101"/>
    </row>
    <row r="549" spans="1:3" s="50" customFormat="1" ht="24" x14ac:dyDescent="0.55000000000000004">
      <c r="A549" s="100"/>
      <c r="B549" s="101"/>
      <c r="C549" s="101"/>
    </row>
    <row r="550" spans="1:3" s="50" customFormat="1" ht="24" x14ac:dyDescent="0.55000000000000004">
      <c r="A550" s="100"/>
      <c r="B550" s="101"/>
      <c r="C550" s="101"/>
    </row>
    <row r="551" spans="1:3" s="50" customFormat="1" ht="24" x14ac:dyDescent="0.55000000000000004">
      <c r="A551" s="100"/>
      <c r="B551" s="101"/>
      <c r="C551" s="101"/>
    </row>
    <row r="552" spans="1:3" s="50" customFormat="1" ht="24" x14ac:dyDescent="0.55000000000000004">
      <c r="A552" s="100"/>
      <c r="B552" s="101"/>
      <c r="C552" s="101"/>
    </row>
    <row r="553" spans="1:3" s="50" customFormat="1" ht="24" x14ac:dyDescent="0.55000000000000004">
      <c r="A553" s="100"/>
      <c r="B553" s="101"/>
      <c r="C553" s="101"/>
    </row>
    <row r="554" spans="1:3" s="50" customFormat="1" ht="24" x14ac:dyDescent="0.55000000000000004">
      <c r="A554" s="100"/>
      <c r="B554" s="101"/>
      <c r="C554" s="101"/>
    </row>
    <row r="555" spans="1:3" s="50" customFormat="1" ht="24" x14ac:dyDescent="0.55000000000000004">
      <c r="A555" s="100"/>
      <c r="B555" s="101"/>
      <c r="C555" s="101"/>
    </row>
    <row r="556" spans="1:3" s="50" customFormat="1" ht="24" x14ac:dyDescent="0.55000000000000004">
      <c r="A556" s="100"/>
      <c r="B556" s="101"/>
      <c r="C556" s="101"/>
    </row>
    <row r="557" spans="1:3" s="50" customFormat="1" ht="24" x14ac:dyDescent="0.55000000000000004">
      <c r="A557" s="100"/>
      <c r="B557" s="101"/>
      <c r="C557" s="101"/>
    </row>
    <row r="558" spans="1:3" s="50" customFormat="1" ht="24" x14ac:dyDescent="0.55000000000000004">
      <c r="A558" s="100"/>
      <c r="B558" s="101"/>
      <c r="C558" s="101"/>
    </row>
    <row r="559" spans="1:3" s="50" customFormat="1" ht="24" x14ac:dyDescent="0.55000000000000004">
      <c r="A559" s="100"/>
      <c r="B559" s="101"/>
      <c r="C559" s="101"/>
    </row>
    <row r="560" spans="1:3" s="50" customFormat="1" ht="24" x14ac:dyDescent="0.55000000000000004">
      <c r="A560" s="100"/>
      <c r="B560" s="101"/>
      <c r="C560" s="101"/>
    </row>
    <row r="561" spans="1:3" s="50" customFormat="1" ht="24" x14ac:dyDescent="0.55000000000000004">
      <c r="A561" s="100"/>
      <c r="B561" s="101"/>
      <c r="C561" s="101"/>
    </row>
    <row r="562" spans="1:3" s="50" customFormat="1" ht="24" x14ac:dyDescent="0.55000000000000004">
      <c r="A562" s="100"/>
      <c r="B562" s="101"/>
      <c r="C562" s="101"/>
    </row>
    <row r="563" spans="1:3" s="50" customFormat="1" ht="24" x14ac:dyDescent="0.55000000000000004">
      <c r="A563" s="100"/>
      <c r="B563" s="101"/>
      <c r="C563" s="101"/>
    </row>
    <row r="564" spans="1:3" s="50" customFormat="1" ht="24" x14ac:dyDescent="0.55000000000000004">
      <c r="A564" s="100"/>
      <c r="B564" s="101"/>
      <c r="C564" s="101"/>
    </row>
    <row r="565" spans="1:3" s="50" customFormat="1" ht="24" x14ac:dyDescent="0.55000000000000004">
      <c r="A565" s="100"/>
      <c r="B565" s="101"/>
      <c r="C565" s="101"/>
    </row>
    <row r="566" spans="1:3" s="50" customFormat="1" ht="24" x14ac:dyDescent="0.55000000000000004">
      <c r="A566" s="100"/>
      <c r="B566" s="101"/>
      <c r="C566" s="101"/>
    </row>
    <row r="567" spans="1:3" s="50" customFormat="1" ht="24" x14ac:dyDescent="0.55000000000000004">
      <c r="A567" s="100"/>
      <c r="B567" s="101"/>
      <c r="C567" s="101"/>
    </row>
    <row r="568" spans="1:3" s="50" customFormat="1" ht="24" x14ac:dyDescent="0.55000000000000004">
      <c r="A568" s="100"/>
      <c r="B568" s="101"/>
      <c r="C568" s="101"/>
    </row>
    <row r="569" spans="1:3" s="50" customFormat="1" ht="24" x14ac:dyDescent="0.55000000000000004">
      <c r="A569" s="100"/>
      <c r="B569" s="101"/>
      <c r="C569" s="101"/>
    </row>
    <row r="570" spans="1:3" s="50" customFormat="1" ht="24" x14ac:dyDescent="0.55000000000000004">
      <c r="A570" s="100"/>
      <c r="B570" s="101"/>
      <c r="C570" s="101"/>
    </row>
    <row r="571" spans="1:3" s="50" customFormat="1" ht="24" x14ac:dyDescent="0.55000000000000004">
      <c r="A571" s="100"/>
      <c r="B571" s="101"/>
      <c r="C571" s="101"/>
    </row>
    <row r="572" spans="1:3" s="50" customFormat="1" ht="24" x14ac:dyDescent="0.55000000000000004">
      <c r="A572" s="100"/>
      <c r="B572" s="101"/>
      <c r="C572" s="101"/>
    </row>
    <row r="573" spans="1:3" s="50" customFormat="1" ht="24" x14ac:dyDescent="0.55000000000000004">
      <c r="A573" s="100"/>
      <c r="B573" s="101"/>
      <c r="C573" s="101"/>
    </row>
    <row r="574" spans="1:3" s="50" customFormat="1" ht="24" x14ac:dyDescent="0.55000000000000004">
      <c r="A574" s="100"/>
      <c r="B574" s="101"/>
      <c r="C574" s="101"/>
    </row>
    <row r="575" spans="1:3" s="50" customFormat="1" ht="24" x14ac:dyDescent="0.55000000000000004">
      <c r="A575" s="100"/>
      <c r="B575" s="101"/>
      <c r="C575" s="101"/>
    </row>
    <row r="576" spans="1:3" s="50" customFormat="1" ht="24" x14ac:dyDescent="0.55000000000000004">
      <c r="A576" s="100"/>
      <c r="B576" s="101"/>
      <c r="C576" s="101"/>
    </row>
    <row r="577" spans="1:3" s="50" customFormat="1" ht="24" x14ac:dyDescent="0.55000000000000004">
      <c r="A577" s="100"/>
      <c r="B577" s="101"/>
      <c r="C577" s="101"/>
    </row>
    <row r="578" spans="1:3" s="50" customFormat="1" ht="24" x14ac:dyDescent="0.55000000000000004">
      <c r="A578" s="100"/>
      <c r="B578" s="101"/>
      <c r="C578" s="101"/>
    </row>
    <row r="579" spans="1:3" s="50" customFormat="1" ht="24" x14ac:dyDescent="0.55000000000000004">
      <c r="A579" s="100"/>
      <c r="B579" s="101"/>
      <c r="C579" s="101"/>
    </row>
    <row r="580" spans="1:3" s="50" customFormat="1" ht="24" x14ac:dyDescent="0.55000000000000004">
      <c r="A580" s="100"/>
      <c r="B580" s="101"/>
      <c r="C580" s="101"/>
    </row>
    <row r="581" spans="1:3" s="50" customFormat="1" ht="24" x14ac:dyDescent="0.55000000000000004">
      <c r="A581" s="100"/>
      <c r="B581" s="101"/>
      <c r="C581" s="101"/>
    </row>
    <row r="582" spans="1:3" s="50" customFormat="1" ht="24" x14ac:dyDescent="0.55000000000000004">
      <c r="A582" s="100"/>
      <c r="B582" s="101"/>
      <c r="C582" s="101"/>
    </row>
    <row r="583" spans="1:3" s="50" customFormat="1" ht="24" x14ac:dyDescent="0.55000000000000004">
      <c r="A583" s="100"/>
      <c r="B583" s="101"/>
      <c r="C583" s="101"/>
    </row>
    <row r="584" spans="1:3" s="50" customFormat="1" ht="24" x14ac:dyDescent="0.55000000000000004">
      <c r="A584" s="100"/>
      <c r="B584" s="101"/>
      <c r="C584" s="101"/>
    </row>
    <row r="585" spans="1:3" s="50" customFormat="1" ht="24" x14ac:dyDescent="0.55000000000000004">
      <c r="A585" s="100"/>
      <c r="B585" s="101"/>
      <c r="C585" s="101"/>
    </row>
    <row r="586" spans="1:3" s="50" customFormat="1" ht="24" x14ac:dyDescent="0.55000000000000004">
      <c r="A586" s="100"/>
      <c r="B586" s="101"/>
      <c r="C586" s="101"/>
    </row>
    <row r="587" spans="1:3" s="50" customFormat="1" ht="24" x14ac:dyDescent="0.55000000000000004">
      <c r="A587" s="100"/>
      <c r="B587" s="101"/>
      <c r="C587" s="101"/>
    </row>
    <row r="588" spans="1:3" s="50" customFormat="1" ht="24" x14ac:dyDescent="0.55000000000000004">
      <c r="A588" s="100"/>
      <c r="B588" s="101"/>
      <c r="C588" s="101"/>
    </row>
    <row r="589" spans="1:3" s="50" customFormat="1" ht="24" x14ac:dyDescent="0.55000000000000004">
      <c r="A589" s="100"/>
      <c r="B589" s="101"/>
      <c r="C589" s="101"/>
    </row>
    <row r="590" spans="1:3" s="50" customFormat="1" ht="24" x14ac:dyDescent="0.55000000000000004">
      <c r="A590" s="100"/>
      <c r="B590" s="101"/>
      <c r="C590" s="101"/>
    </row>
    <row r="591" spans="1:3" s="50" customFormat="1" ht="24" x14ac:dyDescent="0.55000000000000004">
      <c r="A591" s="100"/>
      <c r="B591" s="101"/>
      <c r="C591" s="101"/>
    </row>
    <row r="592" spans="1:3" s="50" customFormat="1" ht="24" x14ac:dyDescent="0.55000000000000004">
      <c r="A592" s="100"/>
      <c r="B592" s="101"/>
      <c r="C592" s="101"/>
    </row>
    <row r="593" spans="1:3" s="50" customFormat="1" ht="24" x14ac:dyDescent="0.55000000000000004">
      <c r="A593" s="100"/>
      <c r="B593" s="101"/>
      <c r="C593" s="101"/>
    </row>
    <row r="594" spans="1:3" s="50" customFormat="1" ht="24" x14ac:dyDescent="0.55000000000000004">
      <c r="A594" s="100"/>
      <c r="B594" s="101"/>
      <c r="C594" s="101"/>
    </row>
    <row r="595" spans="1:3" s="50" customFormat="1" ht="24" x14ac:dyDescent="0.55000000000000004">
      <c r="A595" s="100"/>
      <c r="B595" s="101"/>
      <c r="C595" s="101"/>
    </row>
    <row r="596" spans="1:3" s="50" customFormat="1" ht="24" x14ac:dyDescent="0.55000000000000004">
      <c r="A596" s="100"/>
      <c r="B596" s="101"/>
      <c r="C596" s="101"/>
    </row>
    <row r="597" spans="1:3" s="50" customFormat="1" ht="24" x14ac:dyDescent="0.55000000000000004">
      <c r="A597" s="100"/>
      <c r="B597" s="101"/>
      <c r="C597" s="101"/>
    </row>
    <row r="598" spans="1:3" s="50" customFormat="1" ht="24" x14ac:dyDescent="0.55000000000000004">
      <c r="A598" s="100"/>
      <c r="B598" s="101"/>
      <c r="C598" s="101"/>
    </row>
    <row r="599" spans="1:3" s="50" customFormat="1" ht="24" x14ac:dyDescent="0.55000000000000004">
      <c r="A599" s="100"/>
      <c r="B599" s="101"/>
      <c r="C599" s="101"/>
    </row>
    <row r="600" spans="1:3" s="50" customFormat="1" ht="24" x14ac:dyDescent="0.55000000000000004">
      <c r="A600" s="100"/>
      <c r="B600" s="101"/>
      <c r="C600" s="101"/>
    </row>
    <row r="601" spans="1:3" s="50" customFormat="1" ht="24" x14ac:dyDescent="0.55000000000000004">
      <c r="A601" s="100"/>
      <c r="B601" s="101"/>
      <c r="C601" s="101"/>
    </row>
    <row r="602" spans="1:3" s="50" customFormat="1" ht="24" x14ac:dyDescent="0.55000000000000004">
      <c r="A602" s="100"/>
      <c r="B602" s="101"/>
      <c r="C602" s="101"/>
    </row>
    <row r="603" spans="1:3" s="50" customFormat="1" ht="24" x14ac:dyDescent="0.55000000000000004">
      <c r="A603" s="100"/>
      <c r="B603" s="101"/>
      <c r="C603" s="101"/>
    </row>
    <row r="604" spans="1:3" s="50" customFormat="1" ht="24" x14ac:dyDescent="0.55000000000000004">
      <c r="A604" s="100"/>
      <c r="B604" s="101"/>
      <c r="C604" s="101"/>
    </row>
    <row r="605" spans="1:3" s="50" customFormat="1" ht="24" x14ac:dyDescent="0.55000000000000004">
      <c r="A605" s="100"/>
      <c r="B605" s="101"/>
      <c r="C605" s="101"/>
    </row>
    <row r="606" spans="1:3" s="50" customFormat="1" ht="24" x14ac:dyDescent="0.55000000000000004">
      <c r="A606" s="100"/>
      <c r="B606" s="101"/>
      <c r="C606" s="101"/>
    </row>
    <row r="607" spans="1:3" s="50" customFormat="1" ht="24" x14ac:dyDescent="0.55000000000000004">
      <c r="A607" s="100"/>
      <c r="B607" s="101"/>
      <c r="C607" s="101"/>
    </row>
    <row r="608" spans="1:3" s="50" customFormat="1" ht="24" x14ac:dyDescent="0.55000000000000004">
      <c r="A608" s="100"/>
      <c r="B608" s="101"/>
      <c r="C608" s="101"/>
    </row>
    <row r="609" spans="1:3" s="50" customFormat="1" ht="24" x14ac:dyDescent="0.55000000000000004">
      <c r="A609" s="100"/>
      <c r="B609" s="101"/>
      <c r="C609" s="101"/>
    </row>
    <row r="610" spans="1:3" s="50" customFormat="1" ht="24" x14ac:dyDescent="0.55000000000000004">
      <c r="A610" s="100"/>
      <c r="B610" s="101"/>
      <c r="C610" s="101"/>
    </row>
    <row r="611" spans="1:3" s="50" customFormat="1" ht="24" x14ac:dyDescent="0.55000000000000004">
      <c r="A611" s="100"/>
      <c r="B611" s="101"/>
      <c r="C611" s="101"/>
    </row>
    <row r="612" spans="1:3" s="50" customFormat="1" ht="24" x14ac:dyDescent="0.55000000000000004">
      <c r="A612" s="100"/>
      <c r="B612" s="101"/>
      <c r="C612" s="101"/>
    </row>
    <row r="613" spans="1:3" s="50" customFormat="1" ht="24" x14ac:dyDescent="0.55000000000000004">
      <c r="A613" s="100"/>
      <c r="B613" s="101"/>
      <c r="C613" s="101"/>
    </row>
    <row r="614" spans="1:3" s="50" customFormat="1" ht="24" x14ac:dyDescent="0.55000000000000004">
      <c r="A614" s="100"/>
      <c r="B614" s="101"/>
      <c r="C614" s="101"/>
    </row>
    <row r="615" spans="1:3" s="50" customFormat="1" ht="24" x14ac:dyDescent="0.55000000000000004">
      <c r="A615" s="100"/>
      <c r="B615" s="101"/>
      <c r="C615" s="101"/>
    </row>
    <row r="616" spans="1:3" s="50" customFormat="1" ht="24" x14ac:dyDescent="0.55000000000000004">
      <c r="A616" s="100"/>
      <c r="B616" s="101"/>
      <c r="C616" s="101"/>
    </row>
    <row r="617" spans="1:3" s="50" customFormat="1" ht="24" x14ac:dyDescent="0.55000000000000004">
      <c r="A617" s="100"/>
      <c r="B617" s="101"/>
      <c r="C617" s="101"/>
    </row>
    <row r="618" spans="1:3" s="50" customFormat="1" ht="24" x14ac:dyDescent="0.55000000000000004">
      <c r="A618" s="100"/>
      <c r="B618" s="101"/>
      <c r="C618" s="101"/>
    </row>
    <row r="619" spans="1:3" s="50" customFormat="1" ht="24" x14ac:dyDescent="0.55000000000000004">
      <c r="A619" s="100"/>
      <c r="B619" s="101"/>
      <c r="C619" s="101"/>
    </row>
    <row r="620" spans="1:3" s="50" customFormat="1" ht="24" x14ac:dyDescent="0.55000000000000004">
      <c r="A620" s="100"/>
      <c r="B620" s="101"/>
      <c r="C620" s="101"/>
    </row>
    <row r="621" spans="1:3" s="50" customFormat="1" ht="24" x14ac:dyDescent="0.55000000000000004">
      <c r="A621" s="100"/>
      <c r="B621" s="101"/>
      <c r="C621" s="101"/>
    </row>
    <row r="622" spans="1:3" s="50" customFormat="1" ht="24" x14ac:dyDescent="0.55000000000000004">
      <c r="A622" s="100"/>
      <c r="B622" s="101"/>
      <c r="C622" s="101"/>
    </row>
    <row r="623" spans="1:3" s="50" customFormat="1" ht="24" x14ac:dyDescent="0.55000000000000004">
      <c r="A623" s="100"/>
      <c r="B623" s="101"/>
      <c r="C623" s="101"/>
    </row>
    <row r="624" spans="1:3" s="50" customFormat="1" ht="24" x14ac:dyDescent="0.55000000000000004">
      <c r="A624" s="100"/>
      <c r="B624" s="101"/>
      <c r="C624" s="101"/>
    </row>
    <row r="625" spans="1:3" s="50" customFormat="1" ht="24" x14ac:dyDescent="0.55000000000000004">
      <c r="A625" s="100"/>
      <c r="B625" s="101"/>
      <c r="C625" s="101"/>
    </row>
    <row r="626" spans="1:3" s="50" customFormat="1" ht="24" x14ac:dyDescent="0.55000000000000004">
      <c r="A626" s="100"/>
      <c r="B626" s="101"/>
      <c r="C626" s="101"/>
    </row>
    <row r="627" spans="1:3" s="50" customFormat="1" ht="24" x14ac:dyDescent="0.55000000000000004">
      <c r="A627" s="100"/>
      <c r="B627" s="101"/>
      <c r="C627" s="101"/>
    </row>
    <row r="628" spans="1:3" s="50" customFormat="1" ht="24" x14ac:dyDescent="0.55000000000000004">
      <c r="A628" s="100"/>
      <c r="B628" s="101"/>
      <c r="C628" s="101"/>
    </row>
  </sheetData>
  <mergeCells count="29">
    <mergeCell ref="B508:B509"/>
    <mergeCell ref="C508:C509"/>
    <mergeCell ref="A357:A359"/>
    <mergeCell ref="B357:D357"/>
    <mergeCell ref="A381:A382"/>
    <mergeCell ref="B381:B382"/>
    <mergeCell ref="C381:C382"/>
    <mergeCell ref="A446:A447"/>
    <mergeCell ref="B446:D446"/>
    <mergeCell ref="A468:A469"/>
    <mergeCell ref="B468:B469"/>
    <mergeCell ref="C468:C469"/>
    <mergeCell ref="A402:A403"/>
    <mergeCell ref="B402:D402"/>
    <mergeCell ref="A432:A433"/>
    <mergeCell ref="B432:B433"/>
    <mergeCell ref="A313:A314"/>
    <mergeCell ref="B313:D313"/>
    <mergeCell ref="A343:A344"/>
    <mergeCell ref="B343:B344"/>
    <mergeCell ref="C343:C344"/>
    <mergeCell ref="C432:C433"/>
    <mergeCell ref="A1:D1"/>
    <mergeCell ref="A2:D2"/>
    <mergeCell ref="A262:A263"/>
    <mergeCell ref="B262:D262"/>
    <mergeCell ref="A288:A289"/>
    <mergeCell ref="B288:B289"/>
    <mergeCell ref="C288:C289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123825</xdr:colOff>
                <xdr:row>380</xdr:row>
                <xdr:rowOff>161925</xdr:rowOff>
              </from>
              <to>
                <xdr:col>1</xdr:col>
                <xdr:colOff>257175</xdr:colOff>
                <xdr:row>381</xdr:row>
                <xdr:rowOff>28575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5">
            <anchor moveWithCells="1" sizeWithCells="1">
              <from>
                <xdr:col>1</xdr:col>
                <xdr:colOff>123825</xdr:colOff>
                <xdr:row>287</xdr:row>
                <xdr:rowOff>219075</xdr:rowOff>
              </from>
              <to>
                <xdr:col>1</xdr:col>
                <xdr:colOff>257175</xdr:colOff>
                <xdr:row>288</xdr:row>
                <xdr:rowOff>85725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6" r:id="rId7">
          <objectPr defaultSize="0" autoPict="0" r:id="rId5">
            <anchor moveWithCells="1" sizeWithCells="1">
              <from>
                <xdr:col>1</xdr:col>
                <xdr:colOff>123825</xdr:colOff>
                <xdr:row>431</xdr:row>
                <xdr:rowOff>161925</xdr:rowOff>
              </from>
              <to>
                <xdr:col>1</xdr:col>
                <xdr:colOff>257175</xdr:colOff>
                <xdr:row>432</xdr:row>
                <xdr:rowOff>28575</xdr:rowOff>
              </to>
            </anchor>
          </objectPr>
        </oleObject>
      </mc:Choice>
      <mc:Fallback>
        <oleObject progId="Equation.3" shapeId="8196" r:id="rId7"/>
      </mc:Fallback>
    </mc:AlternateContent>
    <mc:AlternateContent xmlns:mc="http://schemas.openxmlformats.org/markup-compatibility/2006">
      <mc:Choice Requires="x14">
        <oleObject progId="Equation.3" shapeId="8197" r:id="rId8">
          <objectPr defaultSize="0" autoPict="0" r:id="rId5">
            <anchor moveWithCells="1" sizeWithCells="1">
              <from>
                <xdr:col>1</xdr:col>
                <xdr:colOff>123825</xdr:colOff>
                <xdr:row>380</xdr:row>
                <xdr:rowOff>161925</xdr:rowOff>
              </from>
              <to>
                <xdr:col>1</xdr:col>
                <xdr:colOff>257175</xdr:colOff>
                <xdr:row>381</xdr:row>
                <xdr:rowOff>28575</xdr:rowOff>
              </to>
            </anchor>
          </objectPr>
        </oleObject>
      </mc:Choice>
      <mc:Fallback>
        <oleObject progId="Equation.3" shapeId="8197" r:id="rId8"/>
      </mc:Fallback>
    </mc:AlternateContent>
    <mc:AlternateContent xmlns:mc="http://schemas.openxmlformats.org/markup-compatibility/2006">
      <mc:Choice Requires="x14">
        <oleObject progId="Equation.3" shapeId="8198" r:id="rId9">
          <objectPr defaultSize="0" autoPict="0" r:id="rId5">
            <anchor moveWithCells="1" sizeWithCells="1">
              <from>
                <xdr:col>1</xdr:col>
                <xdr:colOff>123825</xdr:colOff>
                <xdr:row>287</xdr:row>
                <xdr:rowOff>219075</xdr:rowOff>
              </from>
              <to>
                <xdr:col>1</xdr:col>
                <xdr:colOff>257175</xdr:colOff>
                <xdr:row>288</xdr:row>
                <xdr:rowOff>85725</xdr:rowOff>
              </to>
            </anchor>
          </objectPr>
        </oleObject>
      </mc:Choice>
      <mc:Fallback>
        <oleObject progId="Equation.3" shapeId="8198" r:id="rId9"/>
      </mc:Fallback>
    </mc:AlternateContent>
    <mc:AlternateContent xmlns:mc="http://schemas.openxmlformats.org/markup-compatibility/2006">
      <mc:Choice Requires="x14">
        <oleObject progId="Equation.3" shapeId="8200" r:id="rId10">
          <objectPr defaultSize="0" autoPict="0" r:id="rId5">
            <anchor moveWithCells="1" sizeWithCells="1">
              <from>
                <xdr:col>1</xdr:col>
                <xdr:colOff>123825</xdr:colOff>
                <xdr:row>431</xdr:row>
                <xdr:rowOff>161925</xdr:rowOff>
              </from>
              <to>
                <xdr:col>1</xdr:col>
                <xdr:colOff>257175</xdr:colOff>
                <xdr:row>432</xdr:row>
                <xdr:rowOff>28575</xdr:rowOff>
              </to>
            </anchor>
          </objectPr>
        </oleObject>
      </mc:Choice>
      <mc:Fallback>
        <oleObject progId="Equation.3" shapeId="8200" r:id="rId10"/>
      </mc:Fallback>
    </mc:AlternateContent>
    <mc:AlternateContent xmlns:mc="http://schemas.openxmlformats.org/markup-compatibility/2006">
      <mc:Choice Requires="x14">
        <oleObject progId="Equation.3" shapeId="8202" r:id="rId11">
          <objectPr defaultSize="0" autoPict="0" r:id="rId5">
            <anchor moveWithCells="1" sizeWithCells="1">
              <from>
                <xdr:col>1</xdr:col>
                <xdr:colOff>123825</xdr:colOff>
                <xdr:row>342</xdr:row>
                <xdr:rowOff>219075</xdr:rowOff>
              </from>
              <to>
                <xdr:col>1</xdr:col>
                <xdr:colOff>257175</xdr:colOff>
                <xdr:row>343</xdr:row>
                <xdr:rowOff>85725</xdr:rowOff>
              </to>
            </anchor>
          </objectPr>
        </oleObject>
      </mc:Choice>
      <mc:Fallback>
        <oleObject progId="Equation.3" shapeId="8202" r:id="rId11"/>
      </mc:Fallback>
    </mc:AlternateContent>
    <mc:AlternateContent xmlns:mc="http://schemas.openxmlformats.org/markup-compatibility/2006">
      <mc:Choice Requires="x14">
        <oleObject progId="Equation.3" shapeId="8203" r:id="rId12">
          <objectPr defaultSize="0" autoPict="0" r:id="rId5">
            <anchor moveWithCells="1" sizeWithCells="1">
              <from>
                <xdr:col>1</xdr:col>
                <xdr:colOff>123825</xdr:colOff>
                <xdr:row>342</xdr:row>
                <xdr:rowOff>219075</xdr:rowOff>
              </from>
              <to>
                <xdr:col>1</xdr:col>
                <xdr:colOff>257175</xdr:colOff>
                <xdr:row>343</xdr:row>
                <xdr:rowOff>85725</xdr:rowOff>
              </to>
            </anchor>
          </objectPr>
        </oleObject>
      </mc:Choice>
      <mc:Fallback>
        <oleObject progId="Equation.3" shapeId="8203" r:id="rId12"/>
      </mc:Fallback>
    </mc:AlternateContent>
    <mc:AlternateContent xmlns:mc="http://schemas.openxmlformats.org/markup-compatibility/2006">
      <mc:Choice Requires="x14">
        <oleObject progId="Equation.3" shapeId="8204" r:id="rId13">
          <objectPr defaultSize="0" autoPict="0" r:id="rId5">
            <anchor moveWithCells="1" sizeWithCells="1">
              <from>
                <xdr:col>1</xdr:col>
                <xdr:colOff>123825</xdr:colOff>
                <xdr:row>467</xdr:row>
                <xdr:rowOff>161925</xdr:rowOff>
              </from>
              <to>
                <xdr:col>1</xdr:col>
                <xdr:colOff>257175</xdr:colOff>
                <xdr:row>468</xdr:row>
                <xdr:rowOff>28575</xdr:rowOff>
              </to>
            </anchor>
          </objectPr>
        </oleObject>
      </mc:Choice>
      <mc:Fallback>
        <oleObject progId="Equation.3" shapeId="8204" r:id="rId13"/>
      </mc:Fallback>
    </mc:AlternateContent>
    <mc:AlternateContent xmlns:mc="http://schemas.openxmlformats.org/markup-compatibility/2006">
      <mc:Choice Requires="x14">
        <oleObject progId="Equation.3" shapeId="8205" r:id="rId14">
          <objectPr defaultSize="0" autoPict="0" r:id="rId5">
            <anchor moveWithCells="1" sizeWithCells="1">
              <from>
                <xdr:col>1</xdr:col>
                <xdr:colOff>123825</xdr:colOff>
                <xdr:row>467</xdr:row>
                <xdr:rowOff>161925</xdr:rowOff>
              </from>
              <to>
                <xdr:col>1</xdr:col>
                <xdr:colOff>257175</xdr:colOff>
                <xdr:row>468</xdr:row>
                <xdr:rowOff>28575</xdr:rowOff>
              </to>
            </anchor>
          </objectPr>
        </oleObject>
      </mc:Choice>
      <mc:Fallback>
        <oleObject progId="Equation.3" shapeId="8205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K152"/>
  <sheetViews>
    <sheetView tabSelected="1" topLeftCell="A133" zoomScale="150" zoomScaleNormal="150" workbookViewId="0">
      <selection activeCell="B144" sqref="B144"/>
    </sheetView>
  </sheetViews>
  <sheetFormatPr defaultColWidth="9.140625" defaultRowHeight="24" x14ac:dyDescent="0.55000000000000004"/>
  <cols>
    <col min="1" max="1" width="5.85546875" style="5" customWidth="1"/>
    <col min="2" max="16384" width="9.140625" style="5"/>
  </cols>
  <sheetData>
    <row r="1" spans="1:11" ht="25.5" customHeight="1" x14ac:dyDescent="0.7">
      <c r="B1" s="223" t="s">
        <v>35</v>
      </c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" customHeight="1" x14ac:dyDescent="0.55000000000000004"/>
    <row r="3" spans="1:11" x14ac:dyDescent="0.55000000000000004">
      <c r="C3" s="5" t="s">
        <v>121</v>
      </c>
    </row>
    <row r="4" spans="1:11" x14ac:dyDescent="0.55000000000000004">
      <c r="B4" s="5" t="s">
        <v>517</v>
      </c>
    </row>
    <row r="5" spans="1:11" s="7" customFormat="1" x14ac:dyDescent="0.55000000000000004">
      <c r="A5" s="161" t="s">
        <v>518</v>
      </c>
      <c r="B5" s="5"/>
      <c r="C5" s="5"/>
      <c r="E5" s="5"/>
    </row>
    <row r="6" spans="1:11" s="7" customFormat="1" x14ac:dyDescent="0.55000000000000004">
      <c r="A6" s="6" t="s">
        <v>519</v>
      </c>
      <c r="B6" s="5"/>
      <c r="C6" s="5"/>
      <c r="E6" s="5"/>
    </row>
    <row r="7" spans="1:11" s="7" customFormat="1" x14ac:dyDescent="0.55000000000000004">
      <c r="A7" s="6" t="s">
        <v>520</v>
      </c>
      <c r="B7" s="5"/>
      <c r="C7" s="5"/>
      <c r="E7" s="5"/>
    </row>
    <row r="8" spans="1:11" s="7" customFormat="1" x14ac:dyDescent="0.55000000000000004">
      <c r="A8" s="6" t="s">
        <v>521</v>
      </c>
      <c r="B8" s="5"/>
      <c r="C8" s="5"/>
      <c r="E8" s="5"/>
    </row>
    <row r="9" spans="1:11" s="7" customFormat="1" x14ac:dyDescent="0.55000000000000004">
      <c r="A9" s="6" t="s">
        <v>522</v>
      </c>
      <c r="B9" s="5"/>
      <c r="C9" s="5"/>
      <c r="E9" s="5"/>
    </row>
    <row r="10" spans="1:11" s="7" customFormat="1" ht="14.25" customHeight="1" x14ac:dyDescent="0.55000000000000004">
      <c r="A10" s="6"/>
      <c r="B10" s="5"/>
      <c r="C10" s="5"/>
      <c r="E10" s="5"/>
    </row>
    <row r="11" spans="1:11" s="8" customFormat="1" ht="19.5" customHeight="1" x14ac:dyDescent="0.2">
      <c r="C11" s="9" t="s">
        <v>36</v>
      </c>
    </row>
    <row r="12" spans="1:11" ht="10.5" customHeight="1" x14ac:dyDescent="0.55000000000000004"/>
    <row r="13" spans="1:11" s="7" customFormat="1" x14ac:dyDescent="0.55000000000000004">
      <c r="C13" s="6" t="s">
        <v>118</v>
      </c>
    </row>
    <row r="14" spans="1:11" s="7" customFormat="1" x14ac:dyDescent="0.55000000000000004">
      <c r="B14" s="6" t="s">
        <v>525</v>
      </c>
      <c r="C14" s="10"/>
      <c r="D14" s="10"/>
    </row>
    <row r="15" spans="1:11" s="7" customFormat="1" x14ac:dyDescent="0.55000000000000004">
      <c r="B15" s="6" t="s">
        <v>526</v>
      </c>
      <c r="C15" s="10"/>
      <c r="D15" s="10"/>
    </row>
    <row r="16" spans="1:11" s="7" customFormat="1" x14ac:dyDescent="0.55000000000000004">
      <c r="B16" s="6" t="s">
        <v>527</v>
      </c>
      <c r="C16" s="10"/>
      <c r="D16" s="10"/>
    </row>
    <row r="17" spans="2:4" s="7" customFormat="1" x14ac:dyDescent="0.55000000000000004">
      <c r="B17" s="6" t="s">
        <v>529</v>
      </c>
      <c r="C17" s="10"/>
      <c r="D17" s="10"/>
    </row>
    <row r="18" spans="2:4" s="7" customFormat="1" x14ac:dyDescent="0.55000000000000004">
      <c r="B18" s="6" t="s">
        <v>528</v>
      </c>
      <c r="C18" s="10"/>
      <c r="D18" s="10"/>
    </row>
    <row r="19" spans="2:4" s="7" customFormat="1" x14ac:dyDescent="0.55000000000000004">
      <c r="B19" s="6" t="s">
        <v>530</v>
      </c>
      <c r="C19" s="10"/>
      <c r="D19" s="10"/>
    </row>
    <row r="20" spans="2:4" s="7" customFormat="1" x14ac:dyDescent="0.55000000000000004">
      <c r="B20" s="6" t="s">
        <v>531</v>
      </c>
      <c r="C20" s="10"/>
      <c r="D20" s="10"/>
    </row>
    <row r="21" spans="2:4" s="7" customFormat="1" x14ac:dyDescent="0.55000000000000004">
      <c r="B21" s="6" t="s">
        <v>458</v>
      </c>
      <c r="C21" s="10"/>
      <c r="D21" s="10"/>
    </row>
    <row r="22" spans="2:4" s="7" customFormat="1" x14ac:dyDescent="0.55000000000000004">
      <c r="B22" s="6"/>
      <c r="C22" s="10"/>
      <c r="D22" s="10"/>
    </row>
    <row r="23" spans="2:4" s="7" customFormat="1" x14ac:dyDescent="0.55000000000000004">
      <c r="B23" s="6"/>
      <c r="C23" s="10"/>
      <c r="D23" s="10"/>
    </row>
    <row r="24" spans="2:4" s="7" customFormat="1" x14ac:dyDescent="0.55000000000000004">
      <c r="B24" s="6"/>
      <c r="C24" s="10"/>
      <c r="D24" s="10"/>
    </row>
    <row r="25" spans="2:4" s="7" customFormat="1" x14ac:dyDescent="0.55000000000000004">
      <c r="B25" s="6"/>
      <c r="C25" s="10"/>
      <c r="D25" s="10"/>
    </row>
    <row r="26" spans="2:4" s="7" customFormat="1" x14ac:dyDescent="0.55000000000000004">
      <c r="B26" s="6"/>
      <c r="C26" s="10"/>
      <c r="D26" s="10"/>
    </row>
    <row r="27" spans="2:4" s="7" customFormat="1" x14ac:dyDescent="0.55000000000000004">
      <c r="B27" s="6"/>
      <c r="C27" s="10"/>
      <c r="D27" s="10"/>
    </row>
    <row r="28" spans="2:4" s="7" customFormat="1" x14ac:dyDescent="0.55000000000000004">
      <c r="B28" s="6"/>
      <c r="C28" s="10"/>
      <c r="D28" s="10"/>
    </row>
    <row r="29" spans="2:4" s="7" customFormat="1" x14ac:dyDescent="0.55000000000000004">
      <c r="B29" s="6"/>
      <c r="C29" s="10"/>
      <c r="D29" s="10"/>
    </row>
    <row r="30" spans="2:4" s="7" customFormat="1" x14ac:dyDescent="0.55000000000000004">
      <c r="B30" s="6"/>
      <c r="C30" s="10"/>
      <c r="D30" s="10"/>
    </row>
    <row r="31" spans="2:4" s="7" customFormat="1" x14ac:dyDescent="0.55000000000000004">
      <c r="B31" s="6" t="s">
        <v>533</v>
      </c>
      <c r="C31" s="10"/>
      <c r="D31" s="10"/>
    </row>
    <row r="32" spans="2:4" s="7" customFormat="1" x14ac:dyDescent="0.55000000000000004">
      <c r="B32" s="6" t="s">
        <v>534</v>
      </c>
      <c r="C32" s="10"/>
      <c r="D32" s="10"/>
    </row>
    <row r="33" spans="1:4" s="7" customFormat="1" x14ac:dyDescent="0.55000000000000004">
      <c r="B33" s="6" t="s">
        <v>535</v>
      </c>
      <c r="C33" s="10"/>
      <c r="D33" s="10"/>
    </row>
    <row r="34" spans="1:4" s="7" customFormat="1" x14ac:dyDescent="0.55000000000000004">
      <c r="B34" s="6" t="s">
        <v>536</v>
      </c>
      <c r="C34" s="10"/>
      <c r="D34" s="10"/>
    </row>
    <row r="35" spans="1:4" s="7" customFormat="1" x14ac:dyDescent="0.55000000000000004">
      <c r="B35" s="6" t="s">
        <v>537</v>
      </c>
      <c r="C35" s="10"/>
      <c r="D35" s="10"/>
    </row>
    <row r="36" spans="1:4" s="7" customFormat="1" x14ac:dyDescent="0.55000000000000004">
      <c r="B36" s="6" t="s">
        <v>538</v>
      </c>
      <c r="C36" s="10"/>
      <c r="D36" s="10"/>
    </row>
    <row r="37" spans="1:4" s="7" customFormat="1" x14ac:dyDescent="0.55000000000000004">
      <c r="B37" s="6" t="s">
        <v>539</v>
      </c>
      <c r="C37" s="10"/>
      <c r="D37" s="10"/>
    </row>
    <row r="38" spans="1:4" s="7" customFormat="1" x14ac:dyDescent="0.55000000000000004">
      <c r="B38" s="6" t="s">
        <v>587</v>
      </c>
      <c r="C38" s="10"/>
      <c r="D38" s="10"/>
    </row>
    <row r="39" spans="1:4" s="7" customFormat="1" x14ac:dyDescent="0.55000000000000004">
      <c r="B39" s="6" t="s">
        <v>588</v>
      </c>
      <c r="C39" s="10"/>
      <c r="D39" s="10"/>
    </row>
    <row r="40" spans="1:4" s="7" customFormat="1" x14ac:dyDescent="0.55000000000000004">
      <c r="A40" s="7" t="s">
        <v>589</v>
      </c>
      <c r="B40" s="6"/>
      <c r="C40" s="10"/>
      <c r="D40" s="10"/>
    </row>
    <row r="41" spans="1:4" s="7" customFormat="1" x14ac:dyDescent="0.55000000000000004">
      <c r="A41" s="7" t="s">
        <v>590</v>
      </c>
      <c r="B41" s="6"/>
      <c r="C41" s="10"/>
      <c r="D41" s="10"/>
    </row>
    <row r="42" spans="1:4" s="7" customFormat="1" x14ac:dyDescent="0.55000000000000004">
      <c r="B42" s="6" t="s">
        <v>591</v>
      </c>
      <c r="C42" s="10"/>
      <c r="D42" s="10"/>
    </row>
    <row r="43" spans="1:4" s="7" customFormat="1" x14ac:dyDescent="0.55000000000000004">
      <c r="B43" s="6" t="s">
        <v>532</v>
      </c>
      <c r="C43" s="10"/>
      <c r="D43" s="10"/>
    </row>
    <row r="44" spans="1:4" s="7" customFormat="1" x14ac:dyDescent="0.55000000000000004">
      <c r="B44" s="6" t="s">
        <v>593</v>
      </c>
      <c r="C44" s="10"/>
      <c r="D44" s="10"/>
    </row>
    <row r="45" spans="1:4" s="7" customFormat="1" x14ac:dyDescent="0.55000000000000004">
      <c r="B45" s="6" t="s">
        <v>540</v>
      </c>
      <c r="C45" s="10"/>
      <c r="D45" s="10"/>
    </row>
    <row r="46" spans="1:4" s="7" customFormat="1" x14ac:dyDescent="0.55000000000000004">
      <c r="B46" s="6" t="s">
        <v>541</v>
      </c>
      <c r="C46" s="10"/>
      <c r="D46" s="10"/>
    </row>
    <row r="47" spans="1:4" s="7" customFormat="1" x14ac:dyDescent="0.55000000000000004">
      <c r="B47" s="6" t="s">
        <v>542</v>
      </c>
      <c r="C47" s="10"/>
      <c r="D47" s="10"/>
    </row>
    <row r="48" spans="1:4" s="7" customFormat="1" x14ac:dyDescent="0.55000000000000004">
      <c r="B48" s="6" t="s">
        <v>543</v>
      </c>
      <c r="C48" s="10"/>
      <c r="D48" s="10"/>
    </row>
    <row r="49" spans="2:4" s="7" customFormat="1" x14ac:dyDescent="0.55000000000000004">
      <c r="B49" s="6" t="s">
        <v>544</v>
      </c>
      <c r="C49" s="10"/>
      <c r="D49" s="10"/>
    </row>
    <row r="50" spans="2:4" s="7" customFormat="1" x14ac:dyDescent="0.55000000000000004">
      <c r="B50" s="6" t="s">
        <v>545</v>
      </c>
      <c r="C50" s="10"/>
      <c r="D50" s="10"/>
    </row>
    <row r="51" spans="2:4" s="7" customFormat="1" x14ac:dyDescent="0.55000000000000004">
      <c r="B51" s="6" t="s">
        <v>553</v>
      </c>
      <c r="C51" s="10"/>
      <c r="D51" s="10"/>
    </row>
    <row r="52" spans="2:4" s="7" customFormat="1" x14ac:dyDescent="0.55000000000000004">
      <c r="B52" s="6"/>
      <c r="C52" s="10"/>
      <c r="D52" s="10"/>
    </row>
    <row r="53" spans="2:4" s="7" customFormat="1" x14ac:dyDescent="0.55000000000000004">
      <c r="B53" s="6"/>
      <c r="C53" s="10"/>
      <c r="D53" s="10"/>
    </row>
    <row r="54" spans="2:4" s="7" customFormat="1" x14ac:dyDescent="0.55000000000000004">
      <c r="B54" s="6"/>
      <c r="C54" s="10"/>
      <c r="D54" s="10"/>
    </row>
    <row r="55" spans="2:4" s="7" customFormat="1" x14ac:dyDescent="0.55000000000000004">
      <c r="B55" s="6"/>
      <c r="C55" s="10"/>
      <c r="D55" s="10"/>
    </row>
    <row r="56" spans="2:4" s="7" customFormat="1" x14ac:dyDescent="0.55000000000000004">
      <c r="B56" s="6"/>
      <c r="C56" s="10"/>
      <c r="D56" s="10"/>
    </row>
    <row r="57" spans="2:4" s="7" customFormat="1" x14ac:dyDescent="0.55000000000000004">
      <c r="B57" s="6"/>
      <c r="C57" s="10"/>
      <c r="D57" s="10"/>
    </row>
    <row r="58" spans="2:4" s="7" customFormat="1" x14ac:dyDescent="0.55000000000000004">
      <c r="B58" s="6"/>
      <c r="C58" s="10"/>
      <c r="D58" s="10"/>
    </row>
    <row r="59" spans="2:4" s="7" customFormat="1" x14ac:dyDescent="0.55000000000000004">
      <c r="B59" s="6"/>
      <c r="C59" s="10"/>
      <c r="D59" s="10"/>
    </row>
    <row r="60" spans="2:4" s="7" customFormat="1" x14ac:dyDescent="0.55000000000000004">
      <c r="B60" s="139" t="s">
        <v>546</v>
      </c>
      <c r="C60" s="10"/>
      <c r="D60" s="10"/>
    </row>
    <row r="61" spans="2:4" s="7" customFormat="1" x14ac:dyDescent="0.55000000000000004">
      <c r="B61" s="6" t="s">
        <v>547</v>
      </c>
      <c r="C61" s="10"/>
      <c r="D61" s="10"/>
    </row>
    <row r="62" spans="2:4" s="7" customFormat="1" x14ac:dyDescent="0.55000000000000004">
      <c r="B62" s="6" t="s">
        <v>548</v>
      </c>
      <c r="C62" s="10"/>
      <c r="D62" s="10"/>
    </row>
    <row r="63" spans="2:4" s="7" customFormat="1" x14ac:dyDescent="0.55000000000000004">
      <c r="B63" s="6" t="s">
        <v>549</v>
      </c>
      <c r="C63" s="10"/>
      <c r="D63" s="10"/>
    </row>
    <row r="64" spans="2:4" s="7" customFormat="1" x14ac:dyDescent="0.55000000000000004">
      <c r="B64" s="6" t="s">
        <v>550</v>
      </c>
      <c r="C64" s="10"/>
      <c r="D64" s="10"/>
    </row>
    <row r="65" spans="1:4" s="7" customFormat="1" x14ac:dyDescent="0.55000000000000004">
      <c r="A65" s="139"/>
      <c r="B65" s="6" t="s">
        <v>594</v>
      </c>
      <c r="C65" s="10"/>
      <c r="D65" s="10"/>
    </row>
    <row r="66" spans="1:4" s="7" customFormat="1" x14ac:dyDescent="0.55000000000000004">
      <c r="A66" s="7" t="s">
        <v>595</v>
      </c>
      <c r="B66" s="6"/>
      <c r="C66" s="10"/>
      <c r="D66" s="10"/>
    </row>
    <row r="67" spans="1:4" s="7" customFormat="1" x14ac:dyDescent="0.55000000000000004">
      <c r="B67" s="6" t="s">
        <v>597</v>
      </c>
      <c r="C67" s="10"/>
      <c r="D67" s="10"/>
    </row>
    <row r="68" spans="1:4" s="7" customFormat="1" x14ac:dyDescent="0.55000000000000004">
      <c r="B68" s="6" t="s">
        <v>596</v>
      </c>
      <c r="C68" s="10"/>
      <c r="D68" s="10"/>
    </row>
    <row r="69" spans="1:4" s="7" customFormat="1" x14ac:dyDescent="0.55000000000000004">
      <c r="B69" s="6" t="s">
        <v>551</v>
      </c>
      <c r="C69" s="10"/>
      <c r="D69" s="10"/>
    </row>
    <row r="70" spans="1:4" s="7" customFormat="1" x14ac:dyDescent="0.55000000000000004">
      <c r="B70" s="6" t="s">
        <v>552</v>
      </c>
      <c r="C70" s="10"/>
      <c r="D70" s="10"/>
    </row>
    <row r="71" spans="1:4" s="7" customFormat="1" x14ac:dyDescent="0.55000000000000004">
      <c r="B71" s="6" t="s">
        <v>598</v>
      </c>
      <c r="C71" s="10"/>
      <c r="D71" s="10"/>
    </row>
    <row r="72" spans="1:4" s="7" customFormat="1" x14ac:dyDescent="0.55000000000000004">
      <c r="B72" s="6" t="s">
        <v>612</v>
      </c>
      <c r="C72" s="10"/>
      <c r="D72" s="10"/>
    </row>
    <row r="73" spans="1:4" s="7" customFormat="1" x14ac:dyDescent="0.55000000000000004">
      <c r="B73" s="6" t="s">
        <v>613</v>
      </c>
      <c r="C73" s="10"/>
      <c r="D73" s="10"/>
    </row>
    <row r="74" spans="1:4" s="7" customFormat="1" x14ac:dyDescent="0.55000000000000004">
      <c r="B74" s="6" t="s">
        <v>614</v>
      </c>
      <c r="C74" s="10"/>
      <c r="D74" s="10"/>
    </row>
    <row r="75" spans="1:4" s="7" customFormat="1" x14ac:dyDescent="0.55000000000000004">
      <c r="B75" s="6" t="s">
        <v>615</v>
      </c>
      <c r="C75" s="10"/>
      <c r="D75" s="10"/>
    </row>
    <row r="76" spans="1:4" s="7" customFormat="1" x14ac:dyDescent="0.55000000000000004">
      <c r="B76" s="6" t="s">
        <v>616</v>
      </c>
      <c r="C76" s="10"/>
      <c r="D76" s="10"/>
    </row>
    <row r="77" spans="1:4" s="7" customFormat="1" x14ac:dyDescent="0.55000000000000004">
      <c r="B77" s="6" t="s">
        <v>617</v>
      </c>
      <c r="C77" s="10"/>
      <c r="D77" s="10"/>
    </row>
    <row r="78" spans="1:4" s="7" customFormat="1" x14ac:dyDescent="0.55000000000000004">
      <c r="B78" s="6" t="s">
        <v>618</v>
      </c>
      <c r="C78" s="10"/>
      <c r="D78" s="10"/>
    </row>
    <row r="79" spans="1:4" s="7" customFormat="1" x14ac:dyDescent="0.55000000000000004">
      <c r="B79" s="6"/>
      <c r="C79" s="10"/>
      <c r="D79" s="10"/>
    </row>
    <row r="80" spans="1:4" s="7" customFormat="1" x14ac:dyDescent="0.55000000000000004">
      <c r="B80" s="6"/>
      <c r="C80" s="10"/>
      <c r="D80" s="10"/>
    </row>
    <row r="81" spans="2:4" s="7" customFormat="1" x14ac:dyDescent="0.55000000000000004">
      <c r="B81" s="6"/>
      <c r="C81" s="10"/>
      <c r="D81" s="10"/>
    </row>
    <row r="82" spans="2:4" s="7" customFormat="1" x14ac:dyDescent="0.55000000000000004">
      <c r="B82" s="6"/>
      <c r="C82" s="10"/>
      <c r="D82" s="10"/>
    </row>
    <row r="83" spans="2:4" s="7" customFormat="1" x14ac:dyDescent="0.55000000000000004">
      <c r="B83" s="6"/>
      <c r="C83" s="10"/>
      <c r="D83" s="10"/>
    </row>
    <row r="84" spans="2:4" s="7" customFormat="1" x14ac:dyDescent="0.55000000000000004">
      <c r="B84" s="6"/>
      <c r="C84" s="10"/>
      <c r="D84" s="10"/>
    </row>
    <row r="85" spans="2:4" s="7" customFormat="1" x14ac:dyDescent="0.55000000000000004">
      <c r="B85" s="6"/>
      <c r="C85" s="10"/>
      <c r="D85" s="10"/>
    </row>
    <row r="86" spans="2:4" s="7" customFormat="1" x14ac:dyDescent="0.55000000000000004">
      <c r="B86" s="139"/>
      <c r="C86" s="11" t="s">
        <v>37</v>
      </c>
    </row>
    <row r="87" spans="2:4" s="7" customFormat="1" x14ac:dyDescent="0.55000000000000004">
      <c r="C87" s="7" t="s">
        <v>38</v>
      </c>
    </row>
    <row r="88" spans="2:4" s="7" customFormat="1" x14ac:dyDescent="0.55000000000000004">
      <c r="B88" s="7" t="s">
        <v>554</v>
      </c>
    </row>
    <row r="89" spans="2:4" s="7" customFormat="1" x14ac:dyDescent="0.55000000000000004">
      <c r="B89" s="7" t="s">
        <v>599</v>
      </c>
    </row>
    <row r="90" spans="2:4" s="7" customFormat="1" x14ac:dyDescent="0.55000000000000004">
      <c r="C90" s="7" t="s">
        <v>564</v>
      </c>
    </row>
    <row r="91" spans="2:4" s="7" customFormat="1" x14ac:dyDescent="0.55000000000000004">
      <c r="B91" s="7" t="s">
        <v>566</v>
      </c>
    </row>
    <row r="92" spans="2:4" s="7" customFormat="1" x14ac:dyDescent="0.55000000000000004">
      <c r="B92" s="7" t="s">
        <v>565</v>
      </c>
    </row>
    <row r="93" spans="2:4" s="7" customFormat="1" x14ac:dyDescent="0.55000000000000004">
      <c r="C93" s="7" t="s">
        <v>558</v>
      </c>
    </row>
    <row r="94" spans="2:4" s="7" customFormat="1" x14ac:dyDescent="0.55000000000000004">
      <c r="B94" s="7" t="s">
        <v>559</v>
      </c>
    </row>
    <row r="95" spans="2:4" s="7" customFormat="1" x14ac:dyDescent="0.55000000000000004">
      <c r="B95" s="7" t="s">
        <v>560</v>
      </c>
    </row>
    <row r="96" spans="2:4" s="7" customFormat="1" x14ac:dyDescent="0.55000000000000004">
      <c r="C96" s="7" t="s">
        <v>567</v>
      </c>
    </row>
    <row r="97" spans="2:3" s="7" customFormat="1" x14ac:dyDescent="0.55000000000000004">
      <c r="B97" s="7" t="s">
        <v>569</v>
      </c>
    </row>
    <row r="98" spans="2:3" s="7" customFormat="1" x14ac:dyDescent="0.55000000000000004">
      <c r="B98" s="7" t="s">
        <v>568</v>
      </c>
    </row>
    <row r="99" spans="2:3" s="7" customFormat="1" x14ac:dyDescent="0.55000000000000004">
      <c r="C99" s="7" t="s">
        <v>561</v>
      </c>
    </row>
    <row r="100" spans="2:3" s="7" customFormat="1" x14ac:dyDescent="0.55000000000000004">
      <c r="B100" s="7" t="s">
        <v>562</v>
      </c>
    </row>
    <row r="101" spans="2:3" s="7" customFormat="1" x14ac:dyDescent="0.55000000000000004">
      <c r="B101" s="7" t="s">
        <v>563</v>
      </c>
    </row>
    <row r="102" spans="2:3" s="7" customFormat="1" x14ac:dyDescent="0.55000000000000004"/>
    <row r="103" spans="2:3" s="7" customFormat="1" x14ac:dyDescent="0.55000000000000004"/>
    <row r="104" spans="2:3" s="7" customFormat="1" x14ac:dyDescent="0.55000000000000004"/>
    <row r="105" spans="2:3" s="7" customFormat="1" x14ac:dyDescent="0.55000000000000004"/>
    <row r="106" spans="2:3" s="7" customFormat="1" x14ac:dyDescent="0.55000000000000004"/>
    <row r="107" spans="2:3" s="7" customFormat="1" x14ac:dyDescent="0.55000000000000004"/>
    <row r="108" spans="2:3" s="7" customFormat="1" x14ac:dyDescent="0.55000000000000004"/>
    <row r="109" spans="2:3" s="7" customFormat="1" x14ac:dyDescent="0.55000000000000004"/>
    <row r="110" spans="2:3" s="7" customFormat="1" x14ac:dyDescent="0.55000000000000004"/>
    <row r="111" spans="2:3" s="7" customFormat="1" x14ac:dyDescent="0.55000000000000004"/>
    <row r="112" spans="2:3" s="7" customFormat="1" x14ac:dyDescent="0.55000000000000004"/>
    <row r="113" spans="1:4" s="7" customFormat="1" x14ac:dyDescent="0.55000000000000004"/>
    <row r="114" spans="1:4" s="7" customFormat="1" x14ac:dyDescent="0.55000000000000004"/>
    <row r="115" spans="1:4" s="12" customFormat="1" x14ac:dyDescent="0.55000000000000004">
      <c r="A115" s="50"/>
      <c r="B115" s="166"/>
      <c r="C115" s="13" t="s">
        <v>39</v>
      </c>
    </row>
    <row r="116" spans="1:4" s="12" customFormat="1" x14ac:dyDescent="0.55000000000000004">
      <c r="B116" s="166"/>
      <c r="C116" s="12" t="s">
        <v>570</v>
      </c>
    </row>
    <row r="117" spans="1:4" s="7" customFormat="1" x14ac:dyDescent="0.55000000000000004">
      <c r="A117" s="67" t="s">
        <v>111</v>
      </c>
      <c r="B117" s="68"/>
      <c r="C117" s="68"/>
      <c r="D117" s="69"/>
    </row>
    <row r="118" spans="1:4" s="7" customFormat="1" x14ac:dyDescent="0.55000000000000004">
      <c r="A118" s="67" t="s">
        <v>608</v>
      </c>
      <c r="B118" s="68"/>
      <c r="C118" s="68"/>
      <c r="D118" s="69"/>
    </row>
    <row r="119" spans="1:4" s="7" customFormat="1" x14ac:dyDescent="0.55000000000000004">
      <c r="A119" s="67" t="s">
        <v>609</v>
      </c>
      <c r="B119" s="68"/>
      <c r="C119" s="68"/>
      <c r="D119" s="69"/>
    </row>
    <row r="120" spans="1:4" s="7" customFormat="1" x14ac:dyDescent="0.55000000000000004">
      <c r="A120" s="67" t="s">
        <v>610</v>
      </c>
      <c r="B120" s="68"/>
      <c r="C120" s="68"/>
      <c r="D120" s="69"/>
    </row>
    <row r="121" spans="1:4" s="12" customFormat="1" x14ac:dyDescent="0.55000000000000004">
      <c r="B121" s="166"/>
      <c r="C121" s="12" t="s">
        <v>572</v>
      </c>
    </row>
    <row r="122" spans="1:4" s="12" customFormat="1" x14ac:dyDescent="0.55000000000000004">
      <c r="A122" s="12" t="s">
        <v>619</v>
      </c>
      <c r="B122" s="166"/>
    </row>
    <row r="123" spans="1:4" s="12" customFormat="1" x14ac:dyDescent="0.55000000000000004">
      <c r="A123" s="12" t="s">
        <v>620</v>
      </c>
      <c r="B123" s="166"/>
    </row>
    <row r="124" spans="1:4" s="7" customFormat="1" x14ac:dyDescent="0.55000000000000004">
      <c r="A124" s="67" t="s">
        <v>621</v>
      </c>
      <c r="B124" s="68"/>
      <c r="C124" s="68"/>
      <c r="D124" s="69"/>
    </row>
    <row r="125" spans="1:4" s="7" customFormat="1" x14ac:dyDescent="0.55000000000000004">
      <c r="A125" s="67" t="s">
        <v>571</v>
      </c>
      <c r="B125" s="68"/>
      <c r="C125" s="68"/>
      <c r="D125" s="69"/>
    </row>
    <row r="126" spans="1:4" s="12" customFormat="1" x14ac:dyDescent="0.55000000000000004">
      <c r="C126" s="12" t="s">
        <v>623</v>
      </c>
    </row>
    <row r="127" spans="1:4" s="7" customFormat="1" x14ac:dyDescent="0.55000000000000004">
      <c r="A127" s="67" t="s">
        <v>600</v>
      </c>
      <c r="B127" s="68"/>
      <c r="C127" s="68"/>
      <c r="D127" s="69"/>
    </row>
    <row r="128" spans="1:4" s="7" customFormat="1" x14ac:dyDescent="0.55000000000000004">
      <c r="A128" s="67" t="s">
        <v>601</v>
      </c>
      <c r="B128" s="68"/>
      <c r="C128" s="68"/>
      <c r="D128" s="69"/>
    </row>
    <row r="129" spans="1:4" s="7" customFormat="1" x14ac:dyDescent="0.55000000000000004">
      <c r="A129" s="67" t="s">
        <v>602</v>
      </c>
      <c r="B129" s="68"/>
      <c r="C129" s="68"/>
      <c r="D129" s="69"/>
    </row>
    <row r="130" spans="1:4" s="7" customFormat="1" x14ac:dyDescent="0.55000000000000004">
      <c r="A130" s="67"/>
      <c r="B130" s="68" t="s">
        <v>603</v>
      </c>
      <c r="C130" s="68"/>
      <c r="D130" s="69"/>
    </row>
    <row r="131" spans="1:4" s="7" customFormat="1" x14ac:dyDescent="0.55000000000000004">
      <c r="A131" s="67"/>
      <c r="B131" s="68"/>
      <c r="C131" s="68" t="s">
        <v>573</v>
      </c>
      <c r="D131" s="69"/>
    </row>
    <row r="132" spans="1:4" s="7" customFormat="1" x14ac:dyDescent="0.55000000000000004">
      <c r="A132" s="67" t="s">
        <v>111</v>
      </c>
      <c r="B132" s="68"/>
      <c r="C132" s="68"/>
      <c r="D132" s="69"/>
    </row>
    <row r="133" spans="1:4" s="7" customFormat="1" x14ac:dyDescent="0.55000000000000004">
      <c r="A133" s="67" t="s">
        <v>574</v>
      </c>
      <c r="B133" s="68"/>
      <c r="C133" s="68"/>
      <c r="D133" s="69"/>
    </row>
    <row r="134" spans="1:4" s="7" customFormat="1" x14ac:dyDescent="0.55000000000000004">
      <c r="A134" s="67" t="s">
        <v>575</v>
      </c>
      <c r="B134" s="68"/>
      <c r="C134" s="68"/>
      <c r="D134" s="69"/>
    </row>
    <row r="135" spans="1:4" s="7" customFormat="1" x14ac:dyDescent="0.55000000000000004">
      <c r="A135" s="67" t="s">
        <v>576</v>
      </c>
      <c r="B135" s="68"/>
      <c r="C135" s="68"/>
      <c r="D135" s="69"/>
    </row>
    <row r="136" spans="1:4" s="7" customFormat="1" x14ac:dyDescent="0.55000000000000004">
      <c r="A136" s="67"/>
      <c r="B136" s="68"/>
      <c r="C136" s="68" t="s">
        <v>622</v>
      </c>
      <c r="D136" s="69"/>
    </row>
    <row r="137" spans="1:4" s="7" customFormat="1" x14ac:dyDescent="0.55000000000000004">
      <c r="A137" s="67" t="s">
        <v>577</v>
      </c>
      <c r="B137" s="68"/>
      <c r="C137" s="68"/>
      <c r="D137" s="69"/>
    </row>
    <row r="138" spans="1:4" s="7" customFormat="1" x14ac:dyDescent="0.55000000000000004">
      <c r="A138" s="67" t="s">
        <v>578</v>
      </c>
      <c r="B138" s="68"/>
      <c r="C138" s="68"/>
      <c r="D138" s="69"/>
    </row>
    <row r="139" spans="1:4" s="7" customFormat="1" x14ac:dyDescent="0.55000000000000004">
      <c r="A139" s="67" t="s">
        <v>579</v>
      </c>
      <c r="B139" s="68"/>
      <c r="C139" s="68"/>
      <c r="D139" s="69"/>
    </row>
    <row r="140" spans="1:4" s="7" customFormat="1" x14ac:dyDescent="0.55000000000000004">
      <c r="A140" s="67"/>
      <c r="B140" s="68"/>
      <c r="C140" s="68"/>
      <c r="D140" s="69"/>
    </row>
    <row r="141" spans="1:4" s="7" customFormat="1" x14ac:dyDescent="0.55000000000000004">
      <c r="A141" s="67"/>
      <c r="B141" s="68"/>
      <c r="C141" s="68"/>
      <c r="D141" s="69"/>
    </row>
    <row r="142" spans="1:4" s="7" customFormat="1" x14ac:dyDescent="0.55000000000000004">
      <c r="A142" s="67"/>
      <c r="B142" s="68"/>
      <c r="C142" s="68"/>
      <c r="D142" s="69"/>
    </row>
    <row r="143" spans="1:4" s="7" customFormat="1" x14ac:dyDescent="0.55000000000000004">
      <c r="A143" s="67"/>
      <c r="B143" s="68"/>
      <c r="C143" s="68"/>
      <c r="D143" s="69"/>
    </row>
    <row r="144" spans="1:4" x14ac:dyDescent="0.55000000000000004">
      <c r="B144" s="5" t="s">
        <v>633</v>
      </c>
    </row>
    <row r="145" spans="2:2" x14ac:dyDescent="0.55000000000000004">
      <c r="B145" s="5" t="s">
        <v>584</v>
      </c>
    </row>
    <row r="146" spans="2:2" x14ac:dyDescent="0.55000000000000004">
      <c r="B146" s="5" t="s">
        <v>585</v>
      </c>
    </row>
    <row r="147" spans="2:2" x14ac:dyDescent="0.55000000000000004">
      <c r="B147" s="5" t="s">
        <v>586</v>
      </c>
    </row>
    <row r="148" spans="2:2" x14ac:dyDescent="0.55000000000000004">
      <c r="B148" s="5" t="s">
        <v>583</v>
      </c>
    </row>
    <row r="149" spans="2:2" x14ac:dyDescent="0.55000000000000004">
      <c r="B149" s="5" t="s">
        <v>604</v>
      </c>
    </row>
    <row r="150" spans="2:2" x14ac:dyDescent="0.55000000000000004">
      <c r="B150" s="5" t="s">
        <v>500</v>
      </c>
    </row>
    <row r="151" spans="2:2" x14ac:dyDescent="0.55000000000000004">
      <c r="B151" s="5" t="s">
        <v>581</v>
      </c>
    </row>
    <row r="152" spans="2:2" x14ac:dyDescent="0.55000000000000004">
      <c r="B152" s="5" t="s">
        <v>582</v>
      </c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การตอบแบบฟอร์ม 1</vt:lpstr>
      <vt:lpstr>EPE (Elementary 2)</vt:lpstr>
      <vt:lpstr>Intermediate</vt:lpstr>
      <vt:lpstr>Pre-Intermediate</vt:lpstr>
      <vt:lpstr>Staeter 2</vt:lpstr>
      <vt:lpstr>Upper-Intermediate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2022-04-04T02:43:29Z</cp:lastPrinted>
  <dcterms:created xsi:type="dcterms:W3CDTF">2020-12-28T02:20:10Z</dcterms:created>
  <dcterms:modified xsi:type="dcterms:W3CDTF">2022-06-22T03:35:24Z</dcterms:modified>
</cp:coreProperties>
</file>