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B26A56EF-B77D-4B82-9279-49FE2A85BE7D}" xr6:coauthVersionLast="36" xr6:coauthVersionMax="36" xr10:uidLastSave="{00000000-0000-0000-0000-000000000000}"/>
  <bookViews>
    <workbookView xWindow="-105" yWindow="-105" windowWidth="23250" windowHeight="12570" firstSheet="1" activeTab="7" xr2:uid="{00000000-000D-0000-FFFF-FFFF00000000}"/>
  </bookViews>
  <sheets>
    <sheet name="การตอบแบบฟอร์ม 1" sheetId="1" r:id="rId1"/>
    <sheet name="EPE (Elementary 2)" sheetId="2" r:id="rId2"/>
    <sheet name="EPE (Intermediate)" sheetId="3" r:id="rId3"/>
    <sheet name="EPE (Pre-Intermediate)" sheetId="4" r:id="rId4"/>
    <sheet name="EPE (Starter 2)" sheetId="5" r:id="rId5"/>
    <sheet name="EPE (Upper-Intermediate)" sheetId="9" r:id="rId6"/>
    <sheet name="สรุปรวม" sheetId="8" r:id="rId7"/>
    <sheet name="บทสรุปผู้บริหาร" sheetId="7" r:id="rId8"/>
  </sheets>
  <definedNames>
    <definedName name="_xlnm._FilterDatabase" localSheetId="1" hidden="1">'EPE (Elementary 2)'!$F$1:$F$44</definedName>
    <definedName name="_xlnm._FilterDatabase" localSheetId="2" hidden="1">'EPE (Intermediate)'!$F$1:$F$82</definedName>
    <definedName name="_xlnm._FilterDatabase" localSheetId="3" hidden="1">'EPE (Pre-Intermediate)'!$G$1:$G$57</definedName>
    <definedName name="_xlnm._FilterDatabase" localSheetId="4" hidden="1">'EPE (Starter 2)'!$F$1:$F$56</definedName>
    <definedName name="_xlnm._FilterDatabase" localSheetId="5" hidden="1">'EPE (Upper-Intermediate)'!$F$1:$F$61</definedName>
  </definedNames>
  <calcPr calcId="191029"/>
</workbook>
</file>

<file path=xl/calcChain.xml><?xml version="1.0" encoding="utf-8"?>
<calcChain xmlns="http://schemas.openxmlformats.org/spreadsheetml/2006/main">
  <c r="C635" i="8" l="1"/>
  <c r="C636" i="8"/>
  <c r="C634" i="8"/>
  <c r="B637" i="8"/>
  <c r="C637" i="8" s="1"/>
  <c r="C629" i="8"/>
  <c r="C628" i="8"/>
  <c r="B631" i="8"/>
  <c r="C631" i="8" s="1"/>
  <c r="C622" i="8"/>
  <c r="C617" i="8"/>
  <c r="C618" i="8"/>
  <c r="C616" i="8"/>
  <c r="C612" i="8"/>
  <c r="B619" i="8"/>
  <c r="C619" i="8" s="1"/>
  <c r="C163" i="8" l="1"/>
  <c r="C164" i="8"/>
  <c r="C165" i="8"/>
  <c r="C166" i="8"/>
  <c r="C167" i="8"/>
  <c r="C168" i="8"/>
  <c r="C169" i="8"/>
  <c r="C162" i="8"/>
  <c r="C143" i="8"/>
  <c r="C144" i="8"/>
  <c r="C145" i="8"/>
  <c r="C146" i="8"/>
  <c r="C147" i="8"/>
  <c r="C148" i="8"/>
  <c r="C149" i="8"/>
  <c r="C150" i="8"/>
  <c r="C151" i="8"/>
  <c r="C152" i="8"/>
  <c r="B170" i="8"/>
  <c r="C170" i="8" s="1"/>
  <c r="C155" i="8"/>
  <c r="C156" i="8"/>
  <c r="C157" i="8"/>
  <c r="C158" i="8"/>
  <c r="C159" i="8"/>
  <c r="C160" i="8"/>
  <c r="C154" i="8"/>
  <c r="C142" i="8"/>
  <c r="C116" i="8"/>
  <c r="C117" i="8"/>
  <c r="C118" i="8"/>
  <c r="C119" i="8"/>
  <c r="C120" i="8"/>
  <c r="C121" i="8"/>
  <c r="C122" i="8"/>
  <c r="C123" i="8"/>
  <c r="C124" i="8"/>
  <c r="C125" i="8"/>
  <c r="C126" i="8"/>
  <c r="C115" i="8"/>
  <c r="C107" i="8"/>
  <c r="C108" i="8"/>
  <c r="C109" i="8"/>
  <c r="C110" i="8"/>
  <c r="C111" i="8"/>
  <c r="C112" i="8"/>
  <c r="C113" i="8"/>
  <c r="C106" i="8"/>
  <c r="C93" i="8"/>
  <c r="C92" i="8"/>
  <c r="C90" i="8"/>
  <c r="C89" i="8"/>
  <c r="C87" i="8"/>
  <c r="C86" i="8"/>
  <c r="C84" i="8"/>
  <c r="C83" i="8"/>
  <c r="C81" i="8"/>
  <c r="C80" i="8"/>
  <c r="C45" i="8"/>
  <c r="C46" i="8"/>
  <c r="C47" i="8"/>
  <c r="C49" i="8"/>
  <c r="C50" i="8"/>
  <c r="C51" i="8"/>
  <c r="C52" i="8"/>
  <c r="C54" i="8"/>
  <c r="C55" i="8"/>
  <c r="C56" i="8"/>
  <c r="C57" i="8"/>
  <c r="C59" i="8"/>
  <c r="C60" i="8"/>
  <c r="C61" i="8"/>
  <c r="C63" i="8"/>
  <c r="C64" i="8"/>
  <c r="C65" i="8"/>
  <c r="C44" i="8"/>
  <c r="C30" i="8"/>
  <c r="C29" i="8"/>
  <c r="C27" i="8"/>
  <c r="C26" i="8"/>
  <c r="C24" i="8"/>
  <c r="C23" i="8"/>
  <c r="C18" i="8"/>
  <c r="C17" i="8"/>
  <c r="E36" i="2"/>
  <c r="E37" i="2"/>
  <c r="E38" i="2"/>
  <c r="E39" i="2"/>
  <c r="E40" i="2"/>
  <c r="E41" i="2"/>
  <c r="E42" i="2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E23" i="9"/>
  <c r="B23" i="9"/>
  <c r="B22" i="9"/>
  <c r="B24" i="9" s="1"/>
  <c r="E30" i="9"/>
  <c r="E29" i="9"/>
  <c r="E28" i="9"/>
  <c r="E27" i="9"/>
  <c r="E26" i="9"/>
  <c r="E25" i="9"/>
  <c r="E24" i="9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33" i="5"/>
  <c r="B32" i="9"/>
  <c r="B28" i="9"/>
  <c r="B27" i="9"/>
  <c r="B26" i="9"/>
  <c r="H36" i="9" l="1"/>
  <c r="E31" i="9"/>
  <c r="H34" i="5"/>
  <c r="E39" i="5"/>
  <c r="E33" i="5"/>
  <c r="B42" i="5"/>
  <c r="B41" i="5"/>
  <c r="B37" i="5"/>
  <c r="B38" i="5"/>
  <c r="B33" i="5"/>
  <c r="B32" i="5"/>
  <c r="E36" i="5"/>
  <c r="E35" i="5"/>
  <c r="E34" i="5"/>
  <c r="H55" i="4"/>
  <c r="H56" i="4"/>
  <c r="H41" i="4"/>
  <c r="H54" i="4"/>
  <c r="H53" i="4"/>
  <c r="H52" i="4"/>
  <c r="H51" i="4"/>
  <c r="H50" i="4"/>
  <c r="H49" i="4"/>
  <c r="H48" i="4"/>
  <c r="H47" i="4"/>
  <c r="H46" i="4"/>
  <c r="H44" i="4"/>
  <c r="H45" i="4"/>
  <c r="H43" i="4"/>
  <c r="H42" i="4"/>
  <c r="H40" i="4"/>
  <c r="H39" i="4"/>
  <c r="H38" i="4"/>
  <c r="H37" i="4"/>
  <c r="H36" i="4"/>
  <c r="E46" i="4"/>
  <c r="E43" i="4"/>
  <c r="E45" i="4"/>
  <c r="E44" i="4"/>
  <c r="E42" i="4"/>
  <c r="E37" i="4"/>
  <c r="E36" i="4"/>
  <c r="B45" i="4"/>
  <c r="B41" i="4"/>
  <c r="B39" i="4"/>
  <c r="B42" i="4"/>
  <c r="B40" i="4"/>
  <c r="B36" i="4"/>
  <c r="B35" i="4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72" i="3" s="1"/>
  <c r="E56" i="3"/>
  <c r="E51" i="3"/>
  <c r="E58" i="3"/>
  <c r="E59" i="3"/>
  <c r="E57" i="3"/>
  <c r="E55" i="3"/>
  <c r="E54" i="3"/>
  <c r="E53" i="3"/>
  <c r="E52" i="3"/>
  <c r="E50" i="3"/>
  <c r="E49" i="3"/>
  <c r="E48" i="3"/>
  <c r="B58" i="3"/>
  <c r="B57" i="3"/>
  <c r="B54" i="3"/>
  <c r="B53" i="3"/>
  <c r="B52" i="3"/>
  <c r="B48" i="3"/>
  <c r="B47" i="3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45" i="2" s="1"/>
  <c r="H29" i="2"/>
  <c r="E43" i="2"/>
  <c r="E44" i="2"/>
  <c r="E60" i="3" l="1"/>
  <c r="H57" i="4"/>
  <c r="B37" i="4"/>
  <c r="B43" i="4"/>
  <c r="B55" i="3"/>
  <c r="B38" i="2"/>
  <c r="B37" i="2"/>
  <c r="B36" i="2"/>
  <c r="B35" i="2"/>
  <c r="E30" i="2"/>
  <c r="E29" i="2"/>
  <c r="B30" i="2"/>
  <c r="B29" i="2"/>
  <c r="N25" i="2"/>
  <c r="J22" i="2"/>
  <c r="J23" i="2" s="1"/>
  <c r="J24" i="2" s="1"/>
  <c r="K22" i="2"/>
  <c r="K23" i="2" s="1"/>
  <c r="L22" i="2"/>
  <c r="L23" i="2" s="1"/>
  <c r="M22" i="2"/>
  <c r="N22" i="2"/>
  <c r="N23" i="2" s="1"/>
  <c r="N24" i="2" s="1"/>
  <c r="O22" i="2"/>
  <c r="O23" i="2" s="1"/>
  <c r="P22" i="2"/>
  <c r="Q22" i="2"/>
  <c r="R22" i="2"/>
  <c r="R23" i="2" s="1"/>
  <c r="R24" i="2" s="1"/>
  <c r="S22" i="2"/>
  <c r="T22" i="2"/>
  <c r="T23" i="2" s="1"/>
  <c r="J25" i="2"/>
  <c r="K25" i="2"/>
  <c r="L25" i="2"/>
  <c r="M25" i="2"/>
  <c r="O25" i="2"/>
  <c r="P25" i="2"/>
  <c r="Q25" i="2"/>
  <c r="R25" i="2"/>
  <c r="S25" i="2"/>
  <c r="T25" i="2"/>
  <c r="I25" i="2"/>
  <c r="I22" i="2"/>
  <c r="I23" i="2" s="1"/>
  <c r="J17" i="9"/>
  <c r="J18" i="9" s="1"/>
  <c r="J19" i="9" s="1"/>
  <c r="K17" i="9"/>
  <c r="L17" i="9"/>
  <c r="M17" i="9"/>
  <c r="N17" i="9"/>
  <c r="N18" i="9" s="1"/>
  <c r="N19" i="9" s="1"/>
  <c r="O17" i="9"/>
  <c r="O18" i="9" s="1"/>
  <c r="O19" i="9" s="1"/>
  <c r="P17" i="9"/>
  <c r="Q17" i="9"/>
  <c r="R17" i="9"/>
  <c r="S17" i="9"/>
  <c r="S18" i="9" s="1"/>
  <c r="T17" i="9"/>
  <c r="K18" i="9"/>
  <c r="L18" i="9"/>
  <c r="P18" i="9"/>
  <c r="P19" i="9" s="1"/>
  <c r="R18" i="9"/>
  <c r="R19" i="9" s="1"/>
  <c r="T18" i="9"/>
  <c r="T19" i="9" s="1"/>
  <c r="K19" i="9"/>
  <c r="L19" i="9"/>
  <c r="J20" i="9"/>
  <c r="K20" i="9"/>
  <c r="L20" i="9"/>
  <c r="M20" i="9"/>
  <c r="N20" i="9"/>
  <c r="O20" i="9"/>
  <c r="P20" i="9"/>
  <c r="Q20" i="9"/>
  <c r="R20" i="9"/>
  <c r="S20" i="9"/>
  <c r="T20" i="9"/>
  <c r="I20" i="9"/>
  <c r="I17" i="9"/>
  <c r="I18" i="9" s="1"/>
  <c r="J28" i="5"/>
  <c r="K28" i="5"/>
  <c r="K29" i="5" s="1"/>
  <c r="K30" i="5" s="1"/>
  <c r="L28" i="5"/>
  <c r="M28" i="5"/>
  <c r="M29" i="5" s="1"/>
  <c r="N28" i="5"/>
  <c r="O28" i="5"/>
  <c r="P28" i="5"/>
  <c r="Q28" i="5"/>
  <c r="Q29" i="5" s="1"/>
  <c r="R28" i="5"/>
  <c r="R29" i="5" s="1"/>
  <c r="R30" i="5" s="1"/>
  <c r="S28" i="5"/>
  <c r="T28" i="5"/>
  <c r="J29" i="5"/>
  <c r="J30" i="5" s="1"/>
  <c r="N29" i="5"/>
  <c r="N30" i="5" s="1"/>
  <c r="O29" i="5"/>
  <c r="O30" i="5" s="1"/>
  <c r="J31" i="5"/>
  <c r="K31" i="5"/>
  <c r="L31" i="5"/>
  <c r="M31" i="5"/>
  <c r="N31" i="5"/>
  <c r="O31" i="5"/>
  <c r="P31" i="5"/>
  <c r="Q31" i="5"/>
  <c r="R31" i="5"/>
  <c r="S31" i="5"/>
  <c r="T31" i="5"/>
  <c r="I31" i="5"/>
  <c r="I28" i="5"/>
  <c r="J30" i="4"/>
  <c r="J31" i="4" s="1"/>
  <c r="J32" i="4" s="1"/>
  <c r="K30" i="4"/>
  <c r="K31" i="4" s="1"/>
  <c r="K32" i="4" s="1"/>
  <c r="L30" i="4"/>
  <c r="M30" i="4"/>
  <c r="M31" i="4" s="1"/>
  <c r="N30" i="4"/>
  <c r="N31" i="4" s="1"/>
  <c r="N32" i="4" s="1"/>
  <c r="O30" i="4"/>
  <c r="O31" i="4" s="1"/>
  <c r="O32" i="4" s="1"/>
  <c r="P30" i="4"/>
  <c r="Q30" i="4"/>
  <c r="R30" i="4"/>
  <c r="R31" i="4" s="1"/>
  <c r="R32" i="4" s="1"/>
  <c r="S30" i="4"/>
  <c r="S31" i="4" s="1"/>
  <c r="S32" i="4" s="1"/>
  <c r="T30" i="4"/>
  <c r="J33" i="4"/>
  <c r="K33" i="4"/>
  <c r="L33" i="4"/>
  <c r="M33" i="4"/>
  <c r="N33" i="4"/>
  <c r="O33" i="4"/>
  <c r="P33" i="4"/>
  <c r="Q33" i="4"/>
  <c r="R33" i="4"/>
  <c r="S33" i="4"/>
  <c r="T33" i="4"/>
  <c r="I33" i="4"/>
  <c r="I30" i="4"/>
  <c r="I31" i="4" s="1"/>
  <c r="I32" i="4" s="1"/>
  <c r="J40" i="3"/>
  <c r="J41" i="3" s="1"/>
  <c r="J42" i="3" s="1"/>
  <c r="K40" i="3"/>
  <c r="K41" i="3" s="1"/>
  <c r="K42" i="3" s="1"/>
  <c r="L40" i="3"/>
  <c r="M40" i="3"/>
  <c r="M41" i="3" s="1"/>
  <c r="N40" i="3"/>
  <c r="N41" i="3" s="1"/>
  <c r="N42" i="3" s="1"/>
  <c r="O40" i="3"/>
  <c r="P40" i="3"/>
  <c r="Q40" i="3"/>
  <c r="R40" i="3"/>
  <c r="R41" i="3" s="1"/>
  <c r="R42" i="3" s="1"/>
  <c r="S40" i="3"/>
  <c r="T40" i="3"/>
  <c r="O41" i="3"/>
  <c r="O42" i="3" s="1"/>
  <c r="S41" i="3"/>
  <c r="S42" i="3" s="1"/>
  <c r="J43" i="3"/>
  <c r="K43" i="3"/>
  <c r="L43" i="3"/>
  <c r="M43" i="3"/>
  <c r="N43" i="3"/>
  <c r="O43" i="3"/>
  <c r="P43" i="3"/>
  <c r="Q43" i="3"/>
  <c r="R43" i="3"/>
  <c r="S43" i="3"/>
  <c r="T43" i="3"/>
  <c r="S19" i="9" l="1"/>
  <c r="I19" i="9"/>
  <c r="I29" i="5"/>
  <c r="I30" i="5" s="1"/>
  <c r="S29" i="5"/>
  <c r="S30" i="5" s="1"/>
  <c r="O24" i="2"/>
  <c r="S23" i="2"/>
  <c r="S24" i="2" s="1"/>
  <c r="B31" i="2"/>
  <c r="B39" i="2"/>
  <c r="T24" i="2"/>
  <c r="L24" i="2"/>
  <c r="I24" i="2"/>
  <c r="K24" i="2"/>
  <c r="P23" i="2"/>
  <c r="P24" i="2" s="1"/>
  <c r="Q23" i="2"/>
  <c r="Q24" i="2" s="1"/>
  <c r="M23" i="2"/>
  <c r="M24" i="2" s="1"/>
  <c r="Q18" i="9"/>
  <c r="Q19" i="9" s="1"/>
  <c r="M18" i="9"/>
  <c r="M19" i="9" s="1"/>
  <c r="Q30" i="5"/>
  <c r="M30" i="5"/>
  <c r="T29" i="5"/>
  <c r="T30" i="5" s="1"/>
  <c r="P29" i="5"/>
  <c r="P30" i="5" s="1"/>
  <c r="L29" i="5"/>
  <c r="L30" i="5" s="1"/>
  <c r="Q31" i="4"/>
  <c r="Q32" i="4" s="1"/>
  <c r="M32" i="4"/>
  <c r="T31" i="4"/>
  <c r="T32" i="4" s="1"/>
  <c r="P31" i="4"/>
  <c r="P32" i="4" s="1"/>
  <c r="L31" i="4"/>
  <c r="L32" i="4" s="1"/>
  <c r="Q41" i="3"/>
  <c r="Q42" i="3" s="1"/>
  <c r="M42" i="3"/>
  <c r="T41" i="3"/>
  <c r="T42" i="3" s="1"/>
  <c r="P41" i="3"/>
  <c r="P42" i="3" s="1"/>
  <c r="L41" i="3"/>
  <c r="L42" i="3" s="1"/>
  <c r="I43" i="3"/>
  <c r="I40" i="3"/>
  <c r="I41" i="3" l="1"/>
  <c r="I42" i="3" s="1"/>
  <c r="B315" i="8"/>
  <c r="C315" i="8" s="1"/>
  <c r="C235" i="8"/>
  <c r="C623" i="8"/>
  <c r="C624" i="8"/>
  <c r="B625" i="8"/>
  <c r="C625" i="8" s="1"/>
  <c r="C313" i="8"/>
  <c r="C314" i="8"/>
  <c r="C312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10" i="8"/>
  <c r="C311" i="8"/>
  <c r="C289" i="8"/>
  <c r="C263" i="8"/>
  <c r="C264" i="8"/>
  <c r="C265" i="8"/>
  <c r="C266" i="8"/>
  <c r="C267" i="8"/>
  <c r="C268" i="8"/>
  <c r="C269" i="8"/>
  <c r="C270" i="8"/>
  <c r="C271" i="8"/>
  <c r="C272" i="8"/>
  <c r="C273" i="8"/>
  <c r="C277" i="8"/>
  <c r="C278" i="8"/>
  <c r="C279" i="8"/>
  <c r="C280" i="8"/>
  <c r="C281" i="8"/>
  <c r="C282" i="8"/>
  <c r="C283" i="8"/>
  <c r="C284" i="8"/>
  <c r="C285" i="8"/>
  <c r="C286" i="8"/>
  <c r="C287" i="8"/>
  <c r="C262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45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6" i="8"/>
  <c r="C217" i="8"/>
  <c r="C194" i="8"/>
  <c r="C195" i="8"/>
  <c r="C196" i="8"/>
  <c r="C197" i="8"/>
  <c r="C198" i="8"/>
  <c r="C199" i="8"/>
  <c r="C200" i="8"/>
  <c r="C201" i="8"/>
  <c r="C202" i="8"/>
  <c r="C203" i="8"/>
  <c r="C211" i="8"/>
  <c r="C212" i="8"/>
  <c r="C213" i="8"/>
  <c r="C214" i="8"/>
  <c r="C215" i="8"/>
  <c r="C193" i="8"/>
  <c r="B66" i="8" l="1"/>
  <c r="C66" i="8" s="1"/>
  <c r="B33" i="9" l="1"/>
  <c r="B34" i="9" l="1"/>
  <c r="E38" i="5"/>
  <c r="E37" i="5"/>
  <c r="E41" i="4"/>
  <c r="E39" i="4"/>
  <c r="E40" i="4"/>
  <c r="E38" i="4"/>
  <c r="B46" i="4"/>
  <c r="B345" i="8"/>
  <c r="B346" i="8"/>
  <c r="B347" i="8"/>
  <c r="B348" i="8"/>
  <c r="B349" i="8"/>
  <c r="B350" i="8"/>
  <c r="B351" i="8"/>
  <c r="B352" i="8"/>
  <c r="B353" i="8"/>
  <c r="B380" i="8"/>
  <c r="B383" i="8"/>
  <c r="B354" i="8"/>
  <c r="B355" i="8" l="1"/>
  <c r="E40" i="5"/>
  <c r="B39" i="5"/>
  <c r="E47" i="4"/>
  <c r="B49" i="3"/>
  <c r="B59" i="3"/>
  <c r="B43" i="5"/>
  <c r="B34" i="5"/>
  <c r="B47" i="4"/>
  <c r="E31" i="2"/>
  <c r="B613" i="8" l="1"/>
  <c r="C613" i="8" s="1"/>
  <c r="B94" i="8" l="1"/>
  <c r="C94" i="8" s="1"/>
  <c r="C350" i="8" l="1"/>
  <c r="C348" i="8"/>
  <c r="B20" i="8"/>
  <c r="B21" i="8"/>
  <c r="C21" i="8" s="1"/>
  <c r="C20" i="8" l="1"/>
  <c r="B31" i="8"/>
  <c r="C31" i="8" s="1"/>
  <c r="C352" i="8"/>
  <c r="C353" i="8"/>
  <c r="C383" i="8"/>
  <c r="C347" i="8"/>
  <c r="C354" i="8"/>
  <c r="C346" i="8"/>
  <c r="C349" i="8"/>
  <c r="C345" i="8"/>
  <c r="C380" i="8"/>
  <c r="C351" i="8"/>
  <c r="B565" i="8"/>
  <c r="D565" i="8" s="1"/>
  <c r="B569" i="8"/>
  <c r="D569" i="8" s="1"/>
  <c r="C355" i="8" l="1"/>
  <c r="B568" i="8"/>
  <c r="D568" i="8" s="1"/>
  <c r="C561" i="8"/>
  <c r="B561" i="8"/>
  <c r="B567" i="8"/>
  <c r="D567" i="8" s="1"/>
  <c r="B566" i="8"/>
  <c r="D566" i="8" s="1"/>
  <c r="C570" i="8"/>
  <c r="B570" i="8"/>
  <c r="D570" i="8" s="1"/>
  <c r="B564" i="8"/>
  <c r="D564" i="8" s="1"/>
  <c r="B594" i="8"/>
  <c r="B563" i="8"/>
  <c r="D563" i="8" s="1"/>
  <c r="B591" i="8"/>
  <c r="B562" i="8"/>
  <c r="D562" i="8" s="1"/>
  <c r="C565" i="8" l="1"/>
  <c r="B595" i="8"/>
  <c r="D595" i="8" s="1"/>
  <c r="D594" i="8"/>
  <c r="C566" i="8"/>
  <c r="C569" i="8"/>
  <c r="C594" i="8"/>
  <c r="C595" i="8" s="1"/>
  <c r="C567" i="8"/>
  <c r="C562" i="8"/>
  <c r="C564" i="8"/>
  <c r="D561" i="8"/>
  <c r="B571" i="8"/>
  <c r="D571" i="8" s="1"/>
  <c r="D591" i="8"/>
  <c r="B592" i="8"/>
  <c r="D592" i="8" s="1"/>
  <c r="C591" i="8"/>
  <c r="C592" i="8" s="1"/>
  <c r="C563" i="8"/>
  <c r="C568" i="8"/>
  <c r="C571" i="8" l="1"/>
  <c r="B393" i="8" l="1"/>
  <c r="B522" i="8"/>
  <c r="B521" i="8"/>
  <c r="B520" i="8"/>
  <c r="B519" i="8"/>
  <c r="B518" i="8"/>
  <c r="B517" i="8"/>
  <c r="B516" i="8"/>
  <c r="B514" i="8"/>
  <c r="B513" i="8"/>
  <c r="B457" i="8"/>
  <c r="B485" i="8"/>
  <c r="B482" i="8"/>
  <c r="B456" i="8"/>
  <c r="B455" i="8"/>
  <c r="B454" i="8"/>
  <c r="B453" i="8"/>
  <c r="B452" i="8"/>
  <c r="B451" i="8"/>
  <c r="B450" i="8"/>
  <c r="B448" i="8"/>
  <c r="B402" i="8"/>
  <c r="B425" i="8"/>
  <c r="B422" i="8"/>
  <c r="B401" i="8"/>
  <c r="B400" i="8"/>
  <c r="B399" i="8"/>
  <c r="B398" i="8"/>
  <c r="B397" i="8"/>
  <c r="B396" i="8"/>
  <c r="B395" i="8"/>
  <c r="B394" i="8"/>
  <c r="B403" i="8" l="1"/>
  <c r="C548" i="8"/>
  <c r="B548" i="8"/>
  <c r="C515" i="8"/>
  <c r="B515" i="8"/>
  <c r="B523" i="8" s="1"/>
  <c r="C551" i="8"/>
  <c r="B551" i="8"/>
  <c r="C449" i="8"/>
  <c r="B449" i="8"/>
  <c r="B458" i="8" s="1"/>
  <c r="C516" i="8"/>
  <c r="C520" i="8"/>
  <c r="C522" i="8"/>
  <c r="C517" i="8" l="1"/>
  <c r="C521" i="8"/>
  <c r="C513" i="8"/>
  <c r="C519" i="8"/>
  <c r="C514" i="8"/>
  <c r="C518" i="8"/>
  <c r="C455" i="8"/>
  <c r="C450" i="8"/>
  <c r="C451" i="8"/>
  <c r="C448" i="8"/>
  <c r="C454" i="8"/>
  <c r="C452" i="8"/>
  <c r="C456" i="8"/>
  <c r="C453" i="8"/>
  <c r="C485" i="8"/>
  <c r="C457" i="8"/>
  <c r="C482" i="8"/>
  <c r="C393" i="8"/>
  <c r="C402" i="8"/>
  <c r="C422" i="8"/>
  <c r="C425" i="8"/>
  <c r="C398" i="8"/>
  <c r="C396" i="8"/>
  <c r="C395" i="8"/>
  <c r="C401" i="8"/>
  <c r="C400" i="8"/>
  <c r="C399" i="8"/>
  <c r="C394" i="8"/>
  <c r="C397" i="8"/>
  <c r="C523" i="8" l="1"/>
  <c r="C458" i="8"/>
  <c r="C403" i="8"/>
  <c r="C552" i="8" l="1"/>
  <c r="D551" i="8"/>
  <c r="C549" i="8"/>
  <c r="D548" i="8"/>
  <c r="D522" i="8"/>
  <c r="D521" i="8"/>
  <c r="D520" i="8"/>
  <c r="D519" i="8"/>
  <c r="D518" i="8"/>
  <c r="D517" i="8"/>
  <c r="D516" i="8"/>
  <c r="D515" i="8"/>
  <c r="D514" i="8"/>
  <c r="C486" i="8"/>
  <c r="D485" i="8"/>
  <c r="C483" i="8"/>
  <c r="B483" i="8"/>
  <c r="D483" i="8" s="1"/>
  <c r="D457" i="8"/>
  <c r="D456" i="8"/>
  <c r="D455" i="8"/>
  <c r="D454" i="8"/>
  <c r="D453" i="8"/>
  <c r="D452" i="8"/>
  <c r="D451" i="8"/>
  <c r="D450" i="8"/>
  <c r="D449" i="8"/>
  <c r="D448" i="8"/>
  <c r="C426" i="8"/>
  <c r="D425" i="8"/>
  <c r="C423" i="8"/>
  <c r="D422" i="8"/>
  <c r="D402" i="8"/>
  <c r="D401" i="8"/>
  <c r="D400" i="8"/>
  <c r="D399" i="8"/>
  <c r="D398" i="8"/>
  <c r="D397" i="8"/>
  <c r="D396" i="8"/>
  <c r="D395" i="8"/>
  <c r="D394" i="8"/>
  <c r="D393" i="8"/>
  <c r="B549" i="8" l="1"/>
  <c r="D549" i="8" s="1"/>
  <c r="B423" i="8"/>
  <c r="D423" i="8" s="1"/>
  <c r="B552" i="8"/>
  <c r="D552" i="8" s="1"/>
  <c r="B486" i="8"/>
  <c r="D486" i="8" s="1"/>
  <c r="B426" i="8"/>
  <c r="D426" i="8" s="1"/>
  <c r="D458" i="8"/>
  <c r="D403" i="8"/>
  <c r="D482" i="8"/>
  <c r="D345" i="8"/>
  <c r="D347" i="8" l="1"/>
  <c r="D348" i="8"/>
  <c r="D349" i="8"/>
  <c r="D350" i="8"/>
  <c r="D351" i="8"/>
  <c r="D352" i="8"/>
  <c r="D353" i="8"/>
  <c r="D354" i="8"/>
  <c r="C381" i="8"/>
  <c r="C384" i="8"/>
  <c r="B384" i="8" l="1"/>
  <c r="D384" i="8" s="1"/>
  <c r="D383" i="8"/>
  <c r="B381" i="8"/>
  <c r="D381" i="8" s="1"/>
  <c r="D380" i="8"/>
  <c r="D523" i="8" l="1"/>
  <c r="D513" i="8"/>
  <c r="D346" i="8"/>
  <c r="B29" i="9"/>
</calcChain>
</file>

<file path=xl/sharedStrings.xml><?xml version="1.0" encoding="utf-8"?>
<sst xmlns="http://schemas.openxmlformats.org/spreadsheetml/2006/main" count="2842" uniqueCount="718">
  <si>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</si>
  <si>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</si>
  <si>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</si>
  <si>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</si>
  <si>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</si>
  <si>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</si>
  <si>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</si>
  <si>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</si>
  <si>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</si>
  <si>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</si>
  <si>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</si>
  <si>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</si>
  <si>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</si>
  <si>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</si>
  <si>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</si>
  <si>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</si>
  <si>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</si>
  <si>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</si>
  <si>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</si>
  <si>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</si>
  <si>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</si>
  <si>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</si>
  <si>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</si>
  <si>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วิศวกรรมศาสตร์</t>
  </si>
  <si>
    <t>EPE (Elementary 2)</t>
  </si>
  <si>
    <t>31-40 ปี</t>
  </si>
  <si>
    <t>หญิง</t>
  </si>
  <si>
    <t>20-30 ปี</t>
  </si>
  <si>
    <t>ศึกษาศาสตร์</t>
  </si>
  <si>
    <t>ปริญญาโท</t>
  </si>
  <si>
    <t>EPE (Intermediate)</t>
  </si>
  <si>
    <t>บริหารธุรกิจ</t>
  </si>
  <si>
    <t>สาธารณสุข</t>
  </si>
  <si>
    <t>การบริหารการศึกษา</t>
  </si>
  <si>
    <t>EPE (Starter 2)</t>
  </si>
  <si>
    <t>EPE (Pre-Intermediate)</t>
  </si>
  <si>
    <t>วิทยาศาสตร์การเกษตร</t>
  </si>
  <si>
    <t>เกษตรศาสตร์ ทรัพยากรธรรมชาติและสิ่งแวดล้อม</t>
  </si>
  <si>
    <t>เภสัชศาสตร์</t>
  </si>
  <si>
    <t>-</t>
  </si>
  <si>
    <t>คณะสาธารณสุขศาสตร์</t>
  </si>
  <si>
    <t>คณะศึกษาศาสตร์</t>
  </si>
  <si>
    <t>สังคมศาสตร์</t>
  </si>
  <si>
    <t>หลักสูตรและการสอน</t>
  </si>
  <si>
    <t>ไม่มี</t>
  </si>
  <si>
    <t>คณะวิศวกรรมศาสตร์</t>
  </si>
  <si>
    <t>มนุษยศาสตร์</t>
  </si>
  <si>
    <t>วิทยาศาสตร์</t>
  </si>
  <si>
    <t>สาธารณสุขศาสตร์</t>
  </si>
  <si>
    <t>การสื่อสาร</t>
  </si>
  <si>
    <t>สถิติ</t>
  </si>
  <si>
    <t>51 ปีขึ้นไป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</si>
  <si>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</si>
  <si>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</si>
  <si>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</si>
  <si>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1. กลุ่ม Elementary 2 พบว่า  ก่อนเข้ารับการอบรมผู้เข้าร่วมโครงการมีความรู้ความเข้าใจ</t>
  </si>
  <si>
    <t>2. กลุ่ม  Intermediate  พบว่า  ก่อนเข้ารับการอบรมผู้เข้าร่วมโครงการมีความรู้ความเข้าใจ</t>
  </si>
  <si>
    <t>3. กลุ่ม Pre - Intermediate  พบว่า  ก่อนเข้ารับการอบรมผู้เข้าร่วมโครงการมีความรู้</t>
  </si>
  <si>
    <t>4. กลุ่ม  Starter 2 พบว่า  ก่อนเข้ารับการอบรมผู้เข้าร่วมโครงการมีความรู้ความเข้าใจ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</si>
  <si>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</si>
  <si>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</si>
  <si>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</si>
  <si>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</si>
  <si>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</si>
  <si>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</si>
  <si>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</si>
  <si>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</si>
  <si>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</si>
  <si>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</si>
  <si>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</si>
  <si>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</si>
  <si>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 xml:space="preserve">Intermediate </t>
  </si>
  <si>
    <t xml:space="preserve">Pre - Intermediate    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</si>
  <si>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</si>
  <si>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</si>
  <si>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</si>
  <si>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</si>
  <si>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</si>
  <si>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</si>
  <si>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 xml:space="preserve">Intermediate  </t>
  </si>
  <si>
    <t xml:space="preserve">Pre - Intermediate   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</si>
  <si>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</si>
  <si>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</si>
  <si>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</si>
  <si>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</si>
  <si>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 xml:space="preserve">Pre - Intermediate 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</si>
  <si>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</si>
  <si>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</si>
  <si>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</si>
  <si>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 xml:space="preserve">   คณะเกษตรศาสตร์ ทรัพยากรธรรมชาติและสิ่งแวดล้อม</t>
  </si>
  <si>
    <t xml:space="preserve">   คณะบริหารธุรกิจ เศรษฐศาสตร์และการสื่อสาร</t>
  </si>
  <si>
    <t xml:space="preserve">   คณะวิทยาศาสตร์</t>
  </si>
  <si>
    <t xml:space="preserve">   คณะวิทยาศาสตร์การแพทย์</t>
  </si>
  <si>
    <t xml:space="preserve">   คณะวิศวกรรมศาสตร์</t>
  </si>
  <si>
    <t xml:space="preserve">   คณะเภสัชศาสตร์</t>
  </si>
  <si>
    <t xml:space="preserve">   คณะสาธารณสุขศาสตร์</t>
  </si>
  <si>
    <t xml:space="preserve">   คณะมนุษยศาสตร์</t>
  </si>
  <si>
    <t>Pre - Intermediate</t>
  </si>
  <si>
    <t xml:space="preserve">Starter 2   </t>
  </si>
  <si>
    <t xml:space="preserve">   คณะสังคมศาสตร์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</si>
  <si>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</si>
  <si>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</si>
  <si>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</si>
  <si>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</si>
  <si>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</si>
  <si>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</si>
  <si>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</si>
  <si>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</si>
  <si>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</si>
  <si>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</si>
  <si>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</si>
  <si>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</si>
  <si>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</si>
  <si>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</si>
  <si>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</si>
  <si>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</si>
  <si>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</si>
  <si>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</si>
  <si>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</si>
  <si>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</si>
  <si>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</si>
  <si>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</si>
  <si>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</si>
  <si>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</si>
  <si>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</si>
  <si>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</si>
  <si>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</si>
  <si>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</si>
  <si>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8 แสดงผลการประเมินโครงการฯ กลุ่ม Intermediate 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</si>
  <si>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</si>
  <si>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</si>
  <si>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10 แสดงผลการประเมินโครงการฯ กลุ่ม Pre - Intermediate </t>
  </si>
  <si>
    <t xml:space="preserve">EPE (Pre - Intermediate) 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</si>
  <si>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</si>
  <si>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ตาราง 12 แสดงผลการประเมินโครงการฯ กลุ่ม Starter 2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</si>
  <si>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</si>
  <si>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Elementary 2</t>
  </si>
  <si>
    <t>กลุ่ม Starter 2</t>
  </si>
  <si>
    <t>คณะ</t>
  </si>
  <si>
    <t>เพศ</t>
  </si>
  <si>
    <t>อายุ</t>
  </si>
  <si>
    <t>ระดับ</t>
  </si>
  <si>
    <t>สาขาวิชา</t>
  </si>
  <si>
    <t>วิทยาศาสตร์การแพทย์</t>
  </si>
  <si>
    <t>ที่อยู่อีเมล</t>
  </si>
  <si>
    <t>เทคโนโลยีสารสนเทศ</t>
  </si>
  <si>
    <t>จุลชีววิทยา</t>
  </si>
  <si>
    <t>ศิลปะและการออกแบบ</t>
  </si>
  <si>
    <t>สังคมศึกษา</t>
  </si>
  <si>
    <t>ไม่มีครับ</t>
  </si>
  <si>
    <t>กลุ่ม Intermediate</t>
  </si>
  <si>
    <t>กลุ่ม Per-Intermediate</t>
  </si>
  <si>
    <t>EPE (Upper-Intermediate)</t>
  </si>
  <si>
    <t>วิศวกรรมสิ่งแวดล้อม</t>
  </si>
  <si>
    <t>chirawatt63@nu.ac.th</t>
  </si>
  <si>
    <t>ปรสิตวิทยา</t>
  </si>
  <si>
    <t>nitwadeej58@nu.ac.th</t>
  </si>
  <si>
    <t>เอเชียตะวันออกเฉียงใต้ศึกษา</t>
  </si>
  <si>
    <t>สาธารณสุขศาสตรมหาบัณฑิต</t>
  </si>
  <si>
    <t>พลศึกษาและวิทยาศาสตร์การออกกำลังกาย</t>
  </si>
  <si>
    <t>วิศวกรรมโยธา</t>
  </si>
  <si>
    <t>คณะบริหารธุรกิจ เศรษฐศาสตร์และการสื่อสาร</t>
  </si>
  <si>
    <t>วิศวกรรมการจัดการ</t>
  </si>
  <si>
    <t>BEC</t>
  </si>
  <si>
    <t>ฟิสิกส์ประยุกต์</t>
  </si>
  <si>
    <t>นวัตกรรมทางการวัดผลการเรียนรู้</t>
  </si>
  <si>
    <t>สาธารณสุขศาสตรดุษฎีบัณฑิต</t>
  </si>
  <si>
    <t>การจัดการการท่องเที่ยวและจิตบริการ</t>
  </si>
  <si>
    <t>พยาบาลศาสตร์</t>
  </si>
  <si>
    <t>วิศวกรรมไฟฟ้า</t>
  </si>
  <si>
    <t>พัฒนาสังคม</t>
  </si>
  <si>
    <t>คณิตศาสตร์</t>
  </si>
  <si>
    <t>บริหารธุรกิจ เศรษฐศาสตร์และการสื่อสาร</t>
  </si>
  <si>
    <t xml:space="preserve">Upper-Intermediate  </t>
  </si>
  <si>
    <t xml:space="preserve">Upper-Intermediate   </t>
  </si>
  <si>
    <t xml:space="preserve">   คณะพยาบาลศาสตร์</t>
  </si>
  <si>
    <t xml:space="preserve">Upper-Intermediate     </t>
  </si>
  <si>
    <t>ตาราง 14 แสดงผลการประเมินโครงการฯ กลุ่ม Upper-Intermediate</t>
  </si>
  <si>
    <t xml:space="preserve">ตาราง 15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</si>
  <si>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Upper-Intermediate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</si>
  <si>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</t>
  </si>
  <si>
    <t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</si>
  <si>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>มาก</t>
  </si>
  <si>
    <t>ภาษาอังกฤษ</t>
  </si>
  <si>
    <t>worapongp63@nu.ac.th</t>
  </si>
  <si>
    <t>วิทยาศาสตร์เกษตร</t>
  </si>
  <si>
    <t>ภาษาศาสตร์</t>
  </si>
  <si>
    <t>วิทยาศาสตรสุขภาพศึกษา</t>
  </si>
  <si>
    <t>คณะบริหารธุรกิจ เศรษฐศาสตร์ และการสื่อสาร</t>
  </si>
  <si>
    <t>wannaw62@nu.ac.th</t>
  </si>
  <si>
    <t>wachirawitd63@nu.ac.th</t>
  </si>
  <si>
    <t>pratoomm63@nu.ac.th</t>
  </si>
  <si>
    <t>teerapattarad62@nu.ac.th</t>
  </si>
  <si>
    <t>nualprangc60@nu.ac.th</t>
  </si>
  <si>
    <t>pratchayasa63@nu.ac.th</t>
  </si>
  <si>
    <t>pornvimonk63@nu.ac.th</t>
  </si>
  <si>
    <t>แพทยศาสตร์</t>
  </si>
  <si>
    <t>ทรัพยากรธรรมชาติและสิ่งแวดล้อม</t>
  </si>
  <si>
    <t>บัณฑิตวิทยาลัย</t>
  </si>
  <si>
    <t>เทคโนโลยีผู้ประกอบการและการจัดการนวัตกรรม</t>
  </si>
  <si>
    <t>การท่องเที่ยว</t>
  </si>
  <si>
    <t xml:space="preserve">   คณะแพทยศาสตร์</t>
  </si>
  <si>
    <t xml:space="preserve">   บัณฑิตวิทยาลัย</t>
  </si>
  <si>
    <t xml:space="preserve">   คณะทันตแพทยศาสตร์</t>
  </si>
  <si>
    <t xml:space="preserve"> 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</si>
  <si>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 xml:space="preserve"> </t>
  </si>
  <si>
    <t>supphakith61@nu.ac.th</t>
  </si>
  <si>
    <t>chinnawatoo63@nu.ac.th</t>
  </si>
  <si>
    <t>pornnapatha61@nu.ac.th</t>
  </si>
  <si>
    <t>ketsaneep63@nu.ac.th</t>
  </si>
  <si>
    <t>kamtonk64@nu.ac.th</t>
  </si>
  <si>
    <t>คณิตศาสตร์ศึกษา</t>
  </si>
  <si>
    <t>praifak64@nu.ac.th</t>
  </si>
  <si>
    <t>amonthepc63@nu.ac.th</t>
  </si>
  <si>
    <t>chainuwats63061633@nu.ac.th</t>
  </si>
  <si>
    <t>siriyakornka61@nu.ac.th</t>
  </si>
  <si>
    <t>chayakarns64@nu.ac.th</t>
  </si>
  <si>
    <t>theerapongc64@nu.ac.th</t>
  </si>
  <si>
    <t>คณะเกษตรศาสตร์</t>
  </si>
  <si>
    <t>suwichad64@nu.ac.th</t>
  </si>
  <si>
    <t>wasanw62@nu.ac.th</t>
  </si>
  <si>
    <t>chatwarinj64@nu.ac.th</t>
  </si>
  <si>
    <t>วิทยาศาสตร์การประมง</t>
  </si>
  <si>
    <t>thonyaponp62@nu.ac.th</t>
  </si>
  <si>
    <t>parinyalo63@nu.ac.th</t>
  </si>
  <si>
    <t>Bussakornt63@nu.ac.th</t>
  </si>
  <si>
    <t>kamonratt64@nu.ac.th</t>
  </si>
  <si>
    <t>nopparatpa60@nu.ac.th</t>
  </si>
  <si>
    <t>tun4168@gmail.com</t>
  </si>
  <si>
    <t>คณะบริหารธุรกิจฯ</t>
  </si>
  <si>
    <t>การบัญชี</t>
  </si>
  <si>
    <t>sabvolleyball@gmail.com</t>
  </si>
  <si>
    <t>พัฒนศึกษา</t>
  </si>
  <si>
    <t>wikarnw63@nu.ac.th</t>
  </si>
  <si>
    <t>peerawaty63@nu.ac.th</t>
  </si>
  <si>
    <t>Chirasakc63@nu.ac.th</t>
  </si>
  <si>
    <t>ศึกษาสาสตร์</t>
  </si>
  <si>
    <t>คณะสถาปัตยกรรมศาสตร์ ศิลปะและการออกแบบ</t>
  </si>
  <si>
    <t>ทันตแพทยศาสตร์</t>
  </si>
  <si>
    <t>ratchaneew64@nu.ac.th</t>
  </si>
  <si>
    <t>Jirananp64@nu.ac.th</t>
  </si>
  <si>
    <t>rawiwanm62@nu.ac.th</t>
  </si>
  <si>
    <t>การพยาบาล</t>
  </si>
  <si>
    <t>wacharapai63@nu.ac.th</t>
  </si>
  <si>
    <t>thepparitt62@nu.ac.th</t>
  </si>
  <si>
    <t>watcharaphongm60@nu.ac.th</t>
  </si>
  <si>
    <t>fatah_m@yahoo.com</t>
  </si>
  <si>
    <t>kridanais60@nu.ac.th</t>
  </si>
  <si>
    <t>titiporng64@nu.ac.th</t>
  </si>
  <si>
    <t>jakkritv63@nu.ac.th</t>
  </si>
  <si>
    <t>nattaponsi63@nu.ac.th</t>
  </si>
  <si>
    <t>jidapat60@nu.ac.th</t>
  </si>
  <si>
    <t>sunattras60@nu.ac.th</t>
  </si>
  <si>
    <t>sitthisakt63@nu.ac.th</t>
  </si>
  <si>
    <t>thunthanuti62@nu.ac.th</t>
  </si>
  <si>
    <t>kittiwoott62@nu.ac.th</t>
  </si>
  <si>
    <t>สรีรวิทยา</t>
  </si>
  <si>
    <t>nutchaninadt62@nu.ac.th</t>
  </si>
  <si>
    <t>waritpons63@nu.ac.th</t>
  </si>
  <si>
    <t>pp.chanmee@gmail.com</t>
  </si>
  <si>
    <t>orathaipa60@nu.ac.th</t>
  </si>
  <si>
    <t>Bec</t>
  </si>
  <si>
    <t>papantasornm62@nu.ac.th</t>
  </si>
  <si>
    <t>pawidharnp63@nu.ac.th</t>
  </si>
  <si>
    <t>เศรษฐศาสตร์</t>
  </si>
  <si>
    <t>สถาปัตยกรรมศาสตร์ ศิลปะและการออกแบบ</t>
  </si>
  <si>
    <t xml:space="preserve">   50 ปีขึ้นไป</t>
  </si>
  <si>
    <t xml:space="preserve">    คณะบริหารธุรกิจ เศรษฐศาสตร์และการสื่อสาร</t>
  </si>
  <si>
    <t xml:space="preserve">    คณะศึกษาศาสตร์</t>
  </si>
  <si>
    <t xml:space="preserve">    คณะสาธารณสุขศาสตร์</t>
  </si>
  <si>
    <t xml:space="preserve">    คณะวิทยาศาสตร์</t>
  </si>
  <si>
    <t xml:space="preserve">    คณะวิศวกรรมศาสตร์</t>
  </si>
  <si>
    <t xml:space="preserve">    คณะเกษตรศาสตร์ ทรัพยากรธรรมชาติและสิ่งแวดล้อม</t>
  </si>
  <si>
    <t xml:space="preserve">    คณะสถาปัตยกรรมศาสตร์ ศิลปะและการออกแบบ</t>
  </si>
  <si>
    <t xml:space="preserve">    คณะสังคมศาสตร์</t>
  </si>
  <si>
    <t xml:space="preserve">    คณะเภสัชศาสตร์</t>
  </si>
  <si>
    <t xml:space="preserve">    สาขาวิชาเอเชียตะวันออกเฉียงใต้ศึกษา</t>
  </si>
  <si>
    <t xml:space="preserve">    สาขาวิชาวิทยาศาสตร์สุขภาพศึกษา</t>
  </si>
  <si>
    <t xml:space="preserve">    สาขาวิชาสาธารณสุขศาสตร์</t>
  </si>
  <si>
    <t xml:space="preserve">    สาขาวิชาวิทยาศาสตร์การเกษตร</t>
  </si>
  <si>
    <t xml:space="preserve">    สาขาวิชาบริหารธุรกิจ</t>
  </si>
  <si>
    <t xml:space="preserve">    สาขาวิชาฟิสิกส์ประยุกต์</t>
  </si>
  <si>
    <t xml:space="preserve">    สาขาวิชาหลักสูตรและการสอน</t>
  </si>
  <si>
    <t xml:space="preserve">    สาขาวิชาพัฒนาสังคม</t>
  </si>
  <si>
    <t xml:space="preserve">    สาขาวิชาวิศวกรรมสิ่งแวดล้อม</t>
  </si>
  <si>
    <t xml:space="preserve">    สาขาวิชาสถิติ</t>
  </si>
  <si>
    <t xml:space="preserve">    สาขาวิชาสรีรวิทยา</t>
  </si>
  <si>
    <t xml:space="preserve">    สาขาวิชาการสื่อสาร</t>
  </si>
  <si>
    <t xml:space="preserve">    สาขาวิชาวิศวกรรมการจัดการ</t>
  </si>
  <si>
    <t xml:space="preserve">    สาขาวิชาพลศึกษาและวิทยาศาสตร์การออกกำลังกาย</t>
  </si>
  <si>
    <t xml:space="preserve">    สาขาวิชาภาษาไทย</t>
  </si>
  <si>
    <t xml:space="preserve">    สาขาวิชาวิศวกรรมโยธา</t>
  </si>
  <si>
    <t xml:space="preserve">    สาขาวิชาการบริหารการศึกษา</t>
  </si>
  <si>
    <t xml:space="preserve">    สาขาวิชาเทคโนโลยีสารสนเทศ</t>
  </si>
  <si>
    <t xml:space="preserve">    สาขาวิชาเทคโนโลยีและสื่อสารการศึกษา</t>
  </si>
  <si>
    <t xml:space="preserve">    สาขาวิชาการท่องเที่ยวและจิตบริการ</t>
  </si>
  <si>
    <t xml:space="preserve">    สาขาวิชาการพยาบาลเวชปฎิบัติชุมชน</t>
  </si>
  <si>
    <t xml:space="preserve">    สาขาวิชาพัฒนศึกษา</t>
  </si>
  <si>
    <t xml:space="preserve">    สาขาวิชาจุลชีววิทยา</t>
  </si>
  <si>
    <t xml:space="preserve">    สาขาวิชาเภสัชศาสตร์</t>
  </si>
  <si>
    <t xml:space="preserve">    สาขาวิชาบริหารการพยาบาล</t>
  </si>
  <si>
    <t xml:space="preserve">    สาขาวิชาทันตแพทยศาสตร์</t>
  </si>
  <si>
    <t xml:space="preserve">    สาขาวิชาวิศวกรรมคอมพิวเตอร์</t>
  </si>
  <si>
    <t xml:space="preserve">    สาขาวิชาสังคมศึกษา</t>
  </si>
  <si>
    <t xml:space="preserve">    สาขาวิชาภาษาศาสตร์</t>
  </si>
  <si>
    <t xml:space="preserve">    สาขาวิชาเทคโนโลยีผู้ประกอบการและการจัดการนวัตกรรม</t>
  </si>
  <si>
    <t xml:space="preserve">    สาขาวิชาภาษาอังกฤษ</t>
  </si>
  <si>
    <t xml:space="preserve">    สาขาวิชาทรัพยากรธรรมชาติและสิ่งแวดล้อม</t>
  </si>
  <si>
    <t xml:space="preserve">    สาขาวิชาคณิตศาสตร์</t>
  </si>
  <si>
    <t xml:space="preserve">    สาขาวิชาศิลปะและการออกแบบ</t>
  </si>
  <si>
    <t xml:space="preserve">    สาขาวิชารัฐศาสตร์</t>
  </si>
  <si>
    <t xml:space="preserve">    สาขาวิชาเศรษฐศาสตร์ </t>
  </si>
  <si>
    <t xml:space="preserve">    สาขาวิชาวิศวกรรมไฟฟ้า</t>
  </si>
  <si>
    <t xml:space="preserve">    สาขาวิชาการจัดการสมาร์ตซิตี้และนวัตกรรมดิจิทัล</t>
  </si>
  <si>
    <t xml:space="preserve">    สาขาวิชาเภสัชวิทยา</t>
  </si>
  <si>
    <t xml:space="preserve">    สาขาวิชาวิทยาศาสตร์การประมง</t>
  </si>
  <si>
    <t>Upper-Intermediate</t>
  </si>
  <si>
    <t xml:space="preserve">    สาขาวิชาบริหารการศึกษา</t>
  </si>
  <si>
    <t xml:space="preserve">    สาขาวิชาการจัดการกีฬา</t>
  </si>
  <si>
    <t xml:space="preserve">    สาขาวิชาการจัดการภัยพิบัติ</t>
  </si>
  <si>
    <t xml:space="preserve">    สาขาวิชาชีวเวชศาสตร์</t>
  </si>
  <si>
    <t xml:space="preserve">    สาขาวิชาเทคโนโลยีชีวภาพทางการเกษตร</t>
  </si>
  <si>
    <t xml:space="preserve">    สาขาวิชาปรสิตวิทยา</t>
  </si>
  <si>
    <t>สำหรับนิสิตบัณฑิตศึกษา ในกลุ่ม Starter 2 พบว่า ภาพรวมมีความพึงพอใจอยู่ในระดับมากที่สุด (ค่าเฉลี่ยเท่ากับ 4.59)</t>
  </si>
  <si>
    <t xml:space="preserve">          จากตารางแสดงจำนวนผู้เข้าร่วมรับการอบรมจำแนกตามคณะ/วิทยาลัย พบว่า กลุ่ม Elementary 2 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</si>
  <si>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นิสิต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</si>
  <si>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</si>
  <si>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</si>
  <si>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(ค่าเฉลี่ย 4.30) </t>
  </si>
  <si>
    <t xml:space="preserve">รายข้อพบว่า ข้อที่มีค่าเฉลี่ยสูงสุด คือ ข้อ 9) อาจารย์ผู้สอนเข้าสอน – เลิกสอน ตรงตามเวลาอยู่ในระดับมากที่สุด 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</si>
  <si>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</si>
  <si>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ค่าเฉลี่ยความรู้ ความเข้าใจสูงขึ้นอยู่ในระดับมาก (ค่าเฉลี่ย 4.30) </t>
  </si>
  <si>
    <t xml:space="preserve">          เมื่อพิจารณารายข้อพบว่า ข้อที่มีค่าเฉลี่ยสูงสุด คือ ข้อ 9) อาจารย์ผู้สอนเข้าสอน – เลิกสอนตรงตามเวลา</t>
  </si>
  <si>
    <t xml:space="preserve">4. กลุ่ม Starter 2 พบว่า ภาพรวมมีความพึงพอใจอยู่ในระดับมากที่สุด (ค่าเฉลี่ยเท่ากับ 4.59) </t>
  </si>
  <si>
    <t xml:space="preserve">          การใช้งานโปรแกรมออนไลน์ ในการอบรมมีความชัดเจน ใช้งานง่าย ตอบสนองความต้องการ และข้อ 8)</t>
  </si>
  <si>
    <t xml:space="preserve">          อาจารย์ผู้สอนใช้สื่อในการอบรมที่เหมาะสมกับเนื้อหา และตอบคำถามได้อย่างชัดเจนอยู่ในระดับมากที่สุด </t>
  </si>
  <si>
    <t>(ค่าเฉลี่ยเท่ากับ 4.60)</t>
  </si>
  <si>
    <t>bodins63@nu.ac.th</t>
  </si>
  <si>
    <t>ชื่นชมอาจารย์ที่สอนได้เข้าใจดีครับ</t>
  </si>
  <si>
    <t>naowaratt@hotmail.com</t>
  </si>
  <si>
    <t>suchadau63@nu.ac.th</t>
  </si>
  <si>
    <t>waraporncha60@nu.ac.th</t>
  </si>
  <si>
    <t>nitinais64@nu.ac.th</t>
  </si>
  <si>
    <t>การเรียนออนไลท์เป็นการเรียนที่สะดวกไม่มีค่าใช้จ่ายเพิ่ใเติมในกรณีที่จะต้องไปนั่งเรียนที่ มหาวิทยาลัย</t>
  </si>
  <si>
    <t>sukkans61@nu.ac.th</t>
  </si>
  <si>
    <t>shawissp64@nu.ac.th</t>
  </si>
  <si>
    <t>คณะวิทยาศาสตร์</t>
  </si>
  <si>
    <t>kotchakornk64@nu.ac.th</t>
  </si>
  <si>
    <t>คณะเกษตรศาสตร์ ทรัพยากรธรรมชาติและสิ่งแวดล้อม</t>
  </si>
  <si>
    <t>วิทยาศาสตร์ และเทคโนโลยีการอาหาร</t>
  </si>
  <si>
    <t>rungthiwaj63@nu.ac.th</t>
  </si>
  <si>
    <t>คณะเกษตรศาสตร์ฯ</t>
  </si>
  <si>
    <t>สัตวศาสตร์</t>
  </si>
  <si>
    <t>piyapatj62@nu.ac.th</t>
  </si>
  <si>
    <t>วิจัยและประเมินทางการศึกษา</t>
  </si>
  <si>
    <t xml:space="preserve">อาจารย์สอนเก่ง ตรงเวลา อธิบาย เปรียบเทียบเข้าใจง่าย เป็นอย่างอย่างที่ดี </t>
  </si>
  <si>
    <t>khamolwats60@nu.ac.th</t>
  </si>
  <si>
    <t>บริหารธุรกิจ  เศรษฐศาสตร์ และการสื่อสาร</t>
  </si>
  <si>
    <t>ขอบพระคุณอาจารย์ผู้สอนที่ใส่ใจ นิสิตเป็นอย่างดีครับ</t>
  </si>
  <si>
    <t>wenikm64@nu.ac.th</t>
  </si>
  <si>
    <t>deethung@gmail.com</t>
  </si>
  <si>
    <t>วิจัยและประเมินการศึกษา</t>
  </si>
  <si>
    <t>thitiratj63@nu.ac.th</t>
  </si>
  <si>
    <t>บัญชี</t>
  </si>
  <si>
    <t>suntis63@nu.ac.th</t>
  </si>
  <si>
    <t>khunkitiwat@gmail.com</t>
  </si>
  <si>
    <t>เป็นการบริหารจัดการเรียนการสอนที่มีประสิทธิภาพ ตอบโจทย์บริบทที่เปลี่ยนแปลงในสภาพปัจจุบัน ขอบคุณคณาจารย์ทุกท่าน และฝ่ายบริหารจัดการทุกคนท่ี่อำนวยความสะดวกให้นิสิตด้วยความตั้งใจครับ</t>
  </si>
  <si>
    <t>denc63@nu.ac.th</t>
  </si>
  <si>
    <t>gumonbamak@gmail.com</t>
  </si>
  <si>
    <t>Mba</t>
  </si>
  <si>
    <t>nopbhaniwitp63@nu.ac.th</t>
  </si>
  <si>
    <t>kanphitchaj64@nu.ac.th</t>
  </si>
  <si>
    <t>วิจัยและประเมินผลการศึกษา</t>
  </si>
  <si>
    <t>khanitaj64@nu.ac.th</t>
  </si>
  <si>
    <t>คติชนวิทยา</t>
  </si>
  <si>
    <t>pichaporni64@nu.ac.th</t>
  </si>
  <si>
    <t>ponakhonnattasak0@gmail.com</t>
  </si>
  <si>
    <t>พลศึกษาและวิทยาศาสตร์การกีฬา</t>
  </si>
  <si>
    <t>Thanapatw61@nu.ac.th</t>
  </si>
  <si>
    <t>jamjindarat12345@gmail.com</t>
  </si>
  <si>
    <t>curoba32462@gmail.com</t>
  </si>
  <si>
    <t>pisarnk59@nu.ac.th</t>
  </si>
  <si>
    <t>jirapornd64@nu.ac.th</t>
  </si>
  <si>
    <t>wanwisar63@nu.ac.th</t>
  </si>
  <si>
    <t>เกษตรศาสตร์ทรัพยากรธรรมชาติและสิ่งแวดล้อม</t>
  </si>
  <si>
    <t>woraritp64@nu.ac.th</t>
  </si>
  <si>
    <t>ภูมิสารสนเทศศาสตร์</t>
  </si>
  <si>
    <t>buddhajakc59@nu.ac.th</t>
  </si>
  <si>
    <t>คณะสังคมศาสตร์</t>
  </si>
  <si>
    <t>patcharint61@nu.ac.th</t>
  </si>
  <si>
    <t>คณะสถาปัตยกรรมศาสตร์</t>
  </si>
  <si>
    <t>อาจารย์สอนเข้าใจง่ายดีค่ะ</t>
  </si>
  <si>
    <t>komphetw64@nu.ac.th</t>
  </si>
  <si>
    <t>chitchanoks64@nu.ac.th</t>
  </si>
  <si>
    <t>คณะบัณฑิตวิทยาลัย</t>
  </si>
  <si>
    <t>runmcu08@gmail.com</t>
  </si>
  <si>
    <t>choopongc62@nu.ac.th</t>
  </si>
  <si>
    <t>วิสวกรรมศาสตร์</t>
  </si>
  <si>
    <t>วิศวกรรมเครื่องกล</t>
  </si>
  <si>
    <t>อาจารย์สอนได้ดี เข้าใจง่าย การเรียนแบบออนไลน์ก็ยืดหยุ่นสำหรับผู้เรียนดี</t>
  </si>
  <si>
    <t>suprakitw64@nu.ac.th</t>
  </si>
  <si>
    <t>none</t>
  </si>
  <si>
    <t>sirichonm63@nu.ac.th</t>
  </si>
  <si>
    <t>วิทยาศาสตร์สิ่งแวดล้อม</t>
  </si>
  <si>
    <t>การบริการศึกษา</t>
  </si>
  <si>
    <t>อยากให้จัดการเรียนการสอนครั้งละไม่เกิน 3 ชั่วโมงต่อวัน</t>
  </si>
  <si>
    <t>phennapaj63@nu.ac.th</t>
  </si>
  <si>
    <t>การบริหารเทคโนโลยีสารสนเทศเชิงกลยุทธ์</t>
  </si>
  <si>
    <t>kitjanat1977@gmail.com</t>
  </si>
  <si>
    <t>atcharat64@nu.ac.th</t>
  </si>
  <si>
    <t>pattanand@nu.ac.th</t>
  </si>
  <si>
    <t>สาขาการสื่อสาร</t>
  </si>
  <si>
    <t>patchayay64@nu.ac.th</t>
  </si>
  <si>
    <t>akharapongk61@nu.ac.th</t>
  </si>
  <si>
    <t>เภสัชเคมีและผลิตภัณฑ์ธรรมชาติ</t>
  </si>
  <si>
    <t>kangwans63@nu.ac.th</t>
  </si>
  <si>
    <t>ชอบการอบรมและวิธีการวัดผลแบบนี้</t>
  </si>
  <si>
    <t>เกษตรศาสตรและทรัพยากรธรรมชาติ</t>
  </si>
  <si>
    <t>วิทยาศาสตร์เกศตร</t>
  </si>
  <si>
    <t>preeyanunc63@nu.ac.th</t>
  </si>
  <si>
    <t>ชอบที่มีการสอนแบบออนไลน์ เพราะมีการบันทึกวิดิโอการเข้าเรียนในแต่ละวัน และสามารถเปิดดูย้อนหลังได้เมื่อไม่เข้าใจ หรือต้องการเข้าดู ทำให้ง่ายต่อการเข้าถึงความรู้</t>
  </si>
  <si>
    <t>pattarawadeekh63@nu.ac.th</t>
  </si>
  <si>
    <t>เคมี</t>
  </si>
  <si>
    <t>kanokwanw64@nu.ac.th</t>
  </si>
  <si>
    <t>ทันตแพทยศาสตร์ วิทยาเอนโดดอนต์</t>
  </si>
  <si>
    <t>chartreep64@nu.ac.th</t>
  </si>
  <si>
    <t>สรีรวืทยา</t>
  </si>
  <si>
    <t>ควรปรับปรุงให้ระบบเข้าสอบสามารถใช้ได้กับ Labtop ทุกยี่ห่อเพื่อความสะดวกของแต่ละบุคคล</t>
  </si>
  <si>
    <t>ekaphank64@nu.ac.th</t>
  </si>
  <si>
    <t>matueosec59@nu.ac.th</t>
  </si>
  <si>
    <t>kominb64@gmail.com</t>
  </si>
  <si>
    <t>thadsananc64@nu.ac.th</t>
  </si>
  <si>
    <t>วิทยาการคอมพิวเตอร์</t>
  </si>
  <si>
    <t>ดีครับ ได้พื้นฐานภาษาอังกฤษที่หลงลืมกลับมาได้เยอะเลยครับ</t>
  </si>
  <si>
    <t>phiradas64@nu.ac.th</t>
  </si>
  <si>
    <t>bunliangs63@nu.ac.th</t>
  </si>
  <si>
    <t>wanaleet63@nu.ac.th</t>
  </si>
  <si>
    <t>--</t>
  </si>
  <si>
    <t>natthawatduwngchun@gmail.com</t>
  </si>
  <si>
    <t>เทคโนโลยีสื่อสารการศึกษา</t>
  </si>
  <si>
    <t>pattarapornm64@nu.ac.th</t>
  </si>
  <si>
    <t>เกษตร ทรัพยากรธรรมชาติและสิ่งแวดล้อม</t>
  </si>
  <si>
    <t>บริหาญธุรกิจ เศรษฐศาสตร์และการสือสาร</t>
  </si>
  <si>
    <t>monster.mju@gamail.com</t>
  </si>
  <si>
    <t>pra.narongvanich@gmail.com</t>
  </si>
  <si>
    <t>sutassa.1983@gmail.com</t>
  </si>
  <si>
    <t>สิ่งแวดล้อม</t>
  </si>
  <si>
    <t>ketsarint63@nu.ac.th</t>
  </si>
  <si>
    <t>คณะวิทยาศาสตร์การแพทย์</t>
  </si>
  <si>
    <t>สาขาวิชาปรสิตวิทยา</t>
  </si>
  <si>
    <t>การบริหารธุรกิจ</t>
  </si>
  <si>
    <t xml:space="preserve">นิสิตขอขอบพระคุณอาจารย์และทีมบัณฑิตฯ ทุกท่านน่ะค่ะ ที่อำนวยความสะดวกและสนับสนุนการจัดนการเรียนการสอน EPE ค่ะ </t>
  </si>
  <si>
    <t>somchaiko63@nu.ac.th</t>
  </si>
  <si>
    <t>sirikanwaraj62@nu.ac.th</t>
  </si>
  <si>
    <t>บริหารธุรกิจเศรษฐศาสตร์และการสื่อสาร</t>
  </si>
  <si>
    <t>surachetc62@nu.ac.th</t>
  </si>
  <si>
    <t>ศืกษาศาสตร์</t>
  </si>
  <si>
    <t>Siripornj61@nu.ac.th</t>
  </si>
  <si>
    <t>สาธารณสุขศาตร์</t>
  </si>
  <si>
    <t>kamonwani62@nu.ac.th</t>
  </si>
  <si>
    <t>อยากให้โปรแกรมที่ใช้เรียนออนไลน์เข้าใช้ง่ายและเสถียรกว่านี้ค่ะ</t>
  </si>
  <si>
    <t>kanchanap61@nu.ac.th</t>
  </si>
  <si>
    <t>เกษตรศาตร์</t>
  </si>
  <si>
    <t>อยากให้มีการแนะนำเรื่องการใช้หนังสือเพื่อหาความรู้เพิ่มเติมค่ะ</t>
  </si>
  <si>
    <t>jinjuthad62@nu.ac.th</t>
  </si>
  <si>
    <t>ได้รับความรู้จากการเรียนคอร์สนี้ และสามารถนำไปใช้ในชีวิตจริงได้</t>
  </si>
  <si>
    <t>วิทยาลัยพลังงานและสมาร์ตกริดเทคโนโลยี</t>
  </si>
  <si>
    <t>สมาร์ตกริดเทคโนโลยี</t>
  </si>
  <si>
    <t>thitareese61@nu.ac.th</t>
  </si>
  <si>
    <t>dell_2850@hotmail.com</t>
  </si>
  <si>
    <t>lovely_ploy19@hotmail.com</t>
  </si>
  <si>
    <t>kitthithusm62@nu.ac.th</t>
  </si>
  <si>
    <t>วิศวกรรมสิ่งเเวดล้อม</t>
  </si>
  <si>
    <t>pluemkamonp63@nu.ac.th</t>
  </si>
  <si>
    <t>เทคโนโลยีผู้ประกอบการเเละการจัดการนวัตกรรม</t>
  </si>
  <si>
    <t>sahachaic64@nu.ac.th</t>
  </si>
  <si>
    <t>อาจารย์มีความสุภาพอย่าง4 ตั้งใจสอน และมีการนำสรุปมาเสริมเพื่อให้เข้าใจได้ง่าย อยากขอบคุณอาจารย์นรัสถ์4ๆนะคะ</t>
  </si>
  <si>
    <t xml:space="preserve">ขอบพระคุณอาจารย์ ดร.จันทิมา ที่กรุณาสอนได้เป็นอย่างดี แต่ข้อสอบไม่ค่อยตรงกับที่ได้เรียนมา เน้น reading 4 </t>
  </si>
  <si>
    <t>ภาพรวมดี4 โดยเฉพาะอาจารย์ผู้สอนค่ะ สอนดี4ค่ะ การเรียนครั้งนี้มีประโยชน์4ค่ะ</t>
  </si>
  <si>
    <t>อาจารย์สอนดี4 ๆ และเจ้าหน้าที่ให้ข้อมูลที่ชัดเจนประทับใจสำหรับการให้บริการต่าง ๆ ค่ะ</t>
  </si>
  <si>
    <t>อาจารย์สอนเนื้อหาละเอียด4ครับ  สามารถนำเนื้อหาไปใช้ในวิชาชีพได้  เจ้าหน้าที่ดูแล ติดตามอย่างใกล้ชิด ให้คำปรึกษาดี4ๆๆ  ขอบพระคุณ4ครับ</t>
  </si>
  <si>
    <t>อาจารย์ใจเย็น สอนละเอียดดี4ๆ ค่ะ ขอบคุณ4ค่ะ</t>
  </si>
  <si>
    <t>ชั่วโมงของการเรียนในแต่ละอาทิตย์มันอัดแน่น4เกินไป</t>
  </si>
  <si>
    <t>อาจารย์สอนดี4ค่ะ อธิบายได้ชัดเจนและเนื้อหาเพิ่มเติมเพื่อช่วยให้นักศึกษาเข้าใจยิ่งขึ้น</t>
  </si>
  <si>
    <t xml:space="preserve">อาจารย์สอนดีค่ะ อธิบายได้ดี ทำให้เข้าใจ4ขึ้น </t>
  </si>
  <si>
    <t>อาจารย์น่ารัก4 มีทริก และเสริมความรู้เพิ่มเติมที่ไม่ได้อยู่ในบทเรียนให้สามารถประยุกต์กับการใช้งานจริงได้</t>
  </si>
  <si>
    <t>อาจารย์สอนดี4 ใจเย็นอธิบายครบถ้วน ใส่ใจคำอธิบายดี4 มาสอนอีกนะคะ</t>
  </si>
  <si>
    <t>อาจารย์สอนดี และเข้าใจ4ๆ ค่ะ ในการอธิบายต่างๆ</t>
  </si>
  <si>
    <t>อาจารย์สอนเข้าใจดี4ค่ะ</t>
  </si>
  <si>
    <t>อาจรย์ผู้สอนให้concept ในเนื้อหาได้ดี4 ชัดเจนเข้าใจง่าย และอาจารย์มีความเป็นกัลยาณมิตรตอบข้อสงสัยของนิสิตได้อย่างชัดเจน4
การสอบครั้งนี้ นิสิตมีปัญหาคอมพิวเตอร์ส่วนตัวหน้าจอเสีย โดยก่อนหน้านี้ยังใช้งานได้ปกติทุกวัน ทำให้ใช้สอบไม่ได้เลย  นิสิตได้พยายามแก้ปัญหาหาทางเพื่อที่จะให้ได้เข้าสอบ  โดยได้ติดต่อเจ้าหน้าที่ขอสอบผ่านโทรศัพท์หรือขอเข้าสอบที่หลัง แต่ได้รับการปฏิเสธ ซึ่งนิสิตก็เข้าใจในเหตุผล  
กรณีนี้นิสิตได้หายืมคอมพิวเตอร์โน๊ตบุ๊คได้ทันท่่วงที่ก่อนเวลา 30 นาที แต่พบปัญหาอีกคือมันช้าและอืด4ๆ การโหลดโปรแกรม microsoft team ก็เป็นไปได้ช้าเกือบเข้าสอบไม่ทัน  จึงขอเสนอแนะว่าหากเกิดกรณีแบบนี้ขึ้นอีกไม่ว่ากับนิสิตคนใด  อยากให้ทางมหาลัยช่วยคิดวางแผนหาทางออกให้กับนิสิต เพราะมันเป็นเหตุสุดวิสัยของนิสิตที่เกิดขึ้นจริง</t>
  </si>
  <si>
    <t>2ที่สุด</t>
  </si>
  <si>
    <t xml:space="preserve">บริหารธุรกิจ </t>
  </si>
  <si>
    <t>สถาปัตยกรรมศาสตร์</t>
  </si>
  <si>
    <t>วิทยาเอนโดดอนต์</t>
  </si>
  <si>
    <t>การพยาบาลศาสตร์</t>
  </si>
  <si>
    <t>สถาปัตกรรมศาสตร์</t>
  </si>
  <si>
    <t>วิทยาศาสตร์และเทคโนโลยีการอาหาร</t>
  </si>
  <si>
    <t>เกษตรทรัพยากรธรรมชาติและสิ่งแวดล้อม</t>
  </si>
  <si>
    <t>วันที่ 18 ธันวาคม 2564</t>
  </si>
  <si>
    <t xml:space="preserve">    1. Elementary 2                    จำนวน 21 คน</t>
  </si>
  <si>
    <t xml:space="preserve">    2. Intermediate                     จำนวน 39 คน</t>
  </si>
  <si>
    <t xml:space="preserve">    3. Pre - Intermediate              จำนวน 29 คน</t>
  </si>
  <si>
    <t xml:space="preserve">    4. Starter 2                           จำนวน 27 คน</t>
  </si>
  <si>
    <t xml:space="preserve">    5. Upper-Intermediate           จำนวน 16 คน</t>
  </si>
  <si>
    <t>ในครั้งนี้ จำนวนทั้งสิ้น 132 คน จำแนกเป็น</t>
  </si>
  <si>
    <t xml:space="preserve">           จากตารางพบว่า กลุ่ม Elementary 2 เป็นเพศชาย คิดเป็นร้อยละ 8.33 เพศหญิง คิดเป็นร้อยละ 7.58</t>
  </si>
  <si>
    <t xml:space="preserve">กลุ่ม Intermediate เป็นเพศชาย คิดเป็นร้อยละ 16.67 เพศหญิง คิดเป็นร้อยละ 12.88 กลุ่ม Pre - Intermediate </t>
  </si>
  <si>
    <t>เป็นเพศชาย คิดเป็นร้อยละ  11.36 เพศหญิง คิดเป็นร้อยละ 8.00 กลุ่ม Starter 2 เป็นเพศหญิง คิดเป็นร้อยละ 11.36</t>
  </si>
  <si>
    <t xml:space="preserve">          จากตารางพบว่า กลุ่ม Elementary 2  มีอายุระหว่าง 20 - 30 ปี คิดเป็นร้อยละ 9.85 รองลงมาคือ</t>
  </si>
  <si>
    <t xml:space="preserve">อายุระหว่าง 31 - 40 ปี คิดเป็นร้อยละ 3.79 กลุ่ม Intermediate ส่วนใหญ่มีอายุระหว่าง 20 - 30 ปี </t>
  </si>
  <si>
    <t xml:space="preserve">คิดเป็นร้อยละ 17.42 รองลงมาคือ อายุระหว่าง 41 - 50 ปี คิดเป็นร้อยละ 6.06 กลุ่ม Pre - Intermediate </t>
  </si>
  <si>
    <t>อายุระหว่าง 20 - 30 ปี คิดเป็นร้อยละ 13.64 รองลงมาคือ อายุระหว่าง 41 - 50 ปี  คิดเป็นร้อยละ 3.79</t>
  </si>
  <si>
    <t xml:space="preserve">กลุ่ม Starter 2 อายุระหว่าง 20 - 30 ปี  คิดเป็นร้อยละ 9.09 รองลงมาคือ อายุระหว่าง 31 - 40 ปี </t>
  </si>
  <si>
    <t xml:space="preserve">คิดเป็นร้อยละ 6.06 กลุ่ม Upper-Intermediate อายุระหว่าง 31 - 40 ปี  คิดเป็นร้อยละ 5.30 รองลงมาคือ </t>
  </si>
  <si>
    <t>อายุระหว่าง 41 - 50 ปี  คิดเป็นร้อยละ 4.55</t>
  </si>
  <si>
    <t xml:space="preserve">          จากตารางพบว่า กลุ่ม Elementary 2 เป็นนิสิตปริญญาโท คิดเป็นร้อยละ 9.09 นิสิตปริญญาเอก </t>
  </si>
  <si>
    <t xml:space="preserve">คิดเป็นร้อยละ 6.82 กลุ่ม Intermediate เป็นนิสิตปริญญาโท คิดเป็นร้อยละ 21.97 นิสิตปริญญาเอก </t>
  </si>
  <si>
    <t xml:space="preserve">คิดเป็นร้อยละ 7.58 กลุ่ม Pre - Intermediate เป็นนิสิตปริญญาโท คิดเป็นร้อยละ 12.88 นิสิตปริญญาเอก </t>
  </si>
  <si>
    <t xml:space="preserve">คิดเป็นร้อยละ 9.09 กลุ่ม Starter 2 เป็นนิสิตปริญญาโท คิดเป็นร้อยละ 13.64 นิสิตปริญญาเอก </t>
  </si>
  <si>
    <t>คิดเป็นร้อยละ 6.82 กลุ่ม Upper-Intermediate เป็นนิสิตปริญญาเอก คิดเป็นร้อยละ 10.61</t>
  </si>
  <si>
    <t>นิสิตปริญญาโท คิดเป็นร้อยละ 1.52</t>
  </si>
  <si>
    <t xml:space="preserve">   คณะสถาปัตยกรรมศาสตร์</t>
  </si>
  <si>
    <t xml:space="preserve">   วิทยาลัยพลังงานทดแทนและสมาร์ตกริดเทคโนโลยี</t>
  </si>
  <si>
    <t xml:space="preserve">เป็นนิสิตสังกัดคณะศึกษาศาสตร์ คิดเป็นร้อยละ 5.30 รองลงมาคือ คณะสาธารณสุขศาสตร์ คณะวิทยาศาสตร์ </t>
  </si>
  <si>
    <t xml:space="preserve">คณะบริหารธุรกิจ เศรษฐศาสตร์และการสื่อสาร คิดเป็นร้อยละ 2.27 และคณะวิทยาศาสตร์การแพทย์ คิดเป็นร้อยละ 1.52 </t>
  </si>
  <si>
    <t>กลุ่ม Intermediate ส่วนใหญ่สังกัดคณะสาธารณสุขศาสตร์ คิดเป็นร้อยละ 8.33 รองลงมาคือ คณะศึกษาศาสตร์</t>
  </si>
  <si>
    <t xml:space="preserve">คิดเป็นร้อยละ 6.82 และคณะวิศวกรรมศาสตร์ คิดเป็นร้อยละ 3.79 กลุ่ม Pre - Intermediate สังกัดคณะศึกษาศาสตร์ </t>
  </si>
  <si>
    <t xml:space="preserve">คิดเป็นร้อยละ 6.06 รองลงมาคือ คณะบริหารธุรกิจ เศรษฐศาสตร์และการสื่อสาร คิดเป็นร้อยละ 3.03 และคณะวิทยาศาสตร์ </t>
  </si>
  <si>
    <t xml:space="preserve">คณะวิศวกรรมศาสตร์ คณะเกษตรศาสตร์ ทรัพยากรธรรมชาติและสิ่งแวดล้อม คิดเป็นร้อยละ 2.27 กลุ่ม Starter 2  </t>
  </si>
  <si>
    <t>สังกัดคณะศึกษาศาสตร์ คิดเป็นร้อยละ 9.85 รองลงมาคือ คณะบริหารธุรกิจ เศรษฐศาสตร์และการสื่อสาร คิดเป็นร้อยละ 3.03</t>
  </si>
  <si>
    <t xml:space="preserve">และคณะเกษตรศาสตร์ ทรัพยากรธรรมชาติและสิ่งแวดล้อม คณะวิศวกรรมศาสตร์ คิดเป็นร้อยละ 2.27 </t>
  </si>
  <si>
    <t xml:space="preserve">กลุ่ม Upper-Intermediate สังกัดคณะสาธารณสุขศาสตร์ คิดเป็นร้อยละ 3.03 รองลงมาคือ คณะศึกษาศาสตร์ </t>
  </si>
  <si>
    <t>EPE (Elementary 2) N=21</t>
  </si>
  <si>
    <t>กลุ่ม Elementary 2 (N = 21)</t>
  </si>
  <si>
    <t>EPE (Intermediate)  N = 39</t>
  </si>
  <si>
    <t>กลุ่ม Intermediate  (N = 39)</t>
  </si>
  <si>
    <t xml:space="preserve"> N = 29</t>
  </si>
  <si>
    <t>กลุ่ม Pre - Intermediate (N = 29)</t>
  </si>
  <si>
    <t>EPE (Starter 2) N = 27</t>
  </si>
  <si>
    <t>กลุ่ม Starter 2 (N = 27)</t>
  </si>
  <si>
    <t>EPE (Upper-Intermediate) N = 16</t>
  </si>
  <si>
    <t>กลุ่ม Upper-Intermediate (N = 16)</t>
  </si>
  <si>
    <t>1.ออนไลน์เป็นการเรียนที่สะดวกไม่มีค่าใช้จ่าย</t>
  </si>
  <si>
    <t>1.ชอบการอบรมและวิธีการวัดผลแบบนี้</t>
  </si>
  <si>
    <t>2.ควรปรับปรุงให้ระบบเข้าสอบสามารถใช้ได้กับ Labtop ทุกยี่ห้อเพื่อความสะดวกของแต่ละบุคคล</t>
  </si>
  <si>
    <t>3.อยากให้โปรแกรมที่ใช้เรียนออนไลน์เข้าใช้ง่ายและเสถียรกว่านี้</t>
  </si>
  <si>
    <t xml:space="preserve">3.ชัดเจนเข้าใจง่าย และอาจารย์มีความเป็นกัลยาณมิตรตอบข้อสงสัยของนิสิตได้อย่างชัดเจน
</t>
  </si>
  <si>
    <t>2.อยากให้มีการแนะนำเรื่องการใช้หนังสือเพื่อหาความรู้เพิ่มเติม</t>
  </si>
  <si>
    <t>1.อยากให้จัดการเรียนการสอนครั้งละไม่เกิน 3 ชั่วโมงต่อวัน</t>
  </si>
  <si>
    <t xml:space="preserve">1.การบริหารจัดการเรียนการสอนที่มีประสิทธิภาพ </t>
  </si>
  <si>
    <t xml:space="preserve">2.แบบออนไลน์ เพราะมีการบันทึกวิดิโอการเข้าเรียนในแต่ละวัน </t>
  </si>
  <si>
    <t>และสามารถเปิดดูย้อนหลังได้เมื่อไม่เข้าใจ หรือต้องการเข้าดู ทำให้ง่ายต่อการเข้าถึงความรู้</t>
  </si>
  <si>
    <t xml:space="preserve">1.อาจารย์สอนเก่ง ตรงเวลา อธิบาย เปรียบเทียบเข้าใจง่าย เป็นอย่างอย่างที่ดี </t>
  </si>
  <si>
    <t>2.อาจารย์เสริมความรู้เพิ่มเติมที่ไม่ได้อยู่ในบทเรียนให้สามารถประยุกต์กับการใช้งานจริงได้</t>
  </si>
  <si>
    <t>3.ได้รับความรู้จากการเรียนคอร์สนี้ และสามารถนำไปใช้ในชีวิตจริงได้</t>
  </si>
  <si>
    <t xml:space="preserve">          จากตารางแสดงจำนวนผู้เข้าร่วมรับการอบรมจำแนกตามสาขาวิชา พบว่า กลุ่ม Elementary 2 สาขาวิชา</t>
  </si>
  <si>
    <t>สาธารณสุขศาสตร์ คิดเป็นร้อยละ 4.57 รองลงมาคือ สาขาวิชาบริหารธุรกิจ คิดเป็นร้อยละ 2.29 และสาขาวิชาเอเชีย</t>
  </si>
  <si>
    <t xml:space="preserve">ตะวันออกเฉียงใต้ศึกษา สาขาวิชาวิทยาศาสตร์สุขภาพศึกษา สาขาวิชาพัฒนาสังคม สาขาวิชาวิศวกรรมโยธา </t>
  </si>
  <si>
    <t xml:space="preserve">คิดเป็นร้อยละ 1.14  กลุ่ม Intermediate สาขาวิชาสาธารณสุขศาสตร์ คิดเป็นร้อยละ 6.29 รองลงมาคือ </t>
  </si>
  <si>
    <t>สาขาวิชาการสื่อสาร คิดเป็นร้อยละ 1.71 และสาขาวิชาการท่องเที่ยวและจิตบริการ สาขาวิชาเอเชียตะวันออก</t>
  </si>
  <si>
    <t>เฉียงใต้ศึกษา สาขาวิชาการพยาบาลเวชปฎิบัติชุมชน สาขาวิชาพัฒนศึกษา สาขาวิชาบริหารธุรกิจ สาขาวิชา</t>
  </si>
  <si>
    <t xml:space="preserve">วิทยาศาสตร์การเกษตร คิดเป็นร้อยละ 1.14 กลุ่ม Pre - Intermediate ส่วนใหญ่สาขาวิชาสาธารณสุขศาสตร์ </t>
  </si>
  <si>
    <t xml:space="preserve">คิดเป็นร้อยละ 6.29 รองลงมาคือ สาขาวิชาเทคโนโลยีผู้ประกอบการและการจัดการนวัตกรรม </t>
  </si>
  <si>
    <t xml:space="preserve">คิดเป็นร้อยละ 2.29 และสาขาวิชาสังคมศึกษา คิดเป็นร้อยละ 1.71 กลุ่ม Starter 2 สาขาวิชาคณิตศาสตร์ </t>
  </si>
  <si>
    <t>บัณฑิตศึกษา ในกลุ่ม Elementary 2  พบว่า ภาพรวมมีความพึงพอใจอยู่ในระดับมาก (ค่าเฉลี่ยเท่ากับ 4.46) เมื่อพิจารณา</t>
  </si>
  <si>
    <t>ภาพรวม อยู่ในระดับปานกลาง (ค่าเฉลี่ย 3.35)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</si>
  <si>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4.20) </t>
  </si>
  <si>
    <t xml:space="preserve">สำหรับนิสิตบัณฑิตศึกษา ในกลุ่ม Intermediate พบว่า ภาพรวมมีความพึงพอใจอยู่ในระดับมากที่สุด (ค่าเฉลี่ยเท่ากับ 4.55) </t>
  </si>
  <si>
    <t xml:space="preserve">เมื่อพิจารณารายข้อพบว่า ข้อที่มีค่าเฉลี่ยสูงสุด คือ ข้อ 9) อาจารย์ผู้สอนเข้าสอน – เลิกสอนตรงตามเวลาอยู่ในระดับมากที่สุด </t>
  </si>
  <si>
    <t xml:space="preserve">มากที่สุด (ค่าเฉลี่ยเท่ากับ 4.67) และข้อ 6) หนังสือที่เรียนมีเนื้อหาสาระ ความชัดเจน ความครบถ้วนตรงตามความต้องการ </t>
  </si>
  <si>
    <t>(ค่าเฉลี่ยเท่ากับ 4.69) รองลงมาคือ ข้อ 5) เนื้อหาสาระในบทเรียนที่ท่านอบรมมีความเหมาะสมกับระดับความรู้อยู่ในระดับ</t>
  </si>
  <si>
    <t>ภาพรวม อยู่ในระดับปานกลาง (ค่าเฉลี่ย 3.44)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</si>
  <si>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4.15) </t>
  </si>
  <si>
    <t xml:space="preserve">บัณฑิตศึกษา ในกลุ่ม Pre - Intermediate  พบว่า ภาพรวมมีความพึงพอใจอยู่ในระดับมากที่สุด (ค่าเฉลี่ยเท่ากับ 4.53) </t>
  </si>
  <si>
    <t xml:space="preserve">เมื่อพิจารณารายข้อพบว่า ข้อที่มีค่าเฉลี่ยสูงสุด คือ ข้อ 1) เจ้าหน้าที่ให้บริการตอบคำถามออนไลน์ได้ถูกต้อง ชัดเจน </t>
  </si>
  <si>
    <t>และรวดเร็วอยู่ในระดับมากที่สุด (ค่าเฉลี่ยเท่ากับ 4.66) รองลงมาคือ ข้อ 3) การใช้งานโปรแกรมออนไลน์ในการอบรม</t>
  </si>
  <si>
    <t xml:space="preserve">และเข้าใจง่ายอยู่ในระดับมากที่สุด (ค่าเฉลี่ยเท่ากับ 4.62) และข้อ 8) อาจารย์ผู้สอนใช้สื่อในการอบรมที่เหมาะสมกับเนื้อหา </t>
  </si>
  <si>
    <t xml:space="preserve">(ค่าเฉลี่ย 4.28) </t>
  </si>
  <si>
    <t xml:space="preserve">อยู่ในระดับมากที่สุด (ค่าเฉลี่ยเท่ากับ 4.81) รองลงมาคือ ข้อ 8) อาจารย์ผู้สอนใช้สื่อในการอบรมที่เหมาะสมกับเนื้อหา </t>
  </si>
  <si>
    <t>และตอบคำถามได้อย่างชัดเจนอยู่ในระดับมากที่สุด (ค่าเฉลี่ยเท่ากับ 4.74) ข้อ 7) อาจารย์ผู้สอนมีการอธิบายเนื้อหาวิชา</t>
  </si>
  <si>
    <t xml:space="preserve">ได้อย่างชัดเจน และเข้าใจง่ายอยู่ในระดับมากที่สุด (ค่าเฉลี่ยเท่ากับ 4.69) </t>
  </si>
  <si>
    <t xml:space="preserve">อยู่ในระดับปานกลาง (ค่าเฉลี่ย 3.19) และหลังเข้ารับการอบรมค่าเฉลี่ยความรู้ ความเข้าใจสูงขึ้นอยู่ในระดับมาก </t>
  </si>
  <si>
    <t>บัณฑิตศึกษา ในกลุ่ม Starter 2 พบว่า ภาพรวมมีความพึงพอใจอยู่ในระดับมากที่สุด (ค่าเฉลี่ยเท่ากับ 4.75) เมื่อพิจารณา</t>
  </si>
  <si>
    <t xml:space="preserve">(ค่าเฉลี่ย 4.19) </t>
  </si>
  <si>
    <t>(ค่าเฉลี่ยเท่ากับ 4.75) รองลงมาคือ ข้อ 8) อาจารย์ผู้สอนใช้สื่อในการอบรมที่เหมาะสมกับเนื้อหาและตอบคำถามได้อย่าง</t>
  </si>
  <si>
    <t>ชัดเจนอยู่ในระดับมากที่สุด (ค่าเฉลี่ยเท่ากับ 4.70) และข้อ 6) หนังสือที่เรียนมีเนื้อหาสาระ ความชัดเจน ความครบถ้วน</t>
  </si>
  <si>
    <t>ตรงตามความต้องการ และเข้าใจง่าย ข้อ 7) อาจารย์ผู้สอนมีการอธิบายเนื้อหาวิชาได้อย่างชัดเจน และเข้าใจง่ายอยู่ใน</t>
  </si>
  <si>
    <t>ระดับมากที่สุด (ค่าเฉลี่ยเท่ากับ 4.65)</t>
  </si>
  <si>
    <t>เพศชาย คิดเป็นร้อยละ 9.09 กลุ่ม Upper-Intermediate เพศชาย เพศหญิง คิดเป็นร้อยละ 6.06</t>
  </si>
  <si>
    <t>คิดเป็นร้อยละ 2.27 และคณะสังคมศาสตร์ คณะบริหารธุรกิจ เศรษฐศาสตร์และการสื่อสาร คณะเกษตรศาสตร์ ทรัพยากร</t>
  </si>
  <si>
    <t>ธรรมชาติและสิ่งแวดล้อม คิดเป็นร้อยละ 1.52</t>
  </si>
  <si>
    <t>คิดเป็นร้อยละ 2.29 รองลงมาคือ สาขาวิชาสาธารณสุขศาสตร์ สาขาวิชาวิศวกรรมไฟฟ้า คิดเป็นร้อยละ 1.71</t>
  </si>
  <si>
    <t>และสาขาวิชาเทคโนโลยีผู้ประกอบการและการจัดการนวัตกรรม สาขาวิชาสถิติ สาขาวิชาเศรษฐาสตร์</t>
  </si>
  <si>
    <t xml:space="preserve"> สาขาวิชาหลักสูตรและการสอน สาขาวิชาฟิสิกส์ประยุกต์ สาขาวิชาบริหารธุรกิจ คิดเป็นร้อยละ 1.14</t>
  </si>
  <si>
    <t xml:space="preserve">กลุ่ม Upper-Intermediate สาขาวิชาภาษาไทย สาขาวิชาพลศึกษาและวิทยาศาสตร์การออกกำลังกาย </t>
  </si>
  <si>
    <t xml:space="preserve">สาขาวิชาบริหารการศึกษา คิดเป็นร้อยละ 1.71 รองลงมาคือ สาขาวิชาวิทยาศาสตร์การเกษตร </t>
  </si>
  <si>
    <t xml:space="preserve">สาขาวิชาวิศวกรรมคอมพิวเตอร์ สาขาวิชารัฐศาสตร์ สาขาวิชาการจัดการภัยพิบัติ สาขาวิชาชีวเวชศาสตร์ </t>
  </si>
  <si>
    <t>สาขาวิชาวิศวกรรมการจัดการ คิดเป็นร้อยละ 1.14</t>
  </si>
  <si>
    <t xml:space="preserve">สาขาวิชาสาธารณสุขศาสตร์ สาขาวิชาเทคโนโลยีผู้ประกอบการและการจัดการนวัตกรรม </t>
  </si>
  <si>
    <t>และเข้าใจง่าย อาจารย์ผู้สอนมีการอธิบายเนื้อหาวิชาได้อย่างชัดเจน และเข้าใจง่าย อาจารย์ผู้สอนใช้สื่อในการอบรมที่เหมาะสม</t>
  </si>
  <si>
    <t xml:space="preserve">กับเนื้อหา และตอบคำถามได้อย่างชัดเจนอยู่ในระดับมากที่สุด (ค่าเฉลี่ยเท่ากับ 4.62) </t>
  </si>
  <si>
    <t xml:space="preserve">และตอบคำถามได้อย่างชัดเจน ข้อ 9) อาจารย์ผู้สอนเข้าสอน – เลิกสอน ตรงตามเวลาอยู่ในระดับมากที่สุด </t>
  </si>
  <si>
    <t>(ค่าเฉลี่ยเท่ากับ 4.59)</t>
  </si>
  <si>
    <t xml:space="preserve">อยู่ในระดับมาก (ค่าเฉลี่ย 3.72) และหลังเข้ารับการอบรมค่าเฉลี่ยความรู้ ความเข้าใจสูงขึ้นอยู่ในระดับมาก </t>
  </si>
  <si>
    <t>อยู่ในระดับมากที่สุด (ค่าเฉลี่ยเท่ากับ 4.81)</t>
  </si>
  <si>
    <t>รายข้อพบว่า ข้อที่มีค่าเฉลี่ยสูงสุด คือ ข้อ 2) การสมัครเข้ารับการอบบรมมีความสะดวกและง่ายต่อการใช้งานอยู่ในระดับ</t>
  </si>
  <si>
    <t>มากที่สุด (ค่าเฉลี่ยเท่ากับ 4.94) รองลงมาคือ ข้อ 1) เจ้าหน้าที่ให้บริการตอบคำถามออนไลน์ได้ถูกต้อง ชัดเจน และรวดเร็ว</t>
  </si>
  <si>
    <t>ข้อ 9) อาจารย์ผู้สอนเข้าสอน – เลิกสอน ตรงตามเวลาอยู่ในระดับมากที่สุด (ค่าเฉลี่ยเท่ากับ 4.88) และข้อ 3) การใช้งาน</t>
  </si>
  <si>
    <t>โปรแกรมออนไลน์ในการอบรมมีความชัดเจน ใช้งานง่าย ตอบสนองความต้องการ ข้อ 4) โปรแกรมมีความเสถียร และมีเมนู</t>
  </si>
  <si>
    <t xml:space="preserve">มีความชัดเจน ใช้งานง่าย ตอบสนองความต้องการ ข้อ 7) อาจารย์ผู้สอนมีการอธิบายเนื้อหาวิชาได้อย่างชัดเจน </t>
  </si>
  <si>
    <t>ที่ครบถ้วนตรงตามความต้องการ ข้อ 8) อาจารย์ผู้สอนใช้สื่อในการอบรมที่เหมาะสมกับเนื้อหา และตอบคำถามได้อย่างชัดเจน</t>
  </si>
  <si>
    <t>จำนวนทั้งสิ้น 132 คน จำแนกเป็น</t>
  </si>
  <si>
    <t xml:space="preserve">          1. Elementary 2                    จำนวน 21 คน</t>
  </si>
  <si>
    <t xml:space="preserve">          2. Intermediate                     จำนวน 39 คน</t>
  </si>
  <si>
    <t xml:space="preserve">          3. Pre - Intermediate             จำนวน 29 คน</t>
  </si>
  <si>
    <t xml:space="preserve">          4. Starter 2                          จำนวน 27 คน</t>
  </si>
  <si>
    <t xml:space="preserve">          5. Upper-Intermediate          จำนวน 16 คน</t>
  </si>
  <si>
    <t xml:space="preserve">         คิดเป็นร้อยละ1.14</t>
  </si>
  <si>
    <t xml:space="preserve">              5. กลุ่ม Upper-Intermediate พบว่า จำนวนผู้เข้ารับการอบรมจำแนกตามเพศชาย เพศหญิง</t>
  </si>
  <si>
    <t xml:space="preserve">คิดเป็นร้อยละ 6.06 แสดงจำนวนผู้เข้ารับการอบรมจำแนกตามอายุ พบว่า ผู้เข้ารับการอบรมส่วนใหญ่ </t>
  </si>
  <si>
    <t xml:space="preserve">มีอายุระหว่าง 31 - 40 ปี คิดเป็นร้อยละ 5.30 รองลงมาคือ อายุระหว่าง 41 - 50 ปี คิดเป็นร้อยละ 4.55 </t>
  </si>
  <si>
    <t xml:space="preserve">จำนวนผู้เข้ารับการอบรมจำแนกตามระดับการศึกษา พบว่า เป็นนิสิตปริญญาเอก คิดเป็นร้อยละ 10.61  </t>
  </si>
  <si>
    <t>เกี่ยวกับกิจกรรมที่จัดในโครงการฯ ภาพรวม อยู่ในระดับปานกลาง (ค่าเฉลี่ย 3.35) และหลังเข้ารับ</t>
  </si>
  <si>
    <t>การอบรมมีค่าเฉลี่ยความรู้ ความเข้าใจสูงขึ้นอยู่ในระดับมาก (ค่าเฉลี่ย 4.20)</t>
  </si>
  <si>
    <t>เกี่ยวกับกิจกรรมที่จัดก่อนการอบรม อยู่ในระดับปานกลาง (ค่าเฉลี่ย 3.44)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</si>
  <si>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4.15) </t>
  </si>
  <si>
    <t>ความเข้าใจเกี่ยวกับกิจกรรมที่จัดก่อนการอบรมอยู่ในระดับปานกลาง (ค่าเฉลี่ย 3.72)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</si>
  <si>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4.28) </t>
  </si>
  <si>
    <t>เกี่ยวกับกิจกรรมที่จัดก่อนการอบรม อยู่ในระดับปานกลาง (ค่าเฉลี่ย 3.19) และหลังเข้ารับการอบรม</t>
  </si>
  <si>
    <t>ความเข้าใจเกี่ยวกับกิจกรรมที่จัดก่อนการอบรม อยู่ในระดับปานกลาง (ค่าเฉลี่ย 3.19) และหลังเข้ารับ</t>
  </si>
  <si>
    <t xml:space="preserve">การอบรม ค่าเฉลี่ยความรู้ ความเข้าใจสูงขึ้นอยู่ในระดับมาก (ค่าเฉลี่ย 4.19) </t>
  </si>
  <si>
    <t xml:space="preserve">1. กลุ่ม Elementary 2  พบว่า ภาพรวมมีความพึงพอใจอยู่ในระดับมาก (ค่าเฉลี่ยเท่ากับ 4.46) </t>
  </si>
  <si>
    <t xml:space="preserve">2. กลุ่ม Intermediate พบว่า ภาพรวมมีความพึงพอใจอยู่ในระดับมากที่สุด (ค่าเฉลี่ยเท่ากับ 4.55) </t>
  </si>
  <si>
    <t xml:space="preserve">          อยู่ในระดับมากที่สุด (ค่าเฉลี่ยเท่ากับ 4.69) รองลงมาคือ ข้อ 5) เนื้อหาสาระในบทเรียนที่ท่านอบรมมีความ</t>
  </si>
  <si>
    <t xml:space="preserve">          เหมาะสมกับระดับความรู้อยู่ในระดับมากที่สุด (ค่าเฉลี่ยเท่ากับ 4.67) และข้อ 6) หนังสือที่เรียนมีเนื้อหาสาระ </t>
  </si>
  <si>
    <t xml:space="preserve">          ความชัดเจน ความครบถ้วนตรงตามความต้องการ และเข้าใจง่าย อาจารย์ผู้สอนมีการอธิบายเนื้อหาวิชา</t>
  </si>
  <si>
    <t xml:space="preserve">          ได้อย่างชัดเจน และเข้าใจง่าย อาจารย์ผู้สอนใช้สื่อในการอบรมที่เหมาะสมกับเนื้อหา และตอบคำถาม</t>
  </si>
  <si>
    <t xml:space="preserve">ได้อย่างชัดเจนอยู่ในระดับมากที่สุด (ค่าเฉลี่ยเท่ากับ 4.62) </t>
  </si>
  <si>
    <t xml:space="preserve">3. กลุ่ม Pre - Intermediate พบว่า ภาพรวมมีความพึงพอใจอยู่ในระดับมากที่สุด </t>
  </si>
  <si>
    <t xml:space="preserve">          (ค่าเฉลี่ยเท่ากับ 4.53) เมื่อพิจารณารายข้อพบว่า ข้อที่มีค่าเฉลี่ยสูงสุด คือ ข้อ 1) เจ้าหน้าที่ให้บริการ</t>
  </si>
  <si>
    <t xml:space="preserve">          ตอบคำถามออนไลน์ได้ถูกต้อง ชัดเจน และรวดเร็วอยู่ในระดับมากที่สุด (ค่าเฉลี่ยเท่ากับ 4.66) </t>
  </si>
  <si>
    <t xml:space="preserve">          รองลงมาคือ ข้อ 3) การใช้งานโปรแกรมออนไลน์ในการอบรมมีความชัดเจน ใช้งานง่าย ตอบสนอง</t>
  </si>
  <si>
    <t xml:space="preserve">          ความต้องการ ข้อ 7) อาจารย์ผู้สอนมีการอธิบายเนื้อหาวิชาได้อย่างชัดเจน และเข้าใจง่ายอยู่ในระดับ</t>
  </si>
  <si>
    <t xml:space="preserve">          มากที่สุด (ค่าเฉลี่ยเท่ากับ 4.62) และข้อ 8) อาจารย์ผู้สอนใช้สื่อในการอบรมที่เหมาะสมกับเนื้อหา </t>
  </si>
  <si>
    <t xml:space="preserve">          และตอบคำถามได้อย่างชัดเจน ข้อ 9) อาจารย์ผู้สอนเข้าสอน – เลิกสอน ตรงตามเวลาอยู่ในระดับ</t>
  </si>
  <si>
    <t>มากที่สุด (ค่าเฉลี่ยเท่ากับ 4.59)</t>
  </si>
  <si>
    <t xml:space="preserve">          อยู่ในระดับมากที่สุด (ค่าเฉลี่ยเท่ากับ 4.81) รองลงมาคือ ข้อ 8) อาจารย์ผู้สอนใช้สื่อในการอบรมที่เหมาะสม </t>
  </si>
  <si>
    <t xml:space="preserve">          กับเนื้อหาและตอบคำถามได้อย่างชัดเจนอยู่ในระดับมากที่สุด (ค่าเฉลี่ยเท่ากับ 4.74) ข้อ 7) อาจารย์ผู้สอน</t>
  </si>
  <si>
    <t xml:space="preserve">          มีการอธิบายเนื้อหาวิชาได้อย่างชัดเจน และเข้าใจง่ายอยู่ในระดับมากที่สุด (ค่าเฉลี่ยเท่ากับ 4.69) </t>
  </si>
  <si>
    <t xml:space="preserve">          (ค่าเฉลี่ยเท่ากับ 4.75) เมื่อพิจารณารายข้อพบว่า ข้อที่มีค่าเฉลี่ยสูงสุด คือ ข้อ 2) การสมัครเข้ารับการอบบรม</t>
  </si>
  <si>
    <t xml:space="preserve">          มีความสะดวกและง่ายต่อการใช้งานอยู่ในระดับมากที่สุด (ค่าเฉลี่ยเท่ากับ 4.94) รองลงมาคือ ข้อ 1) เจ้าหน้าที่</t>
  </si>
  <si>
    <t xml:space="preserve">          ให้บริการตอบคำถามออนไลน์ได้ถูกต้อง ชัดเจน และรวดเร็ว ข้อ 9) อาจารย์ผู้สอนเข้าสอน – เลิกสอน </t>
  </si>
  <si>
    <t xml:space="preserve">          ตรงตามเวลา อยู่ในระดับมากที่สุด (ค่าเฉลี่ยเท่ากับ 4.88) และข้อ 3) การใช้งานโปรแกรมออนไลน์ในการ</t>
  </si>
  <si>
    <t xml:space="preserve">          อบรมมีความชัดเจน ใช้งานง่าย ตอบสนองความต้องการ ข้อ 4) โปรแกรมมีความเสถียร และมีเมนูที่ครบถ้วน</t>
  </si>
  <si>
    <t xml:space="preserve">          ตรงตามความต้องการ ข้อ 8) อาจารย์ผู้สอนใช้สื่อในการอบรมที่เหมาะสมกับเนื้อหา และตอบคำถามได้อย่าง</t>
  </si>
  <si>
    <t xml:space="preserve">          ชัดเจนอยู่ในระดับมากที่สุด (ค่าเฉลี่ยเท่ากับ 4.81)</t>
  </si>
  <si>
    <r>
      <rPr>
        <b/>
        <sz val="16"/>
        <color rgb="FF000000"/>
        <rFont val="TH SarabunPSK"/>
        <family val="2"/>
      </rPr>
      <t xml:space="preserve">             ข้อเสนอแนะ</t>
    </r>
    <r>
      <rPr>
        <sz val="16"/>
        <color rgb="FF000000"/>
        <rFont val="TH SarabunPSK"/>
        <family val="2"/>
      </rPr>
      <t xml:space="preserve"> ออนไลน์เป็นการเรียนที่สะดวกไม่มีค่าใช้จ่ายชอบการอบรมและวิธีการวัดผลแบบนี้</t>
    </r>
  </si>
  <si>
    <t>ควรปรับปรุงให้ระบบเข้าสอบสามารถใช้ได้กับ Labtop ทุกยี่ห้อเพื่อความสะดวกของแต่ละบุคคล</t>
  </si>
  <si>
    <t xml:space="preserve">แสดงจำนวนผู้เข้ารับการอบรมจำแนกตามระดับการศึกษา พบว่า เป็นนิสิตปริญญาโท คิดเป็นร้อยละ 9.09 </t>
  </si>
  <si>
    <t xml:space="preserve">คณะบริหารธุรกิจ เศรษฐศาสตร์และการสื่อสาร คิดเป็นร้อยละ 2.27 และคณะวิทยาศาสตร์การแพทย์ </t>
  </si>
  <si>
    <t>คิดเป็นร้อยละ 1.52 แสดงจำนวนผู้เข้ารับการอบรมจำแนกตามสาขาวิชา พบว่า ส่วนใหญ่สาขาวิชา</t>
  </si>
  <si>
    <t xml:space="preserve">สาธารณสุขศาสตร์ คิดเป็นร้อยละ 4.57 รองลงมาคือ สาขาวิชาบริหารธุรกิจ คิดเป็นร้อยละ 2.29 </t>
  </si>
  <si>
    <t xml:space="preserve">         สาขาวิชาวิศวกรรมโยธา คิดเป็นร้อยละ 1.14 </t>
  </si>
  <si>
    <t xml:space="preserve">และสาขาวิชาเอเชียตะวันออกเฉียงใต้ศึกษา สาขาวิชาวิทยาศาสตร์สุขภาพศึกษา สาขาวิชาพัฒนาสังคม </t>
  </si>
  <si>
    <t>นิสิตปริญญาเอก คิดเป็นร้อยละ 7.58 จำนวนผู้เข้ารับการอบรมจำแนกตามคณะ/วิทยาลัย พบว่า เป็นนิสิตสังกัด</t>
  </si>
  <si>
    <t xml:space="preserve">คณะสาธารณสุขศาสตร์ คิดเป็นร้อยละ 8.33 รองลงมาคือ คณะศึกษาศาสตร์ คิดเป็นร้อยละ 6.82 </t>
  </si>
  <si>
    <t xml:space="preserve">และคณะวิศวกรรมศาสตร์ คิดเป็นร้อยละ 3.79 แสดงจำนวนผู้เข้ารับการอบรมจำแนกตามสาขาวิชา พบว่า </t>
  </si>
  <si>
    <t xml:space="preserve">ส่วนใหญ่สาขาวิชาสาขาวิชาสาธารณสุขศาสตร์ คิดเป็นร้อยละ 6.29 รองลงมาคือ สาขาวิชาการสื่อสาร </t>
  </si>
  <si>
    <t xml:space="preserve">          คิดเป็นร้อยละ 1.17 และสาขาวิชาการท่องเที่ยวและจิตบริการ สาขาวิชาเอเชียตะวันออกเฉียงใต้ศึกษา </t>
  </si>
  <si>
    <t xml:space="preserve">          การเกษตร คิดเป็นร้อยละ 1.14</t>
  </si>
  <si>
    <t xml:space="preserve">          สาขาวิชาการพยาบาลเวชปฎิบัติชุมชน สาขาวิชาพัฒนศึกษา สาขาวิชาบริหารธุรกิจ สาขาวิชาวิทยาศาสตร์</t>
  </si>
  <si>
    <t xml:space="preserve">              3. กลุ่ม Pre - Intermediate พบว่า จำนวนผู้เข้ารับการอบรมจำแนกตามเพศเป็นเพศหญิง </t>
  </si>
  <si>
    <t xml:space="preserve">คิดเป็นร้อยละ 11.36 เพศชาย คิดเป็นร้อยละ 8.00 แสดงจำนวนผู้เข้ารับการอบรมจำแนกตามอายุ พบว่า </t>
  </si>
  <si>
    <t xml:space="preserve">         </t>
  </si>
  <si>
    <t xml:space="preserve">              2. กลุ่ม Intermediate  พบว่า จำนวนผู้เข้ารับการอบรมจำแนกตามเพศเป็นเพศชาย คิดเป็นร้อยละ </t>
  </si>
  <si>
    <t>16.67 เพศหญิง คิดเป็นร้อยละ 12.88 แสดงจำนวนผู้เข้ารับการอบรมจำแนกตามอายุ พบว่า ผู้เข้ารับการอบรม</t>
  </si>
  <si>
    <t xml:space="preserve">ส่วนใหญ่มีอายุระหว่าง 20 - 30 ปี คิดเป็นร้อยละ 17.42 รองลงมาคือ อายุระหว่าง 31 - 40 ปี คิดเป็นร้อยละ </t>
  </si>
  <si>
    <t xml:space="preserve">6.06 จำนวนผู้เข้ารับการอบรมจำแนกตามระดับการศึกษา พบว่า เป็นนิสิตปริญญาโท คิดเป็นร้อยละ 21.97 </t>
  </si>
  <si>
    <t xml:space="preserve">              4. กลุ่ม Starter 2 พบว่า จำนวนผู้เข้ารับการอบรมจำแนกตามเพศเป็นเพศหญิง คิดเป็นร้อยละ 11.36 </t>
  </si>
  <si>
    <t xml:space="preserve">เพศชาย คิดเป็นร้อยละ 9.09 แสดงจำนวนผู้เข้ารับการอบรมจำแนกตามอายุ พบว่า ผู้เข้ารับการอบรมส่วนใหญ่ </t>
  </si>
  <si>
    <t xml:space="preserve">มีอายุระหว่าง 20 - 30 ปี คิดเป็นร้อยละ 9.09 รองลงมาคือ อายุระหว่าง 31 - 40 ปี คิดเป็นร้อยละ 6.06 </t>
  </si>
  <si>
    <t xml:space="preserve">จำนวนผู้เข้ารับการอบรมจำแนกตามระดับการศึกษา พบว่า เป็นนิสิตปริญญาโท คิดเป็นร้อยละ 13.64 </t>
  </si>
  <si>
    <t>นิสิตปริญญาเอก คิดเป็นร้อยละ 6.82 จำนวนผู้เข้ารับการอบรมจำแนกตามคณะ/วิทยาลัย พบว่า เป็นนิสิตสังกัด</t>
  </si>
  <si>
    <t xml:space="preserve">คณะศึกษาศาสตร์ คิดเป็นร้อยละ 9.85 รองลงมาคือ คณะบริหารธุรกิจ เศรษฐศาสตร์และการสื่อสาร </t>
  </si>
  <si>
    <t xml:space="preserve">         คิดเป็นร้อยละ 3.03 และคณะเกษตรศาสตร์ ทรัพยากรธรรมชาติและสิ่งแวดล้อม คณะวิศวกรรมศาสตร์ </t>
  </si>
  <si>
    <t xml:space="preserve">         คิดเป็นร้อยละ 2.27 แสดงจำนวนผู้เข้ารับการอบรมจำแนกตามสาขาวิชา พบว่า ส่วนใหญ่สาขาวิชาคณิตศาสตร์ </t>
  </si>
  <si>
    <t xml:space="preserve">คิดเป็นร้อยละ 2.29 รองลงมาคือ สาธารณสุขศาสตร์ สาขาวิชาวิศวกรรมไฟฟ้า คิดเป็นร้อยละ 1.71 </t>
  </si>
  <si>
    <t xml:space="preserve">         และสาขาวิชาเทคโนโลยีผู้ประกอบการและการจัดการนวัตกรรม สาขาวิชาเศรษฐศาสตร์ สาขาวิชาหลักสูตร</t>
  </si>
  <si>
    <t xml:space="preserve">         และการสอน สาขาวิชาการจัดการสมาร์ตซิตี้และนวัตกรรมดิจิทัล สาขาวิชาฟิสิกส์ประยุกต์ สาขาวิชาบริหารธุรกิจ</t>
  </si>
  <si>
    <t>นิสิตปริญญาโท คิดเป็นร้อยละ 1.52 จำนวนผู้เข้ารับการอบรมจำแนกตามคณะ/วิทยาลัย พบว่า เป็นนิสิต</t>
  </si>
  <si>
    <t xml:space="preserve">สังกัดคณะสาธารณสุขศาสตร์ คิดเป็นร้อยละ 3.03 รองลงมาคือ คณะศึกษาศาสตร์ คิดเป็นร้อยละ 2.27 </t>
  </si>
  <si>
    <t>และคณะสังคมศาสตร์ คณะบริหารธุรกิจ เศรฐศาสตร์และการสื่อสาร คณะเกษตรศาสตร์ ทรัพยากรธรรมชาติ</t>
  </si>
  <si>
    <t>และสิ่งแวดล้อม คิดเป็นร้อยละ 1.52 แสดงจำนวนผู้เข้ารับการอบรมจำแนกตามสาขาวิชา พบว่า สาขาวิชา</t>
  </si>
  <si>
    <t xml:space="preserve">         ภาษาไทย สาขาวิชาพลศึกษาและวิทยาศาสตร์การออกกำลังกาย สาขาวิชาบริหารการศึกษา คิดเป็นร้อยละ </t>
  </si>
  <si>
    <t xml:space="preserve">         1.71 รองลงมาคือ สาขาวิชาวิทยาศาสตร์การเกษตร สาขาวิชารัฐศาสตร์ สาขาวิชาการจัดการภัยพิบัติ </t>
  </si>
  <si>
    <t xml:space="preserve">         สาขาวิชาชีวเวชศาสตร์ สาขาวิชาสาธารณสุขศาสตร์ สาขาวิชาเทคโนโลยีผู้ประกอบการและการจัดการนวัตกรรม </t>
  </si>
  <si>
    <t xml:space="preserve">         สาขาวิชาวิศวกรรมการจัดการ คิดเป็นร้อยละ 1.14</t>
  </si>
  <si>
    <t xml:space="preserve">          อยู่ในระดับมากที่สุด (ค่าเฉลี่ยเท่ากับ 4.75) รองลงมาคือ ข้อ 8) อาจารย์ผู้สอนใช้สื่อในการอบรมที่เหมาะสม</t>
  </si>
  <si>
    <t xml:space="preserve">          กับเนื้อหาและตอบคำถามได้อย่างชัดเจนอยู่ในระดับมากที่สุด (ค่าเฉลี่ยเท่ากับ 4.70) และข้อ 6) หนังสือที่เรียน</t>
  </si>
  <si>
    <t xml:space="preserve">          มีเนื้อหาสาระ ความชัดเจน ความครบถ้วนตรงตามความต้องการ และเข้าใจง่ายข้อ 7) อาจารย์ผู้สอนมีการอธิบาย </t>
  </si>
  <si>
    <t xml:space="preserve">          เนื้อหาวิชาได้อย่างชัดเจน และเข้าใจง่ายอยู่ในระดับมากที่สุด (ค่าเฉลี่ยเท่ากับ 4.65)</t>
  </si>
  <si>
    <t xml:space="preserve">1. กลุ่ม Elementary 2  พบว่า จำนวนผู้เข้ารับการอบรมจำแนกตามเพศ เป็นเพศชาย คิดเป็นร้อยละ </t>
  </si>
  <si>
    <t>8.33 เพศหญิง คิดเป็นร้อยละ 7.58 แสดงจำนวนผู้เข้ารับการอบรมจำแนกตามอายุพบว่า ผู้เข้ารับการอบรม</t>
  </si>
  <si>
    <t xml:space="preserve">ส่วนใหญ่มีอายุระหว่าง 20 - 30 ปี คิดเป็นร้อยละ 9.85 รองลงมาคือ อายุระหว่าง 31 - 40 ปี คิดเป็นร้อยละ 3.79    </t>
  </si>
  <si>
    <t xml:space="preserve">สังกัดคณะศึกษาศาสตร์ คิดเป็นร้อยละ 5.30 รองลงมาคือ คณะสาธารณสุขศาสตร์ คณะวิทยาศาสตร์ </t>
  </si>
  <si>
    <t>นิสิตปริญญาเอก คิดเป็นร้อยละ 6.82 แสดงจำนวนผู้เข้ารับการอบรมจำแนกตามคณะ/วิทยาลัย พบว่า เป็นนิสิต</t>
  </si>
  <si>
    <t xml:space="preserve">ผู้เข้ารับการอบรมส่วนใหญ่ มีอายุระหว่าง 20 - 30 ปี คิดเป็นร้อยละ 13.64 รองลงมาคือ อายุระหว่าง </t>
  </si>
  <si>
    <t xml:space="preserve">41 - 50 ปี คิดเป็นร้อยละ 3.79 จำนวนผู้เข้ารับการอบรมจำแนกตามระดับการศึกษา พบว่า เป็นนิสิต </t>
  </si>
  <si>
    <t>ปริญญาโท คิดเป็นร้อยละ 12.88 นิสิตปริญญาเอก คิดเป็นร้อยละ 9.09 จำนวนผู้เข้ารับการอบรมจำแนก</t>
  </si>
  <si>
    <t>ตามคณะ/วิทยาลัย พบว่า เป็นนิสิตสังกัดคณะศึกษาศาสตร์ คิดเป็นร้อยละ 6.06 รองลงมาคือ คณะบริหาร</t>
  </si>
  <si>
    <t xml:space="preserve">         ธุรกิจ เศรษฐศาสตร์ และการสื่อสาร คิดเป็นร้อยละ 3.03 และคณะวิทยาศาสตร์ คณะวิศวกรรมศาสตร์ </t>
  </si>
  <si>
    <t xml:space="preserve">คณะเกษตรศาสตร์ ทรัพยากรธรรมชาติและสิ่งแวดล้อม คิดเป็นร้อยละ 2.27 แสดงจำนวนผู้เข้ารับการอบรม </t>
  </si>
  <si>
    <t xml:space="preserve">จำแนกตามสาขาวิชา พบว่า ส่วนใหญ่สาขาวิชาสาธารณสุขศาสตร์ คิดเป็นร้อยละ 6.29 รองลงมาคือ </t>
  </si>
  <si>
    <t xml:space="preserve">         สาขาวิชาเทคโนโลยีผู้ประกอบการและการจัดการนวัตกรรม คิดเป็นร้อยละ 2.29 และสาขาวิชาสังคมศึกษา </t>
  </si>
  <si>
    <t xml:space="preserve">คิดเป็นร้อยละ 1.71 </t>
  </si>
  <si>
    <t>ผลการประเมินโครงการภาษาอังกฤษเพื่อยกระดับความรู้นิสิตบัณฑิตศึกษา วันที่ 18 ธันวาคม 2564</t>
  </si>
  <si>
    <t>5. กลุ่ม Upper - Intermediate พบว่า  ก่อนเข้ารับการอบรมผู้เข้าร่วมโครงการมีความรู้</t>
  </si>
  <si>
    <t xml:space="preserve">5. กลุ่ม Upper - Intermediate  พบว่า ภาพรวมมีความพึงพอใจอยู่ในระดับมากที่สุด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</si>
</sst>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5" x14ac:knownFonts="1">
    <font>
      <sz val="10"/>
      <color rgb="FF000000"/>
      <name val="Arial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sz val="16"/>
      <color rgb="FF000000"/>
      <name val="TH Sarabun New"/>
      <family val="2"/>
    </font>
    <font>
      <b/>
      <sz val="16"/>
      <color rgb="FF000000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0"/>
      <color rgb="FF000000"/>
      <name val="TH Sarabun New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 applyFont="1" applyAlignment="1"/>
    <xf numFmtId="2" fontId="2" fillId="2" borderId="1" xfId="0" applyNumberFormat="1" applyFont="1" applyFill="1" applyBorder="1" applyAlignment="1">
      <alignment vertical="top"/>
    </xf>
    <xf numFmtId="2" fontId="2" fillId="3" borderId="1" xfId="0" applyNumberFormat="1" applyFont="1" applyFill="1" applyBorder="1" applyAlignment="1">
      <alignment vertical="top"/>
    </xf>
    <xf numFmtId="2" fontId="2" fillId="4" borderId="1" xfId="0" applyNumberFormat="1" applyFont="1" applyFill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3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5" xfId="0" applyFont="1" applyFill="1" applyBorder="1" applyAlignment="1"/>
    <xf numFmtId="0" fontId="5" fillId="0" borderId="6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Fill="1" applyBorder="1" applyAlignment="1"/>
    <xf numFmtId="0" fontId="5" fillId="0" borderId="8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Alignment="1"/>
    <xf numFmtId="0" fontId="7" fillId="0" borderId="2" xfId="0" applyFont="1" applyBorder="1" applyAlignment="1">
      <alignment horizontal="center"/>
    </xf>
    <xf numFmtId="0" fontId="5" fillId="0" borderId="6" xfId="0" applyFont="1" applyBorder="1" applyAlignment="1"/>
    <xf numFmtId="0" fontId="5" fillId="0" borderId="0" xfId="0" applyFont="1" applyBorder="1" applyAlignment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Fill="1" applyBorder="1" applyAlignment="1"/>
    <xf numFmtId="0" fontId="13" fillId="0" borderId="0" xfId="0" applyFont="1" applyFill="1" applyBorder="1" applyAlignment="1">
      <alignment vertical="top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3" fillId="0" borderId="0" xfId="0" applyFont="1" applyAlignment="1"/>
    <xf numFmtId="0" fontId="7" fillId="0" borderId="4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top"/>
    </xf>
    <xf numFmtId="2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/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top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top"/>
    </xf>
    <xf numFmtId="2" fontId="5" fillId="0" borderId="4" xfId="0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23" fillId="0" borderId="0" xfId="0" applyFont="1" applyAlignment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6" fillId="0" borderId="4" xfId="0" applyFont="1" applyFill="1" applyBorder="1" applyAlignment="1"/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3" fillId="0" borderId="2" xfId="0" applyFont="1" applyFill="1" applyBorder="1" applyAlignment="1"/>
    <xf numFmtId="2" fontId="3" fillId="0" borderId="2" xfId="0" applyNumberFormat="1" applyFont="1" applyBorder="1" applyAlignment="1">
      <alignment horizontal="center" vertical="top"/>
    </xf>
    <xf numFmtId="0" fontId="3" fillId="0" borderId="4" xfId="0" applyFont="1" applyFill="1" applyBorder="1" applyAlignment="1"/>
    <xf numFmtId="0" fontId="13" fillId="0" borderId="0" xfId="0" applyFont="1" applyFill="1" applyAlignment="1"/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18" fillId="0" borderId="0" xfId="0" applyFont="1" applyFill="1" applyAlignment="1"/>
    <xf numFmtId="0" fontId="18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1" xfId="0" applyFont="1" applyBorder="1" applyAlignment="1"/>
    <xf numFmtId="0" fontId="25" fillId="0" borderId="0" xfId="0" applyFont="1" applyAlignment="1"/>
    <xf numFmtId="0" fontId="7" fillId="0" borderId="20" xfId="0" applyFont="1" applyBorder="1" applyAlignment="1">
      <alignment horizontal="left"/>
    </xf>
    <xf numFmtId="187" fontId="27" fillId="0" borderId="20" xfId="0" applyNumberFormat="1" applyFont="1" applyBorder="1" applyAlignment="1"/>
    <xf numFmtId="0" fontId="3" fillId="0" borderId="2" xfId="0" applyFont="1" applyBorder="1" applyAlignment="1">
      <alignment horizontal="center"/>
    </xf>
    <xf numFmtId="0" fontId="28" fillId="0" borderId="0" xfId="0" applyFont="1" applyAlignment="1"/>
    <xf numFmtId="0" fontId="8" fillId="0" borderId="5" xfId="0" applyFont="1" applyBorder="1" applyAlignment="1"/>
    <xf numFmtId="0" fontId="8" fillId="0" borderId="7" xfId="0" applyFont="1" applyBorder="1" applyAlignment="1"/>
    <xf numFmtId="0" fontId="7" fillId="0" borderId="2" xfId="0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/>
    <xf numFmtId="0" fontId="20" fillId="0" borderId="3" xfId="0" applyFont="1" applyBorder="1" applyAlignment="1"/>
    <xf numFmtId="0" fontId="20" fillId="0" borderId="2" xfId="0" applyFont="1" applyBorder="1" applyAlignment="1"/>
    <xf numFmtId="0" fontId="5" fillId="0" borderId="5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vertical="top"/>
    </xf>
    <xf numFmtId="0" fontId="5" fillId="0" borderId="3" xfId="0" applyFont="1" applyFill="1" applyBorder="1" applyAlignment="1"/>
    <xf numFmtId="0" fontId="5" fillId="0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Alignment="1"/>
    <xf numFmtId="0" fontId="29" fillId="0" borderId="0" xfId="0" applyFont="1"/>
    <xf numFmtId="187" fontId="29" fillId="0" borderId="0" xfId="0" applyNumberFormat="1" applyFont="1" applyAlignment="1"/>
    <xf numFmtId="0" fontId="29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24" fillId="0" borderId="0" xfId="0" applyFont="1" applyAlignment="1"/>
    <xf numFmtId="0" fontId="12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17" xfId="0" applyFont="1" applyFill="1" applyBorder="1" applyAlignment="1"/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31" fillId="0" borderId="0" xfId="0" applyFont="1" applyAlignment="1">
      <alignment horizontal="center"/>
    </xf>
    <xf numFmtId="0" fontId="5" fillId="7" borderId="4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left"/>
    </xf>
    <xf numFmtId="0" fontId="8" fillId="7" borderId="4" xfId="0" applyFont="1" applyFill="1" applyBorder="1" applyAlignment="1"/>
    <xf numFmtId="0" fontId="8" fillId="7" borderId="4" xfId="0" applyNumberFormat="1" applyFont="1" applyFill="1" applyBorder="1" applyAlignment="1"/>
    <xf numFmtId="0" fontId="26" fillId="7" borderId="4" xfId="0" applyFont="1" applyFill="1" applyBorder="1" applyAlignment="1"/>
    <xf numFmtId="0" fontId="24" fillId="7" borderId="4" xfId="0" applyFont="1" applyFill="1" applyBorder="1" applyAlignment="1"/>
    <xf numFmtId="0" fontId="5" fillId="6" borderId="4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0" fillId="0" borderId="0" xfId="0" applyFont="1" applyAlignment="1"/>
    <xf numFmtId="0" fontId="3" fillId="7" borderId="4" xfId="0" applyFont="1" applyFill="1" applyBorder="1" applyAlignment="1"/>
    <xf numFmtId="0" fontId="32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5" fillId="7" borderId="11" xfId="0" applyFont="1" applyFill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5" fillId="0" borderId="17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17" xfId="0" applyFont="1" applyFill="1" applyBorder="1" applyAlignment="1"/>
    <xf numFmtId="0" fontId="18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9" fillId="0" borderId="0" xfId="0" applyFont="1" applyAlignment="1">
      <alignment wrapText="1"/>
    </xf>
    <xf numFmtId="0" fontId="1" fillId="0" borderId="0" xfId="0" applyFont="1" applyAlignment="1"/>
    <xf numFmtId="0" fontId="3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4" fillId="7" borderId="4" xfId="0" applyFont="1" applyFill="1" applyBorder="1" applyAlignment="1">
      <alignment horizontal="center"/>
    </xf>
    <xf numFmtId="0" fontId="24" fillId="7" borderId="4" xfId="0" applyFont="1" applyFill="1" applyBorder="1" applyAlignment="1">
      <alignment horizontal="left"/>
    </xf>
    <xf numFmtId="0" fontId="34" fillId="6" borderId="4" xfId="0" applyFont="1" applyFill="1" applyBorder="1" applyAlignment="1">
      <alignment horizontal="left"/>
    </xf>
    <xf numFmtId="2" fontId="3" fillId="0" borderId="2" xfId="0" applyNumberFormat="1" applyFont="1" applyBorder="1" applyAlignment="1">
      <alignment horizontal="center" vertical="top"/>
    </xf>
    <xf numFmtId="0" fontId="8" fillId="0" borderId="4" xfId="0" applyFont="1" applyBorder="1" applyAlignment="1"/>
    <xf numFmtId="0" fontId="3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/>
    <xf numFmtId="0" fontId="18" fillId="0" borderId="0" xfId="0" applyFont="1" applyBorder="1" applyAlignment="1"/>
    <xf numFmtId="0" fontId="8" fillId="0" borderId="0" xfId="0" applyFont="1" applyFill="1" applyBorder="1" applyAlignment="1">
      <alignment vertical="top"/>
    </xf>
    <xf numFmtId="0" fontId="8" fillId="5" borderId="0" xfId="0" applyFont="1" applyFill="1" applyAlignment="1"/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478</xdr:row>
          <xdr:rowOff>161925</xdr:rowOff>
        </xdr:from>
        <xdr:to>
          <xdr:col>1</xdr:col>
          <xdr:colOff>257175</xdr:colOff>
          <xdr:row>479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376</xdr:row>
          <xdr:rowOff>219075</xdr:rowOff>
        </xdr:from>
        <xdr:to>
          <xdr:col>1</xdr:col>
          <xdr:colOff>257175</xdr:colOff>
          <xdr:row>377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418</xdr:row>
          <xdr:rowOff>161925</xdr:rowOff>
        </xdr:from>
        <xdr:to>
          <xdr:col>1</xdr:col>
          <xdr:colOff>257175</xdr:colOff>
          <xdr:row>419</xdr:row>
          <xdr:rowOff>28575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6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544</xdr:row>
          <xdr:rowOff>161925</xdr:rowOff>
        </xdr:from>
        <xdr:to>
          <xdr:col>1</xdr:col>
          <xdr:colOff>257175</xdr:colOff>
          <xdr:row>545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6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478</xdr:row>
          <xdr:rowOff>161925</xdr:rowOff>
        </xdr:from>
        <xdr:to>
          <xdr:col>1</xdr:col>
          <xdr:colOff>257175</xdr:colOff>
          <xdr:row>479</xdr:row>
          <xdr:rowOff>28575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6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376</xdr:row>
          <xdr:rowOff>219075</xdr:rowOff>
        </xdr:from>
        <xdr:to>
          <xdr:col>1</xdr:col>
          <xdr:colOff>257175</xdr:colOff>
          <xdr:row>377</xdr:row>
          <xdr:rowOff>85725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6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418</xdr:row>
          <xdr:rowOff>161925</xdr:rowOff>
        </xdr:from>
        <xdr:to>
          <xdr:col>1</xdr:col>
          <xdr:colOff>257175</xdr:colOff>
          <xdr:row>419</xdr:row>
          <xdr:rowOff>28575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6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544</xdr:row>
          <xdr:rowOff>161925</xdr:rowOff>
        </xdr:from>
        <xdr:to>
          <xdr:col>1</xdr:col>
          <xdr:colOff>257175</xdr:colOff>
          <xdr:row>545</xdr:row>
          <xdr:rowOff>28575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6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587</xdr:row>
          <xdr:rowOff>161925</xdr:rowOff>
        </xdr:from>
        <xdr:to>
          <xdr:col>1</xdr:col>
          <xdr:colOff>257175</xdr:colOff>
          <xdr:row>588</xdr:row>
          <xdr:rowOff>28575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6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587</xdr:row>
          <xdr:rowOff>161925</xdr:rowOff>
        </xdr:from>
        <xdr:to>
          <xdr:col>1</xdr:col>
          <xdr:colOff>257175</xdr:colOff>
          <xdr:row>588</xdr:row>
          <xdr:rowOff>28575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6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76"/>
  <sheetViews>
    <sheetView zoomScale="90" zoomScaleNormal="90" workbookViewId="0">
      <pane ySplit="1" topLeftCell="A127" activePane="bottomLeft" state="frozen"/>
      <selection pane="bottomLeft" activeCell="A132" sqref="A132:XFD132"/>
    </sheetView>
  </sheetViews>
  <sheetFormatPr defaultColWidth="14.42578125" defaultRowHeight="15.75" customHeight="1" x14ac:dyDescent="0.2"/>
  <cols>
    <col min="1" max="27" width="21.5703125" customWidth="1"/>
  </cols>
  <sheetData>
    <row r="1" spans="1:21" ht="12.75" x14ac:dyDescent="0.2">
      <c r="A1" s="158" t="s">
        <v>0</v>
      </c>
      <c r="B1" s="158" t="s">
        <v>144</v>
      </c>
      <c r="C1" s="158" t="s">
        <v>1</v>
      </c>
      <c r="D1" s="158" t="s">
        <v>2</v>
      </c>
      <c r="E1" s="158" t="s">
        <v>3</v>
      </c>
      <c r="F1" s="158" t="s">
        <v>4</v>
      </c>
      <c r="G1" s="158" t="s">
        <v>5</v>
      </c>
      <c r="H1" s="158" t="s">
        <v>6</v>
      </c>
      <c r="I1" s="158" t="s">
        <v>7</v>
      </c>
      <c r="J1" s="158" t="s">
        <v>8</v>
      </c>
      <c r="K1" s="158" t="s">
        <v>9</v>
      </c>
      <c r="L1" s="158" t="s">
        <v>10</v>
      </c>
      <c r="M1" s="158" t="s">
        <v>11</v>
      </c>
      <c r="N1" s="158" t="s">
        <v>12</v>
      </c>
      <c r="O1" s="158" t="s">
        <v>13</v>
      </c>
      <c r="P1" s="158" t="s">
        <v>14</v>
      </c>
      <c r="Q1" s="158" t="s">
        <v>15</v>
      </c>
      <c r="R1" s="158" t="s">
        <v>16</v>
      </c>
      <c r="S1" s="158" t="s">
        <v>17</v>
      </c>
      <c r="T1" s="158" t="s">
        <v>18</v>
      </c>
      <c r="U1" s="158" t="s">
        <v>19</v>
      </c>
    </row>
    <row r="2" spans="1:21" ht="12.75" x14ac:dyDescent="0.2">
      <c r="A2" s="159">
        <v>44548.393100069443</v>
      </c>
      <c r="B2" s="160" t="s">
        <v>337</v>
      </c>
      <c r="C2" s="160" t="s">
        <v>20</v>
      </c>
      <c r="D2" s="160" t="s">
        <v>25</v>
      </c>
      <c r="E2" s="160" t="s">
        <v>29</v>
      </c>
      <c r="F2" s="160" t="s">
        <v>41</v>
      </c>
      <c r="G2" s="160" t="s">
        <v>33</v>
      </c>
      <c r="H2" s="160" t="s">
        <v>35</v>
      </c>
      <c r="I2" s="160">
        <v>5</v>
      </c>
      <c r="J2" s="160">
        <v>5</v>
      </c>
      <c r="K2" s="160">
        <v>5</v>
      </c>
      <c r="L2" s="160">
        <v>5</v>
      </c>
      <c r="M2" s="160">
        <v>5</v>
      </c>
      <c r="N2" s="160">
        <v>5</v>
      </c>
      <c r="O2" s="160">
        <v>5</v>
      </c>
      <c r="P2" s="160">
        <v>5</v>
      </c>
      <c r="Q2" s="160">
        <v>5</v>
      </c>
      <c r="R2" s="160">
        <v>5</v>
      </c>
      <c r="S2" s="160">
        <v>5</v>
      </c>
      <c r="T2" s="160">
        <v>5</v>
      </c>
      <c r="U2" s="160" t="s">
        <v>338</v>
      </c>
    </row>
    <row r="3" spans="1:21" ht="12.75" x14ac:dyDescent="0.2">
      <c r="A3" s="159">
        <v>44548.395334930552</v>
      </c>
      <c r="B3" s="160" t="s">
        <v>339</v>
      </c>
      <c r="C3" s="160" t="s">
        <v>20</v>
      </c>
      <c r="D3" s="160" t="s">
        <v>21</v>
      </c>
      <c r="E3" s="160" t="s">
        <v>22</v>
      </c>
      <c r="F3" s="160" t="s">
        <v>28</v>
      </c>
      <c r="G3" s="160" t="s">
        <v>159</v>
      </c>
      <c r="H3" s="160" t="s">
        <v>34</v>
      </c>
      <c r="I3" s="160">
        <v>5</v>
      </c>
      <c r="J3" s="160">
        <v>5</v>
      </c>
      <c r="K3" s="160">
        <v>5</v>
      </c>
      <c r="L3" s="160">
        <v>5</v>
      </c>
      <c r="M3" s="160">
        <v>5</v>
      </c>
      <c r="N3" s="160">
        <v>5</v>
      </c>
      <c r="O3" s="160">
        <v>5</v>
      </c>
      <c r="P3" s="160">
        <v>5</v>
      </c>
      <c r="Q3" s="160">
        <v>5</v>
      </c>
      <c r="R3" s="160">
        <v>5</v>
      </c>
      <c r="S3" s="160">
        <v>5</v>
      </c>
      <c r="T3" s="160">
        <v>5</v>
      </c>
    </row>
    <row r="4" spans="1:21" ht="12.75" x14ac:dyDescent="0.2">
      <c r="A4" s="159">
        <v>44548.402523611112</v>
      </c>
      <c r="B4" s="160" t="s">
        <v>340</v>
      </c>
      <c r="C4" s="160" t="s">
        <v>26</v>
      </c>
      <c r="D4" s="160" t="s">
        <v>27</v>
      </c>
      <c r="E4" s="160" t="s">
        <v>29</v>
      </c>
      <c r="F4" s="160" t="s">
        <v>188</v>
      </c>
      <c r="G4" s="160" t="s">
        <v>230</v>
      </c>
      <c r="H4" s="160" t="s">
        <v>34</v>
      </c>
      <c r="I4" s="160">
        <v>5</v>
      </c>
      <c r="J4" s="160">
        <v>5</v>
      </c>
      <c r="K4" s="160">
        <v>5</v>
      </c>
      <c r="L4" s="160">
        <v>5</v>
      </c>
      <c r="M4" s="160">
        <v>5</v>
      </c>
      <c r="N4" s="160">
        <v>5</v>
      </c>
      <c r="P4" s="160">
        <v>5</v>
      </c>
      <c r="Q4" s="160">
        <v>5</v>
      </c>
      <c r="R4" s="160">
        <v>5</v>
      </c>
      <c r="S4" s="160">
        <v>5</v>
      </c>
      <c r="T4" s="160">
        <v>5</v>
      </c>
      <c r="U4" s="160" t="s">
        <v>39</v>
      </c>
    </row>
    <row r="5" spans="1:21" ht="12.75" x14ac:dyDescent="0.2">
      <c r="A5" s="159">
        <v>44548.407472523148</v>
      </c>
      <c r="B5" s="160" t="s">
        <v>341</v>
      </c>
      <c r="C5" s="160" t="s">
        <v>26</v>
      </c>
      <c r="D5" s="160" t="s">
        <v>25</v>
      </c>
      <c r="E5" s="160" t="s">
        <v>29</v>
      </c>
      <c r="F5" s="160" t="s">
        <v>48</v>
      </c>
      <c r="G5" s="160" t="s">
        <v>48</v>
      </c>
      <c r="H5" s="160" t="s">
        <v>24</v>
      </c>
      <c r="I5" s="160">
        <v>4</v>
      </c>
      <c r="J5" s="160">
        <v>4</v>
      </c>
      <c r="K5" s="160">
        <v>4</v>
      </c>
      <c r="L5" s="160">
        <v>4</v>
      </c>
      <c r="M5" s="160">
        <v>4</v>
      </c>
      <c r="N5" s="160">
        <v>4</v>
      </c>
      <c r="O5" s="160">
        <v>4</v>
      </c>
      <c r="P5" s="160">
        <v>4</v>
      </c>
      <c r="Q5" s="160">
        <v>4</v>
      </c>
      <c r="R5" s="160">
        <v>3</v>
      </c>
      <c r="S5" s="160">
        <v>4</v>
      </c>
      <c r="T5" s="160">
        <v>3</v>
      </c>
    </row>
    <row r="6" spans="1:21" ht="12.75" x14ac:dyDescent="0.2">
      <c r="A6" s="159">
        <v>44548.407676944444</v>
      </c>
      <c r="B6" s="160" t="s">
        <v>207</v>
      </c>
      <c r="C6" s="160" t="s">
        <v>20</v>
      </c>
      <c r="D6" s="160" t="s">
        <v>27</v>
      </c>
      <c r="E6" s="160" t="s">
        <v>29</v>
      </c>
      <c r="F6" s="160" t="s">
        <v>28</v>
      </c>
      <c r="G6" s="160" t="s">
        <v>43</v>
      </c>
      <c r="H6" s="160" t="s">
        <v>24</v>
      </c>
      <c r="I6" s="160">
        <v>4</v>
      </c>
      <c r="J6" s="160">
        <v>4</v>
      </c>
      <c r="K6" s="160">
        <v>4</v>
      </c>
      <c r="L6" s="160">
        <v>4</v>
      </c>
      <c r="M6" s="160">
        <v>3</v>
      </c>
      <c r="N6" s="160">
        <v>5</v>
      </c>
      <c r="O6" s="160">
        <v>4</v>
      </c>
      <c r="P6" s="160">
        <v>5</v>
      </c>
      <c r="Q6" s="160">
        <v>4</v>
      </c>
      <c r="R6" s="160">
        <v>4</v>
      </c>
      <c r="S6" s="160">
        <v>4</v>
      </c>
      <c r="T6" s="160">
        <v>4</v>
      </c>
    </row>
    <row r="7" spans="1:21" ht="12.75" x14ac:dyDescent="0.2">
      <c r="A7" s="159">
        <v>44548.413599398147</v>
      </c>
      <c r="B7" s="160" t="s">
        <v>342</v>
      </c>
      <c r="C7" s="160" t="s">
        <v>20</v>
      </c>
      <c r="D7" s="160" t="s">
        <v>25</v>
      </c>
      <c r="E7" s="160" t="s">
        <v>22</v>
      </c>
      <c r="F7" s="160" t="s">
        <v>41</v>
      </c>
      <c r="G7" s="160" t="s">
        <v>159</v>
      </c>
      <c r="H7" s="160" t="s">
        <v>24</v>
      </c>
      <c r="I7" s="160">
        <v>5</v>
      </c>
      <c r="J7" s="160">
        <v>4</v>
      </c>
      <c r="K7" s="160">
        <v>3</v>
      </c>
      <c r="L7" s="160">
        <v>4</v>
      </c>
      <c r="M7" s="160">
        <v>5</v>
      </c>
      <c r="N7" s="160">
        <v>5</v>
      </c>
      <c r="O7" s="160">
        <v>5</v>
      </c>
      <c r="P7" s="160">
        <v>5</v>
      </c>
      <c r="Q7" s="160">
        <v>5</v>
      </c>
      <c r="R7" s="160">
        <v>3</v>
      </c>
      <c r="S7" s="160">
        <v>4</v>
      </c>
      <c r="T7" s="160">
        <v>5</v>
      </c>
      <c r="U7" s="160" t="s">
        <v>343</v>
      </c>
    </row>
    <row r="8" spans="1:21" ht="12.75" x14ac:dyDescent="0.2">
      <c r="A8" s="159">
        <v>44548.416036909723</v>
      </c>
      <c r="B8" s="160" t="s">
        <v>344</v>
      </c>
      <c r="C8" s="160" t="s">
        <v>20</v>
      </c>
      <c r="D8" s="160" t="s">
        <v>27</v>
      </c>
      <c r="E8" s="160" t="s">
        <v>29</v>
      </c>
      <c r="F8" s="160" t="s">
        <v>47</v>
      </c>
      <c r="G8" s="160" t="s">
        <v>164</v>
      </c>
      <c r="H8" s="160" t="s">
        <v>24</v>
      </c>
      <c r="I8" s="160">
        <v>4</v>
      </c>
      <c r="J8" s="160">
        <v>5</v>
      </c>
      <c r="K8" s="160">
        <v>5</v>
      </c>
      <c r="L8" s="160">
        <v>5</v>
      </c>
      <c r="M8" s="160">
        <v>5</v>
      </c>
      <c r="N8" s="160">
        <v>5</v>
      </c>
      <c r="O8" s="160">
        <v>5</v>
      </c>
      <c r="P8" s="160">
        <v>5</v>
      </c>
      <c r="Q8" s="160">
        <v>5</v>
      </c>
      <c r="R8" s="160">
        <v>5</v>
      </c>
      <c r="S8" s="160">
        <v>5</v>
      </c>
      <c r="T8" s="160">
        <v>5</v>
      </c>
    </row>
    <row r="9" spans="1:21" ht="12.75" x14ac:dyDescent="0.2">
      <c r="A9" s="159">
        <v>44548.416648842591</v>
      </c>
      <c r="B9" s="160" t="s">
        <v>345</v>
      </c>
      <c r="C9" s="160" t="s">
        <v>20</v>
      </c>
      <c r="D9" s="160" t="s">
        <v>27</v>
      </c>
      <c r="E9" s="160" t="s">
        <v>22</v>
      </c>
      <c r="F9" s="160" t="s">
        <v>346</v>
      </c>
      <c r="G9" s="160" t="s">
        <v>145</v>
      </c>
      <c r="H9" s="160" t="s">
        <v>24</v>
      </c>
      <c r="I9" s="160">
        <v>4</v>
      </c>
      <c r="J9" s="160">
        <v>5</v>
      </c>
      <c r="K9" s="160">
        <v>5</v>
      </c>
      <c r="L9" s="160">
        <v>5</v>
      </c>
      <c r="M9" s="160">
        <v>4</v>
      </c>
      <c r="N9" s="160">
        <v>5</v>
      </c>
      <c r="O9" s="160">
        <v>4</v>
      </c>
      <c r="P9" s="160">
        <v>4</v>
      </c>
      <c r="Q9" s="160">
        <v>5</v>
      </c>
      <c r="R9" s="160">
        <v>4</v>
      </c>
      <c r="S9" s="160">
        <v>5</v>
      </c>
      <c r="T9" s="160">
        <v>5</v>
      </c>
      <c r="U9" s="160" t="s">
        <v>39</v>
      </c>
    </row>
    <row r="10" spans="1:21" ht="12.75" x14ac:dyDescent="0.2">
      <c r="A10" s="159">
        <v>44548.41678777778</v>
      </c>
      <c r="B10" s="160" t="s">
        <v>347</v>
      </c>
      <c r="C10" s="160" t="s">
        <v>26</v>
      </c>
      <c r="D10" s="160" t="s">
        <v>27</v>
      </c>
      <c r="E10" s="160" t="s">
        <v>29</v>
      </c>
      <c r="F10" s="160" t="s">
        <v>348</v>
      </c>
      <c r="G10" s="160" t="s">
        <v>349</v>
      </c>
      <c r="H10" s="160" t="s">
        <v>34</v>
      </c>
      <c r="I10" s="160">
        <v>5</v>
      </c>
      <c r="J10" s="160">
        <v>5</v>
      </c>
      <c r="K10" s="160">
        <v>5</v>
      </c>
      <c r="L10" s="160">
        <v>5</v>
      </c>
      <c r="M10" s="160">
        <v>5</v>
      </c>
      <c r="N10" s="160">
        <v>5</v>
      </c>
      <c r="O10" s="160">
        <v>5</v>
      </c>
      <c r="P10" s="160">
        <v>5</v>
      </c>
      <c r="Q10" s="160">
        <v>5</v>
      </c>
      <c r="R10" s="160">
        <v>4</v>
      </c>
      <c r="S10" s="160">
        <v>5</v>
      </c>
      <c r="T10" s="160">
        <v>5</v>
      </c>
      <c r="U10" s="160" t="s">
        <v>39</v>
      </c>
    </row>
    <row r="11" spans="1:21" ht="12.75" x14ac:dyDescent="0.2">
      <c r="A11" s="159">
        <v>44548.417520115741</v>
      </c>
      <c r="B11" s="160" t="s">
        <v>350</v>
      </c>
      <c r="C11" s="160" t="s">
        <v>26</v>
      </c>
      <c r="D11" s="160" t="s">
        <v>27</v>
      </c>
      <c r="E11" s="160" t="s">
        <v>29</v>
      </c>
      <c r="F11" s="160" t="s">
        <v>351</v>
      </c>
      <c r="G11" s="160" t="s">
        <v>352</v>
      </c>
      <c r="H11" s="160" t="s">
        <v>34</v>
      </c>
      <c r="I11" s="160">
        <v>4</v>
      </c>
      <c r="J11" s="160">
        <v>4</v>
      </c>
      <c r="K11" s="160">
        <v>4</v>
      </c>
      <c r="L11" s="160">
        <v>4</v>
      </c>
      <c r="M11" s="160">
        <v>4</v>
      </c>
      <c r="N11" s="160">
        <v>4</v>
      </c>
      <c r="O11" s="160">
        <v>5</v>
      </c>
      <c r="P11" s="160">
        <v>5</v>
      </c>
      <c r="Q11" s="160">
        <v>5</v>
      </c>
      <c r="R11" s="160">
        <v>4</v>
      </c>
      <c r="S11" s="160">
        <v>4</v>
      </c>
      <c r="T11" s="160">
        <v>4</v>
      </c>
    </row>
    <row r="12" spans="1:21" ht="12.75" x14ac:dyDescent="0.2">
      <c r="A12" s="159">
        <v>44548.420499988424</v>
      </c>
      <c r="B12" s="160" t="s">
        <v>353</v>
      </c>
      <c r="C12" s="160" t="s">
        <v>20</v>
      </c>
      <c r="D12" s="160" t="s">
        <v>25</v>
      </c>
      <c r="E12" s="160" t="s">
        <v>22</v>
      </c>
      <c r="F12" s="160" t="s">
        <v>28</v>
      </c>
      <c r="G12" s="160" t="s">
        <v>354</v>
      </c>
      <c r="H12" s="160" t="s">
        <v>152</v>
      </c>
      <c r="I12" s="160">
        <v>5</v>
      </c>
      <c r="J12" s="160">
        <v>5</v>
      </c>
      <c r="K12" s="160">
        <v>5</v>
      </c>
      <c r="L12" s="160">
        <v>5</v>
      </c>
      <c r="M12" s="160">
        <v>5</v>
      </c>
      <c r="N12" s="160">
        <v>5</v>
      </c>
      <c r="O12" s="160">
        <v>5</v>
      </c>
      <c r="P12" s="160">
        <v>5</v>
      </c>
      <c r="Q12" s="160">
        <v>5</v>
      </c>
      <c r="R12" s="160">
        <v>3</v>
      </c>
      <c r="S12" s="160">
        <v>4</v>
      </c>
      <c r="T12" s="160">
        <v>5</v>
      </c>
      <c r="U12" s="160" t="s">
        <v>355</v>
      </c>
    </row>
    <row r="13" spans="1:21" ht="12.75" x14ac:dyDescent="0.2">
      <c r="A13" s="159">
        <v>44548.420797222221</v>
      </c>
      <c r="B13" s="160" t="s">
        <v>245</v>
      </c>
      <c r="C13" s="160" t="s">
        <v>20</v>
      </c>
      <c r="D13" s="160" t="s">
        <v>27</v>
      </c>
      <c r="E13" s="160" t="s">
        <v>29</v>
      </c>
      <c r="F13" s="160" t="s">
        <v>163</v>
      </c>
      <c r="G13" s="160" t="s">
        <v>49</v>
      </c>
      <c r="H13" s="160" t="s">
        <v>35</v>
      </c>
      <c r="I13" s="160">
        <v>5</v>
      </c>
      <c r="J13" s="160">
        <v>4</v>
      </c>
      <c r="K13" s="160">
        <v>5</v>
      </c>
      <c r="L13" s="160">
        <v>5</v>
      </c>
      <c r="M13" s="160">
        <v>5</v>
      </c>
      <c r="N13" s="160">
        <v>4</v>
      </c>
      <c r="O13" s="160">
        <v>5</v>
      </c>
      <c r="P13" s="160">
        <v>5</v>
      </c>
      <c r="Q13" s="160">
        <v>4</v>
      </c>
      <c r="R13" s="160">
        <v>3</v>
      </c>
      <c r="S13" s="160">
        <v>4</v>
      </c>
      <c r="T13" s="160">
        <v>4</v>
      </c>
    </row>
    <row r="14" spans="1:21" ht="12.75" x14ac:dyDescent="0.2">
      <c r="A14" s="159">
        <v>44548.420799282409</v>
      </c>
      <c r="B14" s="160" t="s">
        <v>356</v>
      </c>
      <c r="C14" s="160" t="s">
        <v>20</v>
      </c>
      <c r="D14" s="160" t="s">
        <v>21</v>
      </c>
      <c r="E14" s="160" t="s">
        <v>22</v>
      </c>
      <c r="F14" s="160" t="s">
        <v>357</v>
      </c>
      <c r="G14" s="160" t="s">
        <v>49</v>
      </c>
      <c r="H14" s="160" t="s">
        <v>34</v>
      </c>
      <c r="I14" s="160" t="s">
        <v>490</v>
      </c>
      <c r="J14" s="160">
        <v>3</v>
      </c>
      <c r="K14" s="160">
        <v>5</v>
      </c>
      <c r="L14" s="160">
        <v>4</v>
      </c>
      <c r="M14" s="160">
        <v>5</v>
      </c>
      <c r="N14" s="160">
        <v>5</v>
      </c>
      <c r="O14" s="160">
        <v>5</v>
      </c>
      <c r="P14" s="160">
        <v>5</v>
      </c>
      <c r="Q14" s="160">
        <v>5</v>
      </c>
      <c r="R14" s="160">
        <v>3</v>
      </c>
      <c r="S14" s="160">
        <v>5</v>
      </c>
      <c r="T14" s="160">
        <v>5</v>
      </c>
      <c r="U14" s="160" t="s">
        <v>358</v>
      </c>
    </row>
    <row r="15" spans="1:21" ht="12.75" x14ac:dyDescent="0.2">
      <c r="A15" s="159">
        <v>44548.421618194443</v>
      </c>
      <c r="B15" s="160" t="s">
        <v>359</v>
      </c>
      <c r="C15" s="160" t="s">
        <v>26</v>
      </c>
      <c r="D15" s="160" t="s">
        <v>27</v>
      </c>
      <c r="E15" s="160" t="s">
        <v>29</v>
      </c>
      <c r="F15" s="160" t="s">
        <v>31</v>
      </c>
      <c r="G15" s="160" t="s">
        <v>200</v>
      </c>
      <c r="H15" s="160" t="s">
        <v>34</v>
      </c>
      <c r="I15" s="160">
        <v>4</v>
      </c>
      <c r="J15" s="160">
        <v>4</v>
      </c>
      <c r="K15" s="160">
        <v>4</v>
      </c>
      <c r="L15" s="160">
        <v>4</v>
      </c>
      <c r="M15" s="160">
        <v>4</v>
      </c>
      <c r="N15" s="160">
        <v>4</v>
      </c>
      <c r="O15" s="160">
        <v>4</v>
      </c>
      <c r="P15" s="160">
        <v>4</v>
      </c>
      <c r="Q15" s="160">
        <v>4</v>
      </c>
      <c r="R15" s="160">
        <v>4</v>
      </c>
      <c r="S15" s="160">
        <v>4</v>
      </c>
      <c r="T15" s="160">
        <v>4</v>
      </c>
    </row>
    <row r="16" spans="1:21" ht="12.75" x14ac:dyDescent="0.2">
      <c r="A16" s="159">
        <v>44548.423623090275</v>
      </c>
      <c r="B16" s="160" t="s">
        <v>360</v>
      </c>
      <c r="C16" s="160" t="s">
        <v>26</v>
      </c>
      <c r="D16" s="160" t="s">
        <v>25</v>
      </c>
      <c r="E16" s="160" t="s">
        <v>22</v>
      </c>
      <c r="F16" s="160" t="s">
        <v>28</v>
      </c>
      <c r="G16" s="160" t="s">
        <v>361</v>
      </c>
      <c r="H16" s="160" t="s">
        <v>35</v>
      </c>
      <c r="I16" s="160">
        <v>5</v>
      </c>
      <c r="J16" s="160">
        <v>4</v>
      </c>
      <c r="K16" s="160">
        <v>5</v>
      </c>
      <c r="L16" s="160">
        <v>5</v>
      </c>
      <c r="M16" s="160">
        <v>4</v>
      </c>
      <c r="N16" s="160">
        <v>5</v>
      </c>
      <c r="O16" s="160">
        <v>5</v>
      </c>
      <c r="P16" s="160">
        <v>5</v>
      </c>
      <c r="Q16" s="160">
        <v>5</v>
      </c>
      <c r="R16" s="160">
        <v>4</v>
      </c>
      <c r="S16" s="160">
        <v>4</v>
      </c>
      <c r="T16" s="160">
        <v>4</v>
      </c>
      <c r="U16" s="160" t="s">
        <v>39</v>
      </c>
    </row>
    <row r="17" spans="1:21" ht="12.75" x14ac:dyDescent="0.2">
      <c r="A17" s="159">
        <v>44548.424173240739</v>
      </c>
      <c r="B17" s="160" t="s">
        <v>362</v>
      </c>
      <c r="C17" s="160" t="s">
        <v>26</v>
      </c>
      <c r="D17" s="160" t="s">
        <v>27</v>
      </c>
      <c r="E17" s="160" t="s">
        <v>29</v>
      </c>
      <c r="F17" s="160" t="s">
        <v>161</v>
      </c>
      <c r="G17" s="160" t="s">
        <v>363</v>
      </c>
      <c r="H17" s="160" t="s">
        <v>24</v>
      </c>
      <c r="I17" s="160">
        <v>3</v>
      </c>
      <c r="J17" s="160">
        <v>3</v>
      </c>
      <c r="K17" s="160">
        <v>4</v>
      </c>
      <c r="L17" s="160">
        <v>4</v>
      </c>
      <c r="M17" s="160">
        <v>4</v>
      </c>
      <c r="N17" s="160">
        <v>4</v>
      </c>
      <c r="O17" s="160">
        <v>5</v>
      </c>
      <c r="P17" s="160">
        <v>5</v>
      </c>
      <c r="Q17" s="160">
        <v>5</v>
      </c>
      <c r="R17" s="160">
        <v>3</v>
      </c>
      <c r="S17" s="160">
        <v>4</v>
      </c>
      <c r="T17" s="160">
        <v>4</v>
      </c>
      <c r="U17" s="160" t="s">
        <v>39</v>
      </c>
    </row>
    <row r="18" spans="1:21" ht="12.75" x14ac:dyDescent="0.2">
      <c r="A18" s="159">
        <v>44548.425439398146</v>
      </c>
      <c r="B18" s="160" t="s">
        <v>215</v>
      </c>
      <c r="C18" s="160" t="s">
        <v>26</v>
      </c>
      <c r="D18" s="160" t="s">
        <v>27</v>
      </c>
      <c r="E18" s="160" t="s">
        <v>29</v>
      </c>
      <c r="F18" s="160" t="s">
        <v>32</v>
      </c>
      <c r="G18" s="160" t="s">
        <v>32</v>
      </c>
      <c r="H18" s="160" t="s">
        <v>30</v>
      </c>
      <c r="I18" s="160">
        <v>5</v>
      </c>
      <c r="J18" s="160">
        <v>4</v>
      </c>
      <c r="K18" s="160">
        <v>4</v>
      </c>
      <c r="L18" s="160">
        <v>4</v>
      </c>
      <c r="M18" s="160">
        <v>4</v>
      </c>
      <c r="N18" s="160">
        <v>4</v>
      </c>
      <c r="O18" s="160">
        <v>4</v>
      </c>
      <c r="P18" s="160">
        <v>4</v>
      </c>
      <c r="Q18" s="160">
        <v>5</v>
      </c>
      <c r="R18" s="160">
        <v>4</v>
      </c>
      <c r="S18" s="160">
        <v>4</v>
      </c>
      <c r="T18" s="160">
        <v>5</v>
      </c>
    </row>
    <row r="19" spans="1:21" ht="12.75" x14ac:dyDescent="0.2">
      <c r="A19" s="159">
        <v>44548.425919097223</v>
      </c>
      <c r="B19" s="160" t="s">
        <v>364</v>
      </c>
      <c r="C19" s="160" t="s">
        <v>20</v>
      </c>
      <c r="D19" s="160" t="s">
        <v>27</v>
      </c>
      <c r="E19" s="160" t="s">
        <v>29</v>
      </c>
      <c r="F19" s="160" t="s">
        <v>28</v>
      </c>
      <c r="G19" s="160" t="s">
        <v>33</v>
      </c>
      <c r="H19" s="160" t="s">
        <v>35</v>
      </c>
      <c r="I19" s="160">
        <v>4</v>
      </c>
      <c r="J19" s="160">
        <v>4</v>
      </c>
      <c r="K19" s="160">
        <v>4</v>
      </c>
      <c r="L19" s="160">
        <v>4</v>
      </c>
      <c r="M19" s="160">
        <v>5</v>
      </c>
      <c r="N19" s="160">
        <v>5</v>
      </c>
      <c r="O19" s="160">
        <v>4</v>
      </c>
      <c r="P19" s="160">
        <v>5</v>
      </c>
      <c r="Q19" s="160">
        <v>4</v>
      </c>
      <c r="R19" s="160">
        <v>4</v>
      </c>
      <c r="S19" s="160">
        <v>4</v>
      </c>
      <c r="T19" s="160">
        <v>5</v>
      </c>
    </row>
    <row r="20" spans="1:21" ht="12.75" x14ac:dyDescent="0.2">
      <c r="A20" s="159">
        <v>44548.426001122687</v>
      </c>
      <c r="B20" s="160" t="s">
        <v>210</v>
      </c>
      <c r="C20" s="160" t="s">
        <v>20</v>
      </c>
      <c r="D20" s="160" t="s">
        <v>27</v>
      </c>
      <c r="E20" s="160" t="s">
        <v>22</v>
      </c>
      <c r="F20" s="160" t="s">
        <v>28</v>
      </c>
      <c r="G20" s="160" t="s">
        <v>211</v>
      </c>
      <c r="H20" s="160" t="s">
        <v>35</v>
      </c>
      <c r="I20" s="160">
        <v>5</v>
      </c>
      <c r="J20" s="160">
        <v>5</v>
      </c>
      <c r="K20" s="160">
        <v>5</v>
      </c>
      <c r="L20" s="160">
        <v>5</v>
      </c>
      <c r="M20" s="160">
        <v>5</v>
      </c>
      <c r="N20" s="160">
        <v>5</v>
      </c>
      <c r="O20" s="160">
        <v>5</v>
      </c>
      <c r="P20" s="160">
        <v>5</v>
      </c>
      <c r="Q20" s="160">
        <v>5</v>
      </c>
      <c r="R20" s="160">
        <v>5</v>
      </c>
      <c r="S20" s="160">
        <v>5</v>
      </c>
      <c r="T20" s="160">
        <v>5</v>
      </c>
    </row>
    <row r="21" spans="1:21" ht="12.75" x14ac:dyDescent="0.2">
      <c r="A21" s="159">
        <v>44548.426320520834</v>
      </c>
      <c r="B21" s="160" t="s">
        <v>365</v>
      </c>
      <c r="C21" s="160" t="s">
        <v>20</v>
      </c>
      <c r="D21" s="160" t="s">
        <v>25</v>
      </c>
      <c r="E21" s="160" t="s">
        <v>22</v>
      </c>
      <c r="F21" s="160" t="s">
        <v>28</v>
      </c>
      <c r="G21" s="160" t="s">
        <v>33</v>
      </c>
      <c r="H21" s="160" t="s">
        <v>34</v>
      </c>
      <c r="I21" s="160">
        <v>5</v>
      </c>
      <c r="J21" s="160">
        <v>5</v>
      </c>
      <c r="K21" s="160">
        <v>5</v>
      </c>
      <c r="L21" s="160">
        <v>5</v>
      </c>
      <c r="M21" s="160">
        <v>5</v>
      </c>
      <c r="N21" s="160">
        <v>5</v>
      </c>
      <c r="O21" s="160">
        <v>5</v>
      </c>
      <c r="P21" s="160">
        <v>5</v>
      </c>
      <c r="Q21" s="160">
        <v>5</v>
      </c>
      <c r="R21" s="160">
        <v>5</v>
      </c>
      <c r="S21" s="160">
        <v>5</v>
      </c>
      <c r="T21" s="160">
        <v>5</v>
      </c>
      <c r="U21" s="160" t="s">
        <v>366</v>
      </c>
    </row>
    <row r="22" spans="1:21" ht="12.75" x14ac:dyDescent="0.2">
      <c r="A22" s="159">
        <v>44548.426738425929</v>
      </c>
      <c r="B22" s="160" t="s">
        <v>231</v>
      </c>
      <c r="C22" s="160" t="s">
        <v>20</v>
      </c>
      <c r="D22" s="160" t="s">
        <v>21</v>
      </c>
      <c r="E22" s="160" t="s">
        <v>22</v>
      </c>
      <c r="F22" s="160" t="s">
        <v>28</v>
      </c>
      <c r="G22" s="160" t="s">
        <v>232</v>
      </c>
      <c r="H22" s="160" t="s">
        <v>30</v>
      </c>
      <c r="I22" s="160">
        <v>4</v>
      </c>
      <c r="J22" s="160">
        <v>4</v>
      </c>
      <c r="K22" s="160">
        <v>4</v>
      </c>
      <c r="L22" s="160">
        <v>4</v>
      </c>
      <c r="M22" s="160">
        <v>4</v>
      </c>
      <c r="N22" s="160">
        <v>4</v>
      </c>
      <c r="O22" s="160">
        <v>4</v>
      </c>
      <c r="P22" s="160">
        <v>4</v>
      </c>
      <c r="Q22" s="160">
        <v>4</v>
      </c>
      <c r="R22" s="160">
        <v>4</v>
      </c>
      <c r="S22" s="160">
        <v>4</v>
      </c>
      <c r="T22" s="160">
        <v>4</v>
      </c>
    </row>
    <row r="23" spans="1:21" ht="12.75" x14ac:dyDescent="0.2">
      <c r="A23" s="159">
        <v>44548.426811458332</v>
      </c>
      <c r="B23" s="160" t="s">
        <v>367</v>
      </c>
      <c r="C23" s="160" t="s">
        <v>20</v>
      </c>
      <c r="D23" s="160" t="s">
        <v>25</v>
      </c>
      <c r="E23" s="160" t="s">
        <v>22</v>
      </c>
      <c r="F23" s="160" t="s">
        <v>41</v>
      </c>
      <c r="G23" s="160" t="s">
        <v>159</v>
      </c>
      <c r="H23" s="160" t="s">
        <v>30</v>
      </c>
      <c r="I23" s="160">
        <v>5</v>
      </c>
      <c r="J23" s="160">
        <v>5</v>
      </c>
      <c r="K23" s="160">
        <v>5</v>
      </c>
      <c r="L23" s="160">
        <v>5</v>
      </c>
      <c r="M23" s="160">
        <v>5</v>
      </c>
      <c r="N23" s="160">
        <v>5</v>
      </c>
      <c r="O23" s="160">
        <v>5</v>
      </c>
      <c r="P23" s="160">
        <v>5</v>
      </c>
      <c r="Q23" s="160">
        <v>5</v>
      </c>
      <c r="R23" s="160">
        <v>3</v>
      </c>
      <c r="S23" s="160">
        <v>4</v>
      </c>
      <c r="T23" s="160">
        <v>4</v>
      </c>
      <c r="U23" s="160" t="s">
        <v>149</v>
      </c>
    </row>
    <row r="24" spans="1:21" ht="12.75" x14ac:dyDescent="0.2">
      <c r="A24" s="159">
        <v>44548.428210740742</v>
      </c>
      <c r="B24" s="160" t="s">
        <v>368</v>
      </c>
      <c r="C24" s="160" t="s">
        <v>20</v>
      </c>
      <c r="D24" s="160" t="s">
        <v>27</v>
      </c>
      <c r="E24" s="160" t="s">
        <v>29</v>
      </c>
      <c r="F24" s="160" t="s">
        <v>369</v>
      </c>
      <c r="G24" s="160" t="s">
        <v>261</v>
      </c>
      <c r="H24" s="160" t="s">
        <v>30</v>
      </c>
      <c r="I24" s="160">
        <v>5</v>
      </c>
      <c r="J24" s="160">
        <v>5</v>
      </c>
      <c r="K24" s="160">
        <v>5</v>
      </c>
      <c r="L24" s="160">
        <v>5</v>
      </c>
      <c r="M24" s="160">
        <v>5</v>
      </c>
      <c r="N24" s="160">
        <v>5</v>
      </c>
      <c r="O24" s="160">
        <v>5</v>
      </c>
      <c r="P24" s="160">
        <v>5</v>
      </c>
      <c r="Q24" s="160">
        <v>5</v>
      </c>
      <c r="R24" s="160">
        <v>5</v>
      </c>
      <c r="S24" s="160">
        <v>5</v>
      </c>
      <c r="T24" s="160">
        <v>5</v>
      </c>
      <c r="U24" s="160" t="s">
        <v>39</v>
      </c>
    </row>
    <row r="25" spans="1:21" ht="12.75" x14ac:dyDescent="0.2">
      <c r="A25" s="159">
        <v>44548.42842246528</v>
      </c>
      <c r="B25" s="160" t="s">
        <v>191</v>
      </c>
      <c r="C25" s="160" t="s">
        <v>26</v>
      </c>
      <c r="D25" s="160" t="s">
        <v>21</v>
      </c>
      <c r="E25" s="160" t="s">
        <v>29</v>
      </c>
      <c r="F25" s="160" t="s">
        <v>48</v>
      </c>
      <c r="G25" s="160" t="s">
        <v>48</v>
      </c>
      <c r="H25" s="160" t="s">
        <v>30</v>
      </c>
      <c r="I25" s="160">
        <v>5</v>
      </c>
      <c r="J25" s="160">
        <v>5</v>
      </c>
      <c r="K25" s="160">
        <v>5</v>
      </c>
      <c r="L25" s="160">
        <v>5</v>
      </c>
      <c r="M25" s="160">
        <v>5</v>
      </c>
      <c r="N25" s="160">
        <v>5</v>
      </c>
      <c r="O25" s="160">
        <v>5</v>
      </c>
      <c r="P25" s="160">
        <v>5</v>
      </c>
      <c r="Q25" s="160">
        <v>5</v>
      </c>
      <c r="R25" s="160">
        <v>1</v>
      </c>
      <c r="S25" s="160">
        <v>3</v>
      </c>
      <c r="T25" s="160">
        <v>5</v>
      </c>
    </row>
    <row r="26" spans="1:21" ht="12.75" x14ac:dyDescent="0.2">
      <c r="A26" s="159">
        <v>44548.430636747682</v>
      </c>
      <c r="B26" s="160" t="s">
        <v>154</v>
      </c>
      <c r="C26" s="160" t="s">
        <v>20</v>
      </c>
      <c r="D26" s="160" t="s">
        <v>27</v>
      </c>
      <c r="E26" s="160" t="s">
        <v>29</v>
      </c>
      <c r="F26" s="160" t="s">
        <v>23</v>
      </c>
      <c r="G26" s="160" t="s">
        <v>153</v>
      </c>
      <c r="H26" s="160" t="s">
        <v>30</v>
      </c>
      <c r="I26" s="160">
        <v>5</v>
      </c>
      <c r="J26" s="160">
        <v>5</v>
      </c>
      <c r="K26" s="160">
        <v>5</v>
      </c>
      <c r="L26" s="160">
        <v>5</v>
      </c>
      <c r="M26" s="160">
        <v>5</v>
      </c>
      <c r="N26" s="160">
        <v>5</v>
      </c>
      <c r="O26" s="160">
        <v>5</v>
      </c>
      <c r="P26" s="160">
        <v>5</v>
      </c>
      <c r="Q26" s="160">
        <v>5</v>
      </c>
      <c r="R26" s="160">
        <v>5</v>
      </c>
      <c r="S26" s="160">
        <v>5</v>
      </c>
      <c r="T26" s="160">
        <v>5</v>
      </c>
    </row>
    <row r="27" spans="1:21" ht="12.75" x14ac:dyDescent="0.2">
      <c r="A27" s="159">
        <v>44548.430646180554</v>
      </c>
      <c r="B27" s="160" t="s">
        <v>239</v>
      </c>
      <c r="C27" s="160" t="s">
        <v>26</v>
      </c>
      <c r="D27" s="160" t="s">
        <v>27</v>
      </c>
      <c r="E27" s="160" t="s">
        <v>29</v>
      </c>
      <c r="F27" s="160" t="s">
        <v>41</v>
      </c>
      <c r="G27" s="160" t="s">
        <v>43</v>
      </c>
      <c r="H27" s="160" t="s">
        <v>30</v>
      </c>
      <c r="I27" s="160">
        <v>5</v>
      </c>
      <c r="J27" s="160">
        <v>5</v>
      </c>
      <c r="K27" s="160">
        <v>5</v>
      </c>
      <c r="L27" s="160">
        <v>4</v>
      </c>
      <c r="M27" s="160">
        <v>5</v>
      </c>
      <c r="N27" s="160">
        <v>5</v>
      </c>
      <c r="O27" s="160">
        <v>5</v>
      </c>
      <c r="P27" s="160">
        <v>5</v>
      </c>
      <c r="Q27" s="160">
        <v>5</v>
      </c>
      <c r="R27" s="160">
        <v>3</v>
      </c>
      <c r="S27" s="160">
        <v>5</v>
      </c>
      <c r="T27" s="160">
        <v>5</v>
      </c>
      <c r="U27" s="160" t="s">
        <v>476</v>
      </c>
    </row>
    <row r="28" spans="1:21" ht="12.75" x14ac:dyDescent="0.2">
      <c r="A28" s="159">
        <v>44548.430753263892</v>
      </c>
      <c r="B28" s="160" t="s">
        <v>370</v>
      </c>
      <c r="C28" s="160" t="s">
        <v>20</v>
      </c>
      <c r="D28" s="160" t="s">
        <v>27</v>
      </c>
      <c r="E28" s="160" t="s">
        <v>29</v>
      </c>
      <c r="F28" s="160" t="s">
        <v>163</v>
      </c>
      <c r="G28" s="160" t="s">
        <v>363</v>
      </c>
      <c r="H28" s="160" t="s">
        <v>35</v>
      </c>
      <c r="I28" s="160">
        <v>4</v>
      </c>
      <c r="J28" s="160">
        <v>4</v>
      </c>
      <c r="K28" s="160">
        <v>4</v>
      </c>
      <c r="L28" s="160">
        <v>4</v>
      </c>
      <c r="M28" s="160">
        <v>4</v>
      </c>
      <c r="N28" s="160">
        <v>3</v>
      </c>
      <c r="O28" s="160">
        <v>5</v>
      </c>
      <c r="P28" s="160">
        <v>4</v>
      </c>
      <c r="Q28" s="160">
        <v>5</v>
      </c>
      <c r="R28" s="160">
        <v>3</v>
      </c>
      <c r="S28" s="160">
        <v>4</v>
      </c>
      <c r="T28" s="160">
        <v>4</v>
      </c>
    </row>
    <row r="29" spans="1:21" ht="12.75" x14ac:dyDescent="0.2">
      <c r="A29" s="159">
        <v>44548.431086203709</v>
      </c>
      <c r="B29" s="160" t="s">
        <v>206</v>
      </c>
      <c r="C29" s="160" t="s">
        <v>20</v>
      </c>
      <c r="D29" s="160" t="s">
        <v>27</v>
      </c>
      <c r="E29" s="160" t="s">
        <v>22</v>
      </c>
      <c r="F29" s="160" t="s">
        <v>42</v>
      </c>
      <c r="G29" s="160" t="s">
        <v>157</v>
      </c>
      <c r="H29" s="160" t="s">
        <v>35</v>
      </c>
      <c r="I29" s="160">
        <v>5</v>
      </c>
      <c r="J29" s="160">
        <v>5</v>
      </c>
      <c r="K29" s="160">
        <v>5</v>
      </c>
      <c r="L29" s="160">
        <v>5</v>
      </c>
      <c r="M29" s="160">
        <v>5</v>
      </c>
      <c r="N29" s="160">
        <v>5</v>
      </c>
      <c r="O29" s="160">
        <v>5</v>
      </c>
      <c r="P29" s="160">
        <v>5</v>
      </c>
      <c r="Q29" s="160">
        <v>5</v>
      </c>
      <c r="R29" s="160">
        <v>4</v>
      </c>
      <c r="S29" s="160">
        <v>5</v>
      </c>
      <c r="T29" s="160">
        <v>5</v>
      </c>
    </row>
    <row r="30" spans="1:21" ht="12.75" x14ac:dyDescent="0.2">
      <c r="A30" s="159">
        <v>44548.431881180557</v>
      </c>
      <c r="B30" s="160" t="s">
        <v>371</v>
      </c>
      <c r="C30" s="160" t="s">
        <v>26</v>
      </c>
      <c r="D30" s="160" t="s">
        <v>21</v>
      </c>
      <c r="E30" s="160" t="s">
        <v>29</v>
      </c>
      <c r="F30" s="160" t="s">
        <v>28</v>
      </c>
      <c r="G30" s="160" t="s">
        <v>372</v>
      </c>
      <c r="H30" s="160" t="s">
        <v>34</v>
      </c>
      <c r="I30" s="160">
        <v>4</v>
      </c>
      <c r="J30" s="160">
        <v>5</v>
      </c>
      <c r="K30" s="160">
        <v>4</v>
      </c>
      <c r="L30" s="160">
        <v>5</v>
      </c>
      <c r="M30" s="160">
        <v>5</v>
      </c>
      <c r="N30" s="160">
        <v>4</v>
      </c>
      <c r="O30" s="160">
        <v>5</v>
      </c>
      <c r="P30" s="160">
        <v>5</v>
      </c>
      <c r="Q30" s="160">
        <v>4</v>
      </c>
      <c r="R30" s="160">
        <v>4</v>
      </c>
      <c r="S30" s="160">
        <v>5</v>
      </c>
      <c r="T30" s="160">
        <v>5</v>
      </c>
      <c r="U30" s="160" t="s">
        <v>39</v>
      </c>
    </row>
    <row r="31" spans="1:21" ht="12.75" x14ac:dyDescent="0.2">
      <c r="A31" s="159">
        <v>44548.431939895832</v>
      </c>
      <c r="B31" s="160" t="s">
        <v>250</v>
      </c>
      <c r="C31" s="160" t="s">
        <v>20</v>
      </c>
      <c r="D31" s="160" t="s">
        <v>27</v>
      </c>
      <c r="E31" s="160" t="s">
        <v>29</v>
      </c>
      <c r="F31" s="160" t="s">
        <v>28</v>
      </c>
      <c r="G31" s="160" t="s">
        <v>159</v>
      </c>
      <c r="H31" s="160" t="s">
        <v>24</v>
      </c>
      <c r="I31" s="160">
        <v>5</v>
      </c>
      <c r="J31" s="160">
        <v>4</v>
      </c>
      <c r="K31" s="160">
        <v>5</v>
      </c>
      <c r="L31" s="160">
        <v>4</v>
      </c>
      <c r="M31" s="160">
        <v>5</v>
      </c>
      <c r="N31" s="160">
        <v>5</v>
      </c>
      <c r="O31" s="160">
        <v>4</v>
      </c>
      <c r="P31" s="160">
        <v>5</v>
      </c>
      <c r="Q31" s="160">
        <v>5</v>
      </c>
      <c r="R31" s="160">
        <v>4</v>
      </c>
      <c r="S31" s="160">
        <v>4</v>
      </c>
      <c r="T31" s="160">
        <v>4</v>
      </c>
      <c r="U31" s="160" t="s">
        <v>39</v>
      </c>
    </row>
    <row r="32" spans="1:21" ht="12.75" x14ac:dyDescent="0.2">
      <c r="A32" s="159">
        <v>44548.432208090278</v>
      </c>
      <c r="B32" s="160" t="s">
        <v>190</v>
      </c>
      <c r="C32" s="160" t="s">
        <v>20</v>
      </c>
      <c r="D32" s="160" t="s">
        <v>27</v>
      </c>
      <c r="E32" s="160" t="s">
        <v>29</v>
      </c>
      <c r="F32" s="160" t="s">
        <v>28</v>
      </c>
      <c r="G32" s="160" t="s">
        <v>148</v>
      </c>
      <c r="H32" s="160" t="s">
        <v>30</v>
      </c>
      <c r="I32" s="160">
        <v>5</v>
      </c>
      <c r="J32" s="160">
        <v>5</v>
      </c>
      <c r="K32" s="160">
        <v>5</v>
      </c>
      <c r="L32" s="160">
        <v>5</v>
      </c>
      <c r="M32" s="160">
        <v>5</v>
      </c>
      <c r="N32" s="160">
        <v>5</v>
      </c>
      <c r="O32" s="160">
        <v>5</v>
      </c>
      <c r="P32" s="160">
        <v>5</v>
      </c>
      <c r="Q32" s="160">
        <v>5</v>
      </c>
      <c r="R32" s="160">
        <v>5</v>
      </c>
      <c r="S32" s="160">
        <v>5</v>
      </c>
      <c r="T32" s="160">
        <v>5</v>
      </c>
    </row>
    <row r="33" spans="1:21" ht="12.75" x14ac:dyDescent="0.2">
      <c r="A33" s="159">
        <v>44548.43224962963</v>
      </c>
      <c r="B33" s="160" t="s">
        <v>373</v>
      </c>
      <c r="C33" s="160" t="s">
        <v>26</v>
      </c>
      <c r="D33" s="160" t="s">
        <v>51</v>
      </c>
      <c r="E33" s="160" t="s">
        <v>22</v>
      </c>
      <c r="F33" s="160" t="s">
        <v>46</v>
      </c>
      <c r="G33" s="160" t="s">
        <v>374</v>
      </c>
      <c r="H33" s="160" t="s">
        <v>35</v>
      </c>
      <c r="I33" s="160">
        <v>5</v>
      </c>
      <c r="J33" s="160">
        <v>5</v>
      </c>
      <c r="K33" s="160">
        <v>5</v>
      </c>
      <c r="L33" s="160">
        <v>5</v>
      </c>
      <c r="M33" s="160">
        <v>4</v>
      </c>
      <c r="N33" s="160">
        <v>4</v>
      </c>
      <c r="O33" s="160">
        <v>4</v>
      </c>
      <c r="P33" s="160">
        <v>4</v>
      </c>
      <c r="Q33" s="160">
        <v>5</v>
      </c>
      <c r="R33" s="160">
        <v>4</v>
      </c>
      <c r="S33" s="160">
        <v>4</v>
      </c>
      <c r="T33" s="160">
        <v>4</v>
      </c>
      <c r="U33" s="160" t="s">
        <v>477</v>
      </c>
    </row>
    <row r="34" spans="1:21" ht="12.75" x14ac:dyDescent="0.2">
      <c r="A34" s="159">
        <v>44548.432395057869</v>
      </c>
      <c r="B34" s="160" t="s">
        <v>375</v>
      </c>
      <c r="C34" s="160" t="s">
        <v>26</v>
      </c>
      <c r="D34" s="160" t="s">
        <v>21</v>
      </c>
      <c r="E34" s="160" t="s">
        <v>29</v>
      </c>
      <c r="F34" s="160" t="s">
        <v>41</v>
      </c>
      <c r="G34" s="160" t="s">
        <v>165</v>
      </c>
      <c r="H34" s="160" t="s">
        <v>24</v>
      </c>
      <c r="I34" s="160">
        <v>4</v>
      </c>
      <c r="J34" s="160">
        <v>4</v>
      </c>
      <c r="K34" s="160">
        <v>4</v>
      </c>
      <c r="L34" s="160">
        <v>4</v>
      </c>
      <c r="M34" s="160">
        <v>4</v>
      </c>
      <c r="N34" s="160">
        <v>4</v>
      </c>
      <c r="O34" s="160">
        <v>5</v>
      </c>
      <c r="P34" s="160">
        <v>4</v>
      </c>
      <c r="Q34" s="160">
        <v>5</v>
      </c>
      <c r="R34" s="160">
        <v>2</v>
      </c>
      <c r="S34" s="160">
        <v>4</v>
      </c>
      <c r="T34" s="160">
        <v>4</v>
      </c>
      <c r="U34" s="160" t="s">
        <v>39</v>
      </c>
    </row>
    <row r="35" spans="1:21" ht="12.75" x14ac:dyDescent="0.2">
      <c r="A35" s="159">
        <v>44548.432961678242</v>
      </c>
      <c r="B35" s="160" t="s">
        <v>376</v>
      </c>
      <c r="C35" s="160" t="s">
        <v>20</v>
      </c>
      <c r="D35" s="160" t="s">
        <v>27</v>
      </c>
      <c r="E35" s="160" t="s">
        <v>29</v>
      </c>
      <c r="F35" s="160" t="s">
        <v>28</v>
      </c>
      <c r="G35" s="160" t="s">
        <v>377</v>
      </c>
      <c r="H35" s="160" t="s">
        <v>24</v>
      </c>
      <c r="I35" s="160">
        <v>5</v>
      </c>
      <c r="J35" s="160">
        <v>5</v>
      </c>
      <c r="K35" s="160">
        <v>5</v>
      </c>
      <c r="L35" s="160">
        <v>5</v>
      </c>
      <c r="M35" s="160">
        <v>4</v>
      </c>
      <c r="N35" s="160">
        <v>5</v>
      </c>
      <c r="O35" s="160">
        <v>5</v>
      </c>
      <c r="P35" s="160">
        <v>5</v>
      </c>
      <c r="Q35" s="160">
        <v>5</v>
      </c>
      <c r="R35" s="160">
        <v>3</v>
      </c>
      <c r="S35" s="160">
        <v>4</v>
      </c>
      <c r="T35" s="160">
        <v>5</v>
      </c>
    </row>
    <row r="36" spans="1:21" ht="12.75" x14ac:dyDescent="0.2">
      <c r="A36" s="159">
        <v>44548.433499143517</v>
      </c>
      <c r="B36" s="160" t="s">
        <v>378</v>
      </c>
      <c r="C36" s="160" t="s">
        <v>20</v>
      </c>
      <c r="D36" s="160" t="s">
        <v>27</v>
      </c>
      <c r="E36" s="160" t="s">
        <v>29</v>
      </c>
      <c r="F36" s="160" t="s">
        <v>42</v>
      </c>
      <c r="G36" s="160" t="s">
        <v>170</v>
      </c>
      <c r="H36" s="160" t="s">
        <v>30</v>
      </c>
      <c r="I36" s="160">
        <v>5</v>
      </c>
      <c r="J36" s="160">
        <v>5</v>
      </c>
      <c r="K36" s="160">
        <v>5</v>
      </c>
      <c r="L36" s="160">
        <v>5</v>
      </c>
      <c r="M36" s="160">
        <v>5</v>
      </c>
      <c r="N36" s="160">
        <v>5</v>
      </c>
      <c r="O36" s="160">
        <v>5</v>
      </c>
      <c r="P36" s="160">
        <v>5</v>
      </c>
      <c r="Q36" s="160">
        <v>5</v>
      </c>
      <c r="R36" s="160">
        <v>3</v>
      </c>
      <c r="S36" s="160">
        <v>4</v>
      </c>
      <c r="T36" s="160">
        <v>4</v>
      </c>
    </row>
    <row r="37" spans="1:21" ht="12.75" x14ac:dyDescent="0.2">
      <c r="A37" s="159">
        <v>44548.433705833333</v>
      </c>
      <c r="B37" s="160" t="s">
        <v>379</v>
      </c>
      <c r="C37" s="160" t="s">
        <v>26</v>
      </c>
      <c r="D37" s="160" t="s">
        <v>27</v>
      </c>
      <c r="E37" s="160" t="s">
        <v>29</v>
      </c>
      <c r="F37" s="160" t="s">
        <v>28</v>
      </c>
      <c r="G37" s="160" t="s">
        <v>159</v>
      </c>
      <c r="H37" s="160" t="s">
        <v>35</v>
      </c>
      <c r="I37" s="160">
        <v>4</v>
      </c>
      <c r="J37" s="160">
        <v>4</v>
      </c>
      <c r="K37" s="160">
        <v>4</v>
      </c>
      <c r="L37" s="160">
        <v>4</v>
      </c>
      <c r="M37" s="160">
        <v>4</v>
      </c>
      <c r="N37" s="160">
        <v>4</v>
      </c>
      <c r="O37" s="160">
        <v>4</v>
      </c>
      <c r="P37" s="160">
        <v>4</v>
      </c>
      <c r="Q37" s="160">
        <v>4</v>
      </c>
      <c r="R37" s="160">
        <v>4</v>
      </c>
      <c r="S37" s="160">
        <v>4</v>
      </c>
      <c r="T37" s="160">
        <v>4</v>
      </c>
    </row>
    <row r="38" spans="1:21" ht="12.75" x14ac:dyDescent="0.2">
      <c r="A38" s="159">
        <v>44548.434351099539</v>
      </c>
      <c r="B38" s="160" t="s">
        <v>380</v>
      </c>
      <c r="C38" s="160" t="s">
        <v>20</v>
      </c>
      <c r="D38" s="160" t="s">
        <v>27</v>
      </c>
      <c r="E38" s="160" t="s">
        <v>22</v>
      </c>
      <c r="F38" s="160" t="s">
        <v>46</v>
      </c>
      <c r="G38" s="160" t="s">
        <v>186</v>
      </c>
      <c r="H38" s="160" t="s">
        <v>24</v>
      </c>
      <c r="I38" s="160">
        <v>4</v>
      </c>
      <c r="J38" s="160">
        <v>4</v>
      </c>
      <c r="K38" s="160">
        <v>4</v>
      </c>
      <c r="L38" s="160">
        <v>4</v>
      </c>
      <c r="M38" s="160">
        <v>4</v>
      </c>
      <c r="N38" s="160">
        <v>4</v>
      </c>
      <c r="O38" s="160">
        <v>4</v>
      </c>
      <c r="P38" s="160">
        <v>4</v>
      </c>
      <c r="Q38" s="160">
        <v>4</v>
      </c>
      <c r="R38" s="160">
        <v>4</v>
      </c>
      <c r="S38" s="160">
        <v>4</v>
      </c>
      <c r="T38" s="160">
        <v>4</v>
      </c>
      <c r="U38" s="160" t="s">
        <v>39</v>
      </c>
    </row>
    <row r="39" spans="1:21" ht="12.75" x14ac:dyDescent="0.2">
      <c r="A39" s="159">
        <v>44548.43469332176</v>
      </c>
      <c r="B39" s="160" t="s">
        <v>381</v>
      </c>
      <c r="C39" s="160" t="s">
        <v>20</v>
      </c>
      <c r="D39" s="160" t="s">
        <v>25</v>
      </c>
      <c r="E39" s="160" t="s">
        <v>22</v>
      </c>
      <c r="F39" s="160" t="s">
        <v>41</v>
      </c>
      <c r="G39" s="160" t="s">
        <v>43</v>
      </c>
      <c r="H39" s="160" t="s">
        <v>34</v>
      </c>
      <c r="I39" s="160">
        <v>4</v>
      </c>
      <c r="J39" s="160">
        <v>4</v>
      </c>
      <c r="K39" s="160">
        <v>5</v>
      </c>
      <c r="L39" s="160">
        <v>4</v>
      </c>
      <c r="M39" s="160">
        <v>5</v>
      </c>
      <c r="N39" s="160">
        <v>5</v>
      </c>
      <c r="O39" s="160">
        <v>5</v>
      </c>
      <c r="P39" s="160">
        <v>5</v>
      </c>
      <c r="Q39" s="160">
        <v>5</v>
      </c>
      <c r="R39" s="160">
        <v>5</v>
      </c>
      <c r="S39" s="160">
        <v>5</v>
      </c>
      <c r="T39" s="160">
        <v>5</v>
      </c>
    </row>
    <row r="40" spans="1:21" ht="12.75" x14ac:dyDescent="0.2">
      <c r="A40" s="159">
        <v>44548.435196365739</v>
      </c>
      <c r="B40" s="160" t="s">
        <v>382</v>
      </c>
      <c r="C40" s="160" t="s">
        <v>26</v>
      </c>
      <c r="D40" s="160" t="s">
        <v>27</v>
      </c>
      <c r="E40" s="160" t="s">
        <v>29</v>
      </c>
      <c r="F40" s="160" t="s">
        <v>41</v>
      </c>
      <c r="G40" s="160" t="s">
        <v>43</v>
      </c>
      <c r="H40" s="160" t="s">
        <v>34</v>
      </c>
      <c r="I40" s="160">
        <v>5</v>
      </c>
      <c r="J40" s="160">
        <v>4</v>
      </c>
      <c r="K40" s="160">
        <v>5</v>
      </c>
      <c r="L40" s="160">
        <v>5</v>
      </c>
      <c r="M40" s="160">
        <v>5</v>
      </c>
      <c r="N40" s="160">
        <v>4</v>
      </c>
      <c r="O40" s="160">
        <v>4</v>
      </c>
      <c r="P40" s="160">
        <v>5</v>
      </c>
      <c r="Q40" s="160">
        <v>5</v>
      </c>
      <c r="R40" s="160">
        <v>2</v>
      </c>
      <c r="S40" s="160">
        <v>4</v>
      </c>
      <c r="T40" s="160">
        <v>4</v>
      </c>
    </row>
    <row r="41" spans="1:21" ht="12.75" x14ac:dyDescent="0.2">
      <c r="A41" s="159">
        <v>44548.43577935185</v>
      </c>
      <c r="B41" s="160" t="s">
        <v>383</v>
      </c>
      <c r="C41" s="160" t="s">
        <v>26</v>
      </c>
      <c r="D41" s="160" t="s">
        <v>21</v>
      </c>
      <c r="E41" s="160" t="s">
        <v>29</v>
      </c>
      <c r="F41" s="160" t="s">
        <v>28</v>
      </c>
      <c r="G41" s="160" t="s">
        <v>354</v>
      </c>
      <c r="H41" s="160" t="s">
        <v>34</v>
      </c>
      <c r="I41" s="160">
        <v>5</v>
      </c>
      <c r="J41" s="160">
        <v>5</v>
      </c>
      <c r="K41" s="160">
        <v>5</v>
      </c>
      <c r="L41" s="160">
        <v>5</v>
      </c>
      <c r="M41" s="160">
        <v>5</v>
      </c>
      <c r="N41" s="160">
        <v>5</v>
      </c>
      <c r="O41" s="160">
        <v>5</v>
      </c>
      <c r="P41" s="160">
        <v>5</v>
      </c>
      <c r="Q41" s="160">
        <v>5</v>
      </c>
      <c r="R41" s="160">
        <v>3</v>
      </c>
      <c r="S41" s="160">
        <v>5</v>
      </c>
      <c r="T41" s="160">
        <v>5</v>
      </c>
      <c r="U41" s="160" t="s">
        <v>478</v>
      </c>
    </row>
    <row r="42" spans="1:21" ht="12.75" x14ac:dyDescent="0.2">
      <c r="A42" s="159">
        <v>44548.435858888886</v>
      </c>
      <c r="B42" s="160" t="s">
        <v>220</v>
      </c>
      <c r="C42" s="160" t="s">
        <v>20</v>
      </c>
      <c r="D42" s="160" t="s">
        <v>27</v>
      </c>
      <c r="E42" s="160" t="s">
        <v>29</v>
      </c>
      <c r="F42" s="160" t="s">
        <v>47</v>
      </c>
      <c r="G42" s="160" t="s">
        <v>164</v>
      </c>
      <c r="H42" s="160" t="s">
        <v>35</v>
      </c>
      <c r="I42" s="160">
        <v>4</v>
      </c>
      <c r="J42" s="160">
        <v>4</v>
      </c>
      <c r="K42" s="160">
        <v>4</v>
      </c>
      <c r="L42" s="160">
        <v>4</v>
      </c>
      <c r="M42" s="160">
        <v>4</v>
      </c>
      <c r="N42" s="160">
        <v>4</v>
      </c>
      <c r="O42" s="160">
        <v>4</v>
      </c>
      <c r="P42" s="160">
        <v>4</v>
      </c>
      <c r="Q42" s="160">
        <v>4</v>
      </c>
      <c r="R42" s="160">
        <v>4</v>
      </c>
      <c r="S42" s="160">
        <v>4</v>
      </c>
      <c r="T42" s="160">
        <v>4</v>
      </c>
    </row>
    <row r="43" spans="1:21" ht="12.75" x14ac:dyDescent="0.2">
      <c r="A43" s="159">
        <v>44548.436119918981</v>
      </c>
      <c r="B43" s="160" t="s">
        <v>221</v>
      </c>
      <c r="C43" s="160" t="s">
        <v>20</v>
      </c>
      <c r="D43" s="160" t="s">
        <v>27</v>
      </c>
      <c r="E43" s="160" t="s">
        <v>29</v>
      </c>
      <c r="F43" s="160" t="s">
        <v>384</v>
      </c>
      <c r="G43" s="160" t="s">
        <v>222</v>
      </c>
      <c r="H43" s="160" t="s">
        <v>24</v>
      </c>
      <c r="I43" s="160">
        <v>3</v>
      </c>
      <c r="J43" s="160">
        <v>5</v>
      </c>
      <c r="K43" s="160">
        <v>5</v>
      </c>
      <c r="L43" s="160">
        <v>3</v>
      </c>
      <c r="M43" s="160">
        <v>4</v>
      </c>
      <c r="N43" s="160">
        <v>4</v>
      </c>
      <c r="O43" s="160">
        <v>5</v>
      </c>
      <c r="P43" s="160">
        <v>5</v>
      </c>
      <c r="Q43" s="160">
        <v>5</v>
      </c>
      <c r="R43" s="160">
        <v>3</v>
      </c>
      <c r="S43" s="160">
        <v>4</v>
      </c>
      <c r="T43" s="160">
        <v>5</v>
      </c>
    </row>
    <row r="44" spans="1:21" ht="12.75" x14ac:dyDescent="0.2">
      <c r="A44" s="159">
        <v>44548.436301273148</v>
      </c>
      <c r="B44" s="160" t="s">
        <v>156</v>
      </c>
      <c r="C44" s="160" t="s">
        <v>26</v>
      </c>
      <c r="D44" s="160" t="s">
        <v>25</v>
      </c>
      <c r="E44" s="160" t="s">
        <v>22</v>
      </c>
      <c r="F44" s="160" t="s">
        <v>42</v>
      </c>
      <c r="G44" s="160" t="s">
        <v>157</v>
      </c>
      <c r="H44" s="160" t="s">
        <v>152</v>
      </c>
      <c r="I44" s="160">
        <v>5</v>
      </c>
      <c r="J44" s="160">
        <v>5</v>
      </c>
      <c r="K44" s="160">
        <v>5</v>
      </c>
      <c r="L44" s="160">
        <v>5</v>
      </c>
      <c r="M44" s="160">
        <v>4</v>
      </c>
      <c r="N44" s="160">
        <v>4</v>
      </c>
      <c r="O44" s="160">
        <v>4</v>
      </c>
      <c r="P44" s="160">
        <v>4</v>
      </c>
      <c r="Q44" s="160">
        <v>5</v>
      </c>
      <c r="R44" s="160">
        <v>3</v>
      </c>
      <c r="S44" s="160">
        <v>4</v>
      </c>
      <c r="T44" s="160">
        <v>3</v>
      </c>
    </row>
    <row r="45" spans="1:21" ht="12.75" x14ac:dyDescent="0.2">
      <c r="A45" s="159">
        <v>44548.436434780087</v>
      </c>
      <c r="B45" s="160" t="s">
        <v>385</v>
      </c>
      <c r="C45" s="160" t="s">
        <v>20</v>
      </c>
      <c r="D45" s="160" t="s">
        <v>25</v>
      </c>
      <c r="E45" s="160" t="s">
        <v>29</v>
      </c>
      <c r="F45" s="160" t="s">
        <v>351</v>
      </c>
      <c r="G45" s="160" t="s">
        <v>386</v>
      </c>
      <c r="H45" s="160" t="s">
        <v>34</v>
      </c>
      <c r="I45" s="160">
        <v>5</v>
      </c>
      <c r="J45" s="160">
        <v>4</v>
      </c>
      <c r="K45" s="160">
        <v>5</v>
      </c>
      <c r="L45" s="160">
        <v>5</v>
      </c>
      <c r="M45" s="160">
        <v>5</v>
      </c>
      <c r="N45" s="160">
        <v>5</v>
      </c>
      <c r="O45" s="160">
        <v>4</v>
      </c>
      <c r="P45" s="160">
        <v>4</v>
      </c>
      <c r="Q45" s="160">
        <v>5</v>
      </c>
      <c r="R45" s="160">
        <v>3</v>
      </c>
      <c r="S45" s="160">
        <v>4</v>
      </c>
      <c r="T45" s="160">
        <v>4</v>
      </c>
    </row>
    <row r="46" spans="1:21" ht="12.75" x14ac:dyDescent="0.2">
      <c r="A46" s="159">
        <v>44548.437120856484</v>
      </c>
      <c r="B46" s="160" t="s">
        <v>387</v>
      </c>
      <c r="C46" s="160" t="s">
        <v>20</v>
      </c>
      <c r="D46" s="160" t="s">
        <v>25</v>
      </c>
      <c r="E46" s="160" t="s">
        <v>22</v>
      </c>
      <c r="F46" s="160" t="s">
        <v>48</v>
      </c>
      <c r="G46" s="160" t="s">
        <v>48</v>
      </c>
      <c r="H46" s="160" t="s">
        <v>152</v>
      </c>
      <c r="I46" s="160">
        <v>5</v>
      </c>
      <c r="J46" s="160">
        <v>5</v>
      </c>
      <c r="K46" s="160">
        <v>5</v>
      </c>
      <c r="L46" s="160">
        <v>5</v>
      </c>
      <c r="M46" s="160">
        <v>5</v>
      </c>
      <c r="N46" s="160">
        <v>5</v>
      </c>
      <c r="O46" s="160">
        <v>5</v>
      </c>
      <c r="P46" s="160">
        <v>5</v>
      </c>
      <c r="Q46" s="160">
        <v>5</v>
      </c>
      <c r="R46" s="160">
        <v>5</v>
      </c>
      <c r="S46" s="160">
        <v>5</v>
      </c>
      <c r="T46" s="160">
        <v>5</v>
      </c>
      <c r="U46" s="160" t="s">
        <v>39</v>
      </c>
    </row>
    <row r="47" spans="1:21" ht="12.75" x14ac:dyDescent="0.2">
      <c r="A47" s="159">
        <v>44548.437328576387</v>
      </c>
      <c r="B47" s="160" t="s">
        <v>208</v>
      </c>
      <c r="C47" s="160" t="s">
        <v>26</v>
      </c>
      <c r="D47" s="160" t="s">
        <v>27</v>
      </c>
      <c r="E47" s="160" t="s">
        <v>29</v>
      </c>
      <c r="F47" s="160" t="s">
        <v>388</v>
      </c>
      <c r="G47" s="160" t="s">
        <v>157</v>
      </c>
      <c r="H47" s="160" t="s">
        <v>35</v>
      </c>
      <c r="I47" s="160">
        <v>4</v>
      </c>
      <c r="J47" s="160">
        <v>4</v>
      </c>
      <c r="K47" s="160">
        <v>4</v>
      </c>
      <c r="L47" s="160">
        <v>4</v>
      </c>
      <c r="M47" s="160">
        <v>4</v>
      </c>
      <c r="N47" s="160">
        <v>4</v>
      </c>
      <c r="O47" s="160">
        <v>4</v>
      </c>
      <c r="P47" s="160">
        <v>4</v>
      </c>
      <c r="Q47" s="160">
        <v>4</v>
      </c>
      <c r="R47" s="160">
        <v>4</v>
      </c>
      <c r="S47" s="160">
        <v>4</v>
      </c>
      <c r="T47" s="160">
        <v>4</v>
      </c>
      <c r="U47" s="160" t="s">
        <v>39</v>
      </c>
    </row>
    <row r="48" spans="1:21" ht="12.75" x14ac:dyDescent="0.2">
      <c r="A48" s="159">
        <v>44548.437365370366</v>
      </c>
      <c r="B48" s="160" t="s">
        <v>212</v>
      </c>
      <c r="C48" s="160" t="s">
        <v>26</v>
      </c>
      <c r="D48" s="160" t="s">
        <v>27</v>
      </c>
      <c r="E48" s="160" t="s">
        <v>29</v>
      </c>
      <c r="F48" s="160" t="s">
        <v>346</v>
      </c>
      <c r="G48" s="160" t="s">
        <v>50</v>
      </c>
      <c r="H48" s="160" t="s">
        <v>35</v>
      </c>
      <c r="I48" s="160">
        <v>4</v>
      </c>
      <c r="J48" s="160">
        <v>4</v>
      </c>
      <c r="K48" s="160">
        <v>4</v>
      </c>
      <c r="L48" s="160">
        <v>4</v>
      </c>
      <c r="M48" s="160">
        <v>4</v>
      </c>
      <c r="N48" s="160">
        <v>4</v>
      </c>
      <c r="O48" s="160">
        <v>4</v>
      </c>
      <c r="P48" s="160">
        <v>4</v>
      </c>
      <c r="Q48" s="160">
        <v>4</v>
      </c>
      <c r="R48" s="160">
        <v>4</v>
      </c>
      <c r="S48" s="160">
        <v>4</v>
      </c>
      <c r="T48" s="160">
        <v>4</v>
      </c>
    </row>
    <row r="49" spans="1:21" ht="12.75" x14ac:dyDescent="0.2">
      <c r="A49" s="159">
        <v>44548.438273263891</v>
      </c>
      <c r="B49" s="160" t="s">
        <v>389</v>
      </c>
      <c r="C49" s="160" t="s">
        <v>26</v>
      </c>
      <c r="D49" s="160" t="s">
        <v>25</v>
      </c>
      <c r="E49" s="160" t="s">
        <v>29</v>
      </c>
      <c r="F49" s="160" t="s">
        <v>390</v>
      </c>
      <c r="G49" s="160" t="s">
        <v>147</v>
      </c>
      <c r="H49" s="160" t="s">
        <v>34</v>
      </c>
      <c r="I49" s="160">
        <v>4</v>
      </c>
      <c r="J49" s="160">
        <v>4</v>
      </c>
      <c r="K49" s="160">
        <v>4</v>
      </c>
      <c r="L49" s="160">
        <v>4</v>
      </c>
      <c r="M49" s="160">
        <v>4</v>
      </c>
      <c r="N49" s="160">
        <v>4</v>
      </c>
      <c r="O49" s="160">
        <v>5</v>
      </c>
      <c r="P49" s="160">
        <v>4</v>
      </c>
      <c r="Q49" s="160">
        <v>4</v>
      </c>
      <c r="R49" s="160">
        <v>2</v>
      </c>
      <c r="S49" s="160">
        <v>4</v>
      </c>
      <c r="T49" s="160">
        <v>4</v>
      </c>
      <c r="U49" s="160" t="s">
        <v>391</v>
      </c>
    </row>
    <row r="50" spans="1:21" ht="12.75" x14ac:dyDescent="0.2">
      <c r="A50" s="159">
        <v>44548.439599467594</v>
      </c>
      <c r="B50" s="160" t="s">
        <v>392</v>
      </c>
      <c r="C50" s="160" t="s">
        <v>20</v>
      </c>
      <c r="D50" s="160" t="s">
        <v>27</v>
      </c>
      <c r="E50" s="160" t="s">
        <v>29</v>
      </c>
      <c r="F50" s="160" t="s">
        <v>41</v>
      </c>
      <c r="G50" s="160" t="s">
        <v>165</v>
      </c>
      <c r="H50" s="160" t="s">
        <v>34</v>
      </c>
      <c r="I50" s="160">
        <v>5</v>
      </c>
      <c r="J50" s="160">
        <v>5</v>
      </c>
      <c r="K50" s="160">
        <v>5</v>
      </c>
      <c r="L50" s="160">
        <v>4</v>
      </c>
      <c r="M50" s="160">
        <v>4</v>
      </c>
      <c r="N50" s="160">
        <v>4</v>
      </c>
      <c r="O50" s="160">
        <v>4</v>
      </c>
      <c r="P50" s="160">
        <v>5</v>
      </c>
      <c r="Q50" s="160">
        <v>5</v>
      </c>
      <c r="R50" s="160">
        <v>1</v>
      </c>
      <c r="S50" s="160">
        <v>4</v>
      </c>
      <c r="T50" s="160">
        <v>5</v>
      </c>
    </row>
    <row r="51" spans="1:21" ht="12.75" x14ac:dyDescent="0.2">
      <c r="A51" s="159">
        <v>44548.440659155094</v>
      </c>
      <c r="B51" s="160" t="s">
        <v>393</v>
      </c>
      <c r="C51" s="160" t="s">
        <v>26</v>
      </c>
      <c r="D51" s="160" t="s">
        <v>25</v>
      </c>
      <c r="E51" s="160" t="s">
        <v>22</v>
      </c>
      <c r="F51" s="160" t="s">
        <v>394</v>
      </c>
      <c r="G51" s="160" t="s">
        <v>159</v>
      </c>
      <c r="H51" s="160" t="s">
        <v>34</v>
      </c>
      <c r="I51" s="160">
        <v>5</v>
      </c>
      <c r="J51" s="160">
        <v>5</v>
      </c>
      <c r="K51" s="160">
        <v>5</v>
      </c>
      <c r="L51" s="160">
        <v>5</v>
      </c>
      <c r="M51" s="160">
        <v>5</v>
      </c>
      <c r="N51" s="160">
        <v>5</v>
      </c>
      <c r="O51" s="160">
        <v>5</v>
      </c>
      <c r="P51" s="160">
        <v>5</v>
      </c>
      <c r="Q51" s="160">
        <v>5</v>
      </c>
      <c r="R51" s="160">
        <v>3</v>
      </c>
      <c r="S51" s="160">
        <v>4</v>
      </c>
      <c r="T51" s="160">
        <v>4</v>
      </c>
      <c r="U51" s="160" t="s">
        <v>39</v>
      </c>
    </row>
    <row r="52" spans="1:21" ht="12.75" x14ac:dyDescent="0.2">
      <c r="A52" s="159">
        <v>44548.441283055552</v>
      </c>
      <c r="B52" s="160" t="s">
        <v>259</v>
      </c>
      <c r="C52" s="160" t="s">
        <v>26</v>
      </c>
      <c r="D52" s="160" t="s">
        <v>27</v>
      </c>
      <c r="E52" s="160" t="s">
        <v>29</v>
      </c>
      <c r="F52" s="160" t="s">
        <v>42</v>
      </c>
      <c r="G52" s="160" t="s">
        <v>157</v>
      </c>
      <c r="H52" s="160" t="s">
        <v>30</v>
      </c>
      <c r="I52" s="160">
        <v>3</v>
      </c>
      <c r="J52" s="160">
        <v>4</v>
      </c>
      <c r="K52" s="160">
        <v>4</v>
      </c>
      <c r="L52" s="160">
        <v>4</v>
      </c>
      <c r="M52" s="160">
        <v>5</v>
      </c>
      <c r="N52" s="160">
        <v>5</v>
      </c>
      <c r="O52" s="160">
        <v>5</v>
      </c>
      <c r="P52" s="160">
        <v>5</v>
      </c>
      <c r="Q52" s="160">
        <v>5</v>
      </c>
      <c r="R52" s="160">
        <v>5</v>
      </c>
      <c r="S52" s="160">
        <v>5</v>
      </c>
      <c r="T52" s="160">
        <v>5</v>
      </c>
    </row>
    <row r="53" spans="1:21" ht="12.75" x14ac:dyDescent="0.2">
      <c r="A53" s="159">
        <v>44548.441868159724</v>
      </c>
      <c r="B53" s="160" t="s">
        <v>395</v>
      </c>
      <c r="C53" s="160" t="s">
        <v>20</v>
      </c>
      <c r="D53" s="160" t="s">
        <v>25</v>
      </c>
      <c r="E53" s="160" t="s">
        <v>29</v>
      </c>
      <c r="F53" s="160" t="s">
        <v>28</v>
      </c>
      <c r="G53" s="160" t="s">
        <v>183</v>
      </c>
      <c r="H53" s="160" t="s">
        <v>30</v>
      </c>
      <c r="I53" s="160">
        <v>5</v>
      </c>
      <c r="J53" s="160">
        <v>5</v>
      </c>
      <c r="K53" s="160">
        <v>5</v>
      </c>
      <c r="L53" s="160">
        <v>5</v>
      </c>
      <c r="M53" s="160">
        <v>5</v>
      </c>
      <c r="N53" s="160">
        <v>5</v>
      </c>
      <c r="O53" s="160">
        <v>5</v>
      </c>
      <c r="P53" s="160">
        <v>5</v>
      </c>
      <c r="Q53" s="160">
        <v>5</v>
      </c>
      <c r="R53" s="160">
        <v>5</v>
      </c>
      <c r="S53" s="160">
        <v>5</v>
      </c>
      <c r="T53" s="160">
        <v>5</v>
      </c>
    </row>
    <row r="54" spans="1:21" ht="12.75" x14ac:dyDescent="0.2">
      <c r="A54" s="159">
        <v>44548.442465763888</v>
      </c>
      <c r="B54" s="160" t="s">
        <v>396</v>
      </c>
      <c r="C54" s="160" t="s">
        <v>20</v>
      </c>
      <c r="D54" s="160" t="s">
        <v>21</v>
      </c>
      <c r="E54" s="160" t="s">
        <v>29</v>
      </c>
      <c r="F54" s="160" t="s">
        <v>397</v>
      </c>
      <c r="G54" s="160" t="s">
        <v>398</v>
      </c>
      <c r="H54" s="160" t="s">
        <v>35</v>
      </c>
      <c r="I54" s="160">
        <v>5</v>
      </c>
      <c r="J54" s="160">
        <v>5</v>
      </c>
      <c r="K54" s="160">
        <v>5</v>
      </c>
      <c r="L54" s="160">
        <v>4</v>
      </c>
      <c r="M54" s="160">
        <v>5</v>
      </c>
      <c r="N54" s="160">
        <v>5</v>
      </c>
      <c r="O54" s="160">
        <v>5</v>
      </c>
      <c r="P54" s="160">
        <v>5</v>
      </c>
      <c r="Q54" s="160">
        <v>5</v>
      </c>
      <c r="R54" s="160">
        <v>3</v>
      </c>
      <c r="S54" s="160">
        <v>5</v>
      </c>
      <c r="T54" s="160">
        <v>5</v>
      </c>
      <c r="U54" s="160" t="s">
        <v>399</v>
      </c>
    </row>
    <row r="55" spans="1:21" ht="12.75" x14ac:dyDescent="0.2">
      <c r="A55" s="159">
        <v>44548.442526284722</v>
      </c>
      <c r="B55" s="160" t="s">
        <v>400</v>
      </c>
      <c r="C55" s="160" t="s">
        <v>20</v>
      </c>
      <c r="D55" s="160" t="s">
        <v>25</v>
      </c>
      <c r="E55" s="160" t="s">
        <v>22</v>
      </c>
      <c r="F55" s="160" t="s">
        <v>28</v>
      </c>
      <c r="G55" s="160" t="s">
        <v>159</v>
      </c>
      <c r="H55" s="160" t="s">
        <v>34</v>
      </c>
      <c r="I55" s="160">
        <v>4</v>
      </c>
      <c r="J55" s="160">
        <v>5</v>
      </c>
      <c r="K55" s="160">
        <v>5</v>
      </c>
      <c r="L55" s="160">
        <v>5</v>
      </c>
      <c r="M55" s="160">
        <v>5</v>
      </c>
      <c r="N55" s="160">
        <v>5</v>
      </c>
      <c r="O55" s="160">
        <v>5</v>
      </c>
      <c r="P55" s="160">
        <v>5</v>
      </c>
      <c r="Q55" s="160">
        <v>5</v>
      </c>
      <c r="R55" s="160">
        <v>2</v>
      </c>
      <c r="S55" s="160">
        <v>4</v>
      </c>
      <c r="T55" s="160">
        <v>5</v>
      </c>
    </row>
    <row r="56" spans="1:21" ht="12.75" x14ac:dyDescent="0.2">
      <c r="A56" s="159">
        <v>44548.442670335644</v>
      </c>
      <c r="B56" s="160" t="s">
        <v>216</v>
      </c>
      <c r="C56" s="160" t="s">
        <v>26</v>
      </c>
      <c r="D56" s="160" t="s">
        <v>27</v>
      </c>
      <c r="E56" s="160" t="s">
        <v>29</v>
      </c>
      <c r="F56" s="160" t="s">
        <v>23</v>
      </c>
      <c r="G56" s="160" t="s">
        <v>169</v>
      </c>
      <c r="H56" s="160" t="s">
        <v>35</v>
      </c>
      <c r="I56" s="160">
        <v>4</v>
      </c>
      <c r="J56" s="160">
        <v>4</v>
      </c>
      <c r="K56" s="160">
        <v>4</v>
      </c>
      <c r="L56" s="160">
        <v>4</v>
      </c>
      <c r="M56" s="160">
        <v>4</v>
      </c>
      <c r="N56" s="160">
        <v>4</v>
      </c>
      <c r="O56" s="160">
        <v>4</v>
      </c>
      <c r="P56" s="160">
        <v>4</v>
      </c>
      <c r="Q56" s="160">
        <v>4</v>
      </c>
      <c r="R56" s="160">
        <v>4</v>
      </c>
      <c r="S56" s="160">
        <v>4</v>
      </c>
      <c r="T56" s="160">
        <v>4</v>
      </c>
      <c r="U56" s="160" t="s">
        <v>401</v>
      </c>
    </row>
    <row r="57" spans="1:21" ht="12.75" x14ac:dyDescent="0.2">
      <c r="A57" s="159">
        <v>44548.443135532405</v>
      </c>
      <c r="B57" s="160" t="s">
        <v>224</v>
      </c>
      <c r="C57" s="160" t="s">
        <v>20</v>
      </c>
      <c r="D57" s="160" t="s">
        <v>27</v>
      </c>
      <c r="E57" s="160" t="s">
        <v>29</v>
      </c>
      <c r="F57" s="160" t="s">
        <v>169</v>
      </c>
      <c r="G57" s="160" t="s">
        <v>23</v>
      </c>
      <c r="H57" s="160" t="s">
        <v>35</v>
      </c>
      <c r="I57" s="160">
        <v>5</v>
      </c>
      <c r="J57" s="160">
        <v>5</v>
      </c>
      <c r="K57" s="160">
        <v>5</v>
      </c>
      <c r="L57" s="160">
        <v>5</v>
      </c>
      <c r="M57" s="160">
        <v>5</v>
      </c>
      <c r="N57" s="160">
        <v>5</v>
      </c>
      <c r="O57" s="160">
        <v>5</v>
      </c>
      <c r="P57" s="160">
        <v>5</v>
      </c>
      <c r="Q57" s="160">
        <v>5</v>
      </c>
      <c r="R57" s="160">
        <v>5</v>
      </c>
      <c r="S57" s="160">
        <v>5</v>
      </c>
      <c r="T57" s="160">
        <v>5</v>
      </c>
    </row>
    <row r="58" spans="1:21" ht="12.75" x14ac:dyDescent="0.2">
      <c r="A58" s="159">
        <v>44548.443808252312</v>
      </c>
      <c r="B58" s="160" t="s">
        <v>402</v>
      </c>
      <c r="C58" s="160" t="s">
        <v>26</v>
      </c>
      <c r="D58" s="160" t="s">
        <v>27</v>
      </c>
      <c r="E58" s="160" t="s">
        <v>29</v>
      </c>
      <c r="F58" s="160" t="s">
        <v>218</v>
      </c>
      <c r="G58" s="160" t="s">
        <v>403</v>
      </c>
      <c r="H58" s="160" t="s">
        <v>30</v>
      </c>
      <c r="I58" s="160">
        <v>5</v>
      </c>
      <c r="J58" s="160">
        <v>4</v>
      </c>
      <c r="K58" s="160">
        <v>3</v>
      </c>
      <c r="L58" s="160">
        <v>3</v>
      </c>
      <c r="M58" s="160">
        <v>5</v>
      </c>
      <c r="N58" s="160">
        <v>4</v>
      </c>
      <c r="O58" s="160">
        <v>4</v>
      </c>
      <c r="P58" s="160">
        <v>5</v>
      </c>
      <c r="Q58" s="160">
        <v>5</v>
      </c>
      <c r="R58" s="160">
        <v>2</v>
      </c>
      <c r="S58" s="160">
        <v>3</v>
      </c>
      <c r="T58" s="160">
        <v>4</v>
      </c>
    </row>
    <row r="59" spans="1:21" ht="12.75" x14ac:dyDescent="0.2">
      <c r="A59" s="159">
        <v>44548.443976261573</v>
      </c>
      <c r="B59" s="160" t="s">
        <v>235</v>
      </c>
      <c r="C59" s="160" t="s">
        <v>20</v>
      </c>
      <c r="D59" s="160" t="s">
        <v>21</v>
      </c>
      <c r="E59" s="160" t="s">
        <v>22</v>
      </c>
      <c r="F59" s="160" t="s">
        <v>28</v>
      </c>
      <c r="G59" s="160" t="s">
        <v>404</v>
      </c>
      <c r="H59" s="160" t="s">
        <v>152</v>
      </c>
      <c r="I59" s="160">
        <v>4</v>
      </c>
      <c r="J59" s="160">
        <v>5</v>
      </c>
      <c r="K59" s="160">
        <v>4</v>
      </c>
      <c r="L59" s="160">
        <v>5</v>
      </c>
      <c r="M59" s="160">
        <v>4</v>
      </c>
      <c r="N59" s="160">
        <v>4</v>
      </c>
      <c r="O59" s="160">
        <v>4</v>
      </c>
      <c r="P59" s="160">
        <v>5</v>
      </c>
      <c r="Q59" s="160">
        <v>5</v>
      </c>
      <c r="R59" s="160">
        <v>5</v>
      </c>
      <c r="S59" s="160">
        <v>5</v>
      </c>
      <c r="T59" s="160">
        <v>5</v>
      </c>
    </row>
    <row r="60" spans="1:21" ht="12.75" x14ac:dyDescent="0.2">
      <c r="A60" s="159">
        <v>44548.444032395833</v>
      </c>
      <c r="B60" s="160" t="s">
        <v>213</v>
      </c>
      <c r="C60" s="160" t="s">
        <v>20</v>
      </c>
      <c r="D60" s="160" t="s">
        <v>27</v>
      </c>
      <c r="E60" s="160" t="s">
        <v>29</v>
      </c>
      <c r="F60" s="160" t="s">
        <v>28</v>
      </c>
      <c r="G60" s="160" t="s">
        <v>148</v>
      </c>
      <c r="H60" s="160" t="s">
        <v>35</v>
      </c>
      <c r="I60" s="160">
        <v>4</v>
      </c>
      <c r="J60" s="160">
        <v>5</v>
      </c>
      <c r="K60" s="160">
        <v>5</v>
      </c>
      <c r="L60" s="160">
        <v>5</v>
      </c>
      <c r="M60" s="160">
        <v>5</v>
      </c>
      <c r="N60" s="160">
        <v>5</v>
      </c>
      <c r="O60" s="160">
        <v>5</v>
      </c>
      <c r="P60" s="160">
        <v>5</v>
      </c>
      <c r="Q60" s="160">
        <v>5</v>
      </c>
      <c r="R60" s="160">
        <v>3</v>
      </c>
      <c r="S60" s="160">
        <v>4</v>
      </c>
      <c r="T60" s="160">
        <v>4</v>
      </c>
      <c r="U60" s="160" t="s">
        <v>39</v>
      </c>
    </row>
    <row r="61" spans="1:21" ht="12.75" x14ac:dyDescent="0.2">
      <c r="A61" s="159">
        <v>44548.44471038194</v>
      </c>
      <c r="B61" s="160" t="s">
        <v>240</v>
      </c>
      <c r="C61" s="160" t="s">
        <v>26</v>
      </c>
      <c r="D61" s="160" t="s">
        <v>27</v>
      </c>
      <c r="E61" s="160" t="s">
        <v>29</v>
      </c>
      <c r="F61" s="160" t="s">
        <v>47</v>
      </c>
      <c r="G61" s="160" t="s">
        <v>50</v>
      </c>
      <c r="H61" s="160" t="s">
        <v>35</v>
      </c>
      <c r="I61" s="160">
        <v>4</v>
      </c>
      <c r="J61" s="160">
        <v>4</v>
      </c>
      <c r="K61" s="160">
        <v>4</v>
      </c>
      <c r="L61" s="160">
        <v>3</v>
      </c>
      <c r="M61" s="160">
        <v>4</v>
      </c>
      <c r="N61" s="160">
        <v>4</v>
      </c>
      <c r="O61" s="160">
        <v>5</v>
      </c>
      <c r="P61" s="160">
        <v>5</v>
      </c>
      <c r="Q61" s="160">
        <v>4</v>
      </c>
      <c r="R61" s="160">
        <v>2</v>
      </c>
      <c r="S61" s="160">
        <v>3</v>
      </c>
      <c r="T61" s="160">
        <v>4</v>
      </c>
      <c r="U61" s="160" t="s">
        <v>405</v>
      </c>
    </row>
    <row r="62" spans="1:21" ht="12.75" x14ac:dyDescent="0.2">
      <c r="A62" s="159">
        <v>44548.444949907411</v>
      </c>
      <c r="B62" s="160" t="s">
        <v>406</v>
      </c>
      <c r="C62" s="160" t="s">
        <v>26</v>
      </c>
      <c r="D62" s="160" t="s">
        <v>21</v>
      </c>
      <c r="E62" s="160" t="s">
        <v>29</v>
      </c>
      <c r="F62" s="160" t="s">
        <v>229</v>
      </c>
      <c r="G62" s="160" t="s">
        <v>407</v>
      </c>
      <c r="H62" s="160" t="s">
        <v>34</v>
      </c>
      <c r="I62" s="160">
        <v>5</v>
      </c>
      <c r="J62" s="160">
        <v>5</v>
      </c>
      <c r="K62" s="160">
        <v>5</v>
      </c>
      <c r="L62" s="160">
        <v>5</v>
      </c>
      <c r="M62" s="160">
        <v>5</v>
      </c>
      <c r="N62" s="160">
        <v>5</v>
      </c>
      <c r="O62" s="160">
        <v>5</v>
      </c>
      <c r="P62" s="160">
        <v>5</v>
      </c>
      <c r="Q62" s="160">
        <v>5</v>
      </c>
      <c r="R62" s="160">
        <v>1</v>
      </c>
      <c r="S62" s="160">
        <v>3</v>
      </c>
      <c r="T62" s="160">
        <v>4</v>
      </c>
      <c r="U62" s="160" t="s">
        <v>479</v>
      </c>
    </row>
    <row r="63" spans="1:21" ht="12.75" x14ac:dyDescent="0.2">
      <c r="A63" s="159">
        <v>44548.446127696763</v>
      </c>
      <c r="B63" s="160" t="s">
        <v>217</v>
      </c>
      <c r="C63" s="160" t="s">
        <v>20</v>
      </c>
      <c r="D63" s="160" t="s">
        <v>27</v>
      </c>
      <c r="E63" s="160" t="s">
        <v>29</v>
      </c>
      <c r="F63" s="160" t="s">
        <v>218</v>
      </c>
      <c r="G63" s="160" t="s">
        <v>197</v>
      </c>
      <c r="H63" s="160" t="s">
        <v>35</v>
      </c>
      <c r="I63" s="160">
        <v>4</v>
      </c>
      <c r="J63" s="160">
        <v>4</v>
      </c>
      <c r="K63" s="160">
        <v>5</v>
      </c>
      <c r="L63" s="160">
        <v>4</v>
      </c>
      <c r="M63" s="160">
        <v>4</v>
      </c>
      <c r="N63" s="160">
        <v>4</v>
      </c>
      <c r="O63" s="160">
        <v>4</v>
      </c>
      <c r="P63" s="160">
        <v>4</v>
      </c>
      <c r="Q63" s="160">
        <v>4</v>
      </c>
      <c r="R63" s="160">
        <v>3</v>
      </c>
      <c r="S63" s="160">
        <v>4</v>
      </c>
      <c r="T63" s="160">
        <v>4</v>
      </c>
      <c r="U63" s="160" t="s">
        <v>39</v>
      </c>
    </row>
    <row r="64" spans="1:21" ht="12.75" x14ac:dyDescent="0.2">
      <c r="A64" s="159">
        <v>44548.446211909722</v>
      </c>
      <c r="B64" s="160" t="s">
        <v>408</v>
      </c>
      <c r="C64" s="160" t="s">
        <v>20</v>
      </c>
      <c r="D64" s="160" t="s">
        <v>21</v>
      </c>
      <c r="E64" s="160" t="s">
        <v>22</v>
      </c>
      <c r="F64" s="160" t="s">
        <v>28</v>
      </c>
      <c r="G64" s="160" t="s">
        <v>43</v>
      </c>
      <c r="H64" s="160" t="s">
        <v>34</v>
      </c>
      <c r="I64" s="160">
        <v>5</v>
      </c>
      <c r="J64" s="160">
        <v>4</v>
      </c>
      <c r="K64" s="160">
        <v>5</v>
      </c>
      <c r="L64" s="160">
        <v>4</v>
      </c>
      <c r="M64" s="160">
        <v>5</v>
      </c>
      <c r="N64" s="160">
        <v>5</v>
      </c>
      <c r="O64" s="160">
        <v>5</v>
      </c>
      <c r="P64" s="160">
        <v>5</v>
      </c>
      <c r="Q64" s="160">
        <v>5</v>
      </c>
      <c r="R64" s="160">
        <v>4</v>
      </c>
      <c r="S64" s="160">
        <v>5</v>
      </c>
      <c r="T64" s="160">
        <v>4</v>
      </c>
      <c r="U64" s="160" t="s">
        <v>480</v>
      </c>
    </row>
    <row r="65" spans="1:21" ht="12.75" x14ac:dyDescent="0.2">
      <c r="A65" s="159">
        <v>44548.446360520829</v>
      </c>
      <c r="B65" s="160" t="s">
        <v>409</v>
      </c>
      <c r="C65" s="160" t="s">
        <v>26</v>
      </c>
      <c r="D65" s="160" t="s">
        <v>27</v>
      </c>
      <c r="E65" s="160" t="s">
        <v>29</v>
      </c>
      <c r="F65" s="160" t="s">
        <v>23</v>
      </c>
      <c r="G65" s="160" t="s">
        <v>162</v>
      </c>
      <c r="H65" s="160" t="s">
        <v>34</v>
      </c>
      <c r="I65" s="160">
        <v>4</v>
      </c>
      <c r="J65" s="160">
        <v>4</v>
      </c>
      <c r="K65" s="160">
        <v>4</v>
      </c>
      <c r="L65" s="160">
        <v>3</v>
      </c>
      <c r="M65" s="160">
        <v>4</v>
      </c>
      <c r="N65" s="160">
        <v>4</v>
      </c>
      <c r="O65" s="160">
        <v>4</v>
      </c>
      <c r="P65" s="160">
        <v>4</v>
      </c>
      <c r="Q65" s="160">
        <v>5</v>
      </c>
      <c r="R65" s="160">
        <v>1</v>
      </c>
      <c r="S65" s="160">
        <v>3</v>
      </c>
      <c r="T65" s="160">
        <v>3</v>
      </c>
    </row>
    <row r="66" spans="1:21" ht="12.75" x14ac:dyDescent="0.2">
      <c r="A66" s="159">
        <v>44548.447323310189</v>
      </c>
      <c r="B66" s="160" t="s">
        <v>410</v>
      </c>
      <c r="C66" s="160" t="s">
        <v>26</v>
      </c>
      <c r="D66" s="160" t="s">
        <v>21</v>
      </c>
      <c r="E66" s="160" t="s">
        <v>22</v>
      </c>
      <c r="F66" s="160" t="s">
        <v>161</v>
      </c>
      <c r="G66" s="160" t="s">
        <v>411</v>
      </c>
      <c r="H66" s="160" t="s">
        <v>35</v>
      </c>
      <c r="I66" s="160">
        <v>5</v>
      </c>
      <c r="J66" s="160">
        <v>5</v>
      </c>
      <c r="K66" s="160">
        <v>5</v>
      </c>
      <c r="L66" s="160">
        <v>5</v>
      </c>
      <c r="M66" s="160">
        <v>5</v>
      </c>
      <c r="N66" s="160">
        <v>5</v>
      </c>
      <c r="O66" s="160">
        <v>5</v>
      </c>
      <c r="P66" s="160">
        <v>5</v>
      </c>
      <c r="Q66" s="160">
        <v>5</v>
      </c>
      <c r="R66" s="160">
        <v>3</v>
      </c>
      <c r="S66" s="160">
        <v>4</v>
      </c>
      <c r="T66" s="160">
        <v>4</v>
      </c>
      <c r="U66" s="160" t="s">
        <v>481</v>
      </c>
    </row>
    <row r="67" spans="1:21" ht="12.75" x14ac:dyDescent="0.2">
      <c r="A67" s="159">
        <v>44548.447458692128</v>
      </c>
      <c r="B67" s="160" t="s">
        <v>412</v>
      </c>
      <c r="C67" s="160" t="s">
        <v>26</v>
      </c>
      <c r="D67" s="160" t="s">
        <v>27</v>
      </c>
      <c r="E67" s="160" t="s">
        <v>29</v>
      </c>
      <c r="F67" s="160" t="s">
        <v>41</v>
      </c>
      <c r="G67" s="160" t="s">
        <v>43</v>
      </c>
      <c r="H67" s="160" t="s">
        <v>34</v>
      </c>
      <c r="I67" s="160">
        <v>5</v>
      </c>
      <c r="J67" s="160">
        <v>4</v>
      </c>
      <c r="K67" s="160">
        <v>4</v>
      </c>
      <c r="L67" s="160">
        <v>4</v>
      </c>
      <c r="M67" s="160">
        <v>5</v>
      </c>
      <c r="N67" s="160">
        <v>5</v>
      </c>
      <c r="O67" s="160">
        <v>4</v>
      </c>
      <c r="P67" s="160">
        <v>4</v>
      </c>
      <c r="Q67" s="160">
        <v>5</v>
      </c>
      <c r="R67" s="160">
        <v>3</v>
      </c>
      <c r="S67" s="160">
        <v>4</v>
      </c>
      <c r="T67" s="160">
        <v>4</v>
      </c>
    </row>
    <row r="68" spans="1:21" ht="12.75" x14ac:dyDescent="0.2">
      <c r="A68" s="159">
        <v>44548.447490439816</v>
      </c>
      <c r="B68" s="160" t="s">
        <v>413</v>
      </c>
      <c r="C68" s="160" t="s">
        <v>20</v>
      </c>
      <c r="D68" s="160" t="s">
        <v>27</v>
      </c>
      <c r="E68" s="160" t="s">
        <v>29</v>
      </c>
      <c r="F68" s="160" t="s">
        <v>38</v>
      </c>
      <c r="G68" s="160" t="s">
        <v>414</v>
      </c>
      <c r="H68" s="160" t="s">
        <v>30</v>
      </c>
      <c r="I68" s="160">
        <v>4</v>
      </c>
      <c r="J68" s="160">
        <v>4</v>
      </c>
      <c r="K68" s="160">
        <v>4</v>
      </c>
      <c r="L68" s="160">
        <v>3</v>
      </c>
      <c r="M68" s="160">
        <v>4</v>
      </c>
      <c r="N68" s="160">
        <v>5</v>
      </c>
      <c r="O68" s="160">
        <v>4</v>
      </c>
      <c r="P68" s="160">
        <v>4</v>
      </c>
      <c r="Q68" s="160">
        <v>3</v>
      </c>
      <c r="R68" s="160">
        <v>3</v>
      </c>
      <c r="S68" s="160">
        <v>4</v>
      </c>
      <c r="T68" s="160">
        <v>4</v>
      </c>
    </row>
    <row r="69" spans="1:21" ht="12.75" x14ac:dyDescent="0.2">
      <c r="A69" s="159">
        <v>44548.449706168976</v>
      </c>
      <c r="B69" s="160" t="s">
        <v>251</v>
      </c>
      <c r="C69" s="160" t="s">
        <v>26</v>
      </c>
      <c r="D69" s="160" t="s">
        <v>27</v>
      </c>
      <c r="E69" s="160" t="s">
        <v>29</v>
      </c>
      <c r="F69" s="160" t="s">
        <v>163</v>
      </c>
      <c r="G69" s="160" t="s">
        <v>407</v>
      </c>
      <c r="H69" s="160" t="s">
        <v>30</v>
      </c>
      <c r="I69" s="160">
        <v>5</v>
      </c>
      <c r="J69" s="160">
        <v>5</v>
      </c>
      <c r="K69" s="160">
        <v>5</v>
      </c>
      <c r="L69" s="160">
        <v>5</v>
      </c>
      <c r="M69" s="160">
        <v>5</v>
      </c>
      <c r="N69" s="160">
        <v>5</v>
      </c>
      <c r="O69" s="160">
        <v>4</v>
      </c>
      <c r="P69" s="160">
        <v>4</v>
      </c>
      <c r="Q69" s="160">
        <v>5</v>
      </c>
      <c r="R69" s="160">
        <v>5</v>
      </c>
      <c r="S69" s="160">
        <v>5</v>
      </c>
      <c r="T69" s="160">
        <v>5</v>
      </c>
    </row>
    <row r="70" spans="1:21" ht="12.75" x14ac:dyDescent="0.2">
      <c r="A70" s="159">
        <v>44548.449818807872</v>
      </c>
      <c r="B70" s="160" t="s">
        <v>214</v>
      </c>
      <c r="C70" s="160" t="s">
        <v>20</v>
      </c>
      <c r="D70" s="160" t="s">
        <v>27</v>
      </c>
      <c r="E70" s="160" t="s">
        <v>29</v>
      </c>
      <c r="F70" s="160" t="s">
        <v>40</v>
      </c>
      <c r="G70" s="160" t="s">
        <v>158</v>
      </c>
      <c r="H70" s="160" t="s">
        <v>24</v>
      </c>
      <c r="I70" s="160">
        <v>5</v>
      </c>
      <c r="J70" s="160">
        <v>5</v>
      </c>
      <c r="K70" s="160">
        <v>5</v>
      </c>
      <c r="L70" s="160">
        <v>5</v>
      </c>
      <c r="M70" s="160">
        <v>5</v>
      </c>
      <c r="N70" s="160">
        <v>5</v>
      </c>
      <c r="O70" s="160">
        <v>5</v>
      </c>
      <c r="P70" s="160">
        <v>5</v>
      </c>
      <c r="Q70" s="160">
        <v>5</v>
      </c>
      <c r="R70" s="160">
        <v>5</v>
      </c>
      <c r="S70" s="160">
        <v>5</v>
      </c>
      <c r="T70" s="160">
        <v>5</v>
      </c>
    </row>
    <row r="71" spans="1:21" ht="12.75" x14ac:dyDescent="0.2">
      <c r="A71" s="159">
        <v>44548.450174837963</v>
      </c>
      <c r="B71" s="160" t="s">
        <v>244</v>
      </c>
      <c r="C71" s="160" t="s">
        <v>20</v>
      </c>
      <c r="D71" s="160" t="s">
        <v>25</v>
      </c>
      <c r="E71" s="160" t="s">
        <v>29</v>
      </c>
      <c r="F71" s="160" t="s">
        <v>48</v>
      </c>
      <c r="G71" s="160" t="s">
        <v>32</v>
      </c>
      <c r="H71" s="160" t="s">
        <v>30</v>
      </c>
      <c r="I71" s="160">
        <v>5</v>
      </c>
      <c r="J71" s="160">
        <v>5</v>
      </c>
      <c r="K71" s="160">
        <v>5</v>
      </c>
      <c r="L71" s="160">
        <v>5</v>
      </c>
      <c r="M71" s="160">
        <v>5</v>
      </c>
      <c r="N71" s="160">
        <v>5</v>
      </c>
      <c r="O71" s="160">
        <v>5</v>
      </c>
      <c r="P71" s="160">
        <v>5</v>
      </c>
      <c r="Q71" s="160">
        <v>5</v>
      </c>
      <c r="R71" s="160">
        <v>5</v>
      </c>
      <c r="S71" s="160">
        <v>5</v>
      </c>
      <c r="T71" s="160">
        <v>5</v>
      </c>
    </row>
    <row r="72" spans="1:21" ht="12.75" x14ac:dyDescent="0.2">
      <c r="A72" s="159">
        <v>44548.451684189815</v>
      </c>
      <c r="B72" s="160" t="s">
        <v>415</v>
      </c>
      <c r="C72" s="160" t="s">
        <v>20</v>
      </c>
      <c r="D72" s="160" t="s">
        <v>25</v>
      </c>
      <c r="E72" s="160" t="s">
        <v>29</v>
      </c>
      <c r="F72" s="160" t="s">
        <v>28</v>
      </c>
      <c r="G72" s="160" t="s">
        <v>33</v>
      </c>
      <c r="H72" s="160" t="s">
        <v>30</v>
      </c>
      <c r="I72" s="160">
        <v>5</v>
      </c>
      <c r="J72" s="160">
        <v>5</v>
      </c>
      <c r="K72" s="160">
        <v>5</v>
      </c>
      <c r="L72" s="160">
        <v>4</v>
      </c>
      <c r="M72" s="160">
        <v>5</v>
      </c>
      <c r="N72" s="160">
        <v>5</v>
      </c>
      <c r="O72" s="160">
        <v>5</v>
      </c>
      <c r="P72" s="160">
        <v>5</v>
      </c>
      <c r="Q72" s="160">
        <v>5</v>
      </c>
      <c r="R72" s="160">
        <v>3</v>
      </c>
      <c r="S72" s="160">
        <v>4</v>
      </c>
      <c r="T72" s="160">
        <v>4</v>
      </c>
      <c r="U72" s="160" t="s">
        <v>416</v>
      </c>
    </row>
    <row r="73" spans="1:21" ht="12.75" x14ac:dyDescent="0.2">
      <c r="A73" s="159">
        <v>44548.452808460643</v>
      </c>
      <c r="B73" s="160" t="s">
        <v>234</v>
      </c>
      <c r="C73" s="160" t="s">
        <v>20</v>
      </c>
      <c r="D73" s="160" t="s">
        <v>27</v>
      </c>
      <c r="E73" s="160" t="s">
        <v>29</v>
      </c>
      <c r="F73" s="160" t="s">
        <v>40</v>
      </c>
      <c r="G73" s="160" t="s">
        <v>32</v>
      </c>
      <c r="H73" s="160" t="s">
        <v>30</v>
      </c>
      <c r="I73" s="160">
        <v>4</v>
      </c>
      <c r="J73" s="160">
        <v>4</v>
      </c>
      <c r="K73" s="160">
        <v>4</v>
      </c>
      <c r="L73" s="160">
        <v>4</v>
      </c>
      <c r="M73" s="160">
        <v>4</v>
      </c>
      <c r="N73" s="160">
        <v>4</v>
      </c>
      <c r="O73" s="160">
        <v>4</v>
      </c>
      <c r="P73" s="160">
        <v>4</v>
      </c>
      <c r="Q73" s="160">
        <v>4</v>
      </c>
      <c r="R73" s="160">
        <v>4</v>
      </c>
      <c r="S73" s="160">
        <v>4</v>
      </c>
      <c r="T73" s="160">
        <v>4</v>
      </c>
      <c r="U73" s="160" t="s">
        <v>39</v>
      </c>
    </row>
    <row r="74" spans="1:21" ht="12.75" x14ac:dyDescent="0.2">
      <c r="A74" s="159">
        <v>44548.45357813657</v>
      </c>
      <c r="B74" s="160" t="s">
        <v>184</v>
      </c>
      <c r="C74" s="160" t="s">
        <v>20</v>
      </c>
      <c r="D74" s="160" t="s">
        <v>21</v>
      </c>
      <c r="E74" s="160" t="s">
        <v>22</v>
      </c>
      <c r="F74" s="160" t="s">
        <v>417</v>
      </c>
      <c r="G74" s="160" t="s">
        <v>418</v>
      </c>
      <c r="H74" s="160" t="s">
        <v>35</v>
      </c>
      <c r="I74" s="160">
        <v>5</v>
      </c>
      <c r="J74" s="160">
        <v>4</v>
      </c>
      <c r="K74" s="160">
        <v>4</v>
      </c>
      <c r="L74" s="160">
        <v>3</v>
      </c>
      <c r="M74" s="160">
        <v>3</v>
      </c>
      <c r="N74" s="160">
        <v>3</v>
      </c>
      <c r="O74" s="160">
        <v>4</v>
      </c>
      <c r="P74" s="160">
        <v>4</v>
      </c>
      <c r="Q74" s="160">
        <v>4</v>
      </c>
      <c r="R74" s="160">
        <v>3</v>
      </c>
      <c r="S74" s="160">
        <v>4</v>
      </c>
      <c r="T74" s="160">
        <v>4</v>
      </c>
    </row>
    <row r="75" spans="1:21" ht="12.75" x14ac:dyDescent="0.2">
      <c r="A75" s="159">
        <v>44548.454772777783</v>
      </c>
      <c r="B75" s="160" t="s">
        <v>419</v>
      </c>
      <c r="C75" s="160" t="s">
        <v>26</v>
      </c>
      <c r="D75" s="160" t="s">
        <v>27</v>
      </c>
      <c r="E75" s="160" t="s">
        <v>29</v>
      </c>
      <c r="F75" s="160" t="s">
        <v>48</v>
      </c>
      <c r="G75" s="160" t="s">
        <v>48</v>
      </c>
      <c r="H75" s="160" t="s">
        <v>34</v>
      </c>
      <c r="I75" s="160">
        <v>5</v>
      </c>
      <c r="J75" s="160">
        <v>5</v>
      </c>
      <c r="K75" s="160">
        <v>5</v>
      </c>
      <c r="L75" s="160">
        <v>5</v>
      </c>
      <c r="M75" s="160">
        <v>5</v>
      </c>
      <c r="N75" s="160">
        <v>5</v>
      </c>
      <c r="O75" s="160">
        <v>5</v>
      </c>
      <c r="P75" s="160">
        <v>5</v>
      </c>
      <c r="Q75" s="160">
        <v>5</v>
      </c>
      <c r="R75" s="160">
        <v>2</v>
      </c>
      <c r="S75" s="160">
        <v>4</v>
      </c>
      <c r="T75" s="160">
        <v>5</v>
      </c>
      <c r="U75" s="160" t="s">
        <v>420</v>
      </c>
    </row>
    <row r="76" spans="1:21" ht="12.75" x14ac:dyDescent="0.2">
      <c r="A76" s="159">
        <v>44548.455395578705</v>
      </c>
      <c r="B76" s="160" t="s">
        <v>421</v>
      </c>
      <c r="C76" s="160" t="s">
        <v>26</v>
      </c>
      <c r="D76" s="160" t="s">
        <v>27</v>
      </c>
      <c r="E76" s="160" t="s">
        <v>29</v>
      </c>
      <c r="F76" s="160" t="s">
        <v>47</v>
      </c>
      <c r="G76" s="160" t="s">
        <v>422</v>
      </c>
      <c r="H76" s="160" t="s">
        <v>24</v>
      </c>
      <c r="I76" s="160">
        <v>5</v>
      </c>
      <c r="J76" s="160">
        <v>5</v>
      </c>
      <c r="K76" s="160">
        <v>5</v>
      </c>
      <c r="L76" s="160">
        <v>5</v>
      </c>
      <c r="M76" s="160">
        <v>4</v>
      </c>
      <c r="N76" s="160">
        <v>5</v>
      </c>
      <c r="O76" s="160">
        <v>5</v>
      </c>
      <c r="P76" s="160">
        <v>5</v>
      </c>
      <c r="Q76" s="160">
        <v>5</v>
      </c>
      <c r="R76" s="160">
        <v>4</v>
      </c>
      <c r="S76" s="160">
        <v>5</v>
      </c>
      <c r="T76" s="160">
        <v>5</v>
      </c>
    </row>
    <row r="77" spans="1:21" ht="12.75" x14ac:dyDescent="0.2">
      <c r="A77" s="159">
        <v>44548.456457789347</v>
      </c>
      <c r="B77" s="160" t="s">
        <v>423</v>
      </c>
      <c r="C77" s="160" t="s">
        <v>26</v>
      </c>
      <c r="D77" s="160" t="s">
        <v>27</v>
      </c>
      <c r="E77" s="160" t="s">
        <v>29</v>
      </c>
      <c r="F77" s="160" t="s">
        <v>238</v>
      </c>
      <c r="G77" s="160" t="s">
        <v>424</v>
      </c>
      <c r="H77" s="160" t="s">
        <v>30</v>
      </c>
      <c r="I77" s="160">
        <v>5</v>
      </c>
      <c r="J77" s="160">
        <v>5</v>
      </c>
      <c r="K77" s="160">
        <v>4</v>
      </c>
      <c r="L77" s="160">
        <v>4</v>
      </c>
      <c r="M77" s="160">
        <v>5</v>
      </c>
      <c r="N77" s="160">
        <v>4</v>
      </c>
      <c r="O77" s="160">
        <v>5</v>
      </c>
      <c r="P77" s="160">
        <v>4</v>
      </c>
      <c r="Q77" s="160">
        <v>5</v>
      </c>
      <c r="R77" s="160">
        <v>2</v>
      </c>
      <c r="S77" s="160">
        <v>3</v>
      </c>
      <c r="T77" s="160">
        <v>3</v>
      </c>
    </row>
    <row r="78" spans="1:21" ht="12.75" x14ac:dyDescent="0.2">
      <c r="A78" s="159">
        <v>44548.457662673609</v>
      </c>
      <c r="B78" s="160" t="s">
        <v>425</v>
      </c>
      <c r="C78" s="160" t="s">
        <v>20</v>
      </c>
      <c r="D78" s="160" t="s">
        <v>27</v>
      </c>
      <c r="E78" s="160" t="s">
        <v>29</v>
      </c>
      <c r="F78" s="160" t="s">
        <v>23</v>
      </c>
      <c r="G78" s="160" t="s">
        <v>169</v>
      </c>
      <c r="H78" s="160" t="s">
        <v>34</v>
      </c>
      <c r="I78" s="160">
        <v>4</v>
      </c>
      <c r="J78" s="160">
        <v>5</v>
      </c>
      <c r="K78" s="160">
        <v>5</v>
      </c>
      <c r="L78" s="160">
        <v>5</v>
      </c>
      <c r="M78" s="160">
        <v>5</v>
      </c>
      <c r="N78" s="160">
        <v>5</v>
      </c>
      <c r="O78" s="160">
        <v>5</v>
      </c>
      <c r="P78" s="160">
        <v>5</v>
      </c>
      <c r="Q78" s="160">
        <v>4</v>
      </c>
      <c r="R78" s="160">
        <v>4</v>
      </c>
      <c r="S78" s="160">
        <v>4</v>
      </c>
      <c r="T78" s="160">
        <v>4</v>
      </c>
    </row>
    <row r="79" spans="1:21" ht="12.75" x14ac:dyDescent="0.2">
      <c r="A79" s="159">
        <v>44548.458788657408</v>
      </c>
      <c r="B79" s="160" t="s">
        <v>255</v>
      </c>
      <c r="C79" s="160" t="s">
        <v>20</v>
      </c>
      <c r="D79" s="160" t="s">
        <v>27</v>
      </c>
      <c r="E79" s="160" t="s">
        <v>29</v>
      </c>
      <c r="F79" s="160" t="s">
        <v>143</v>
      </c>
      <c r="G79" s="160" t="s">
        <v>426</v>
      </c>
      <c r="H79" s="160" t="s">
        <v>30</v>
      </c>
      <c r="I79" s="160">
        <v>5</v>
      </c>
      <c r="J79" s="160">
        <v>4</v>
      </c>
      <c r="K79" s="160">
        <v>4</v>
      </c>
      <c r="L79" s="160">
        <v>4</v>
      </c>
      <c r="M79" s="160">
        <v>5</v>
      </c>
      <c r="N79" s="160">
        <v>5</v>
      </c>
      <c r="O79" s="160">
        <v>5</v>
      </c>
      <c r="P79" s="160">
        <v>5</v>
      </c>
      <c r="Q79" s="160">
        <v>5</v>
      </c>
      <c r="R79" s="160">
        <v>2</v>
      </c>
      <c r="S79" s="160">
        <v>4</v>
      </c>
      <c r="T79" s="160">
        <v>4</v>
      </c>
      <c r="U79" s="160" t="s">
        <v>427</v>
      </c>
    </row>
    <row r="80" spans="1:21" ht="12.75" x14ac:dyDescent="0.2">
      <c r="A80" s="159">
        <v>44548.459037754626</v>
      </c>
      <c r="B80" s="160" t="s">
        <v>428</v>
      </c>
      <c r="C80" s="160" t="s">
        <v>20</v>
      </c>
      <c r="D80" s="160" t="s">
        <v>25</v>
      </c>
      <c r="E80" s="160" t="s">
        <v>22</v>
      </c>
      <c r="F80" s="160" t="s">
        <v>41</v>
      </c>
      <c r="G80" s="160" t="s">
        <v>165</v>
      </c>
      <c r="H80" s="160" t="s">
        <v>24</v>
      </c>
      <c r="I80" s="160">
        <v>5</v>
      </c>
      <c r="J80" s="160">
        <v>5</v>
      </c>
      <c r="K80" s="160">
        <v>5</v>
      </c>
      <c r="L80" s="160">
        <v>5</v>
      </c>
      <c r="M80" s="160">
        <v>5</v>
      </c>
      <c r="N80" s="160">
        <v>5</v>
      </c>
      <c r="O80" s="160">
        <v>5</v>
      </c>
      <c r="P80" s="160">
        <v>5</v>
      </c>
      <c r="Q80" s="160">
        <v>5</v>
      </c>
      <c r="R80" s="160">
        <v>3</v>
      </c>
      <c r="S80" s="160">
        <v>4</v>
      </c>
      <c r="T80" s="160">
        <v>4</v>
      </c>
      <c r="U80" s="160" t="s">
        <v>39</v>
      </c>
    </row>
    <row r="81" spans="1:21" ht="12.75" x14ac:dyDescent="0.2">
      <c r="A81" s="159">
        <v>44548.459134236109</v>
      </c>
      <c r="B81" s="160" t="s">
        <v>429</v>
      </c>
      <c r="C81" s="160" t="s">
        <v>26</v>
      </c>
      <c r="D81" s="160" t="s">
        <v>21</v>
      </c>
      <c r="E81" s="160" t="s">
        <v>22</v>
      </c>
      <c r="F81" s="160" t="s">
        <v>237</v>
      </c>
      <c r="G81" s="160" t="s">
        <v>147</v>
      </c>
      <c r="H81" s="160" t="s">
        <v>24</v>
      </c>
      <c r="I81" s="160">
        <v>4</v>
      </c>
      <c r="J81" s="160">
        <v>3</v>
      </c>
      <c r="K81" s="160">
        <v>4</v>
      </c>
      <c r="L81" s="160">
        <v>4</v>
      </c>
      <c r="M81" s="160">
        <v>5</v>
      </c>
      <c r="N81" s="160">
        <v>5</v>
      </c>
      <c r="O81" s="160">
        <v>5</v>
      </c>
      <c r="P81" s="160">
        <v>5</v>
      </c>
      <c r="Q81" s="160">
        <v>5</v>
      </c>
      <c r="R81" s="160">
        <v>2</v>
      </c>
      <c r="S81" s="160">
        <v>4</v>
      </c>
      <c r="T81" s="160">
        <v>5</v>
      </c>
      <c r="U81" s="160" t="s">
        <v>482</v>
      </c>
    </row>
    <row r="82" spans="1:21" ht="12.75" x14ac:dyDescent="0.2">
      <c r="A82" s="159">
        <v>44548.460138263894</v>
      </c>
      <c r="B82" s="160" t="s">
        <v>430</v>
      </c>
      <c r="C82" s="160" t="s">
        <v>20</v>
      </c>
      <c r="D82" s="160" t="s">
        <v>25</v>
      </c>
      <c r="E82" s="160" t="s">
        <v>22</v>
      </c>
      <c r="F82" s="160" t="s">
        <v>28</v>
      </c>
      <c r="G82" s="160" t="s">
        <v>211</v>
      </c>
      <c r="H82" s="160" t="s">
        <v>35</v>
      </c>
      <c r="I82" s="160">
        <v>5</v>
      </c>
      <c r="J82" s="160">
        <v>5</v>
      </c>
      <c r="K82" s="160">
        <v>5</v>
      </c>
      <c r="L82" s="160">
        <v>5</v>
      </c>
      <c r="M82" s="160">
        <v>5</v>
      </c>
      <c r="N82" s="160">
        <v>5</v>
      </c>
      <c r="O82" s="160">
        <v>5</v>
      </c>
      <c r="P82" s="160">
        <v>5</v>
      </c>
      <c r="Q82" s="160">
        <v>5</v>
      </c>
      <c r="R82" s="160">
        <v>5</v>
      </c>
      <c r="S82" s="160">
        <v>5</v>
      </c>
      <c r="T82" s="160">
        <v>5</v>
      </c>
    </row>
    <row r="83" spans="1:21" ht="12.75" x14ac:dyDescent="0.2">
      <c r="A83" s="159">
        <v>44548.460326238426</v>
      </c>
      <c r="B83" s="160" t="s">
        <v>431</v>
      </c>
      <c r="C83" s="160" t="s">
        <v>20</v>
      </c>
      <c r="D83" s="160" t="s">
        <v>25</v>
      </c>
      <c r="E83" s="160" t="s">
        <v>22</v>
      </c>
      <c r="F83" s="160" t="s">
        <v>47</v>
      </c>
      <c r="G83" s="160" t="s">
        <v>432</v>
      </c>
      <c r="H83" s="160" t="s">
        <v>34</v>
      </c>
      <c r="I83" s="160">
        <v>5</v>
      </c>
      <c r="J83" s="160">
        <v>3</v>
      </c>
      <c r="K83" s="160">
        <v>5</v>
      </c>
      <c r="L83" s="160">
        <v>4</v>
      </c>
      <c r="M83" s="160">
        <v>4</v>
      </c>
      <c r="N83" s="160">
        <v>4</v>
      </c>
      <c r="O83" s="160">
        <v>5</v>
      </c>
      <c r="P83" s="160">
        <v>5</v>
      </c>
      <c r="Q83" s="160">
        <v>5</v>
      </c>
      <c r="R83" s="160">
        <v>4</v>
      </c>
      <c r="S83" s="160">
        <v>5</v>
      </c>
      <c r="T83" s="160">
        <v>5</v>
      </c>
      <c r="U83" s="160" t="s">
        <v>433</v>
      </c>
    </row>
    <row r="84" spans="1:21" ht="12.75" x14ac:dyDescent="0.2">
      <c r="A84" s="159">
        <v>44548.460428796301</v>
      </c>
      <c r="B84" s="160" t="s">
        <v>434</v>
      </c>
      <c r="C84" s="160" t="s">
        <v>26</v>
      </c>
      <c r="D84" s="160" t="s">
        <v>27</v>
      </c>
      <c r="E84" s="160" t="s">
        <v>29</v>
      </c>
      <c r="F84" s="160" t="s">
        <v>143</v>
      </c>
      <c r="G84" s="160" t="s">
        <v>146</v>
      </c>
      <c r="H84" s="160" t="s">
        <v>24</v>
      </c>
      <c r="I84" s="160">
        <v>4</v>
      </c>
      <c r="J84" s="160">
        <v>3</v>
      </c>
      <c r="K84" s="160">
        <v>3</v>
      </c>
      <c r="L84" s="160">
        <v>2</v>
      </c>
      <c r="M84" s="160">
        <v>3</v>
      </c>
      <c r="N84" s="160">
        <v>4</v>
      </c>
      <c r="O84" s="160">
        <v>4</v>
      </c>
      <c r="P84" s="160">
        <v>4</v>
      </c>
      <c r="Q84" s="160">
        <v>4</v>
      </c>
      <c r="R84" s="160">
        <v>3</v>
      </c>
      <c r="S84" s="160">
        <v>4</v>
      </c>
      <c r="T84" s="160">
        <v>4</v>
      </c>
    </row>
    <row r="85" spans="1:21" ht="12.75" x14ac:dyDescent="0.2">
      <c r="A85" s="159">
        <v>44548.461704710644</v>
      </c>
      <c r="B85" s="160" t="s">
        <v>435</v>
      </c>
      <c r="C85" s="160" t="s">
        <v>26</v>
      </c>
      <c r="D85" s="160" t="s">
        <v>25</v>
      </c>
      <c r="E85" s="160" t="s">
        <v>22</v>
      </c>
      <c r="F85" s="160" t="s">
        <v>40</v>
      </c>
      <c r="G85" s="160" t="s">
        <v>48</v>
      </c>
      <c r="H85" s="160" t="s">
        <v>35</v>
      </c>
      <c r="I85" s="160">
        <v>5</v>
      </c>
      <c r="J85" s="160">
        <v>5</v>
      </c>
      <c r="K85" s="160">
        <v>5</v>
      </c>
      <c r="L85" s="160">
        <v>4</v>
      </c>
      <c r="M85" s="160">
        <v>5</v>
      </c>
      <c r="N85" s="160">
        <v>5</v>
      </c>
      <c r="O85" s="160">
        <v>5</v>
      </c>
      <c r="P85" s="160">
        <v>5</v>
      </c>
      <c r="Q85" s="160">
        <v>5</v>
      </c>
      <c r="R85" s="160">
        <v>3</v>
      </c>
      <c r="S85" s="160">
        <v>4</v>
      </c>
      <c r="T85" s="160">
        <v>4</v>
      </c>
      <c r="U85" s="160" t="s">
        <v>483</v>
      </c>
    </row>
    <row r="86" spans="1:21" ht="12.75" x14ac:dyDescent="0.2">
      <c r="A86" s="159">
        <v>44548.462331736111</v>
      </c>
      <c r="B86" s="160" t="s">
        <v>228</v>
      </c>
      <c r="C86" s="160" t="s">
        <v>20</v>
      </c>
      <c r="D86" s="160" t="s">
        <v>27</v>
      </c>
      <c r="E86" s="160" t="s">
        <v>29</v>
      </c>
      <c r="F86" s="160" t="s">
        <v>41</v>
      </c>
      <c r="G86" s="160" t="s">
        <v>148</v>
      </c>
      <c r="H86" s="160" t="s">
        <v>30</v>
      </c>
      <c r="I86" s="160">
        <v>5</v>
      </c>
      <c r="J86" s="160">
        <v>5</v>
      </c>
      <c r="K86" s="160">
        <v>5</v>
      </c>
      <c r="L86" s="160">
        <v>5</v>
      </c>
      <c r="M86" s="160">
        <v>5</v>
      </c>
      <c r="N86" s="160">
        <v>5</v>
      </c>
      <c r="O86" s="160">
        <v>5</v>
      </c>
      <c r="P86" s="160">
        <v>5</v>
      </c>
      <c r="Q86" s="160">
        <v>5</v>
      </c>
      <c r="R86" s="160">
        <v>2</v>
      </c>
      <c r="S86" s="160">
        <v>3</v>
      </c>
      <c r="T86" s="160">
        <v>4</v>
      </c>
    </row>
    <row r="87" spans="1:21" ht="12.75" x14ac:dyDescent="0.2">
      <c r="A87" s="159">
        <v>44548.462600381943</v>
      </c>
      <c r="B87" s="160" t="s">
        <v>436</v>
      </c>
      <c r="C87" s="160" t="s">
        <v>26</v>
      </c>
      <c r="D87" s="160" t="s">
        <v>27</v>
      </c>
      <c r="E87" s="160" t="s">
        <v>29</v>
      </c>
      <c r="F87" s="160" t="s">
        <v>48</v>
      </c>
      <c r="G87" s="160" t="s">
        <v>48</v>
      </c>
      <c r="H87" s="160" t="s">
        <v>34</v>
      </c>
      <c r="I87" s="160">
        <v>4</v>
      </c>
      <c r="J87" s="160">
        <v>3</v>
      </c>
      <c r="K87" s="160">
        <v>4</v>
      </c>
      <c r="L87" s="160">
        <v>4</v>
      </c>
      <c r="M87" s="160">
        <v>4</v>
      </c>
      <c r="N87" s="160">
        <v>4</v>
      </c>
      <c r="O87" s="160">
        <v>4</v>
      </c>
      <c r="P87" s="160">
        <v>4</v>
      </c>
      <c r="Q87" s="160">
        <v>4</v>
      </c>
      <c r="R87" s="160">
        <v>2</v>
      </c>
      <c r="S87" s="160">
        <v>4</v>
      </c>
      <c r="T87" s="160">
        <v>4</v>
      </c>
    </row>
    <row r="88" spans="1:21" ht="12.75" x14ac:dyDescent="0.2">
      <c r="A88" s="159">
        <v>44548.46323105324</v>
      </c>
      <c r="B88" s="160" t="s">
        <v>252</v>
      </c>
      <c r="C88" s="160" t="s">
        <v>26</v>
      </c>
      <c r="D88" s="160" t="s">
        <v>21</v>
      </c>
      <c r="E88" s="160" t="s">
        <v>22</v>
      </c>
      <c r="F88" s="160" t="s">
        <v>48</v>
      </c>
      <c r="G88" s="160" t="s">
        <v>48</v>
      </c>
      <c r="H88" s="160" t="s">
        <v>30</v>
      </c>
      <c r="I88" s="160">
        <v>5</v>
      </c>
      <c r="J88" s="160">
        <v>5</v>
      </c>
      <c r="K88" s="160">
        <v>5</v>
      </c>
      <c r="L88" s="160">
        <v>5</v>
      </c>
      <c r="M88" s="160">
        <v>5</v>
      </c>
      <c r="N88" s="160">
        <v>5</v>
      </c>
      <c r="O88" s="160">
        <v>5</v>
      </c>
      <c r="P88" s="160">
        <v>5</v>
      </c>
      <c r="Q88" s="160">
        <v>5</v>
      </c>
      <c r="R88" s="160">
        <v>2</v>
      </c>
      <c r="S88" s="160">
        <v>4</v>
      </c>
      <c r="T88" s="160">
        <v>4</v>
      </c>
      <c r="U88" s="160" t="s">
        <v>437</v>
      </c>
    </row>
    <row r="89" spans="1:21" ht="12.75" x14ac:dyDescent="0.2">
      <c r="A89" s="159">
        <v>44548.463414108795</v>
      </c>
      <c r="B89" s="160" t="s">
        <v>260</v>
      </c>
      <c r="C89" s="160" t="s">
        <v>26</v>
      </c>
      <c r="D89" s="160" t="s">
        <v>21</v>
      </c>
      <c r="E89" s="160" t="s">
        <v>22</v>
      </c>
      <c r="F89" s="160" t="s">
        <v>40</v>
      </c>
      <c r="G89" s="160" t="s">
        <v>48</v>
      </c>
      <c r="H89" s="160" t="s">
        <v>30</v>
      </c>
      <c r="I89" s="160">
        <v>4</v>
      </c>
      <c r="J89" s="160">
        <v>4</v>
      </c>
      <c r="K89" s="160">
        <v>4</v>
      </c>
      <c r="L89" s="160">
        <v>4</v>
      </c>
      <c r="M89" s="160">
        <v>4</v>
      </c>
      <c r="N89" s="160">
        <v>4</v>
      </c>
      <c r="O89" s="160">
        <v>4</v>
      </c>
      <c r="P89" s="160">
        <v>4</v>
      </c>
      <c r="Q89" s="160">
        <v>4</v>
      </c>
      <c r="R89" s="160">
        <v>2</v>
      </c>
      <c r="S89" s="160">
        <v>3</v>
      </c>
      <c r="T89" s="160">
        <v>3</v>
      </c>
      <c r="U89" s="160" t="s">
        <v>484</v>
      </c>
    </row>
    <row r="90" spans="1:21" ht="12.75" x14ac:dyDescent="0.2">
      <c r="A90" s="159">
        <v>44548.464912905096</v>
      </c>
      <c r="B90" s="160" t="s">
        <v>438</v>
      </c>
      <c r="C90" s="160" t="s">
        <v>20</v>
      </c>
      <c r="D90" s="160" t="s">
        <v>25</v>
      </c>
      <c r="E90" s="160" t="s">
        <v>22</v>
      </c>
      <c r="F90" s="160" t="s">
        <v>28</v>
      </c>
      <c r="G90" s="160" t="s">
        <v>439</v>
      </c>
      <c r="H90" s="160" t="s">
        <v>152</v>
      </c>
      <c r="I90" s="160">
        <v>5</v>
      </c>
      <c r="J90" s="160">
        <v>5</v>
      </c>
      <c r="K90" s="160">
        <v>5</v>
      </c>
      <c r="L90" s="160">
        <v>5</v>
      </c>
      <c r="M90" s="160">
        <v>4</v>
      </c>
      <c r="N90" s="160">
        <v>5</v>
      </c>
      <c r="O90" s="160">
        <v>5</v>
      </c>
      <c r="P90" s="160">
        <v>5</v>
      </c>
      <c r="Q90" s="160">
        <v>5</v>
      </c>
      <c r="R90" s="160">
        <v>3</v>
      </c>
      <c r="S90" s="160">
        <v>4</v>
      </c>
      <c r="T90" s="160">
        <v>4</v>
      </c>
    </row>
    <row r="91" spans="1:21" ht="12.75" x14ac:dyDescent="0.2">
      <c r="A91" s="159">
        <v>44548.464932002316</v>
      </c>
      <c r="B91" s="160" t="s">
        <v>249</v>
      </c>
      <c r="C91" s="160" t="s">
        <v>20</v>
      </c>
      <c r="D91" s="160" t="s">
        <v>21</v>
      </c>
      <c r="E91" s="160" t="s">
        <v>22</v>
      </c>
      <c r="F91" s="160" t="s">
        <v>48</v>
      </c>
      <c r="G91" s="160" t="s">
        <v>166</v>
      </c>
      <c r="H91" s="160" t="s">
        <v>30</v>
      </c>
      <c r="I91" s="160">
        <v>4</v>
      </c>
      <c r="J91" s="160">
        <v>4</v>
      </c>
      <c r="K91" s="160">
        <v>4</v>
      </c>
      <c r="L91" s="160">
        <v>4</v>
      </c>
      <c r="M91" s="160">
        <v>4</v>
      </c>
      <c r="N91" s="160">
        <v>4</v>
      </c>
      <c r="O91" s="160">
        <v>4</v>
      </c>
      <c r="P91" s="160">
        <v>4</v>
      </c>
      <c r="Q91" s="160">
        <v>4</v>
      </c>
      <c r="R91" s="160">
        <v>4</v>
      </c>
      <c r="S91" s="160">
        <v>4</v>
      </c>
      <c r="T91" s="160">
        <v>4</v>
      </c>
    </row>
    <row r="92" spans="1:21" ht="12.75" x14ac:dyDescent="0.2">
      <c r="A92" s="159">
        <v>44548.465157870371</v>
      </c>
      <c r="B92" s="160" t="s">
        <v>440</v>
      </c>
      <c r="C92" s="160" t="s">
        <v>26</v>
      </c>
      <c r="D92" s="160" t="s">
        <v>25</v>
      </c>
      <c r="E92" s="160" t="s">
        <v>22</v>
      </c>
      <c r="F92" s="160" t="s">
        <v>161</v>
      </c>
      <c r="G92" s="160" t="s">
        <v>49</v>
      </c>
      <c r="H92" s="160" t="s">
        <v>24</v>
      </c>
      <c r="I92" s="160">
        <v>4</v>
      </c>
      <c r="J92" s="160">
        <v>4</v>
      </c>
      <c r="K92" s="160">
        <v>4</v>
      </c>
      <c r="L92" s="160">
        <v>4</v>
      </c>
      <c r="M92" s="160">
        <v>5</v>
      </c>
      <c r="N92" s="160">
        <v>5</v>
      </c>
      <c r="O92" s="160">
        <v>5</v>
      </c>
      <c r="P92" s="160">
        <v>5</v>
      </c>
      <c r="Q92" s="160">
        <v>5</v>
      </c>
      <c r="R92" s="160">
        <v>3</v>
      </c>
      <c r="S92" s="160">
        <v>4</v>
      </c>
      <c r="T92" s="160">
        <v>4</v>
      </c>
    </row>
    <row r="93" spans="1:21" ht="12.75" x14ac:dyDescent="0.2">
      <c r="A93" s="159">
        <v>44548.465164988425</v>
      </c>
      <c r="B93" s="160" t="s">
        <v>194</v>
      </c>
      <c r="C93" s="160" t="s">
        <v>26</v>
      </c>
      <c r="D93" s="160" t="s">
        <v>27</v>
      </c>
      <c r="E93" s="160" t="s">
        <v>29</v>
      </c>
      <c r="F93" s="160" t="s">
        <v>158</v>
      </c>
      <c r="G93" s="160" t="s">
        <v>48</v>
      </c>
      <c r="H93" s="160" t="s">
        <v>30</v>
      </c>
      <c r="I93" s="160">
        <v>5</v>
      </c>
      <c r="J93" s="160">
        <v>5</v>
      </c>
      <c r="K93" s="160">
        <v>5</v>
      </c>
      <c r="L93" s="160">
        <v>5</v>
      </c>
      <c r="M93" s="160">
        <v>5</v>
      </c>
      <c r="N93" s="160">
        <v>5</v>
      </c>
      <c r="O93" s="160">
        <v>5</v>
      </c>
      <c r="P93" s="160">
        <v>5</v>
      </c>
      <c r="Q93" s="160">
        <v>5</v>
      </c>
      <c r="R93" s="160">
        <v>2</v>
      </c>
      <c r="S93" s="160">
        <v>4</v>
      </c>
      <c r="T93" s="160">
        <v>4</v>
      </c>
    </row>
    <row r="94" spans="1:21" ht="12.75" x14ac:dyDescent="0.2">
      <c r="A94" s="159">
        <v>44548.466141875004</v>
      </c>
      <c r="B94" s="160" t="s">
        <v>262</v>
      </c>
      <c r="C94" s="160" t="s">
        <v>26</v>
      </c>
      <c r="D94" s="160" t="s">
        <v>27</v>
      </c>
      <c r="E94" s="160" t="s">
        <v>29</v>
      </c>
      <c r="F94" s="160" t="s">
        <v>23</v>
      </c>
      <c r="G94" s="160" t="s">
        <v>160</v>
      </c>
      <c r="H94" s="160" t="s">
        <v>30</v>
      </c>
      <c r="I94" s="160">
        <v>5</v>
      </c>
      <c r="J94" s="160">
        <v>5</v>
      </c>
      <c r="K94" s="160">
        <v>5</v>
      </c>
      <c r="L94" s="160">
        <v>5</v>
      </c>
      <c r="M94" s="160">
        <v>5</v>
      </c>
      <c r="N94" s="160">
        <v>5</v>
      </c>
      <c r="O94" s="160">
        <v>5</v>
      </c>
      <c r="P94" s="160">
        <v>5</v>
      </c>
      <c r="Q94" s="160">
        <v>5</v>
      </c>
      <c r="R94" s="160">
        <v>1</v>
      </c>
      <c r="S94" s="160">
        <v>3</v>
      </c>
      <c r="T94" s="160">
        <v>3</v>
      </c>
    </row>
    <row r="95" spans="1:21" ht="12.75" x14ac:dyDescent="0.2">
      <c r="A95" s="159">
        <v>44548.467443912035</v>
      </c>
      <c r="B95" s="160" t="s">
        <v>246</v>
      </c>
      <c r="C95" s="160" t="s">
        <v>20</v>
      </c>
      <c r="D95" s="160" t="s">
        <v>21</v>
      </c>
      <c r="E95" s="160" t="s">
        <v>22</v>
      </c>
      <c r="F95" s="160" t="s">
        <v>441</v>
      </c>
      <c r="G95" s="160" t="s">
        <v>197</v>
      </c>
      <c r="H95" s="160" t="s">
        <v>152</v>
      </c>
      <c r="I95" s="160">
        <v>5</v>
      </c>
      <c r="J95" s="160">
        <v>5</v>
      </c>
      <c r="K95" s="160">
        <v>5</v>
      </c>
      <c r="L95" s="160">
        <v>5</v>
      </c>
      <c r="M95" s="160">
        <v>5</v>
      </c>
      <c r="N95" s="160">
        <v>5</v>
      </c>
      <c r="O95" s="160">
        <v>5</v>
      </c>
      <c r="P95" s="160">
        <v>5</v>
      </c>
      <c r="Q95" s="160">
        <v>5</v>
      </c>
      <c r="R95" s="160">
        <v>3</v>
      </c>
      <c r="S95" s="160">
        <v>4</v>
      </c>
      <c r="T95" s="160">
        <v>5</v>
      </c>
      <c r="U95" s="160" t="s">
        <v>485</v>
      </c>
    </row>
    <row r="96" spans="1:21" ht="12.75" x14ac:dyDescent="0.2">
      <c r="A96" s="159">
        <v>44548.467449548611</v>
      </c>
      <c r="B96" s="160" t="s">
        <v>263</v>
      </c>
      <c r="C96" s="160" t="s">
        <v>20</v>
      </c>
      <c r="D96" s="160" t="s">
        <v>21</v>
      </c>
      <c r="E96" s="160" t="s">
        <v>22</v>
      </c>
      <c r="F96" s="160" t="s">
        <v>442</v>
      </c>
      <c r="G96" s="160" t="s">
        <v>264</v>
      </c>
      <c r="H96" s="160" t="s">
        <v>35</v>
      </c>
      <c r="I96" s="160">
        <v>5</v>
      </c>
      <c r="J96" s="160">
        <v>5</v>
      </c>
      <c r="K96" s="160">
        <v>5</v>
      </c>
      <c r="L96" s="160">
        <v>5</v>
      </c>
      <c r="M96" s="160">
        <v>5</v>
      </c>
      <c r="N96" s="160">
        <v>5</v>
      </c>
      <c r="O96" s="160">
        <v>5</v>
      </c>
      <c r="P96" s="160">
        <v>5</v>
      </c>
      <c r="Q96" s="160">
        <v>5</v>
      </c>
      <c r="R96" s="160">
        <v>5</v>
      </c>
      <c r="S96" s="160">
        <v>5</v>
      </c>
      <c r="T96" s="160">
        <v>5</v>
      </c>
    </row>
    <row r="97" spans="1:21" ht="12.75" x14ac:dyDescent="0.2">
      <c r="A97" s="159">
        <v>44548.468826875003</v>
      </c>
      <c r="B97" s="160" t="s">
        <v>225</v>
      </c>
      <c r="C97" s="160" t="s">
        <v>26</v>
      </c>
      <c r="D97" s="160" t="s">
        <v>27</v>
      </c>
      <c r="E97" s="160" t="s">
        <v>29</v>
      </c>
      <c r="F97" s="160" t="s">
        <v>48</v>
      </c>
      <c r="G97" s="160" t="s">
        <v>48</v>
      </c>
      <c r="H97" s="160" t="s">
        <v>30</v>
      </c>
      <c r="I97" s="160">
        <v>4</v>
      </c>
      <c r="J97" s="160">
        <v>5</v>
      </c>
      <c r="K97" s="160">
        <v>5</v>
      </c>
      <c r="L97" s="160">
        <v>5</v>
      </c>
      <c r="M97" s="160">
        <v>5</v>
      </c>
      <c r="N97" s="160">
        <v>5</v>
      </c>
      <c r="O97" s="160">
        <v>5</v>
      </c>
      <c r="P97" s="160">
        <v>5</v>
      </c>
      <c r="Q97" s="160">
        <v>5</v>
      </c>
      <c r="R97" s="160">
        <v>5</v>
      </c>
      <c r="S97" s="160">
        <v>5</v>
      </c>
      <c r="T97" s="160">
        <v>5</v>
      </c>
      <c r="U97" s="160" t="s">
        <v>39</v>
      </c>
    </row>
    <row r="98" spans="1:21" ht="12.75" x14ac:dyDescent="0.2">
      <c r="A98" s="159">
        <v>44548.469118090274</v>
      </c>
      <c r="B98" s="160" t="s">
        <v>254</v>
      </c>
      <c r="C98" s="160" t="s">
        <v>20</v>
      </c>
      <c r="D98" s="160" t="s">
        <v>27</v>
      </c>
      <c r="E98" s="160" t="s">
        <v>29</v>
      </c>
      <c r="F98" s="160" t="s">
        <v>23</v>
      </c>
      <c r="G98" s="160" t="s">
        <v>160</v>
      </c>
      <c r="H98" s="160" t="s">
        <v>30</v>
      </c>
      <c r="I98" s="160">
        <v>5</v>
      </c>
      <c r="J98" s="160">
        <v>5</v>
      </c>
      <c r="K98" s="160">
        <v>5</v>
      </c>
      <c r="L98" s="160">
        <v>5</v>
      </c>
      <c r="M98" s="160">
        <v>5</v>
      </c>
      <c r="N98" s="160">
        <v>5</v>
      </c>
      <c r="O98" s="160">
        <v>5</v>
      </c>
      <c r="P98" s="160">
        <v>5</v>
      </c>
      <c r="Q98" s="160">
        <v>5</v>
      </c>
      <c r="R98" s="160">
        <v>5</v>
      </c>
      <c r="S98" s="160">
        <v>5</v>
      </c>
      <c r="T98" s="160">
        <v>5</v>
      </c>
    </row>
    <row r="99" spans="1:21" ht="12.75" x14ac:dyDescent="0.2">
      <c r="A99" s="159">
        <v>44548.469781446758</v>
      </c>
      <c r="B99" s="160" t="s">
        <v>443</v>
      </c>
      <c r="C99" s="160" t="s">
        <v>20</v>
      </c>
      <c r="D99" s="160" t="s">
        <v>25</v>
      </c>
      <c r="E99" s="160" t="s">
        <v>29</v>
      </c>
      <c r="F99" s="160" t="s">
        <v>198</v>
      </c>
      <c r="G99" s="160" t="s">
        <v>199</v>
      </c>
      <c r="H99" s="160" t="s">
        <v>30</v>
      </c>
      <c r="I99" s="160">
        <v>4</v>
      </c>
      <c r="J99" s="160">
        <v>4</v>
      </c>
      <c r="K99" s="160">
        <v>4</v>
      </c>
      <c r="L99" s="160">
        <v>4</v>
      </c>
      <c r="M99" s="160">
        <v>4</v>
      </c>
      <c r="N99" s="160">
        <v>4</v>
      </c>
      <c r="O99" s="160">
        <v>4</v>
      </c>
      <c r="P99" s="160">
        <v>4</v>
      </c>
      <c r="Q99" s="160">
        <v>4</v>
      </c>
      <c r="R99" s="160">
        <v>4</v>
      </c>
      <c r="S99" s="160">
        <v>4</v>
      </c>
      <c r="T99" s="160">
        <v>4</v>
      </c>
    </row>
    <row r="100" spans="1:21" ht="12.75" x14ac:dyDescent="0.2">
      <c r="A100" s="159">
        <v>44548.470564247684</v>
      </c>
      <c r="B100" s="160" t="s">
        <v>227</v>
      </c>
      <c r="C100" s="160" t="s">
        <v>26</v>
      </c>
      <c r="D100" s="160" t="s">
        <v>21</v>
      </c>
      <c r="E100" s="160" t="s">
        <v>29</v>
      </c>
      <c r="F100" s="160" t="s">
        <v>47</v>
      </c>
      <c r="G100" s="160" t="s">
        <v>50</v>
      </c>
      <c r="H100" s="160" t="s">
        <v>152</v>
      </c>
      <c r="I100" s="160">
        <v>5</v>
      </c>
      <c r="J100" s="160">
        <v>5</v>
      </c>
      <c r="K100" s="160">
        <v>5</v>
      </c>
      <c r="L100" s="160">
        <v>5</v>
      </c>
      <c r="M100" s="160">
        <v>4</v>
      </c>
      <c r="N100" s="160">
        <v>4</v>
      </c>
      <c r="O100" s="160">
        <v>5</v>
      </c>
      <c r="P100" s="160">
        <v>5</v>
      </c>
      <c r="Q100" s="160">
        <v>5</v>
      </c>
      <c r="R100" s="160">
        <v>3</v>
      </c>
      <c r="S100" s="160">
        <v>4</v>
      </c>
      <c r="T100" s="160">
        <v>4</v>
      </c>
      <c r="U100" s="160" t="s">
        <v>39</v>
      </c>
    </row>
    <row r="101" spans="1:21" ht="12.75" x14ac:dyDescent="0.2">
      <c r="A101" s="159">
        <v>44548.471623171296</v>
      </c>
      <c r="B101" s="160" t="s">
        <v>444</v>
      </c>
      <c r="C101" s="160" t="s">
        <v>20</v>
      </c>
      <c r="D101" s="160" t="s">
        <v>25</v>
      </c>
      <c r="E101" s="160" t="s">
        <v>22</v>
      </c>
      <c r="F101" s="160" t="s">
        <v>41</v>
      </c>
      <c r="G101" s="160" t="s">
        <v>159</v>
      </c>
      <c r="H101" s="160" t="s">
        <v>24</v>
      </c>
      <c r="I101" s="160">
        <v>5</v>
      </c>
      <c r="J101" s="160">
        <v>5</v>
      </c>
      <c r="K101" s="160">
        <v>4</v>
      </c>
      <c r="L101" s="160">
        <v>5</v>
      </c>
      <c r="M101" s="160">
        <v>5</v>
      </c>
      <c r="N101" s="160">
        <v>5</v>
      </c>
      <c r="O101" s="160">
        <v>5</v>
      </c>
      <c r="P101" s="160">
        <v>5</v>
      </c>
      <c r="Q101" s="160">
        <v>5</v>
      </c>
      <c r="R101" s="160">
        <v>2</v>
      </c>
      <c r="S101" s="160">
        <v>4</v>
      </c>
      <c r="T101" s="160">
        <v>4</v>
      </c>
      <c r="U101" s="160" t="s">
        <v>39</v>
      </c>
    </row>
    <row r="102" spans="1:21" ht="12.75" x14ac:dyDescent="0.2">
      <c r="A102" s="159">
        <v>44548.476895219908</v>
      </c>
      <c r="B102" s="160" t="s">
        <v>445</v>
      </c>
      <c r="C102" s="160" t="s">
        <v>20</v>
      </c>
      <c r="D102" s="160" t="s">
        <v>21</v>
      </c>
      <c r="E102" s="160" t="s">
        <v>29</v>
      </c>
      <c r="F102" s="160" t="s">
        <v>23</v>
      </c>
      <c r="G102" s="160" t="s">
        <v>446</v>
      </c>
      <c r="H102" s="160" t="s">
        <v>34</v>
      </c>
      <c r="I102" s="160">
        <v>5</v>
      </c>
      <c r="J102" s="160">
        <v>3</v>
      </c>
      <c r="K102" s="160">
        <v>3</v>
      </c>
      <c r="L102" s="160">
        <v>3</v>
      </c>
      <c r="M102" s="160">
        <v>3</v>
      </c>
      <c r="N102" s="160">
        <v>3</v>
      </c>
      <c r="O102" s="160">
        <v>4</v>
      </c>
      <c r="P102" s="160">
        <v>4</v>
      </c>
      <c r="Q102" s="160">
        <v>5</v>
      </c>
      <c r="R102" s="160">
        <v>2</v>
      </c>
      <c r="S102" s="160">
        <v>3</v>
      </c>
      <c r="T102" s="160">
        <v>3</v>
      </c>
    </row>
    <row r="103" spans="1:21" ht="12.75" x14ac:dyDescent="0.2">
      <c r="A103" s="159">
        <v>44548.477656620365</v>
      </c>
      <c r="B103" s="160" t="s">
        <v>248</v>
      </c>
      <c r="C103" s="160" t="s">
        <v>26</v>
      </c>
      <c r="D103" s="160" t="s">
        <v>21</v>
      </c>
      <c r="E103" s="160" t="s">
        <v>22</v>
      </c>
      <c r="F103" s="160" t="s">
        <v>23</v>
      </c>
      <c r="G103" s="160" t="s">
        <v>162</v>
      </c>
      <c r="H103" s="160" t="s">
        <v>30</v>
      </c>
      <c r="I103" s="160">
        <v>4</v>
      </c>
      <c r="J103" s="160">
        <v>4</v>
      </c>
      <c r="K103" s="160">
        <v>4</v>
      </c>
      <c r="L103" s="160">
        <v>4</v>
      </c>
      <c r="M103" s="160">
        <v>4</v>
      </c>
      <c r="N103" s="160">
        <v>4</v>
      </c>
      <c r="O103" s="160">
        <v>4</v>
      </c>
      <c r="P103" s="160">
        <v>4</v>
      </c>
      <c r="Q103" s="160">
        <v>4</v>
      </c>
      <c r="R103" s="160">
        <v>3</v>
      </c>
      <c r="S103" s="160">
        <v>4</v>
      </c>
      <c r="T103" s="160">
        <v>4</v>
      </c>
    </row>
    <row r="104" spans="1:21" ht="12.75" x14ac:dyDescent="0.2">
      <c r="A104" s="159">
        <v>44548.478000659721</v>
      </c>
      <c r="B104" s="160" t="s">
        <v>247</v>
      </c>
      <c r="C104" s="160" t="s">
        <v>20</v>
      </c>
      <c r="D104" s="160" t="s">
        <v>21</v>
      </c>
      <c r="E104" s="160" t="s">
        <v>22</v>
      </c>
      <c r="F104" s="160" t="s">
        <v>48</v>
      </c>
      <c r="G104" s="160" t="s">
        <v>48</v>
      </c>
      <c r="H104" s="160" t="s">
        <v>152</v>
      </c>
      <c r="I104" s="160">
        <v>5</v>
      </c>
      <c r="J104" s="160">
        <v>5</v>
      </c>
      <c r="K104" s="160">
        <v>5</v>
      </c>
      <c r="L104" s="160">
        <v>5</v>
      </c>
      <c r="M104" s="160">
        <v>4</v>
      </c>
      <c r="N104" s="160">
        <v>4</v>
      </c>
      <c r="O104" s="160">
        <v>4</v>
      </c>
      <c r="P104" s="160">
        <v>4</v>
      </c>
      <c r="Q104" s="160">
        <v>5</v>
      </c>
      <c r="R104" s="160">
        <v>3</v>
      </c>
      <c r="S104" s="160">
        <v>4</v>
      </c>
      <c r="T104" s="160">
        <v>4</v>
      </c>
    </row>
    <row r="105" spans="1:21" ht="12.75" x14ac:dyDescent="0.2">
      <c r="A105" s="159">
        <v>44548.479695300921</v>
      </c>
      <c r="B105" s="160" t="s">
        <v>447</v>
      </c>
      <c r="C105" s="160" t="s">
        <v>26</v>
      </c>
      <c r="D105" s="160" t="s">
        <v>27</v>
      </c>
      <c r="E105" s="160" t="s">
        <v>22</v>
      </c>
      <c r="F105" s="160" t="s">
        <v>448</v>
      </c>
      <c r="G105" s="160" t="s">
        <v>449</v>
      </c>
      <c r="H105" s="160" t="s">
        <v>30</v>
      </c>
      <c r="I105" s="160">
        <v>4</v>
      </c>
      <c r="J105" s="160">
        <v>4</v>
      </c>
      <c r="K105" s="160">
        <v>4</v>
      </c>
      <c r="L105" s="160">
        <v>4</v>
      </c>
      <c r="M105" s="160">
        <v>5</v>
      </c>
      <c r="N105" s="160">
        <v>5</v>
      </c>
      <c r="O105" s="160">
        <v>5</v>
      </c>
      <c r="P105" s="160">
        <v>5</v>
      </c>
      <c r="Q105" s="160">
        <v>5</v>
      </c>
      <c r="R105" s="160">
        <v>2</v>
      </c>
      <c r="S105" s="160">
        <v>4</v>
      </c>
      <c r="T105" s="160">
        <v>5</v>
      </c>
      <c r="U105" s="160" t="s">
        <v>39</v>
      </c>
    </row>
    <row r="106" spans="1:21" ht="12.75" x14ac:dyDescent="0.2">
      <c r="A106" s="159">
        <v>44548.48012832176</v>
      </c>
      <c r="B106" s="160" t="s">
        <v>253</v>
      </c>
      <c r="C106" s="160" t="s">
        <v>20</v>
      </c>
      <c r="D106" s="160" t="s">
        <v>25</v>
      </c>
      <c r="E106" s="160" t="s">
        <v>22</v>
      </c>
      <c r="F106" s="160" t="s">
        <v>48</v>
      </c>
      <c r="G106" s="160" t="s">
        <v>32</v>
      </c>
      <c r="H106" s="160" t="s">
        <v>30</v>
      </c>
      <c r="I106" s="160">
        <v>3</v>
      </c>
      <c r="J106" s="160">
        <v>4</v>
      </c>
      <c r="K106" s="160">
        <v>4</v>
      </c>
      <c r="L106" s="160">
        <v>4</v>
      </c>
      <c r="M106" s="160">
        <v>4</v>
      </c>
      <c r="N106" s="160">
        <v>4</v>
      </c>
      <c r="O106" s="160">
        <v>3</v>
      </c>
      <c r="P106" s="160">
        <v>3</v>
      </c>
      <c r="Q106" s="160">
        <v>5</v>
      </c>
      <c r="R106" s="160">
        <v>3</v>
      </c>
      <c r="S106" s="160">
        <v>3</v>
      </c>
      <c r="T106" s="160">
        <v>3</v>
      </c>
    </row>
    <row r="107" spans="1:21" ht="12.75" x14ac:dyDescent="0.2">
      <c r="A107" s="159">
        <v>44548.481234305553</v>
      </c>
      <c r="B107" s="160" t="s">
        <v>243</v>
      </c>
      <c r="C107" s="160" t="s">
        <v>26</v>
      </c>
      <c r="D107" s="160" t="s">
        <v>25</v>
      </c>
      <c r="E107" s="160" t="s">
        <v>29</v>
      </c>
      <c r="F107" s="160" t="s">
        <v>196</v>
      </c>
      <c r="G107" s="160" t="s">
        <v>187</v>
      </c>
      <c r="H107" s="160" t="s">
        <v>30</v>
      </c>
      <c r="I107" s="160">
        <v>4</v>
      </c>
      <c r="J107" s="160">
        <v>4</v>
      </c>
      <c r="K107" s="160">
        <v>4</v>
      </c>
      <c r="L107" s="160">
        <v>4</v>
      </c>
      <c r="M107" s="160">
        <v>4</v>
      </c>
      <c r="N107" s="160">
        <v>4</v>
      </c>
      <c r="O107" s="160">
        <v>4</v>
      </c>
      <c r="P107" s="160">
        <v>4</v>
      </c>
      <c r="Q107" s="160">
        <v>4</v>
      </c>
      <c r="R107" s="160">
        <v>2</v>
      </c>
      <c r="S107" s="160">
        <v>4</v>
      </c>
      <c r="T107" s="160">
        <v>4</v>
      </c>
    </row>
    <row r="108" spans="1:21" ht="12.75" x14ac:dyDescent="0.2">
      <c r="A108" s="159">
        <v>44548.484273715279</v>
      </c>
      <c r="B108" s="160" t="s">
        <v>193</v>
      </c>
      <c r="C108" s="160" t="s">
        <v>26</v>
      </c>
      <c r="D108" s="160" t="s">
        <v>25</v>
      </c>
      <c r="E108" s="160" t="s">
        <v>22</v>
      </c>
      <c r="F108" s="160" t="s">
        <v>161</v>
      </c>
      <c r="G108" s="160" t="s">
        <v>450</v>
      </c>
      <c r="H108" s="160" t="s">
        <v>152</v>
      </c>
      <c r="I108" s="160">
        <v>5</v>
      </c>
      <c r="J108" s="160">
        <v>5</v>
      </c>
      <c r="K108" s="160">
        <v>5</v>
      </c>
      <c r="L108" s="160">
        <v>5</v>
      </c>
      <c r="M108" s="160">
        <v>5</v>
      </c>
      <c r="N108" s="160">
        <v>5</v>
      </c>
      <c r="O108" s="160">
        <v>5</v>
      </c>
      <c r="P108" s="160">
        <v>5</v>
      </c>
      <c r="Q108" s="160">
        <v>5</v>
      </c>
      <c r="R108" s="160">
        <v>3</v>
      </c>
      <c r="S108" s="160">
        <v>4</v>
      </c>
      <c r="T108" s="160">
        <v>4</v>
      </c>
      <c r="U108" s="160" t="s">
        <v>451</v>
      </c>
    </row>
    <row r="109" spans="1:21" ht="12.75" x14ac:dyDescent="0.2">
      <c r="A109" s="159">
        <v>44548.484941597228</v>
      </c>
      <c r="B109" s="160" t="s">
        <v>452</v>
      </c>
      <c r="C109" s="160" t="s">
        <v>20</v>
      </c>
      <c r="D109" s="160" t="s">
        <v>21</v>
      </c>
      <c r="E109" s="160" t="s">
        <v>22</v>
      </c>
      <c r="F109" s="160" t="s">
        <v>23</v>
      </c>
      <c r="G109" s="160" t="s">
        <v>162</v>
      </c>
      <c r="H109" s="160" t="s">
        <v>152</v>
      </c>
      <c r="I109" s="160">
        <v>5</v>
      </c>
      <c r="J109" s="160">
        <v>5</v>
      </c>
      <c r="K109" s="160">
        <v>5</v>
      </c>
      <c r="L109" s="160">
        <v>5</v>
      </c>
      <c r="M109" s="160">
        <v>5</v>
      </c>
      <c r="N109" s="160">
        <v>5</v>
      </c>
      <c r="O109" s="160">
        <v>5</v>
      </c>
      <c r="P109" s="160">
        <v>5</v>
      </c>
      <c r="Q109" s="160">
        <v>5</v>
      </c>
      <c r="R109" s="160">
        <v>3</v>
      </c>
      <c r="S109" s="160">
        <v>4</v>
      </c>
      <c r="T109" s="160">
        <v>5</v>
      </c>
    </row>
    <row r="110" spans="1:21" ht="12.75" x14ac:dyDescent="0.2">
      <c r="A110" s="159">
        <v>44548.484961863425</v>
      </c>
      <c r="B110" s="160" t="s">
        <v>453</v>
      </c>
      <c r="C110" s="160" t="s">
        <v>26</v>
      </c>
      <c r="D110" s="160" t="s">
        <v>51</v>
      </c>
      <c r="E110" s="160" t="s">
        <v>22</v>
      </c>
      <c r="F110" s="160" t="s">
        <v>454</v>
      </c>
      <c r="G110" s="160" t="s">
        <v>167</v>
      </c>
      <c r="H110" s="160" t="s">
        <v>24</v>
      </c>
      <c r="I110" s="160">
        <v>4</v>
      </c>
      <c r="J110" s="160">
        <v>5</v>
      </c>
      <c r="K110" s="160">
        <v>5</v>
      </c>
      <c r="L110" s="160">
        <v>3</v>
      </c>
      <c r="M110" s="160">
        <v>5</v>
      </c>
      <c r="N110" s="160">
        <v>5</v>
      </c>
      <c r="O110" s="160">
        <v>5</v>
      </c>
      <c r="P110" s="160">
        <v>5</v>
      </c>
      <c r="Q110" s="160">
        <v>5</v>
      </c>
      <c r="R110" s="160">
        <v>3</v>
      </c>
      <c r="S110" s="160">
        <v>4</v>
      </c>
      <c r="T110" s="160">
        <v>5</v>
      </c>
      <c r="U110" s="160" t="s">
        <v>486</v>
      </c>
    </row>
    <row r="111" spans="1:21" ht="12.75" x14ac:dyDescent="0.2">
      <c r="A111" s="159">
        <v>44548.485885706017</v>
      </c>
      <c r="B111" s="160" t="s">
        <v>219</v>
      </c>
      <c r="C111" s="160" t="s">
        <v>20</v>
      </c>
      <c r="D111" s="160" t="s">
        <v>27</v>
      </c>
      <c r="E111" s="160" t="s">
        <v>22</v>
      </c>
      <c r="F111" s="160" t="s">
        <v>28</v>
      </c>
      <c r="G111" s="160" t="s">
        <v>171</v>
      </c>
      <c r="H111" s="160" t="s">
        <v>35</v>
      </c>
      <c r="I111" s="160">
        <v>5</v>
      </c>
      <c r="J111" s="160">
        <v>5</v>
      </c>
      <c r="K111" s="160">
        <v>5</v>
      </c>
      <c r="L111" s="160">
        <v>5</v>
      </c>
      <c r="M111" s="160">
        <v>5</v>
      </c>
      <c r="N111" s="160">
        <v>5</v>
      </c>
      <c r="O111" s="160">
        <v>5</v>
      </c>
      <c r="P111" s="160">
        <v>5</v>
      </c>
      <c r="Q111" s="160">
        <v>5</v>
      </c>
      <c r="R111" s="160">
        <v>5</v>
      </c>
      <c r="S111" s="160">
        <v>5</v>
      </c>
      <c r="T111" s="160">
        <v>5</v>
      </c>
    </row>
    <row r="112" spans="1:21" ht="12.75" x14ac:dyDescent="0.2">
      <c r="A112" s="159">
        <v>44548.487492569446</v>
      </c>
      <c r="B112" s="160" t="s">
        <v>241</v>
      </c>
      <c r="C112" s="160" t="s">
        <v>26</v>
      </c>
      <c r="D112" s="160" t="s">
        <v>27</v>
      </c>
      <c r="E112" s="160" t="s">
        <v>29</v>
      </c>
      <c r="F112" s="160" t="s">
        <v>168</v>
      </c>
      <c r="G112" s="160" t="s">
        <v>242</v>
      </c>
      <c r="H112" s="160" t="s">
        <v>35</v>
      </c>
      <c r="I112" s="160">
        <v>5</v>
      </c>
      <c r="J112" s="160">
        <v>5</v>
      </c>
      <c r="K112" s="160">
        <v>5</v>
      </c>
      <c r="L112" s="160">
        <v>4</v>
      </c>
      <c r="M112" s="160">
        <v>4</v>
      </c>
      <c r="N112" s="160">
        <v>4</v>
      </c>
      <c r="O112" s="160">
        <v>5</v>
      </c>
      <c r="P112" s="160">
        <v>5</v>
      </c>
      <c r="Q112" s="160">
        <v>5</v>
      </c>
      <c r="R112" s="160">
        <v>1</v>
      </c>
      <c r="S112" s="160">
        <v>4</v>
      </c>
      <c r="T112" s="160">
        <v>4</v>
      </c>
    </row>
    <row r="113" spans="1:21" ht="12.75" x14ac:dyDescent="0.2">
      <c r="A113" s="159">
        <v>44548.487650173614</v>
      </c>
      <c r="B113" s="160" t="s">
        <v>455</v>
      </c>
      <c r="C113" s="160" t="s">
        <v>20</v>
      </c>
      <c r="D113" s="160" t="s">
        <v>51</v>
      </c>
      <c r="E113" s="160" t="s">
        <v>29</v>
      </c>
      <c r="F113" s="160" t="s">
        <v>456</v>
      </c>
      <c r="G113" s="160" t="s">
        <v>232</v>
      </c>
      <c r="H113" s="160" t="s">
        <v>30</v>
      </c>
      <c r="I113" s="160">
        <v>4</v>
      </c>
      <c r="J113" s="160">
        <v>5</v>
      </c>
      <c r="K113" s="160">
        <v>5</v>
      </c>
      <c r="L113" s="160">
        <v>5</v>
      </c>
      <c r="M113" s="160">
        <v>4</v>
      </c>
      <c r="N113" s="160">
        <v>4</v>
      </c>
      <c r="O113" s="160">
        <v>5</v>
      </c>
      <c r="P113" s="160">
        <v>5</v>
      </c>
      <c r="Q113" s="160">
        <v>5</v>
      </c>
      <c r="R113" s="160">
        <v>3</v>
      </c>
      <c r="S113" s="160">
        <v>4</v>
      </c>
      <c r="T113" s="160">
        <v>4</v>
      </c>
      <c r="U113" s="160" t="s">
        <v>39</v>
      </c>
    </row>
    <row r="114" spans="1:21" ht="12.75" x14ac:dyDescent="0.2">
      <c r="A114" s="159">
        <v>44548.487730046298</v>
      </c>
      <c r="B114" s="160" t="s">
        <v>457</v>
      </c>
      <c r="C114" s="160" t="s">
        <v>26</v>
      </c>
      <c r="D114" s="160" t="s">
        <v>27</v>
      </c>
      <c r="E114" s="160" t="s">
        <v>29</v>
      </c>
      <c r="F114" s="160" t="s">
        <v>42</v>
      </c>
      <c r="G114" s="160" t="s">
        <v>170</v>
      </c>
      <c r="H114" s="160" t="s">
        <v>152</v>
      </c>
      <c r="I114" s="160">
        <v>5</v>
      </c>
      <c r="J114" s="160">
        <v>5</v>
      </c>
      <c r="K114" s="160">
        <v>5</v>
      </c>
      <c r="L114" s="160">
        <v>4</v>
      </c>
      <c r="M114" s="160">
        <v>5</v>
      </c>
      <c r="N114" s="160">
        <v>5</v>
      </c>
      <c r="O114" s="160">
        <v>5</v>
      </c>
      <c r="P114" s="160">
        <v>5</v>
      </c>
      <c r="Q114" s="160">
        <v>4</v>
      </c>
      <c r="R114" s="160">
        <v>2</v>
      </c>
      <c r="S114" s="160">
        <v>3</v>
      </c>
      <c r="T114" s="160">
        <v>4</v>
      </c>
      <c r="U114" s="160" t="s">
        <v>39</v>
      </c>
    </row>
    <row r="115" spans="1:21" ht="12.75" x14ac:dyDescent="0.2">
      <c r="A115" s="159">
        <v>44548.487824432872</v>
      </c>
      <c r="B115" s="160" t="s">
        <v>258</v>
      </c>
      <c r="C115" s="160" t="s">
        <v>20</v>
      </c>
      <c r="D115" s="160" t="s">
        <v>27</v>
      </c>
      <c r="E115" s="160" t="s">
        <v>29</v>
      </c>
      <c r="F115" s="160" t="s">
        <v>47</v>
      </c>
      <c r="G115" s="160" t="s">
        <v>50</v>
      </c>
      <c r="H115" s="160" t="s">
        <v>30</v>
      </c>
      <c r="I115" s="160">
        <v>5</v>
      </c>
      <c r="J115" s="160">
        <v>5</v>
      </c>
      <c r="K115" s="160">
        <v>5</v>
      </c>
      <c r="L115" s="160">
        <v>5</v>
      </c>
      <c r="M115" s="160">
        <v>5</v>
      </c>
      <c r="N115" s="160">
        <v>5</v>
      </c>
      <c r="O115" s="160">
        <v>5</v>
      </c>
      <c r="P115" s="160">
        <v>5</v>
      </c>
      <c r="Q115" s="160">
        <v>5</v>
      </c>
      <c r="R115" s="160">
        <v>5</v>
      </c>
      <c r="S115" s="160">
        <v>5</v>
      </c>
      <c r="T115" s="160">
        <v>5</v>
      </c>
    </row>
    <row r="116" spans="1:21" ht="12.75" x14ac:dyDescent="0.2">
      <c r="A116" s="159">
        <v>44548.487894062499</v>
      </c>
      <c r="B116" s="160" t="s">
        <v>249</v>
      </c>
      <c r="C116" s="160" t="s">
        <v>20</v>
      </c>
      <c r="D116" s="160" t="s">
        <v>21</v>
      </c>
      <c r="E116" s="160" t="s">
        <v>22</v>
      </c>
      <c r="F116" s="160" t="s">
        <v>48</v>
      </c>
      <c r="G116" s="160" t="s">
        <v>32</v>
      </c>
      <c r="H116" s="160" t="s">
        <v>30</v>
      </c>
      <c r="I116" s="160">
        <v>4</v>
      </c>
      <c r="J116" s="160">
        <v>4</v>
      </c>
      <c r="K116" s="160">
        <v>4</v>
      </c>
      <c r="L116" s="160">
        <v>4</v>
      </c>
      <c r="M116" s="160">
        <v>4</v>
      </c>
      <c r="N116" s="160">
        <v>4</v>
      </c>
      <c r="O116" s="160">
        <v>4</v>
      </c>
      <c r="P116" s="160">
        <v>4</v>
      </c>
      <c r="Q116" s="160">
        <v>4</v>
      </c>
      <c r="R116" s="160">
        <v>4</v>
      </c>
      <c r="S116" s="160">
        <v>4</v>
      </c>
      <c r="T116" s="160">
        <v>4</v>
      </c>
    </row>
    <row r="117" spans="1:21" ht="12.75" x14ac:dyDescent="0.2">
      <c r="A117" s="159">
        <v>44548.490006168984</v>
      </c>
      <c r="B117" s="160" t="s">
        <v>189</v>
      </c>
      <c r="C117" s="160" t="s">
        <v>26</v>
      </c>
      <c r="D117" s="160" t="s">
        <v>25</v>
      </c>
      <c r="E117" s="160" t="s">
        <v>22</v>
      </c>
      <c r="F117" s="160" t="s">
        <v>458</v>
      </c>
      <c r="G117" s="160" t="s">
        <v>32</v>
      </c>
      <c r="H117" s="160" t="s">
        <v>152</v>
      </c>
      <c r="I117" s="160">
        <v>4</v>
      </c>
      <c r="J117" s="160">
        <v>4</v>
      </c>
      <c r="K117" s="160">
        <v>4</v>
      </c>
      <c r="L117" s="160">
        <v>4</v>
      </c>
      <c r="M117" s="160">
        <v>4</v>
      </c>
      <c r="N117" s="160">
        <v>4</v>
      </c>
      <c r="O117" s="160">
        <v>4</v>
      </c>
      <c r="P117" s="160">
        <v>4</v>
      </c>
      <c r="Q117" s="160">
        <v>4</v>
      </c>
      <c r="R117" s="160">
        <v>3</v>
      </c>
      <c r="S117" s="160">
        <v>4</v>
      </c>
      <c r="T117" s="160">
        <v>4</v>
      </c>
    </row>
    <row r="118" spans="1:21" ht="12.75" x14ac:dyDescent="0.2">
      <c r="A118" s="159">
        <v>44548.491455671297</v>
      </c>
      <c r="B118" s="160" t="s">
        <v>459</v>
      </c>
      <c r="C118" s="160" t="s">
        <v>26</v>
      </c>
      <c r="D118" s="160" t="s">
        <v>27</v>
      </c>
      <c r="E118" s="160" t="s">
        <v>29</v>
      </c>
      <c r="F118" s="160" t="s">
        <v>31</v>
      </c>
      <c r="G118" s="160" t="s">
        <v>49</v>
      </c>
      <c r="H118" s="160" t="s">
        <v>30</v>
      </c>
      <c r="I118" s="160">
        <v>4</v>
      </c>
      <c r="J118" s="160">
        <v>4</v>
      </c>
      <c r="K118" s="160">
        <v>2</v>
      </c>
      <c r="L118" s="160">
        <v>2</v>
      </c>
      <c r="M118" s="160">
        <v>4</v>
      </c>
      <c r="N118" s="160">
        <v>4</v>
      </c>
      <c r="O118" s="160">
        <v>5</v>
      </c>
      <c r="P118" s="160">
        <v>5</v>
      </c>
      <c r="Q118" s="160">
        <v>5</v>
      </c>
      <c r="R118" s="160">
        <v>3</v>
      </c>
      <c r="S118" s="160">
        <v>4</v>
      </c>
      <c r="T118" s="160">
        <v>4</v>
      </c>
      <c r="U118" s="160" t="s">
        <v>460</v>
      </c>
    </row>
    <row r="119" spans="1:21" ht="12.75" x14ac:dyDescent="0.2">
      <c r="A119" s="159">
        <v>44548.492274027776</v>
      </c>
      <c r="B119" s="160" t="s">
        <v>192</v>
      </c>
      <c r="C119" s="160" t="s">
        <v>20</v>
      </c>
      <c r="D119" s="160" t="s">
        <v>21</v>
      </c>
      <c r="E119" s="160" t="s">
        <v>22</v>
      </c>
      <c r="F119" s="160" t="s">
        <v>161</v>
      </c>
      <c r="G119" s="160" t="s">
        <v>167</v>
      </c>
      <c r="H119" s="160" t="s">
        <v>152</v>
      </c>
      <c r="I119" s="160">
        <v>5</v>
      </c>
      <c r="J119" s="160">
        <v>5</v>
      </c>
      <c r="K119" s="160">
        <v>4</v>
      </c>
      <c r="L119" s="160">
        <v>4</v>
      </c>
      <c r="M119" s="160">
        <v>4</v>
      </c>
      <c r="N119" s="160">
        <v>4</v>
      </c>
      <c r="O119" s="160">
        <v>5</v>
      </c>
      <c r="P119" s="160">
        <v>5</v>
      </c>
      <c r="Q119" s="160">
        <v>5</v>
      </c>
      <c r="R119" s="160">
        <v>3</v>
      </c>
      <c r="S119" s="160">
        <v>4</v>
      </c>
      <c r="T119" s="160">
        <v>5</v>
      </c>
      <c r="U119" s="160" t="s">
        <v>44</v>
      </c>
    </row>
    <row r="120" spans="1:21" ht="12.75" x14ac:dyDescent="0.2">
      <c r="A120" s="159">
        <v>44548.492651284723</v>
      </c>
      <c r="B120" s="160" t="s">
        <v>461</v>
      </c>
      <c r="C120" s="160" t="s">
        <v>26</v>
      </c>
      <c r="D120" s="160" t="s">
        <v>51</v>
      </c>
      <c r="E120" s="160" t="s">
        <v>29</v>
      </c>
      <c r="F120" s="160" t="s">
        <v>462</v>
      </c>
      <c r="G120" s="160" t="s">
        <v>185</v>
      </c>
      <c r="H120" s="160" t="s">
        <v>35</v>
      </c>
      <c r="I120" s="160">
        <v>5</v>
      </c>
      <c r="J120" s="160">
        <v>5</v>
      </c>
      <c r="K120" s="160">
        <v>5</v>
      </c>
      <c r="L120" s="160">
        <v>5</v>
      </c>
      <c r="M120" s="160">
        <v>5</v>
      </c>
      <c r="N120" s="160">
        <v>5</v>
      </c>
      <c r="O120" s="160">
        <v>5</v>
      </c>
      <c r="P120" s="160">
        <v>5</v>
      </c>
      <c r="Q120" s="160">
        <v>5</v>
      </c>
      <c r="R120" s="160">
        <v>5</v>
      </c>
      <c r="S120" s="160">
        <v>5</v>
      </c>
      <c r="T120" s="160">
        <v>5</v>
      </c>
    </row>
    <row r="121" spans="1:21" ht="12.75" x14ac:dyDescent="0.2">
      <c r="A121" s="159">
        <v>44548.493335208332</v>
      </c>
      <c r="B121" s="160" t="s">
        <v>195</v>
      </c>
      <c r="C121" s="160" t="s">
        <v>26</v>
      </c>
      <c r="D121" s="160" t="s">
        <v>21</v>
      </c>
      <c r="E121" s="160" t="s">
        <v>22</v>
      </c>
      <c r="F121" s="160" t="s">
        <v>47</v>
      </c>
      <c r="G121" s="160" t="s">
        <v>50</v>
      </c>
      <c r="H121" s="160" t="s">
        <v>30</v>
      </c>
      <c r="I121" s="160">
        <v>5</v>
      </c>
      <c r="J121" s="160">
        <v>5</v>
      </c>
      <c r="K121" s="160">
        <v>5</v>
      </c>
      <c r="L121" s="160">
        <v>5</v>
      </c>
      <c r="M121" s="160">
        <v>5</v>
      </c>
      <c r="N121" s="160">
        <v>5</v>
      </c>
      <c r="O121" s="160">
        <v>5</v>
      </c>
      <c r="P121" s="160">
        <v>5</v>
      </c>
      <c r="Q121" s="160">
        <v>5</v>
      </c>
      <c r="R121" s="160">
        <v>3</v>
      </c>
      <c r="S121" s="160">
        <v>5</v>
      </c>
      <c r="T121" s="160">
        <v>5</v>
      </c>
      <c r="U121" s="160" t="s">
        <v>487</v>
      </c>
    </row>
    <row r="122" spans="1:21" ht="12.75" x14ac:dyDescent="0.2">
      <c r="A122" s="159">
        <v>44548.493702488428</v>
      </c>
      <c r="B122" s="160" t="s">
        <v>223</v>
      </c>
      <c r="C122" s="160" t="s">
        <v>26</v>
      </c>
      <c r="D122" s="160" t="s">
        <v>27</v>
      </c>
      <c r="E122" s="160" t="s">
        <v>29</v>
      </c>
      <c r="F122" s="160" t="s">
        <v>32</v>
      </c>
      <c r="G122" s="160" t="s">
        <v>48</v>
      </c>
      <c r="H122" s="160" t="s">
        <v>35</v>
      </c>
      <c r="I122" s="160">
        <v>5</v>
      </c>
      <c r="J122" s="160">
        <v>4</v>
      </c>
      <c r="K122" s="160">
        <v>4</v>
      </c>
      <c r="L122" s="160">
        <v>4</v>
      </c>
      <c r="M122" s="160">
        <v>5</v>
      </c>
      <c r="N122" s="160">
        <v>5</v>
      </c>
      <c r="O122" s="160">
        <v>5</v>
      </c>
      <c r="P122" s="160">
        <v>4</v>
      </c>
      <c r="Q122" s="160">
        <v>5</v>
      </c>
      <c r="R122" s="160">
        <v>3</v>
      </c>
      <c r="S122" s="160">
        <v>4</v>
      </c>
      <c r="T122" s="160">
        <v>4</v>
      </c>
      <c r="U122" s="160" t="s">
        <v>463</v>
      </c>
    </row>
    <row r="123" spans="1:21" ht="12.75" x14ac:dyDescent="0.2">
      <c r="A123" s="159">
        <v>44548.493759687495</v>
      </c>
      <c r="B123" s="160" t="s">
        <v>464</v>
      </c>
      <c r="C123" s="160" t="s">
        <v>26</v>
      </c>
      <c r="D123" s="160" t="s">
        <v>27</v>
      </c>
      <c r="E123" s="160" t="s">
        <v>22</v>
      </c>
      <c r="F123" s="160" t="s">
        <v>346</v>
      </c>
      <c r="G123" s="160" t="s">
        <v>422</v>
      </c>
      <c r="H123" s="160" t="s">
        <v>152</v>
      </c>
      <c r="I123" s="160">
        <v>5</v>
      </c>
      <c r="J123" s="160">
        <v>5</v>
      </c>
      <c r="K123" s="160">
        <v>5</v>
      </c>
      <c r="L123" s="160">
        <v>5</v>
      </c>
      <c r="M123" s="160">
        <v>5</v>
      </c>
      <c r="N123" s="160">
        <v>5</v>
      </c>
      <c r="O123" s="160">
        <v>5</v>
      </c>
      <c r="P123" s="160">
        <v>5</v>
      </c>
      <c r="Q123" s="160">
        <v>5</v>
      </c>
      <c r="R123" s="160">
        <v>3</v>
      </c>
      <c r="S123" s="160">
        <v>5</v>
      </c>
      <c r="T123" s="160">
        <v>5</v>
      </c>
      <c r="U123" s="160" t="s">
        <v>465</v>
      </c>
    </row>
    <row r="124" spans="1:21" ht="12.75" x14ac:dyDescent="0.2">
      <c r="A124" s="159">
        <v>44548.495019027774</v>
      </c>
      <c r="B124" s="160" t="s">
        <v>233</v>
      </c>
      <c r="C124" s="160" t="s">
        <v>20</v>
      </c>
      <c r="D124" s="160" t="s">
        <v>25</v>
      </c>
      <c r="E124" s="160" t="s">
        <v>22</v>
      </c>
      <c r="F124" s="160" t="s">
        <v>466</v>
      </c>
      <c r="G124" s="160" t="s">
        <v>467</v>
      </c>
      <c r="H124" s="160" t="s">
        <v>35</v>
      </c>
      <c r="I124" s="160">
        <v>5</v>
      </c>
      <c r="J124" s="160">
        <v>5</v>
      </c>
      <c r="K124" s="160">
        <v>5</v>
      </c>
      <c r="L124" s="160">
        <v>5</v>
      </c>
      <c r="M124" s="160">
        <v>4</v>
      </c>
      <c r="N124" s="160">
        <v>4</v>
      </c>
      <c r="O124" s="160">
        <v>4</v>
      </c>
      <c r="P124" s="160">
        <v>4</v>
      </c>
      <c r="Q124" s="160">
        <v>4</v>
      </c>
      <c r="R124" s="160">
        <v>4</v>
      </c>
      <c r="S124" s="160">
        <v>4</v>
      </c>
      <c r="T124" s="160">
        <v>4</v>
      </c>
    </row>
    <row r="125" spans="1:21" ht="12.75" x14ac:dyDescent="0.2">
      <c r="A125" s="159">
        <v>44548.495074236111</v>
      </c>
      <c r="B125" s="160" t="s">
        <v>468</v>
      </c>
      <c r="C125" s="160" t="s">
        <v>26</v>
      </c>
      <c r="D125" s="160" t="s">
        <v>25</v>
      </c>
      <c r="E125" s="160" t="s">
        <v>22</v>
      </c>
      <c r="F125" s="160" t="s">
        <v>236</v>
      </c>
      <c r="G125" s="160" t="s">
        <v>354</v>
      </c>
      <c r="H125" s="160" t="s">
        <v>34</v>
      </c>
      <c r="I125" s="160">
        <v>5</v>
      </c>
      <c r="J125" s="160">
        <v>4</v>
      </c>
      <c r="K125" s="160">
        <v>5</v>
      </c>
      <c r="L125" s="160">
        <v>5</v>
      </c>
      <c r="M125" s="160">
        <v>5</v>
      </c>
      <c r="N125" s="160">
        <v>5</v>
      </c>
      <c r="O125" s="160">
        <v>5</v>
      </c>
      <c r="P125" s="160">
        <v>5</v>
      </c>
      <c r="Q125" s="160">
        <v>5</v>
      </c>
      <c r="R125" s="160">
        <v>5</v>
      </c>
      <c r="S125" s="160">
        <v>5</v>
      </c>
      <c r="T125" s="160">
        <v>5</v>
      </c>
      <c r="U125" s="160" t="s">
        <v>488</v>
      </c>
    </row>
    <row r="126" spans="1:21" ht="12.75" x14ac:dyDescent="0.2">
      <c r="A126" s="159">
        <v>44548.495990949072</v>
      </c>
      <c r="B126" s="160" t="s">
        <v>257</v>
      </c>
      <c r="C126" s="160" t="s">
        <v>26</v>
      </c>
      <c r="D126" s="160" t="s">
        <v>27</v>
      </c>
      <c r="E126" s="160" t="s">
        <v>22</v>
      </c>
      <c r="F126" s="160" t="s">
        <v>38</v>
      </c>
      <c r="G126" s="160" t="s">
        <v>38</v>
      </c>
      <c r="H126" s="160" t="s">
        <v>152</v>
      </c>
      <c r="I126" s="160">
        <v>5</v>
      </c>
      <c r="J126" s="160">
        <v>5</v>
      </c>
      <c r="K126" s="160">
        <v>5</v>
      </c>
      <c r="L126" s="160">
        <v>5</v>
      </c>
      <c r="M126" s="160">
        <v>5</v>
      </c>
      <c r="N126" s="160">
        <v>5</v>
      </c>
      <c r="O126" s="160">
        <v>5</v>
      </c>
      <c r="P126" s="160">
        <v>5</v>
      </c>
      <c r="Q126" s="160">
        <v>5</v>
      </c>
      <c r="R126" s="160">
        <v>3</v>
      </c>
      <c r="S126" s="160">
        <v>4</v>
      </c>
      <c r="T126" s="160">
        <v>4</v>
      </c>
    </row>
    <row r="127" spans="1:21" ht="12.75" x14ac:dyDescent="0.2">
      <c r="A127" s="159">
        <v>44548.498209155092</v>
      </c>
      <c r="B127" s="160" t="s">
        <v>469</v>
      </c>
      <c r="C127" s="160" t="s">
        <v>26</v>
      </c>
      <c r="D127" s="160" t="s">
        <v>25</v>
      </c>
      <c r="E127" s="160" t="s">
        <v>22</v>
      </c>
      <c r="F127" s="160" t="s">
        <v>40</v>
      </c>
      <c r="G127" s="160" t="s">
        <v>48</v>
      </c>
      <c r="H127" s="160" t="s">
        <v>152</v>
      </c>
      <c r="I127" s="160">
        <v>5</v>
      </c>
      <c r="J127" s="160">
        <v>5</v>
      </c>
      <c r="K127" s="160">
        <v>5</v>
      </c>
      <c r="L127" s="160">
        <v>5</v>
      </c>
      <c r="M127" s="160">
        <v>5</v>
      </c>
      <c r="N127" s="160">
        <v>5</v>
      </c>
      <c r="O127" s="160">
        <v>5</v>
      </c>
      <c r="P127" s="160">
        <v>5</v>
      </c>
      <c r="Q127" s="160">
        <v>5</v>
      </c>
      <c r="R127" s="160">
        <v>3</v>
      </c>
      <c r="S127" s="160">
        <v>5</v>
      </c>
      <c r="T127" s="160">
        <v>5</v>
      </c>
    </row>
    <row r="128" spans="1:21" ht="12.75" x14ac:dyDescent="0.2">
      <c r="A128" s="159">
        <v>44548.500235590276</v>
      </c>
      <c r="B128" s="160" t="s">
        <v>470</v>
      </c>
      <c r="C128" s="160" t="s">
        <v>26</v>
      </c>
      <c r="D128" s="160" t="s">
        <v>27</v>
      </c>
      <c r="E128" s="160" t="s">
        <v>29</v>
      </c>
      <c r="F128" s="160" t="s">
        <v>40</v>
      </c>
      <c r="G128" s="160" t="s">
        <v>48</v>
      </c>
      <c r="H128" s="160" t="s">
        <v>24</v>
      </c>
      <c r="I128" s="160">
        <v>5</v>
      </c>
      <c r="J128" s="160">
        <v>4</v>
      </c>
      <c r="K128" s="160">
        <v>4</v>
      </c>
      <c r="L128" s="160">
        <v>4</v>
      </c>
      <c r="M128" s="160">
        <v>4</v>
      </c>
      <c r="N128" s="160">
        <v>4</v>
      </c>
      <c r="O128" s="160">
        <v>4</v>
      </c>
      <c r="P128" s="160">
        <v>4</v>
      </c>
      <c r="Q128" s="160">
        <v>4</v>
      </c>
      <c r="R128" s="160">
        <v>4</v>
      </c>
      <c r="S128" s="160">
        <v>4</v>
      </c>
      <c r="T128" s="160">
        <v>4</v>
      </c>
    </row>
    <row r="129" spans="1:21" ht="12.75" x14ac:dyDescent="0.2">
      <c r="A129" s="159">
        <v>44548.501370497688</v>
      </c>
      <c r="B129" s="160" t="s">
        <v>471</v>
      </c>
      <c r="C129" s="160" t="s">
        <v>20</v>
      </c>
      <c r="D129" s="160" t="s">
        <v>27</v>
      </c>
      <c r="E129" s="160" t="s">
        <v>29</v>
      </c>
      <c r="F129" s="160" t="s">
        <v>45</v>
      </c>
      <c r="G129" s="160" t="s">
        <v>472</v>
      </c>
      <c r="H129" s="160" t="s">
        <v>30</v>
      </c>
      <c r="I129" s="160">
        <v>4</v>
      </c>
      <c r="J129" s="160">
        <v>4</v>
      </c>
      <c r="K129" s="160">
        <v>3</v>
      </c>
      <c r="L129" s="160">
        <v>4</v>
      </c>
      <c r="M129" s="160">
        <v>5</v>
      </c>
      <c r="N129" s="160">
        <v>4</v>
      </c>
      <c r="O129" s="160">
        <v>4</v>
      </c>
      <c r="P129" s="160">
        <v>4</v>
      </c>
      <c r="Q129" s="160">
        <v>3</v>
      </c>
      <c r="R129" s="160">
        <v>5</v>
      </c>
      <c r="S129" s="160">
        <v>4</v>
      </c>
      <c r="T129" s="160">
        <v>5</v>
      </c>
    </row>
    <row r="130" spans="1:21" ht="12.75" x14ac:dyDescent="0.2">
      <c r="A130" s="159">
        <v>44548.502333923607</v>
      </c>
      <c r="B130" s="160" t="s">
        <v>473</v>
      </c>
      <c r="C130" s="160" t="s">
        <v>26</v>
      </c>
      <c r="D130" s="160" t="s">
        <v>27</v>
      </c>
      <c r="E130" s="160" t="s">
        <v>22</v>
      </c>
      <c r="F130" s="160" t="s">
        <v>143</v>
      </c>
      <c r="G130" s="160" t="s">
        <v>155</v>
      </c>
      <c r="H130" s="160" t="s">
        <v>24</v>
      </c>
      <c r="I130" s="160">
        <v>5</v>
      </c>
      <c r="J130" s="160">
        <v>5</v>
      </c>
      <c r="K130" s="160">
        <v>5</v>
      </c>
      <c r="L130" s="160">
        <v>5</v>
      </c>
      <c r="M130" s="160">
        <v>5</v>
      </c>
      <c r="N130" s="160">
        <v>5</v>
      </c>
      <c r="O130" s="160">
        <v>5</v>
      </c>
      <c r="P130" s="160">
        <v>5</v>
      </c>
      <c r="Q130" s="160">
        <v>5</v>
      </c>
      <c r="R130" s="160">
        <v>3</v>
      </c>
      <c r="S130" s="160">
        <v>4</v>
      </c>
      <c r="T130" s="160">
        <v>4</v>
      </c>
      <c r="U130" s="160" t="s">
        <v>39</v>
      </c>
    </row>
    <row r="131" spans="1:21" ht="12.75" x14ac:dyDescent="0.2">
      <c r="A131" s="159">
        <v>44548.555391238428</v>
      </c>
      <c r="B131" s="160" t="s">
        <v>209</v>
      </c>
      <c r="C131" s="160" t="s">
        <v>26</v>
      </c>
      <c r="D131" s="160" t="s">
        <v>27</v>
      </c>
      <c r="E131" s="160" t="s">
        <v>29</v>
      </c>
      <c r="F131" s="160" t="s">
        <v>198</v>
      </c>
      <c r="G131" s="160" t="s">
        <v>474</v>
      </c>
      <c r="H131" s="160" t="s">
        <v>35</v>
      </c>
      <c r="I131" s="160">
        <v>5</v>
      </c>
      <c r="J131" s="160">
        <v>5</v>
      </c>
      <c r="K131" s="160">
        <v>4</v>
      </c>
      <c r="L131" s="160">
        <v>4</v>
      </c>
      <c r="M131" s="160">
        <v>4</v>
      </c>
      <c r="N131" s="160">
        <v>4</v>
      </c>
      <c r="O131" s="160">
        <v>4</v>
      </c>
      <c r="P131" s="160">
        <v>4</v>
      </c>
      <c r="Q131" s="160">
        <v>4</v>
      </c>
      <c r="R131" s="160">
        <v>5</v>
      </c>
      <c r="S131" s="160">
        <v>5</v>
      </c>
      <c r="T131" s="160">
        <v>4</v>
      </c>
    </row>
    <row r="132" spans="1:21" ht="16.5" customHeight="1" x14ac:dyDescent="0.2">
      <c r="A132" s="159">
        <v>44548.848066585648</v>
      </c>
      <c r="B132" s="160" t="s">
        <v>226</v>
      </c>
      <c r="C132" s="160" t="s">
        <v>26</v>
      </c>
      <c r="D132" s="160" t="s">
        <v>21</v>
      </c>
      <c r="E132" s="160" t="s">
        <v>22</v>
      </c>
      <c r="F132" s="160" t="s">
        <v>28</v>
      </c>
      <c r="G132" s="160" t="s">
        <v>211</v>
      </c>
      <c r="H132" s="160" t="s">
        <v>35</v>
      </c>
      <c r="I132" s="160">
        <v>5</v>
      </c>
      <c r="J132" s="160">
        <v>5</v>
      </c>
      <c r="K132" s="160">
        <v>5</v>
      </c>
      <c r="L132" s="160">
        <v>5</v>
      </c>
      <c r="M132" s="160">
        <v>5</v>
      </c>
      <c r="N132" s="160">
        <v>5</v>
      </c>
      <c r="O132" s="160">
        <v>5</v>
      </c>
      <c r="P132" s="160">
        <v>5</v>
      </c>
      <c r="Q132" s="160">
        <v>5</v>
      </c>
      <c r="R132" s="160">
        <v>3</v>
      </c>
      <c r="S132" s="160">
        <v>4</v>
      </c>
      <c r="T132" s="160">
        <v>5</v>
      </c>
      <c r="U132" s="210" t="s">
        <v>489</v>
      </c>
    </row>
    <row r="133" spans="1:21" ht="12.75" x14ac:dyDescent="0.2">
      <c r="A133" s="159">
        <v>44549.414380706017</v>
      </c>
      <c r="B133" s="160" t="s">
        <v>475</v>
      </c>
      <c r="C133" s="160" t="s">
        <v>20</v>
      </c>
      <c r="D133" s="160" t="s">
        <v>27</v>
      </c>
      <c r="E133" s="160" t="s">
        <v>29</v>
      </c>
      <c r="F133" s="160" t="s">
        <v>28</v>
      </c>
      <c r="G133" s="160" t="s">
        <v>159</v>
      </c>
      <c r="H133" s="160" t="s">
        <v>34</v>
      </c>
      <c r="I133" s="160">
        <v>5</v>
      </c>
      <c r="J133" s="160">
        <v>5</v>
      </c>
      <c r="K133" s="160">
        <v>5</v>
      </c>
      <c r="L133" s="160">
        <v>5</v>
      </c>
      <c r="M133" s="160">
        <v>5</v>
      </c>
      <c r="N133" s="160">
        <v>5</v>
      </c>
      <c r="O133" s="160">
        <v>5</v>
      </c>
      <c r="P133" s="160">
        <v>5</v>
      </c>
      <c r="Q133" s="160">
        <v>5</v>
      </c>
      <c r="R133" s="160">
        <v>3</v>
      </c>
      <c r="S133" s="160">
        <v>4</v>
      </c>
      <c r="T133" s="160">
        <v>4</v>
      </c>
      <c r="U133" s="160" t="s">
        <v>39</v>
      </c>
    </row>
    <row r="134" spans="1:21" ht="12.75" x14ac:dyDescent="0.2"/>
    <row r="135" spans="1:21" ht="12.75" x14ac:dyDescent="0.2"/>
    <row r="136" spans="1:21" ht="12.75" x14ac:dyDescent="0.2"/>
    <row r="137" spans="1:21" ht="12.75" x14ac:dyDescent="0.2"/>
    <row r="138" spans="1:21" ht="12.75" x14ac:dyDescent="0.2"/>
    <row r="139" spans="1:21" ht="12.75" x14ac:dyDescent="0.2"/>
    <row r="140" spans="1:21" ht="12.75" x14ac:dyDescent="0.2"/>
    <row r="141" spans="1:21" ht="12.75" x14ac:dyDescent="0.2"/>
    <row r="142" spans="1:21" ht="12.75" x14ac:dyDescent="0.2"/>
    <row r="143" spans="1:21" ht="12.75" x14ac:dyDescent="0.2"/>
    <row r="144" spans="1:21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U45"/>
  <sheetViews>
    <sheetView topLeftCell="J1" zoomScale="80" zoomScaleNormal="80" workbookViewId="0">
      <selection activeCell="X15" sqref="X15"/>
    </sheetView>
  </sheetViews>
  <sheetFormatPr defaultColWidth="14.42578125" defaultRowHeight="12.75" x14ac:dyDescent="0.2"/>
  <cols>
    <col min="1" max="1" width="18.7109375" bestFit="1" customWidth="1"/>
    <col min="2" max="3" width="21.5703125" customWidth="1"/>
    <col min="4" max="4" width="33.140625" bestFit="1" customWidth="1"/>
    <col min="5" max="5" width="16.7109375" customWidth="1"/>
    <col min="6" max="6" width="19.85546875" customWidth="1"/>
    <col min="7" max="7" width="42.42578125" bestFit="1" customWidth="1"/>
    <col min="8" max="26" width="21.5703125" customWidth="1"/>
  </cols>
  <sheetData>
    <row r="1" spans="1:21" x14ac:dyDescent="0.2">
      <c r="A1" s="159">
        <v>44548.407472523148</v>
      </c>
      <c r="B1" s="160" t="s">
        <v>341</v>
      </c>
      <c r="C1" s="160" t="s">
        <v>26</v>
      </c>
      <c r="D1" s="160" t="s">
        <v>25</v>
      </c>
      <c r="E1" s="160" t="s">
        <v>29</v>
      </c>
      <c r="F1" s="160" t="s">
        <v>48</v>
      </c>
      <c r="G1" s="160" t="s">
        <v>48</v>
      </c>
      <c r="H1" s="160" t="s">
        <v>24</v>
      </c>
      <c r="I1" s="160">
        <v>4</v>
      </c>
      <c r="J1" s="160">
        <v>4</v>
      </c>
      <c r="K1" s="160">
        <v>4</v>
      </c>
      <c r="L1" s="160">
        <v>4</v>
      </c>
      <c r="M1" s="160">
        <v>4</v>
      </c>
      <c r="N1" s="160">
        <v>4</v>
      </c>
      <c r="O1" s="160">
        <v>4</v>
      </c>
      <c r="P1" s="160">
        <v>4</v>
      </c>
      <c r="Q1" s="160">
        <v>4</v>
      </c>
      <c r="R1" s="160">
        <v>3</v>
      </c>
      <c r="S1" s="160">
        <v>4</v>
      </c>
      <c r="T1" s="160">
        <v>3</v>
      </c>
    </row>
    <row r="2" spans="1:21" x14ac:dyDescent="0.2">
      <c r="A2" s="159">
        <v>44548.407676944444</v>
      </c>
      <c r="B2" s="160" t="s">
        <v>207</v>
      </c>
      <c r="C2" s="160" t="s">
        <v>20</v>
      </c>
      <c r="D2" s="160" t="s">
        <v>27</v>
      </c>
      <c r="E2" s="160" t="s">
        <v>29</v>
      </c>
      <c r="F2" s="160" t="s">
        <v>28</v>
      </c>
      <c r="G2" s="160" t="s">
        <v>43</v>
      </c>
      <c r="H2" s="160" t="s">
        <v>24</v>
      </c>
      <c r="I2" s="160">
        <v>4</v>
      </c>
      <c r="J2" s="160">
        <v>4</v>
      </c>
      <c r="K2" s="160">
        <v>4</v>
      </c>
      <c r="L2" s="160">
        <v>4</v>
      </c>
      <c r="M2" s="160">
        <v>3</v>
      </c>
      <c r="N2" s="160">
        <v>5</v>
      </c>
      <c r="O2" s="160">
        <v>4</v>
      </c>
      <c r="P2" s="160">
        <v>5</v>
      </c>
      <c r="Q2" s="160">
        <v>4</v>
      </c>
      <c r="R2" s="160">
        <v>4</v>
      </c>
      <c r="S2" s="160">
        <v>4</v>
      </c>
      <c r="T2" s="160">
        <v>4</v>
      </c>
    </row>
    <row r="3" spans="1:21" x14ac:dyDescent="0.2">
      <c r="A3" s="159">
        <v>44548.413599398147</v>
      </c>
      <c r="B3" s="160" t="s">
        <v>342</v>
      </c>
      <c r="C3" s="160" t="s">
        <v>20</v>
      </c>
      <c r="D3" s="160" t="s">
        <v>25</v>
      </c>
      <c r="E3" s="160" t="s">
        <v>22</v>
      </c>
      <c r="F3" s="160" t="s">
        <v>28</v>
      </c>
      <c r="G3" s="160" t="s">
        <v>159</v>
      </c>
      <c r="H3" s="160" t="s">
        <v>24</v>
      </c>
      <c r="I3" s="160">
        <v>5</v>
      </c>
      <c r="J3" s="160">
        <v>4</v>
      </c>
      <c r="K3" s="160">
        <v>3</v>
      </c>
      <c r="L3" s="160">
        <v>4</v>
      </c>
      <c r="M3" s="160">
        <v>5</v>
      </c>
      <c r="N3" s="160">
        <v>5</v>
      </c>
      <c r="O3" s="160">
        <v>5</v>
      </c>
      <c r="P3" s="160">
        <v>5</v>
      </c>
      <c r="Q3" s="160">
        <v>5</v>
      </c>
      <c r="R3" s="160">
        <v>3</v>
      </c>
      <c r="S3" s="160">
        <v>4</v>
      </c>
      <c r="T3" s="160">
        <v>5</v>
      </c>
      <c r="U3" s="160" t="s">
        <v>343</v>
      </c>
    </row>
    <row r="4" spans="1:21" x14ac:dyDescent="0.2">
      <c r="A4" s="159">
        <v>44548.416036909723</v>
      </c>
      <c r="B4" s="160" t="s">
        <v>344</v>
      </c>
      <c r="C4" s="160" t="s">
        <v>20</v>
      </c>
      <c r="D4" s="160" t="s">
        <v>27</v>
      </c>
      <c r="E4" s="160" t="s">
        <v>29</v>
      </c>
      <c r="F4" s="160" t="s">
        <v>47</v>
      </c>
      <c r="G4" s="160" t="s">
        <v>164</v>
      </c>
      <c r="H4" s="160" t="s">
        <v>24</v>
      </c>
      <c r="I4" s="160">
        <v>4</v>
      </c>
      <c r="J4" s="160">
        <v>5</v>
      </c>
      <c r="K4" s="160">
        <v>5</v>
      </c>
      <c r="L4" s="160">
        <v>5</v>
      </c>
      <c r="M4" s="160">
        <v>5</v>
      </c>
      <c r="N4" s="160">
        <v>5</v>
      </c>
      <c r="O4" s="160">
        <v>5</v>
      </c>
      <c r="P4" s="160">
        <v>5</v>
      </c>
      <c r="Q4" s="160">
        <v>5</v>
      </c>
      <c r="R4" s="160">
        <v>5</v>
      </c>
      <c r="S4" s="160">
        <v>5</v>
      </c>
      <c r="T4" s="160">
        <v>5</v>
      </c>
    </row>
    <row r="5" spans="1:21" x14ac:dyDescent="0.2">
      <c r="A5" s="159">
        <v>44548.416648842591</v>
      </c>
      <c r="B5" s="160" t="s">
        <v>345</v>
      </c>
      <c r="C5" s="160" t="s">
        <v>20</v>
      </c>
      <c r="D5" s="160" t="s">
        <v>27</v>
      </c>
      <c r="E5" s="160" t="s">
        <v>22</v>
      </c>
      <c r="F5" s="160" t="s">
        <v>47</v>
      </c>
      <c r="G5" s="160" t="s">
        <v>145</v>
      </c>
      <c r="H5" s="160" t="s">
        <v>24</v>
      </c>
      <c r="I5" s="160">
        <v>4</v>
      </c>
      <c r="J5" s="160">
        <v>5</v>
      </c>
      <c r="K5" s="160">
        <v>5</v>
      </c>
      <c r="L5" s="160">
        <v>5</v>
      </c>
      <c r="M5" s="160">
        <v>4</v>
      </c>
      <c r="N5" s="160">
        <v>5</v>
      </c>
      <c r="O5" s="160">
        <v>4</v>
      </c>
      <c r="P5" s="160">
        <v>4</v>
      </c>
      <c r="Q5" s="160">
        <v>5</v>
      </c>
      <c r="R5" s="160">
        <v>4</v>
      </c>
      <c r="S5" s="160">
        <v>5</v>
      </c>
      <c r="T5" s="160">
        <v>5</v>
      </c>
      <c r="U5" s="160" t="s">
        <v>39</v>
      </c>
    </row>
    <row r="6" spans="1:21" x14ac:dyDescent="0.2">
      <c r="A6" s="159">
        <v>44548.424173240739</v>
      </c>
      <c r="B6" s="160" t="s">
        <v>362</v>
      </c>
      <c r="C6" s="160" t="s">
        <v>26</v>
      </c>
      <c r="D6" s="160" t="s">
        <v>27</v>
      </c>
      <c r="E6" s="160" t="s">
        <v>29</v>
      </c>
      <c r="F6" s="211" t="s">
        <v>172</v>
      </c>
      <c r="G6" s="160" t="s">
        <v>363</v>
      </c>
      <c r="H6" s="160" t="s">
        <v>24</v>
      </c>
      <c r="I6" s="160">
        <v>3</v>
      </c>
      <c r="J6" s="160">
        <v>3</v>
      </c>
      <c r="K6" s="160">
        <v>4</v>
      </c>
      <c r="L6" s="160">
        <v>4</v>
      </c>
      <c r="M6" s="160">
        <v>4</v>
      </c>
      <c r="N6" s="160">
        <v>4</v>
      </c>
      <c r="O6" s="160">
        <v>5</v>
      </c>
      <c r="P6" s="160">
        <v>5</v>
      </c>
      <c r="Q6" s="160">
        <v>5</v>
      </c>
      <c r="R6" s="160">
        <v>3</v>
      </c>
      <c r="S6" s="160">
        <v>4</v>
      </c>
      <c r="T6" s="160">
        <v>4</v>
      </c>
      <c r="U6" s="160" t="s">
        <v>39</v>
      </c>
    </row>
    <row r="7" spans="1:21" x14ac:dyDescent="0.2">
      <c r="A7" s="159">
        <v>44548.431939895832</v>
      </c>
      <c r="B7" s="160" t="s">
        <v>250</v>
      </c>
      <c r="C7" s="160" t="s">
        <v>20</v>
      </c>
      <c r="D7" s="160" t="s">
        <v>27</v>
      </c>
      <c r="E7" s="160" t="s">
        <v>29</v>
      </c>
      <c r="F7" s="160" t="s">
        <v>28</v>
      </c>
      <c r="G7" s="160" t="s">
        <v>159</v>
      </c>
      <c r="H7" s="160" t="s">
        <v>24</v>
      </c>
      <c r="I7" s="160">
        <v>5</v>
      </c>
      <c r="J7" s="160">
        <v>4</v>
      </c>
      <c r="K7" s="160">
        <v>5</v>
      </c>
      <c r="L7" s="160">
        <v>4</v>
      </c>
      <c r="M7" s="160">
        <v>5</v>
      </c>
      <c r="N7" s="160">
        <v>5</v>
      </c>
      <c r="O7" s="160">
        <v>4</v>
      </c>
      <c r="P7" s="160">
        <v>5</v>
      </c>
      <c r="Q7" s="160">
        <v>5</v>
      </c>
      <c r="R7" s="160">
        <v>4</v>
      </c>
      <c r="S7" s="160">
        <v>4</v>
      </c>
      <c r="T7" s="160">
        <v>4</v>
      </c>
      <c r="U7" s="160" t="s">
        <v>39</v>
      </c>
    </row>
    <row r="8" spans="1:21" x14ac:dyDescent="0.2">
      <c r="A8" s="159">
        <v>44548.432395057869</v>
      </c>
      <c r="B8" s="160" t="s">
        <v>375</v>
      </c>
      <c r="C8" s="160" t="s">
        <v>26</v>
      </c>
      <c r="D8" s="160" t="s">
        <v>21</v>
      </c>
      <c r="E8" s="160" t="s">
        <v>29</v>
      </c>
      <c r="F8" s="160" t="s">
        <v>28</v>
      </c>
      <c r="G8" s="160" t="s">
        <v>165</v>
      </c>
      <c r="H8" s="160" t="s">
        <v>24</v>
      </c>
      <c r="I8" s="160">
        <v>4</v>
      </c>
      <c r="J8" s="160">
        <v>4</v>
      </c>
      <c r="K8" s="160">
        <v>4</v>
      </c>
      <c r="L8" s="160">
        <v>4</v>
      </c>
      <c r="M8" s="160">
        <v>4</v>
      </c>
      <c r="N8" s="160">
        <v>4</v>
      </c>
      <c r="O8" s="160">
        <v>5</v>
      </c>
      <c r="P8" s="160">
        <v>4</v>
      </c>
      <c r="Q8" s="160">
        <v>5</v>
      </c>
      <c r="R8" s="160">
        <v>2</v>
      </c>
      <c r="S8" s="160">
        <v>4</v>
      </c>
      <c r="T8" s="160">
        <v>4</v>
      </c>
      <c r="U8" s="160" t="s">
        <v>39</v>
      </c>
    </row>
    <row r="9" spans="1:21" x14ac:dyDescent="0.2">
      <c r="A9" s="159">
        <v>44548.432961678242</v>
      </c>
      <c r="B9" s="160" t="s">
        <v>376</v>
      </c>
      <c r="C9" s="160" t="s">
        <v>20</v>
      </c>
      <c r="D9" s="160" t="s">
        <v>27</v>
      </c>
      <c r="E9" s="160" t="s">
        <v>29</v>
      </c>
      <c r="F9" s="160" t="s">
        <v>28</v>
      </c>
      <c r="G9" s="160" t="s">
        <v>377</v>
      </c>
      <c r="H9" s="160" t="s">
        <v>24</v>
      </c>
      <c r="I9" s="160">
        <v>5</v>
      </c>
      <c r="J9" s="160">
        <v>5</v>
      </c>
      <c r="K9" s="160">
        <v>5</v>
      </c>
      <c r="L9" s="160">
        <v>5</v>
      </c>
      <c r="M9" s="160">
        <v>4</v>
      </c>
      <c r="N9" s="160">
        <v>5</v>
      </c>
      <c r="O9" s="160">
        <v>5</v>
      </c>
      <c r="P9" s="160">
        <v>5</v>
      </c>
      <c r="Q9" s="160">
        <v>5</v>
      </c>
      <c r="R9" s="160">
        <v>3</v>
      </c>
      <c r="S9" s="160">
        <v>4</v>
      </c>
      <c r="T9" s="160">
        <v>5</v>
      </c>
    </row>
    <row r="10" spans="1:21" x14ac:dyDescent="0.2">
      <c r="A10" s="159">
        <v>44548.434351099539</v>
      </c>
      <c r="B10" s="160" t="s">
        <v>380</v>
      </c>
      <c r="C10" s="160" t="s">
        <v>20</v>
      </c>
      <c r="D10" s="160" t="s">
        <v>27</v>
      </c>
      <c r="E10" s="160" t="s">
        <v>22</v>
      </c>
      <c r="F10" s="160" t="s">
        <v>46</v>
      </c>
      <c r="G10" s="160" t="s">
        <v>186</v>
      </c>
      <c r="H10" s="160" t="s">
        <v>24</v>
      </c>
      <c r="I10" s="160">
        <v>4</v>
      </c>
      <c r="J10" s="160">
        <v>4</v>
      </c>
      <c r="K10" s="160">
        <v>4</v>
      </c>
      <c r="L10" s="160">
        <v>4</v>
      </c>
      <c r="M10" s="160">
        <v>4</v>
      </c>
      <c r="N10" s="160">
        <v>4</v>
      </c>
      <c r="O10" s="160">
        <v>4</v>
      </c>
      <c r="P10" s="160">
        <v>4</v>
      </c>
      <c r="Q10" s="160">
        <v>4</v>
      </c>
      <c r="R10" s="160">
        <v>4</v>
      </c>
      <c r="S10" s="160">
        <v>4</v>
      </c>
      <c r="T10" s="160">
        <v>4</v>
      </c>
      <c r="U10" s="160" t="s">
        <v>39</v>
      </c>
    </row>
    <row r="11" spans="1:21" x14ac:dyDescent="0.2">
      <c r="A11" s="159">
        <v>44548.436119918981</v>
      </c>
      <c r="B11" s="160" t="s">
        <v>221</v>
      </c>
      <c r="C11" s="160" t="s">
        <v>20</v>
      </c>
      <c r="D11" s="160" t="s">
        <v>27</v>
      </c>
      <c r="E11" s="160" t="s">
        <v>29</v>
      </c>
      <c r="F11" s="160" t="s">
        <v>384</v>
      </c>
      <c r="G11" s="160" t="s">
        <v>222</v>
      </c>
      <c r="H11" s="160" t="s">
        <v>24</v>
      </c>
      <c r="I11" s="160">
        <v>3</v>
      </c>
      <c r="J11" s="160">
        <v>5</v>
      </c>
      <c r="K11" s="160">
        <v>5</v>
      </c>
      <c r="L11" s="160">
        <v>3</v>
      </c>
      <c r="M11" s="160">
        <v>4</v>
      </c>
      <c r="N11" s="160">
        <v>4</v>
      </c>
      <c r="O11" s="160">
        <v>5</v>
      </c>
      <c r="P11" s="160">
        <v>5</v>
      </c>
      <c r="Q11" s="160">
        <v>5</v>
      </c>
      <c r="R11" s="160">
        <v>3</v>
      </c>
      <c r="S11" s="160">
        <v>4</v>
      </c>
      <c r="T11" s="160">
        <v>5</v>
      </c>
    </row>
    <row r="12" spans="1:21" x14ac:dyDescent="0.2">
      <c r="A12" s="159">
        <v>44548.449818807872</v>
      </c>
      <c r="B12" s="160" t="s">
        <v>214</v>
      </c>
      <c r="C12" s="160" t="s">
        <v>20</v>
      </c>
      <c r="D12" s="160" t="s">
        <v>27</v>
      </c>
      <c r="E12" s="160" t="s">
        <v>29</v>
      </c>
      <c r="F12" s="160" t="s">
        <v>48</v>
      </c>
      <c r="G12" s="160" t="s">
        <v>48</v>
      </c>
      <c r="H12" s="160" t="s">
        <v>24</v>
      </c>
      <c r="I12" s="160">
        <v>5</v>
      </c>
      <c r="J12" s="160">
        <v>5</v>
      </c>
      <c r="K12" s="160">
        <v>5</v>
      </c>
      <c r="L12" s="160">
        <v>5</v>
      </c>
      <c r="M12" s="160">
        <v>5</v>
      </c>
      <c r="N12" s="160">
        <v>5</v>
      </c>
      <c r="O12" s="160">
        <v>5</v>
      </c>
      <c r="P12" s="160">
        <v>5</v>
      </c>
      <c r="Q12" s="160">
        <v>5</v>
      </c>
      <c r="R12" s="160">
        <v>5</v>
      </c>
      <c r="S12" s="160">
        <v>5</v>
      </c>
      <c r="T12" s="160">
        <v>5</v>
      </c>
    </row>
    <row r="13" spans="1:21" x14ac:dyDescent="0.2">
      <c r="A13" s="159">
        <v>44548.455395578705</v>
      </c>
      <c r="B13" s="160" t="s">
        <v>421</v>
      </c>
      <c r="C13" s="160" t="s">
        <v>26</v>
      </c>
      <c r="D13" s="160" t="s">
        <v>27</v>
      </c>
      <c r="E13" s="160" t="s">
        <v>29</v>
      </c>
      <c r="F13" s="160" t="s">
        <v>47</v>
      </c>
      <c r="G13" s="160" t="s">
        <v>422</v>
      </c>
      <c r="H13" s="160" t="s">
        <v>24</v>
      </c>
      <c r="I13" s="160">
        <v>5</v>
      </c>
      <c r="J13" s="160">
        <v>5</v>
      </c>
      <c r="K13" s="160">
        <v>5</v>
      </c>
      <c r="L13" s="160">
        <v>5</v>
      </c>
      <c r="M13" s="160">
        <v>4</v>
      </c>
      <c r="N13" s="160">
        <v>5</v>
      </c>
      <c r="O13" s="160">
        <v>5</v>
      </c>
      <c r="P13" s="160">
        <v>5</v>
      </c>
      <c r="Q13" s="160">
        <v>5</v>
      </c>
      <c r="R13" s="160">
        <v>4</v>
      </c>
      <c r="S13" s="160">
        <v>5</v>
      </c>
      <c r="T13" s="160">
        <v>5</v>
      </c>
    </row>
    <row r="14" spans="1:21" x14ac:dyDescent="0.2">
      <c r="A14" s="159">
        <v>44548.459037754626</v>
      </c>
      <c r="B14" s="160" t="s">
        <v>428</v>
      </c>
      <c r="C14" s="160" t="s">
        <v>20</v>
      </c>
      <c r="D14" s="160" t="s">
        <v>25</v>
      </c>
      <c r="E14" s="160" t="s">
        <v>22</v>
      </c>
      <c r="F14" s="160" t="s">
        <v>28</v>
      </c>
      <c r="G14" s="160" t="s">
        <v>165</v>
      </c>
      <c r="H14" s="160" t="s">
        <v>24</v>
      </c>
      <c r="I14" s="160">
        <v>5</v>
      </c>
      <c r="J14" s="160">
        <v>5</v>
      </c>
      <c r="K14" s="160">
        <v>5</v>
      </c>
      <c r="L14" s="160">
        <v>5</v>
      </c>
      <c r="M14" s="160">
        <v>5</v>
      </c>
      <c r="N14" s="160">
        <v>5</v>
      </c>
      <c r="O14" s="160">
        <v>5</v>
      </c>
      <c r="P14" s="160">
        <v>5</v>
      </c>
      <c r="Q14" s="160">
        <v>5</v>
      </c>
      <c r="R14" s="160">
        <v>3</v>
      </c>
      <c r="S14" s="160">
        <v>4</v>
      </c>
      <c r="T14" s="160">
        <v>4</v>
      </c>
      <c r="U14" s="160" t="s">
        <v>39</v>
      </c>
    </row>
    <row r="15" spans="1:21" x14ac:dyDescent="0.2">
      <c r="A15" s="159">
        <v>44548.459134236109</v>
      </c>
      <c r="B15" s="160" t="s">
        <v>429</v>
      </c>
      <c r="C15" s="160" t="s">
        <v>26</v>
      </c>
      <c r="D15" s="160" t="s">
        <v>21</v>
      </c>
      <c r="E15" s="160" t="s">
        <v>22</v>
      </c>
      <c r="F15" s="160" t="s">
        <v>265</v>
      </c>
      <c r="G15" s="160" t="s">
        <v>147</v>
      </c>
      <c r="H15" s="160" t="s">
        <v>24</v>
      </c>
      <c r="I15" s="160">
        <v>4</v>
      </c>
      <c r="J15" s="160">
        <v>3</v>
      </c>
      <c r="K15" s="160">
        <v>4</v>
      </c>
      <c r="L15" s="160">
        <v>4</v>
      </c>
      <c r="M15" s="160">
        <v>5</v>
      </c>
      <c r="N15" s="160">
        <v>5</v>
      </c>
      <c r="O15" s="160">
        <v>5</v>
      </c>
      <c r="P15" s="160">
        <v>5</v>
      </c>
      <c r="Q15" s="160">
        <v>5</v>
      </c>
      <c r="R15" s="160">
        <v>2</v>
      </c>
      <c r="S15" s="160">
        <v>4</v>
      </c>
      <c r="T15" s="160">
        <v>5</v>
      </c>
      <c r="U15" s="160" t="s">
        <v>482</v>
      </c>
    </row>
    <row r="16" spans="1:21" x14ac:dyDescent="0.2">
      <c r="A16" s="159">
        <v>44548.460428796301</v>
      </c>
      <c r="B16" s="160" t="s">
        <v>434</v>
      </c>
      <c r="C16" s="160" t="s">
        <v>26</v>
      </c>
      <c r="D16" s="160" t="s">
        <v>27</v>
      </c>
      <c r="E16" s="160" t="s">
        <v>29</v>
      </c>
      <c r="F16" s="160" t="s">
        <v>143</v>
      </c>
      <c r="G16" s="160" t="s">
        <v>146</v>
      </c>
      <c r="H16" s="160" t="s">
        <v>24</v>
      </c>
      <c r="I16" s="160">
        <v>4</v>
      </c>
      <c r="J16" s="160">
        <v>3</v>
      </c>
      <c r="K16" s="160">
        <v>3</v>
      </c>
      <c r="L16" s="160">
        <v>2</v>
      </c>
      <c r="M16" s="160">
        <v>3</v>
      </c>
      <c r="N16" s="160">
        <v>4</v>
      </c>
      <c r="O16" s="160">
        <v>4</v>
      </c>
      <c r="P16" s="160">
        <v>4</v>
      </c>
      <c r="Q16" s="160">
        <v>4</v>
      </c>
      <c r="R16" s="160">
        <v>3</v>
      </c>
      <c r="S16" s="160">
        <v>4</v>
      </c>
      <c r="T16" s="160">
        <v>4</v>
      </c>
    </row>
    <row r="17" spans="1:21" x14ac:dyDescent="0.2">
      <c r="A17" s="159">
        <v>44548.465157870371</v>
      </c>
      <c r="B17" s="160" t="s">
        <v>440</v>
      </c>
      <c r="C17" s="160" t="s">
        <v>26</v>
      </c>
      <c r="D17" s="160" t="s">
        <v>25</v>
      </c>
      <c r="E17" s="160" t="s">
        <v>22</v>
      </c>
      <c r="F17" s="211" t="s">
        <v>172</v>
      </c>
      <c r="G17" s="160" t="s">
        <v>49</v>
      </c>
      <c r="H17" s="160" t="s">
        <v>24</v>
      </c>
      <c r="I17" s="160">
        <v>4</v>
      </c>
      <c r="J17" s="160">
        <v>4</v>
      </c>
      <c r="K17" s="160">
        <v>4</v>
      </c>
      <c r="L17" s="160">
        <v>4</v>
      </c>
      <c r="M17" s="160">
        <v>5</v>
      </c>
      <c r="N17" s="160">
        <v>5</v>
      </c>
      <c r="O17" s="160">
        <v>5</v>
      </c>
      <c r="P17" s="160">
        <v>5</v>
      </c>
      <c r="Q17" s="160">
        <v>5</v>
      </c>
      <c r="R17" s="160">
        <v>3</v>
      </c>
      <c r="S17" s="160">
        <v>4</v>
      </c>
      <c r="T17" s="160">
        <v>4</v>
      </c>
    </row>
    <row r="18" spans="1:21" x14ac:dyDescent="0.2">
      <c r="A18" s="159">
        <v>44548.471623171296</v>
      </c>
      <c r="B18" s="160" t="s">
        <v>444</v>
      </c>
      <c r="C18" s="160" t="s">
        <v>20</v>
      </c>
      <c r="D18" s="160" t="s">
        <v>25</v>
      </c>
      <c r="E18" s="160" t="s">
        <v>22</v>
      </c>
      <c r="F18" s="160" t="s">
        <v>28</v>
      </c>
      <c r="G18" s="160" t="s">
        <v>159</v>
      </c>
      <c r="H18" s="160" t="s">
        <v>24</v>
      </c>
      <c r="I18" s="160">
        <v>5</v>
      </c>
      <c r="J18" s="160">
        <v>5</v>
      </c>
      <c r="K18" s="160">
        <v>4</v>
      </c>
      <c r="L18" s="160">
        <v>5</v>
      </c>
      <c r="M18" s="160">
        <v>5</v>
      </c>
      <c r="N18" s="160">
        <v>5</v>
      </c>
      <c r="O18" s="160">
        <v>5</v>
      </c>
      <c r="P18" s="160">
        <v>5</v>
      </c>
      <c r="Q18" s="160">
        <v>5</v>
      </c>
      <c r="R18" s="160">
        <v>2</v>
      </c>
      <c r="S18" s="160">
        <v>4</v>
      </c>
      <c r="T18" s="160">
        <v>4</v>
      </c>
      <c r="U18" s="160" t="s">
        <v>39</v>
      </c>
    </row>
    <row r="19" spans="1:21" x14ac:dyDescent="0.2">
      <c r="A19" s="159">
        <v>44548.484961863425</v>
      </c>
      <c r="B19" s="160" t="s">
        <v>453</v>
      </c>
      <c r="C19" s="160" t="s">
        <v>26</v>
      </c>
      <c r="D19" s="160" t="s">
        <v>51</v>
      </c>
      <c r="E19" s="160" t="s">
        <v>22</v>
      </c>
      <c r="F19" s="211" t="s">
        <v>172</v>
      </c>
      <c r="G19" s="160" t="s">
        <v>167</v>
      </c>
      <c r="H19" s="160" t="s">
        <v>24</v>
      </c>
      <c r="I19" s="160">
        <v>4</v>
      </c>
      <c r="J19" s="160">
        <v>5</v>
      </c>
      <c r="K19" s="160">
        <v>5</v>
      </c>
      <c r="L19" s="160">
        <v>3</v>
      </c>
      <c r="M19" s="160">
        <v>5</v>
      </c>
      <c r="N19" s="160">
        <v>5</v>
      </c>
      <c r="O19" s="160">
        <v>5</v>
      </c>
      <c r="P19" s="160">
        <v>5</v>
      </c>
      <c r="Q19" s="160">
        <v>5</v>
      </c>
      <c r="R19" s="160">
        <v>3</v>
      </c>
      <c r="S19" s="160">
        <v>4</v>
      </c>
      <c r="T19" s="160">
        <v>5</v>
      </c>
      <c r="U19" s="160" t="s">
        <v>486</v>
      </c>
    </row>
    <row r="20" spans="1:21" x14ac:dyDescent="0.2">
      <c r="A20" s="159">
        <v>44548.500235590276</v>
      </c>
      <c r="B20" s="160" t="s">
        <v>470</v>
      </c>
      <c r="C20" s="160" t="s">
        <v>26</v>
      </c>
      <c r="D20" s="160" t="s">
        <v>27</v>
      </c>
      <c r="E20" s="160" t="s">
        <v>29</v>
      </c>
      <c r="F20" s="160" t="s">
        <v>48</v>
      </c>
      <c r="G20" s="160" t="s">
        <v>48</v>
      </c>
      <c r="H20" s="160" t="s">
        <v>24</v>
      </c>
      <c r="I20" s="160">
        <v>5</v>
      </c>
      <c r="J20" s="160">
        <v>4</v>
      </c>
      <c r="K20" s="160">
        <v>4</v>
      </c>
      <c r="L20" s="160">
        <v>4</v>
      </c>
      <c r="M20" s="160">
        <v>4</v>
      </c>
      <c r="N20" s="160">
        <v>4</v>
      </c>
      <c r="O20" s="160">
        <v>4</v>
      </c>
      <c r="P20" s="160">
        <v>4</v>
      </c>
      <c r="Q20" s="160">
        <v>4</v>
      </c>
      <c r="R20" s="160">
        <v>4</v>
      </c>
      <c r="S20" s="160">
        <v>4</v>
      </c>
      <c r="T20" s="160">
        <v>4</v>
      </c>
    </row>
    <row r="21" spans="1:21" x14ac:dyDescent="0.2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</row>
    <row r="22" spans="1:21" ht="23.25" x14ac:dyDescent="0.2">
      <c r="I22" s="1">
        <f t="shared" ref="I22:T22" si="0">AVERAGE(I1:I20)</f>
        <v>4.3</v>
      </c>
      <c r="J22" s="1">
        <f t="shared" si="0"/>
        <v>4.3</v>
      </c>
      <c r="K22" s="1">
        <f t="shared" si="0"/>
        <v>4.3499999999999996</v>
      </c>
      <c r="L22" s="1">
        <f t="shared" si="0"/>
        <v>4.1500000000000004</v>
      </c>
      <c r="M22" s="1">
        <f t="shared" si="0"/>
        <v>4.3499999999999996</v>
      </c>
      <c r="N22" s="1">
        <f t="shared" si="0"/>
        <v>4.6500000000000004</v>
      </c>
      <c r="O22" s="1">
        <f t="shared" si="0"/>
        <v>4.6500000000000004</v>
      </c>
      <c r="P22" s="1">
        <f t="shared" si="0"/>
        <v>4.7</v>
      </c>
      <c r="Q22" s="1">
        <f t="shared" si="0"/>
        <v>4.75</v>
      </c>
      <c r="R22" s="1">
        <f t="shared" si="0"/>
        <v>3.35</v>
      </c>
      <c r="S22" s="1">
        <f t="shared" si="0"/>
        <v>4.2</v>
      </c>
      <c r="T22" s="1">
        <f t="shared" si="0"/>
        <v>4.4000000000000004</v>
      </c>
    </row>
    <row r="23" spans="1:21" ht="23.25" x14ac:dyDescent="0.2">
      <c r="I23" s="2">
        <f t="shared" ref="I23:T23" si="1">STDEV(I1:I22)</f>
        <v>0.64031242374328667</v>
      </c>
      <c r="J23" s="2">
        <f t="shared" si="1"/>
        <v>0.71414284285428653</v>
      </c>
      <c r="K23" s="2">
        <f t="shared" si="1"/>
        <v>0.65383484153110361</v>
      </c>
      <c r="L23" s="2">
        <f t="shared" si="1"/>
        <v>0.79214897588774158</v>
      </c>
      <c r="M23" s="2">
        <f t="shared" si="1"/>
        <v>0.65383484153110361</v>
      </c>
      <c r="N23" s="2">
        <f t="shared" si="1"/>
        <v>0.47696960070847277</v>
      </c>
      <c r="O23" s="2">
        <f t="shared" si="1"/>
        <v>0.47696960070847277</v>
      </c>
      <c r="P23" s="2">
        <f t="shared" si="1"/>
        <v>0.45825756949558405</v>
      </c>
      <c r="Q23" s="2">
        <f t="shared" si="1"/>
        <v>0.4330127018922193</v>
      </c>
      <c r="R23" s="2">
        <f t="shared" si="1"/>
        <v>0.85293610546159937</v>
      </c>
      <c r="S23" s="2">
        <f t="shared" si="1"/>
        <v>0.39999999999999997</v>
      </c>
      <c r="T23" s="2">
        <f t="shared" si="1"/>
        <v>0.58309518948453054</v>
      </c>
    </row>
    <row r="24" spans="1:21" ht="23.25" x14ac:dyDescent="0.2">
      <c r="I24" s="3">
        <f t="shared" ref="I24:T24" si="2">AVERAGE(I1:I23)</f>
        <v>4.1336505647156034</v>
      </c>
      <c r="J24" s="3">
        <f t="shared" si="2"/>
        <v>4.1370064928570125</v>
      </c>
      <c r="K24" s="3">
        <f t="shared" si="2"/>
        <v>4.1819924927968684</v>
      </c>
      <c r="L24" s="3">
        <f t="shared" si="2"/>
        <v>3.9973704079948975</v>
      </c>
      <c r="M24" s="3">
        <f t="shared" si="2"/>
        <v>4.1819924927968684</v>
      </c>
      <c r="N24" s="3">
        <f t="shared" si="2"/>
        <v>4.4603168000322038</v>
      </c>
      <c r="O24" s="3">
        <f t="shared" si="2"/>
        <v>4.4603168000322038</v>
      </c>
      <c r="P24" s="3">
        <f t="shared" si="2"/>
        <v>4.5071935258861631</v>
      </c>
      <c r="Q24" s="3">
        <f t="shared" si="2"/>
        <v>4.5537733046314646</v>
      </c>
      <c r="R24" s="3">
        <f t="shared" si="2"/>
        <v>3.2364970957027994</v>
      </c>
      <c r="S24" s="3">
        <f t="shared" si="2"/>
        <v>4.0272727272727273</v>
      </c>
      <c r="T24" s="3">
        <f t="shared" si="2"/>
        <v>4.2265043267947515</v>
      </c>
    </row>
    <row r="25" spans="1:21" ht="23.25" x14ac:dyDescent="0.2">
      <c r="I25" s="4">
        <f t="shared" ref="I25:T25" si="3">STDEV(I1:I20)</f>
        <v>0.6569466853317858</v>
      </c>
      <c r="J25" s="4">
        <f t="shared" si="3"/>
        <v>0.7326950970650461</v>
      </c>
      <c r="K25" s="4">
        <f t="shared" si="3"/>
        <v>0.67082039324993736</v>
      </c>
      <c r="L25" s="4">
        <f t="shared" si="3"/>
        <v>0.81272770088724933</v>
      </c>
      <c r="M25" s="4">
        <f t="shared" si="3"/>
        <v>0.67082039324993736</v>
      </c>
      <c r="N25" s="4">
        <f t="shared" si="3"/>
        <v>0.4893604849295935</v>
      </c>
      <c r="O25" s="4">
        <f t="shared" si="3"/>
        <v>0.4893604849295935</v>
      </c>
      <c r="P25" s="4">
        <f t="shared" si="3"/>
        <v>0.47016234598162726</v>
      </c>
      <c r="Q25" s="4">
        <f t="shared" si="3"/>
        <v>0.4442616583193193</v>
      </c>
      <c r="R25" s="4">
        <f t="shared" si="3"/>
        <v>0.87509397991542093</v>
      </c>
      <c r="S25" s="4">
        <f t="shared" si="3"/>
        <v>0.41039134083406159</v>
      </c>
      <c r="T25" s="4">
        <f t="shared" si="3"/>
        <v>0.5982430416161193</v>
      </c>
    </row>
    <row r="26" spans="1:21" ht="23.25" x14ac:dyDescent="0.2"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1" ht="23.25" x14ac:dyDescent="0.2"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</row>
    <row r="28" spans="1:21" ht="24" x14ac:dyDescent="0.55000000000000004">
      <c r="A28" s="118" t="s">
        <v>139</v>
      </c>
      <c r="D28" s="118" t="s">
        <v>141</v>
      </c>
      <c r="E28" s="212"/>
      <c r="F28" s="212"/>
      <c r="G28" s="118" t="s">
        <v>142</v>
      </c>
      <c r="H28" s="212"/>
    </row>
    <row r="29" spans="1:21" ht="24" x14ac:dyDescent="0.55000000000000004">
      <c r="A29" s="171" t="s">
        <v>26</v>
      </c>
      <c r="B29" s="172">
        <f>COUNTIF(C1:C20,"หญิง")</f>
        <v>9</v>
      </c>
      <c r="D29" s="171" t="s">
        <v>29</v>
      </c>
      <c r="E29" s="172">
        <f>COUNTIF(E1:E20,"ปริญญาโท")</f>
        <v>12</v>
      </c>
      <c r="F29" s="5"/>
      <c r="G29" s="181" t="s">
        <v>48</v>
      </c>
      <c r="H29" s="172">
        <f>COUNTIF(G1:G20,"สาธารณสุขศาสตร์")</f>
        <v>3</v>
      </c>
    </row>
    <row r="30" spans="1:21" ht="24" x14ac:dyDescent="0.55000000000000004">
      <c r="A30" s="171" t="s">
        <v>20</v>
      </c>
      <c r="B30" s="172">
        <f>COUNTIF(C1:C20,"ชาย")</f>
        <v>11</v>
      </c>
      <c r="D30" s="171" t="s">
        <v>22</v>
      </c>
      <c r="E30" s="172">
        <f>COUNTIF(E1:E20,"ปริญญาเอก")</f>
        <v>8</v>
      </c>
      <c r="F30" s="5"/>
      <c r="G30" s="181" t="s">
        <v>43</v>
      </c>
      <c r="H30" s="172">
        <f>COUNTIF(G2:G22,"หลักสูตรและการสอน")</f>
        <v>1</v>
      </c>
    </row>
    <row r="31" spans="1:21" ht="23.25" customHeight="1" x14ac:dyDescent="0.55000000000000004">
      <c r="B31" s="170">
        <f>SUBTOTAL(9,B29:B30)</f>
        <v>20</v>
      </c>
      <c r="D31" s="5"/>
      <c r="E31" s="213">
        <f>SUBTOTAL(9,E28:E30)</f>
        <v>20</v>
      </c>
      <c r="F31" s="5"/>
      <c r="G31" s="181" t="s">
        <v>159</v>
      </c>
      <c r="H31" s="172">
        <f>COUNTIF(G2:G23,"พลศึกษาและวิทยาศาสตร์การออกกำลังกาย")</f>
        <v>3</v>
      </c>
    </row>
    <row r="32" spans="1:21" ht="24" x14ac:dyDescent="0.55000000000000004">
      <c r="D32" s="5"/>
      <c r="E32" s="5"/>
      <c r="F32" s="5"/>
      <c r="G32" s="181" t="s">
        <v>164</v>
      </c>
      <c r="H32" s="172">
        <f>COUNTIF(G2:G24,"ฟิสิกส์ประยุกต์")</f>
        <v>1</v>
      </c>
    </row>
    <row r="33" spans="1:8" ht="24" x14ac:dyDescent="0.55000000000000004">
      <c r="D33" s="5"/>
      <c r="E33" s="5"/>
      <c r="F33" s="5"/>
      <c r="G33" s="181" t="s">
        <v>145</v>
      </c>
      <c r="H33" s="172">
        <f>COUNTIF(G2:G25,"เทคโนโลยีสารสนเทศ")</f>
        <v>1</v>
      </c>
    </row>
    <row r="34" spans="1:8" ht="24" x14ac:dyDescent="0.55000000000000004">
      <c r="A34" s="118" t="s">
        <v>140</v>
      </c>
      <c r="D34" s="5"/>
      <c r="E34" s="5"/>
      <c r="F34" s="5"/>
      <c r="G34" s="181" t="s">
        <v>363</v>
      </c>
      <c r="H34" s="172">
        <f>COUNTIF(G2:G26,"บัญชี")</f>
        <v>1</v>
      </c>
    </row>
    <row r="35" spans="1:8" ht="24" x14ac:dyDescent="0.55000000000000004">
      <c r="A35" s="171" t="s">
        <v>27</v>
      </c>
      <c r="B35" s="172">
        <f>COUNTIF(D1:D20,"20-30 ปี")</f>
        <v>12</v>
      </c>
      <c r="D35" s="214" t="s">
        <v>138</v>
      </c>
      <c r="E35" s="5"/>
      <c r="F35" s="5"/>
      <c r="G35" s="181" t="s">
        <v>155</v>
      </c>
      <c r="H35" s="172">
        <f>COUNTIF(G2:G27,"ปรสิตวิทยา")</f>
        <v>0</v>
      </c>
    </row>
    <row r="36" spans="1:8" ht="24" x14ac:dyDescent="0.55000000000000004">
      <c r="A36" s="171" t="s">
        <v>25</v>
      </c>
      <c r="B36" s="172">
        <f>COUNTIF(D1:D20,"31-40 ปี")</f>
        <v>5</v>
      </c>
      <c r="D36" s="174" t="s">
        <v>48</v>
      </c>
      <c r="E36" s="184">
        <f>COUNTIF(F1:F20,"สาธารณสุขศาสตร์")</f>
        <v>3</v>
      </c>
      <c r="F36" s="5"/>
      <c r="G36" s="181" t="s">
        <v>165</v>
      </c>
      <c r="H36" s="172">
        <f>COUNTIF(G2:G28,"นวัตกรรมทางการวัดผลการเรียนรู้")</f>
        <v>2</v>
      </c>
    </row>
    <row r="37" spans="1:8" ht="24" x14ac:dyDescent="0.55000000000000004">
      <c r="A37" s="173" t="s">
        <v>21</v>
      </c>
      <c r="B37" s="172">
        <f>COUNTIF(D1:D20,"41-50 ปี")</f>
        <v>2</v>
      </c>
      <c r="D37" s="174" t="s">
        <v>28</v>
      </c>
      <c r="E37" s="184">
        <f>COUNTIF(F2:F22,"ศึกษาศาสตร์")</f>
        <v>7</v>
      </c>
      <c r="F37" s="5"/>
      <c r="G37" s="181" t="s">
        <v>377</v>
      </c>
      <c r="H37" s="172">
        <f>COUNTIF(G2:G29,"พลศึกษาและวิทยาศาสตร์การกีฬา")</f>
        <v>1</v>
      </c>
    </row>
    <row r="38" spans="1:8" ht="24" x14ac:dyDescent="0.55000000000000004">
      <c r="A38" s="173" t="s">
        <v>51</v>
      </c>
      <c r="B38" s="172">
        <f>COUNTIF(D1:D22,"51 ปีขึ้นไป")</f>
        <v>1</v>
      </c>
      <c r="D38" s="181" t="s">
        <v>265</v>
      </c>
      <c r="E38" s="184">
        <f>COUNTIF(F2:F23,"สถาปัตยกรรมศาสตร์ ศิลปะและการออกแบบ")</f>
        <v>1</v>
      </c>
      <c r="F38" s="5"/>
      <c r="G38" s="181" t="s">
        <v>186</v>
      </c>
      <c r="H38" s="172">
        <f>COUNTIF(G2:G30,"ภาษาศาสตร์")</f>
        <v>1</v>
      </c>
    </row>
    <row r="39" spans="1:8" ht="24" x14ac:dyDescent="0.55000000000000004">
      <c r="B39" s="170">
        <f>SUBTOTAL(9,B35:B38)</f>
        <v>20</v>
      </c>
      <c r="D39" s="174" t="s">
        <v>47</v>
      </c>
      <c r="E39" s="184">
        <f>COUNTIF(F2:F24,"วิทยาศาสตร์")</f>
        <v>3</v>
      </c>
      <c r="F39" s="5"/>
      <c r="G39" s="181" t="s">
        <v>222</v>
      </c>
      <c r="H39" s="172">
        <f>COUNTIF(G2:G31,"วิทยาศาสตร์การประมง")</f>
        <v>1</v>
      </c>
    </row>
    <row r="40" spans="1:8" ht="24" x14ac:dyDescent="0.55000000000000004">
      <c r="D40" s="174" t="s">
        <v>172</v>
      </c>
      <c r="E40" s="184">
        <f>COUNTIF(F2:F25,"บริหารธุรกิจ เศรษฐศาสตร์และการสื่อสาร")</f>
        <v>3</v>
      </c>
      <c r="F40" s="5"/>
      <c r="G40" s="181" t="s">
        <v>49</v>
      </c>
      <c r="H40" s="172">
        <f>COUNTIF(G2:G32,"การสื่อสาร")</f>
        <v>1</v>
      </c>
    </row>
    <row r="41" spans="1:8" ht="24" x14ac:dyDescent="0.55000000000000004">
      <c r="D41" s="181" t="s">
        <v>143</v>
      </c>
      <c r="E41" s="184">
        <f>COUNTIF(F2:F26,"วิทยาศาสตร์การแพทย์")</f>
        <v>1</v>
      </c>
      <c r="F41" s="5"/>
      <c r="G41" s="181" t="s">
        <v>422</v>
      </c>
      <c r="H41" s="172">
        <f>COUNTIF(G2:G33,"เคมี")</f>
        <v>1</v>
      </c>
    </row>
    <row r="42" spans="1:8" ht="24" x14ac:dyDescent="0.55000000000000004">
      <c r="D42" s="174" t="s">
        <v>46</v>
      </c>
      <c r="E42" s="184">
        <f>COUNTIF(F2:F27,"มนุษยศาสตร์")</f>
        <v>1</v>
      </c>
      <c r="F42" s="5"/>
      <c r="G42" s="181" t="s">
        <v>167</v>
      </c>
      <c r="H42" s="172">
        <f>COUNTIF(G2:G34,"การจัดการการท่องเที่ยวและจิตบริการ")</f>
        <v>1</v>
      </c>
    </row>
    <row r="43" spans="1:8" ht="24" x14ac:dyDescent="0.55000000000000004">
      <c r="D43" s="181" t="s">
        <v>384</v>
      </c>
      <c r="E43" s="184">
        <f>COUNTIF(F2:F28,"เกษตรศาสตร์ทรัพยากรธรรมชาติและสิ่งแวดล้อม")</f>
        <v>1</v>
      </c>
      <c r="F43" s="5"/>
      <c r="G43" s="181" t="s">
        <v>147</v>
      </c>
      <c r="H43" s="172">
        <f>COUNTIF(G2:G35,"ศิลปะและการออกแบบ")</f>
        <v>1</v>
      </c>
    </row>
    <row r="44" spans="1:8" ht="24" customHeight="1" x14ac:dyDescent="0.55000000000000004">
      <c r="D44" s="5"/>
      <c r="E44" s="213">
        <f>SUBTOTAL(9,E36:E43)</f>
        <v>20</v>
      </c>
      <c r="F44" s="5"/>
      <c r="G44" s="181" t="s">
        <v>146</v>
      </c>
      <c r="H44" s="172">
        <f>COUNTIF(G2:G36,"จุลชีววิทยา")</f>
        <v>1</v>
      </c>
    </row>
    <row r="45" spans="1:8" ht="24" x14ac:dyDescent="0.55000000000000004">
      <c r="D45" s="5"/>
      <c r="E45" s="5"/>
      <c r="F45" s="5"/>
      <c r="G45" s="5"/>
      <c r="H45" s="213">
        <f>SUBTOTAL(9,H29:H44)</f>
        <v>20</v>
      </c>
    </row>
  </sheetData>
  <autoFilter ref="F1:F44" xr:uid="{00000000-0009-0000-0000-000001000000}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95B9A"/>
  </sheetPr>
  <dimension ref="A1:U82"/>
  <sheetViews>
    <sheetView topLeftCell="G1" zoomScale="80" zoomScaleNormal="80" workbookViewId="0">
      <selection activeCell="U38" sqref="U38"/>
    </sheetView>
  </sheetViews>
  <sheetFormatPr defaultColWidth="14.42578125" defaultRowHeight="15" customHeight="1" x14ac:dyDescent="0.2"/>
  <cols>
    <col min="1" max="1" width="44.140625" bestFit="1" customWidth="1"/>
    <col min="2" max="2" width="21.5703125" customWidth="1"/>
    <col min="3" max="3" width="13.140625" customWidth="1"/>
    <col min="4" max="4" width="42.28515625" bestFit="1" customWidth="1"/>
    <col min="5" max="5" width="21.5703125" customWidth="1"/>
    <col min="6" max="6" width="15" customWidth="1"/>
    <col min="7" max="7" width="31.140625" customWidth="1"/>
    <col min="8" max="26" width="21.5703125" customWidth="1"/>
  </cols>
  <sheetData>
    <row r="1" spans="1:21" ht="12.75" x14ac:dyDescent="0.2">
      <c r="A1" s="159">
        <v>44548.393100069443</v>
      </c>
      <c r="B1" s="160" t="s">
        <v>337</v>
      </c>
      <c r="C1" s="160" t="s">
        <v>20</v>
      </c>
      <c r="D1" s="160" t="s">
        <v>25</v>
      </c>
      <c r="E1" s="160" t="s">
        <v>29</v>
      </c>
      <c r="F1" s="160" t="s">
        <v>28</v>
      </c>
      <c r="G1" s="160" t="s">
        <v>33</v>
      </c>
      <c r="H1" s="160" t="s">
        <v>35</v>
      </c>
      <c r="I1" s="160">
        <v>5</v>
      </c>
      <c r="J1" s="160">
        <v>5</v>
      </c>
      <c r="K1" s="160">
        <v>5</v>
      </c>
      <c r="L1" s="160">
        <v>5</v>
      </c>
      <c r="M1" s="160">
        <v>5</v>
      </c>
      <c r="N1" s="160">
        <v>5</v>
      </c>
      <c r="O1" s="160">
        <v>5</v>
      </c>
      <c r="P1" s="160">
        <v>5</v>
      </c>
      <c r="Q1" s="160">
        <v>5</v>
      </c>
      <c r="R1" s="160">
        <v>5</v>
      </c>
      <c r="S1" s="160">
        <v>5</v>
      </c>
      <c r="T1" s="160">
        <v>5</v>
      </c>
      <c r="U1" s="160" t="s">
        <v>338</v>
      </c>
    </row>
    <row r="2" spans="1:21" ht="12.75" x14ac:dyDescent="0.2">
      <c r="A2" s="159">
        <v>44548.425439398146</v>
      </c>
      <c r="B2" s="160" t="s">
        <v>215</v>
      </c>
      <c r="C2" s="160" t="s">
        <v>26</v>
      </c>
      <c r="D2" s="160" t="s">
        <v>27</v>
      </c>
      <c r="E2" s="160" t="s">
        <v>29</v>
      </c>
      <c r="F2" s="160" t="s">
        <v>48</v>
      </c>
      <c r="G2" s="160" t="s">
        <v>48</v>
      </c>
      <c r="H2" s="160" t="s">
        <v>30</v>
      </c>
      <c r="I2" s="160">
        <v>5</v>
      </c>
      <c r="J2" s="160">
        <v>4</v>
      </c>
      <c r="K2" s="160">
        <v>4</v>
      </c>
      <c r="L2" s="160">
        <v>4</v>
      </c>
      <c r="M2" s="160">
        <v>4</v>
      </c>
      <c r="N2" s="160">
        <v>4</v>
      </c>
      <c r="O2" s="160">
        <v>4</v>
      </c>
      <c r="P2" s="160">
        <v>4</v>
      </c>
      <c r="Q2" s="160">
        <v>5</v>
      </c>
      <c r="R2" s="160">
        <v>4</v>
      </c>
      <c r="S2" s="160">
        <v>4</v>
      </c>
      <c r="T2" s="160">
        <v>5</v>
      </c>
    </row>
    <row r="3" spans="1:21" ht="12.75" x14ac:dyDescent="0.2">
      <c r="A3" s="159">
        <v>44548.426738425929</v>
      </c>
      <c r="B3" s="160" t="s">
        <v>231</v>
      </c>
      <c r="C3" s="160" t="s">
        <v>20</v>
      </c>
      <c r="D3" s="160" t="s">
        <v>21</v>
      </c>
      <c r="E3" s="160" t="s">
        <v>22</v>
      </c>
      <c r="F3" s="160" t="s">
        <v>28</v>
      </c>
      <c r="G3" s="160" t="s">
        <v>232</v>
      </c>
      <c r="H3" s="160" t="s">
        <v>30</v>
      </c>
      <c r="I3" s="160">
        <v>4</v>
      </c>
      <c r="J3" s="160">
        <v>4</v>
      </c>
      <c r="K3" s="160">
        <v>4</v>
      </c>
      <c r="L3" s="160">
        <v>4</v>
      </c>
      <c r="M3" s="160">
        <v>4</v>
      </c>
      <c r="N3" s="160">
        <v>4</v>
      </c>
      <c r="O3" s="160">
        <v>4</v>
      </c>
      <c r="P3" s="160">
        <v>4</v>
      </c>
      <c r="Q3" s="160">
        <v>4</v>
      </c>
      <c r="R3" s="160">
        <v>4</v>
      </c>
      <c r="S3" s="160">
        <v>4</v>
      </c>
      <c r="T3" s="160">
        <v>4</v>
      </c>
    </row>
    <row r="4" spans="1:21" ht="12.75" x14ac:dyDescent="0.2">
      <c r="A4" s="159">
        <v>44548.426811458332</v>
      </c>
      <c r="B4" s="160" t="s">
        <v>367</v>
      </c>
      <c r="C4" s="160" t="s">
        <v>20</v>
      </c>
      <c r="D4" s="160" t="s">
        <v>25</v>
      </c>
      <c r="E4" s="160" t="s">
        <v>22</v>
      </c>
      <c r="F4" s="160" t="s">
        <v>28</v>
      </c>
      <c r="G4" s="160" t="s">
        <v>159</v>
      </c>
      <c r="H4" s="160" t="s">
        <v>30</v>
      </c>
      <c r="I4" s="160">
        <v>5</v>
      </c>
      <c r="J4" s="160">
        <v>5</v>
      </c>
      <c r="K4" s="160">
        <v>5</v>
      </c>
      <c r="L4" s="160">
        <v>5</v>
      </c>
      <c r="M4" s="160">
        <v>5</v>
      </c>
      <c r="N4" s="160">
        <v>5</v>
      </c>
      <c r="O4" s="160">
        <v>5</v>
      </c>
      <c r="P4" s="160">
        <v>5</v>
      </c>
      <c r="Q4" s="160">
        <v>5</v>
      </c>
      <c r="R4" s="160">
        <v>3</v>
      </c>
      <c r="S4" s="160">
        <v>4</v>
      </c>
      <c r="T4" s="160">
        <v>4</v>
      </c>
      <c r="U4" s="160" t="s">
        <v>149</v>
      </c>
    </row>
    <row r="5" spans="1:21" ht="12.75" x14ac:dyDescent="0.2">
      <c r="A5" s="159">
        <v>44548.428210740742</v>
      </c>
      <c r="B5" s="160" t="s">
        <v>368</v>
      </c>
      <c r="C5" s="160" t="s">
        <v>20</v>
      </c>
      <c r="D5" s="160" t="s">
        <v>27</v>
      </c>
      <c r="E5" s="160" t="s">
        <v>29</v>
      </c>
      <c r="F5" s="160" t="s">
        <v>172</v>
      </c>
      <c r="G5" s="160" t="s">
        <v>491</v>
      </c>
      <c r="H5" s="160" t="s">
        <v>30</v>
      </c>
      <c r="I5" s="160">
        <v>5</v>
      </c>
      <c r="J5" s="160">
        <v>5</v>
      </c>
      <c r="K5" s="160">
        <v>5</v>
      </c>
      <c r="L5" s="160">
        <v>5</v>
      </c>
      <c r="M5" s="160">
        <v>5</v>
      </c>
      <c r="N5" s="160">
        <v>5</v>
      </c>
      <c r="O5" s="160">
        <v>5</v>
      </c>
      <c r="P5" s="160">
        <v>5</v>
      </c>
      <c r="Q5" s="160">
        <v>5</v>
      </c>
      <c r="R5" s="160">
        <v>5</v>
      </c>
      <c r="S5" s="160">
        <v>5</v>
      </c>
      <c r="T5" s="160">
        <v>5</v>
      </c>
      <c r="U5" s="160" t="s">
        <v>39</v>
      </c>
    </row>
    <row r="6" spans="1:21" ht="12.75" x14ac:dyDescent="0.2">
      <c r="A6" s="159">
        <v>44548.42842246528</v>
      </c>
      <c r="B6" s="160" t="s">
        <v>191</v>
      </c>
      <c r="C6" s="160" t="s">
        <v>26</v>
      </c>
      <c r="D6" s="160" t="s">
        <v>21</v>
      </c>
      <c r="E6" s="160" t="s">
        <v>29</v>
      </c>
      <c r="F6" s="160" t="s">
        <v>48</v>
      </c>
      <c r="G6" s="160" t="s">
        <v>48</v>
      </c>
      <c r="H6" s="160" t="s">
        <v>30</v>
      </c>
      <c r="I6" s="160">
        <v>5</v>
      </c>
      <c r="J6" s="160">
        <v>5</v>
      </c>
      <c r="K6" s="160">
        <v>5</v>
      </c>
      <c r="L6" s="160">
        <v>5</v>
      </c>
      <c r="M6" s="160">
        <v>5</v>
      </c>
      <c r="N6" s="160">
        <v>5</v>
      </c>
      <c r="O6" s="160">
        <v>5</v>
      </c>
      <c r="P6" s="160">
        <v>5</v>
      </c>
      <c r="Q6" s="160">
        <v>5</v>
      </c>
      <c r="R6" s="160">
        <v>1</v>
      </c>
      <c r="S6" s="160">
        <v>3</v>
      </c>
      <c r="T6" s="160">
        <v>5</v>
      </c>
    </row>
    <row r="7" spans="1:21" ht="12.75" x14ac:dyDescent="0.2">
      <c r="A7" s="159">
        <v>44548.430636747682</v>
      </c>
      <c r="B7" s="160" t="s">
        <v>154</v>
      </c>
      <c r="C7" s="160" t="s">
        <v>20</v>
      </c>
      <c r="D7" s="160" t="s">
        <v>27</v>
      </c>
      <c r="E7" s="160" t="s">
        <v>29</v>
      </c>
      <c r="F7" s="160" t="s">
        <v>23</v>
      </c>
      <c r="G7" s="160" t="s">
        <v>153</v>
      </c>
      <c r="H7" s="160" t="s">
        <v>30</v>
      </c>
      <c r="I7" s="160">
        <v>5</v>
      </c>
      <c r="J7" s="160">
        <v>5</v>
      </c>
      <c r="K7" s="160">
        <v>5</v>
      </c>
      <c r="L7" s="160">
        <v>5</v>
      </c>
      <c r="M7" s="160">
        <v>5</v>
      </c>
      <c r="N7" s="160">
        <v>5</v>
      </c>
      <c r="O7" s="160">
        <v>5</v>
      </c>
      <c r="P7" s="160">
        <v>5</v>
      </c>
      <c r="Q7" s="160">
        <v>5</v>
      </c>
      <c r="R7" s="160">
        <v>5</v>
      </c>
      <c r="S7" s="160">
        <v>5</v>
      </c>
      <c r="T7" s="160">
        <v>5</v>
      </c>
    </row>
    <row r="8" spans="1:21" ht="12.75" x14ac:dyDescent="0.2">
      <c r="A8" s="159">
        <v>44548.430646180554</v>
      </c>
      <c r="B8" s="160" t="s">
        <v>239</v>
      </c>
      <c r="C8" s="160" t="s">
        <v>26</v>
      </c>
      <c r="D8" s="160" t="s">
        <v>27</v>
      </c>
      <c r="E8" s="160" t="s">
        <v>29</v>
      </c>
      <c r="F8" s="160" t="s">
        <v>28</v>
      </c>
      <c r="G8" s="160" t="s">
        <v>43</v>
      </c>
      <c r="H8" s="160" t="s">
        <v>30</v>
      </c>
      <c r="I8" s="160">
        <v>5</v>
      </c>
      <c r="J8" s="160">
        <v>5</v>
      </c>
      <c r="K8" s="160">
        <v>5</v>
      </c>
      <c r="L8" s="160">
        <v>4</v>
      </c>
      <c r="M8" s="160">
        <v>5</v>
      </c>
      <c r="N8" s="160">
        <v>5</v>
      </c>
      <c r="O8" s="160">
        <v>5</v>
      </c>
      <c r="P8" s="160">
        <v>5</v>
      </c>
      <c r="Q8" s="160">
        <v>5</v>
      </c>
      <c r="R8" s="160">
        <v>3</v>
      </c>
      <c r="S8" s="160">
        <v>5</v>
      </c>
      <c r="T8" s="160">
        <v>5</v>
      </c>
      <c r="U8" s="160" t="s">
        <v>476</v>
      </c>
    </row>
    <row r="9" spans="1:21" ht="12.75" x14ac:dyDescent="0.2">
      <c r="A9" s="159">
        <v>44548.432208090278</v>
      </c>
      <c r="B9" s="160" t="s">
        <v>190</v>
      </c>
      <c r="C9" s="160" t="s">
        <v>20</v>
      </c>
      <c r="D9" s="160" t="s">
        <v>27</v>
      </c>
      <c r="E9" s="160" t="s">
        <v>29</v>
      </c>
      <c r="F9" s="160" t="s">
        <v>28</v>
      </c>
      <c r="G9" s="160" t="s">
        <v>148</v>
      </c>
      <c r="H9" s="160" t="s">
        <v>30</v>
      </c>
      <c r="I9" s="160">
        <v>5</v>
      </c>
      <c r="J9" s="160">
        <v>5</v>
      </c>
      <c r="K9" s="160">
        <v>5</v>
      </c>
      <c r="L9" s="160">
        <v>5</v>
      </c>
      <c r="M9" s="160">
        <v>5</v>
      </c>
      <c r="N9" s="160">
        <v>5</v>
      </c>
      <c r="O9" s="160">
        <v>5</v>
      </c>
      <c r="P9" s="160">
        <v>5</v>
      </c>
      <c r="Q9" s="160">
        <v>5</v>
      </c>
      <c r="R9" s="160">
        <v>5</v>
      </c>
      <c r="S9" s="160">
        <v>5</v>
      </c>
      <c r="T9" s="160">
        <v>5</v>
      </c>
    </row>
    <row r="10" spans="1:21" ht="12.75" x14ac:dyDescent="0.2">
      <c r="A10" s="159">
        <v>44548.433499143517</v>
      </c>
      <c r="B10" s="160" t="s">
        <v>378</v>
      </c>
      <c r="C10" s="160" t="s">
        <v>20</v>
      </c>
      <c r="D10" s="160" t="s">
        <v>27</v>
      </c>
      <c r="E10" s="160" t="s">
        <v>29</v>
      </c>
      <c r="F10" s="160" t="s">
        <v>42</v>
      </c>
      <c r="G10" s="160" t="s">
        <v>170</v>
      </c>
      <c r="H10" s="160" t="s">
        <v>30</v>
      </c>
      <c r="I10" s="160">
        <v>5</v>
      </c>
      <c r="J10" s="160">
        <v>5</v>
      </c>
      <c r="K10" s="160">
        <v>5</v>
      </c>
      <c r="L10" s="160">
        <v>5</v>
      </c>
      <c r="M10" s="160">
        <v>5</v>
      </c>
      <c r="N10" s="160">
        <v>5</v>
      </c>
      <c r="O10" s="160">
        <v>5</v>
      </c>
      <c r="P10" s="160">
        <v>5</v>
      </c>
      <c r="Q10" s="160">
        <v>5</v>
      </c>
      <c r="R10" s="160">
        <v>3</v>
      </c>
      <c r="S10" s="160">
        <v>4</v>
      </c>
      <c r="T10" s="160">
        <v>4</v>
      </c>
    </row>
    <row r="11" spans="1:21" ht="12.75" x14ac:dyDescent="0.2">
      <c r="A11" s="159">
        <v>44548.441283055552</v>
      </c>
      <c r="B11" s="160" t="s">
        <v>259</v>
      </c>
      <c r="C11" s="160" t="s">
        <v>26</v>
      </c>
      <c r="D11" s="160" t="s">
        <v>27</v>
      </c>
      <c r="E11" s="160" t="s">
        <v>29</v>
      </c>
      <c r="F11" s="160" t="s">
        <v>42</v>
      </c>
      <c r="G11" s="160" t="s">
        <v>157</v>
      </c>
      <c r="H11" s="160" t="s">
        <v>30</v>
      </c>
      <c r="I11" s="160">
        <v>3</v>
      </c>
      <c r="J11" s="160">
        <v>4</v>
      </c>
      <c r="K11" s="160">
        <v>4</v>
      </c>
      <c r="L11" s="160">
        <v>4</v>
      </c>
      <c r="M11" s="160">
        <v>5</v>
      </c>
      <c r="N11" s="160">
        <v>5</v>
      </c>
      <c r="O11" s="160">
        <v>5</v>
      </c>
      <c r="P11" s="160">
        <v>5</v>
      </c>
      <c r="Q11" s="160">
        <v>5</v>
      </c>
      <c r="R11" s="160">
        <v>5</v>
      </c>
      <c r="S11" s="160">
        <v>5</v>
      </c>
      <c r="T11" s="160">
        <v>5</v>
      </c>
    </row>
    <row r="12" spans="1:21" ht="12.75" x14ac:dyDescent="0.2">
      <c r="A12" s="159">
        <v>44548.441868159724</v>
      </c>
      <c r="B12" s="160" t="s">
        <v>395</v>
      </c>
      <c r="C12" s="160" t="s">
        <v>20</v>
      </c>
      <c r="D12" s="160" t="s">
        <v>25</v>
      </c>
      <c r="E12" s="160" t="s">
        <v>29</v>
      </c>
      <c r="F12" s="160" t="s">
        <v>28</v>
      </c>
      <c r="G12" s="160" t="s">
        <v>183</v>
      </c>
      <c r="H12" s="160" t="s">
        <v>30</v>
      </c>
      <c r="I12" s="160">
        <v>5</v>
      </c>
      <c r="J12" s="160">
        <v>5</v>
      </c>
      <c r="K12" s="160">
        <v>5</v>
      </c>
      <c r="L12" s="160">
        <v>5</v>
      </c>
      <c r="M12" s="160">
        <v>5</v>
      </c>
      <c r="N12" s="160">
        <v>5</v>
      </c>
      <c r="O12" s="160">
        <v>5</v>
      </c>
      <c r="P12" s="160">
        <v>5</v>
      </c>
      <c r="Q12" s="160">
        <v>5</v>
      </c>
      <c r="R12" s="160">
        <v>5</v>
      </c>
      <c r="S12" s="160">
        <v>5</v>
      </c>
      <c r="T12" s="160">
        <v>5</v>
      </c>
    </row>
    <row r="13" spans="1:21" ht="12.75" x14ac:dyDescent="0.2">
      <c r="A13" s="159">
        <v>44548.443808252312</v>
      </c>
      <c r="B13" s="160" t="s">
        <v>402</v>
      </c>
      <c r="C13" s="160" t="s">
        <v>26</v>
      </c>
      <c r="D13" s="160" t="s">
        <v>27</v>
      </c>
      <c r="E13" s="160" t="s">
        <v>29</v>
      </c>
      <c r="F13" s="160" t="s">
        <v>384</v>
      </c>
      <c r="G13" s="160" t="s">
        <v>403</v>
      </c>
      <c r="H13" s="160" t="s">
        <v>30</v>
      </c>
      <c r="I13" s="160">
        <v>5</v>
      </c>
      <c r="J13" s="160">
        <v>4</v>
      </c>
      <c r="K13" s="160">
        <v>3</v>
      </c>
      <c r="L13" s="160">
        <v>3</v>
      </c>
      <c r="M13" s="160">
        <v>5</v>
      </c>
      <c r="N13" s="160">
        <v>4</v>
      </c>
      <c r="O13" s="160">
        <v>4</v>
      </c>
      <c r="P13" s="160">
        <v>5</v>
      </c>
      <c r="Q13" s="160">
        <v>5</v>
      </c>
      <c r="R13" s="160">
        <v>2</v>
      </c>
      <c r="S13" s="160">
        <v>3</v>
      </c>
      <c r="T13" s="160">
        <v>4</v>
      </c>
    </row>
    <row r="14" spans="1:21" ht="12.75" x14ac:dyDescent="0.2">
      <c r="A14" s="159">
        <v>44548.447490439816</v>
      </c>
      <c r="B14" s="160" t="s">
        <v>413</v>
      </c>
      <c r="C14" s="160" t="s">
        <v>20</v>
      </c>
      <c r="D14" s="160" t="s">
        <v>27</v>
      </c>
      <c r="E14" s="160" t="s">
        <v>29</v>
      </c>
      <c r="F14" s="160" t="s">
        <v>38</v>
      </c>
      <c r="G14" s="160" t="s">
        <v>414</v>
      </c>
      <c r="H14" s="160" t="s">
        <v>30</v>
      </c>
      <c r="I14" s="160">
        <v>4</v>
      </c>
      <c r="J14" s="160">
        <v>4</v>
      </c>
      <c r="K14" s="160">
        <v>4</v>
      </c>
      <c r="L14" s="160">
        <v>3</v>
      </c>
      <c r="M14" s="160">
        <v>4</v>
      </c>
      <c r="N14" s="160">
        <v>5</v>
      </c>
      <c r="O14" s="160">
        <v>4</v>
      </c>
      <c r="P14" s="160">
        <v>4</v>
      </c>
      <c r="Q14" s="160">
        <v>3</v>
      </c>
      <c r="R14" s="160">
        <v>3</v>
      </c>
      <c r="S14" s="160">
        <v>4</v>
      </c>
      <c r="T14" s="160">
        <v>4</v>
      </c>
    </row>
    <row r="15" spans="1:21" ht="12.75" x14ac:dyDescent="0.2">
      <c r="A15" s="159">
        <v>44548.449706168976</v>
      </c>
      <c r="B15" s="160" t="s">
        <v>251</v>
      </c>
      <c r="C15" s="160" t="s">
        <v>26</v>
      </c>
      <c r="D15" s="160" t="s">
        <v>27</v>
      </c>
      <c r="E15" s="160" t="s">
        <v>29</v>
      </c>
      <c r="F15" s="160" t="s">
        <v>172</v>
      </c>
      <c r="G15" s="160" t="s">
        <v>407</v>
      </c>
      <c r="H15" s="160" t="s">
        <v>30</v>
      </c>
      <c r="I15" s="160">
        <v>5</v>
      </c>
      <c r="J15" s="160">
        <v>5</v>
      </c>
      <c r="K15" s="160">
        <v>5</v>
      </c>
      <c r="L15" s="160">
        <v>5</v>
      </c>
      <c r="M15" s="160">
        <v>5</v>
      </c>
      <c r="N15" s="160">
        <v>5</v>
      </c>
      <c r="O15" s="160">
        <v>4</v>
      </c>
      <c r="P15" s="160">
        <v>4</v>
      </c>
      <c r="Q15" s="160">
        <v>5</v>
      </c>
      <c r="R15" s="160">
        <v>5</v>
      </c>
      <c r="S15" s="160">
        <v>5</v>
      </c>
      <c r="T15" s="160">
        <v>5</v>
      </c>
    </row>
    <row r="16" spans="1:21" ht="12.75" x14ac:dyDescent="0.2">
      <c r="A16" s="159">
        <v>44548.450174837963</v>
      </c>
      <c r="B16" s="160" t="s">
        <v>244</v>
      </c>
      <c r="C16" s="160" t="s">
        <v>20</v>
      </c>
      <c r="D16" s="160" t="s">
        <v>25</v>
      </c>
      <c r="E16" s="160" t="s">
        <v>29</v>
      </c>
      <c r="F16" s="160" t="s">
        <v>48</v>
      </c>
      <c r="G16" s="160" t="s">
        <v>48</v>
      </c>
      <c r="H16" s="160" t="s">
        <v>30</v>
      </c>
      <c r="I16" s="160">
        <v>5</v>
      </c>
      <c r="J16" s="160">
        <v>5</v>
      </c>
      <c r="K16" s="160">
        <v>5</v>
      </c>
      <c r="L16" s="160">
        <v>5</v>
      </c>
      <c r="M16" s="160">
        <v>5</v>
      </c>
      <c r="N16" s="160">
        <v>5</v>
      </c>
      <c r="O16" s="160">
        <v>5</v>
      </c>
      <c r="P16" s="160">
        <v>5</v>
      </c>
      <c r="Q16" s="160">
        <v>5</v>
      </c>
      <c r="R16" s="160">
        <v>5</v>
      </c>
      <c r="S16" s="160">
        <v>5</v>
      </c>
      <c r="T16" s="160">
        <v>5</v>
      </c>
    </row>
    <row r="17" spans="1:21" ht="12.75" x14ac:dyDescent="0.2">
      <c r="A17" s="159">
        <v>44548.451684189815</v>
      </c>
      <c r="B17" s="160" t="s">
        <v>415</v>
      </c>
      <c r="C17" s="160" t="s">
        <v>20</v>
      </c>
      <c r="D17" s="160" t="s">
        <v>25</v>
      </c>
      <c r="E17" s="160" t="s">
        <v>29</v>
      </c>
      <c r="F17" s="160" t="s">
        <v>28</v>
      </c>
      <c r="G17" s="160" t="s">
        <v>33</v>
      </c>
      <c r="H17" s="160" t="s">
        <v>30</v>
      </c>
      <c r="I17" s="160">
        <v>5</v>
      </c>
      <c r="J17" s="160">
        <v>5</v>
      </c>
      <c r="K17" s="160">
        <v>5</v>
      </c>
      <c r="L17" s="160">
        <v>4</v>
      </c>
      <c r="M17" s="160">
        <v>5</v>
      </c>
      <c r="N17" s="160">
        <v>5</v>
      </c>
      <c r="O17" s="160">
        <v>5</v>
      </c>
      <c r="P17" s="160">
        <v>5</v>
      </c>
      <c r="Q17" s="160">
        <v>5</v>
      </c>
      <c r="R17" s="160">
        <v>3</v>
      </c>
      <c r="S17" s="160">
        <v>4</v>
      </c>
      <c r="T17" s="160">
        <v>4</v>
      </c>
      <c r="U17" s="160" t="s">
        <v>416</v>
      </c>
    </row>
    <row r="18" spans="1:21" ht="12.75" x14ac:dyDescent="0.2">
      <c r="A18" s="159">
        <v>44548.452808460643</v>
      </c>
      <c r="B18" s="160" t="s">
        <v>234</v>
      </c>
      <c r="C18" s="160" t="s">
        <v>20</v>
      </c>
      <c r="D18" s="160" t="s">
        <v>27</v>
      </c>
      <c r="E18" s="160" t="s">
        <v>29</v>
      </c>
      <c r="F18" s="160" t="s">
        <v>48</v>
      </c>
      <c r="G18" s="160" t="s">
        <v>48</v>
      </c>
      <c r="H18" s="160" t="s">
        <v>30</v>
      </c>
      <c r="I18" s="160">
        <v>4</v>
      </c>
      <c r="J18" s="160">
        <v>4</v>
      </c>
      <c r="K18" s="160">
        <v>4</v>
      </c>
      <c r="L18" s="160">
        <v>4</v>
      </c>
      <c r="M18" s="160">
        <v>4</v>
      </c>
      <c r="N18" s="160">
        <v>4</v>
      </c>
      <c r="O18" s="160">
        <v>4</v>
      </c>
      <c r="P18" s="160">
        <v>4</v>
      </c>
      <c r="Q18" s="160">
        <v>4</v>
      </c>
      <c r="R18" s="160">
        <v>4</v>
      </c>
      <c r="S18" s="160">
        <v>4</v>
      </c>
      <c r="T18" s="160">
        <v>4</v>
      </c>
      <c r="U18" s="160" t="s">
        <v>39</v>
      </c>
    </row>
    <row r="19" spans="1:21" ht="12.75" x14ac:dyDescent="0.2">
      <c r="A19" s="159">
        <v>44548.456457789347</v>
      </c>
      <c r="B19" s="160" t="s">
        <v>423</v>
      </c>
      <c r="C19" s="160" t="s">
        <v>26</v>
      </c>
      <c r="D19" s="160" t="s">
        <v>27</v>
      </c>
      <c r="E19" s="160" t="s">
        <v>29</v>
      </c>
      <c r="F19" s="160" t="s">
        <v>238</v>
      </c>
      <c r="G19" s="211" t="s">
        <v>493</v>
      </c>
      <c r="H19" s="160" t="s">
        <v>30</v>
      </c>
      <c r="I19" s="160">
        <v>5</v>
      </c>
      <c r="J19" s="160">
        <v>5</v>
      </c>
      <c r="K19" s="160">
        <v>4</v>
      </c>
      <c r="L19" s="160">
        <v>4</v>
      </c>
      <c r="M19" s="160">
        <v>5</v>
      </c>
      <c r="N19" s="160">
        <v>4</v>
      </c>
      <c r="O19" s="160">
        <v>5</v>
      </c>
      <c r="P19" s="160">
        <v>4</v>
      </c>
      <c r="Q19" s="160">
        <v>5</v>
      </c>
      <c r="R19" s="160">
        <v>2</v>
      </c>
      <c r="S19" s="160">
        <v>3</v>
      </c>
      <c r="T19" s="160">
        <v>3</v>
      </c>
    </row>
    <row r="20" spans="1:21" ht="12.75" x14ac:dyDescent="0.2">
      <c r="A20" s="159">
        <v>44548.458788657408</v>
      </c>
      <c r="B20" s="160" t="s">
        <v>255</v>
      </c>
      <c r="C20" s="160" t="s">
        <v>20</v>
      </c>
      <c r="D20" s="160" t="s">
        <v>27</v>
      </c>
      <c r="E20" s="160" t="s">
        <v>29</v>
      </c>
      <c r="F20" s="160" t="s">
        <v>143</v>
      </c>
      <c r="G20" s="160" t="s">
        <v>256</v>
      </c>
      <c r="H20" s="160" t="s">
        <v>30</v>
      </c>
      <c r="I20" s="160">
        <v>5</v>
      </c>
      <c r="J20" s="160">
        <v>4</v>
      </c>
      <c r="K20" s="160">
        <v>4</v>
      </c>
      <c r="L20" s="160">
        <v>4</v>
      </c>
      <c r="M20" s="160">
        <v>5</v>
      </c>
      <c r="N20" s="160">
        <v>5</v>
      </c>
      <c r="O20" s="160">
        <v>5</v>
      </c>
      <c r="P20" s="160">
        <v>5</v>
      </c>
      <c r="Q20" s="160">
        <v>5</v>
      </c>
      <c r="R20" s="160">
        <v>2</v>
      </c>
      <c r="S20" s="160">
        <v>4</v>
      </c>
      <c r="T20" s="160">
        <v>4</v>
      </c>
      <c r="U20" s="160" t="s">
        <v>427</v>
      </c>
    </row>
    <row r="21" spans="1:21" ht="12.75" x14ac:dyDescent="0.2">
      <c r="A21" s="159">
        <v>44548.462331736111</v>
      </c>
      <c r="B21" s="160" t="s">
        <v>228</v>
      </c>
      <c r="C21" s="160" t="s">
        <v>20</v>
      </c>
      <c r="D21" s="160" t="s">
        <v>27</v>
      </c>
      <c r="E21" s="160" t="s">
        <v>29</v>
      </c>
      <c r="F21" s="160" t="s">
        <v>28</v>
      </c>
      <c r="G21" s="160" t="s">
        <v>148</v>
      </c>
      <c r="H21" s="160" t="s">
        <v>30</v>
      </c>
      <c r="I21" s="160">
        <v>5</v>
      </c>
      <c r="J21" s="160">
        <v>5</v>
      </c>
      <c r="K21" s="160">
        <v>5</v>
      </c>
      <c r="L21" s="160">
        <v>5</v>
      </c>
      <c r="M21" s="160">
        <v>5</v>
      </c>
      <c r="N21" s="160">
        <v>5</v>
      </c>
      <c r="O21" s="160">
        <v>5</v>
      </c>
      <c r="P21" s="160">
        <v>5</v>
      </c>
      <c r="Q21" s="160">
        <v>5</v>
      </c>
      <c r="R21" s="160">
        <v>2</v>
      </c>
      <c r="S21" s="160">
        <v>3</v>
      </c>
      <c r="T21" s="160">
        <v>4</v>
      </c>
    </row>
    <row r="22" spans="1:21" ht="12.75" x14ac:dyDescent="0.2">
      <c r="A22" s="159">
        <v>44548.46323105324</v>
      </c>
      <c r="B22" s="160" t="s">
        <v>252</v>
      </c>
      <c r="C22" s="160" t="s">
        <v>26</v>
      </c>
      <c r="D22" s="160" t="s">
        <v>21</v>
      </c>
      <c r="E22" s="160" t="s">
        <v>22</v>
      </c>
      <c r="F22" s="160" t="s">
        <v>48</v>
      </c>
      <c r="G22" s="160" t="s">
        <v>48</v>
      </c>
      <c r="H22" s="160" t="s">
        <v>30</v>
      </c>
      <c r="I22" s="160">
        <v>5</v>
      </c>
      <c r="J22" s="160">
        <v>5</v>
      </c>
      <c r="K22" s="160">
        <v>5</v>
      </c>
      <c r="L22" s="160">
        <v>5</v>
      </c>
      <c r="M22" s="160">
        <v>5</v>
      </c>
      <c r="N22" s="160">
        <v>5</v>
      </c>
      <c r="O22" s="160">
        <v>5</v>
      </c>
      <c r="P22" s="160">
        <v>5</v>
      </c>
      <c r="Q22" s="160">
        <v>5</v>
      </c>
      <c r="R22" s="160">
        <v>2</v>
      </c>
      <c r="S22" s="160">
        <v>4</v>
      </c>
      <c r="T22" s="160">
        <v>4</v>
      </c>
      <c r="U22" s="160" t="s">
        <v>437</v>
      </c>
    </row>
    <row r="23" spans="1:21" ht="12.75" x14ac:dyDescent="0.2">
      <c r="A23" s="159">
        <v>44548.463414108795</v>
      </c>
      <c r="B23" s="160" t="s">
        <v>260</v>
      </c>
      <c r="C23" s="160" t="s">
        <v>26</v>
      </c>
      <c r="D23" s="160" t="s">
        <v>21</v>
      </c>
      <c r="E23" s="160" t="s">
        <v>22</v>
      </c>
      <c r="F23" s="160" t="s">
        <v>48</v>
      </c>
      <c r="G23" s="160" t="s">
        <v>48</v>
      </c>
      <c r="H23" s="160" t="s">
        <v>30</v>
      </c>
      <c r="I23" s="160">
        <v>4</v>
      </c>
      <c r="J23" s="160">
        <v>4</v>
      </c>
      <c r="K23" s="160">
        <v>4</v>
      </c>
      <c r="L23" s="160">
        <v>4</v>
      </c>
      <c r="M23" s="160">
        <v>4</v>
      </c>
      <c r="N23" s="160">
        <v>4</v>
      </c>
      <c r="O23" s="160">
        <v>4</v>
      </c>
      <c r="P23" s="160">
        <v>4</v>
      </c>
      <c r="Q23" s="160">
        <v>4</v>
      </c>
      <c r="R23" s="160">
        <v>2</v>
      </c>
      <c r="S23" s="160">
        <v>3</v>
      </c>
      <c r="T23" s="160">
        <v>3</v>
      </c>
      <c r="U23" s="160" t="s">
        <v>484</v>
      </c>
    </row>
    <row r="24" spans="1:21" ht="12.75" x14ac:dyDescent="0.2">
      <c r="A24" s="159">
        <v>44548.464932002316</v>
      </c>
      <c r="B24" s="160" t="s">
        <v>249</v>
      </c>
      <c r="C24" s="160" t="s">
        <v>20</v>
      </c>
      <c r="D24" s="160" t="s">
        <v>21</v>
      </c>
      <c r="E24" s="160" t="s">
        <v>22</v>
      </c>
      <c r="F24" s="160" t="s">
        <v>48</v>
      </c>
      <c r="G24" s="160" t="s">
        <v>48</v>
      </c>
      <c r="H24" s="160" t="s">
        <v>30</v>
      </c>
      <c r="I24" s="160">
        <v>4</v>
      </c>
      <c r="J24" s="160">
        <v>4</v>
      </c>
      <c r="K24" s="160">
        <v>4</v>
      </c>
      <c r="L24" s="160">
        <v>4</v>
      </c>
      <c r="M24" s="160">
        <v>4</v>
      </c>
      <c r="N24" s="160">
        <v>4</v>
      </c>
      <c r="O24" s="160">
        <v>4</v>
      </c>
      <c r="P24" s="160">
        <v>4</v>
      </c>
      <c r="Q24" s="160">
        <v>4</v>
      </c>
      <c r="R24" s="160">
        <v>4</v>
      </c>
      <c r="S24" s="160">
        <v>4</v>
      </c>
      <c r="T24" s="160">
        <v>4</v>
      </c>
    </row>
    <row r="25" spans="1:21" ht="12.75" x14ac:dyDescent="0.2">
      <c r="A25" s="159">
        <v>44548.465164988425</v>
      </c>
      <c r="B25" s="160" t="s">
        <v>194</v>
      </c>
      <c r="C25" s="160" t="s">
        <v>26</v>
      </c>
      <c r="D25" s="160" t="s">
        <v>27</v>
      </c>
      <c r="E25" s="160" t="s">
        <v>29</v>
      </c>
      <c r="F25" s="160" t="s">
        <v>48</v>
      </c>
      <c r="G25" s="160" t="s">
        <v>48</v>
      </c>
      <c r="H25" s="160" t="s">
        <v>30</v>
      </c>
      <c r="I25" s="160">
        <v>5</v>
      </c>
      <c r="J25" s="160">
        <v>5</v>
      </c>
      <c r="K25" s="160">
        <v>5</v>
      </c>
      <c r="L25" s="160">
        <v>5</v>
      </c>
      <c r="M25" s="160">
        <v>5</v>
      </c>
      <c r="N25" s="160">
        <v>5</v>
      </c>
      <c r="O25" s="160">
        <v>5</v>
      </c>
      <c r="P25" s="160">
        <v>5</v>
      </c>
      <c r="Q25" s="160">
        <v>5</v>
      </c>
      <c r="R25" s="160">
        <v>2</v>
      </c>
      <c r="S25" s="160">
        <v>4</v>
      </c>
      <c r="T25" s="160">
        <v>4</v>
      </c>
    </row>
    <row r="26" spans="1:21" ht="12.75" x14ac:dyDescent="0.2">
      <c r="A26" s="159">
        <v>44548.466141875004</v>
      </c>
      <c r="B26" s="160" t="s">
        <v>262</v>
      </c>
      <c r="C26" s="160" t="s">
        <v>26</v>
      </c>
      <c r="D26" s="160" t="s">
        <v>27</v>
      </c>
      <c r="E26" s="160" t="s">
        <v>29</v>
      </c>
      <c r="F26" s="160" t="s">
        <v>23</v>
      </c>
      <c r="G26" s="160" t="s">
        <v>160</v>
      </c>
      <c r="H26" s="160" t="s">
        <v>30</v>
      </c>
      <c r="I26" s="160">
        <v>5</v>
      </c>
      <c r="J26" s="160">
        <v>5</v>
      </c>
      <c r="K26" s="160">
        <v>5</v>
      </c>
      <c r="L26" s="160">
        <v>5</v>
      </c>
      <c r="M26" s="160">
        <v>5</v>
      </c>
      <c r="N26" s="160">
        <v>5</v>
      </c>
      <c r="O26" s="160">
        <v>5</v>
      </c>
      <c r="P26" s="160">
        <v>5</v>
      </c>
      <c r="Q26" s="160">
        <v>5</v>
      </c>
      <c r="R26" s="160">
        <v>1</v>
      </c>
      <c r="S26" s="160">
        <v>3</v>
      </c>
      <c r="T26" s="160">
        <v>3</v>
      </c>
    </row>
    <row r="27" spans="1:21" ht="12.75" x14ac:dyDescent="0.2">
      <c r="A27" s="159">
        <v>44548.468826875003</v>
      </c>
      <c r="B27" s="160" t="s">
        <v>225</v>
      </c>
      <c r="C27" s="160" t="s">
        <v>26</v>
      </c>
      <c r="D27" s="160" t="s">
        <v>27</v>
      </c>
      <c r="E27" s="160" t="s">
        <v>29</v>
      </c>
      <c r="F27" s="160" t="s">
        <v>48</v>
      </c>
      <c r="G27" s="160" t="s">
        <v>48</v>
      </c>
      <c r="H27" s="160" t="s">
        <v>30</v>
      </c>
      <c r="I27" s="160">
        <v>4</v>
      </c>
      <c r="J27" s="160">
        <v>5</v>
      </c>
      <c r="K27" s="160">
        <v>5</v>
      </c>
      <c r="L27" s="160">
        <v>5</v>
      </c>
      <c r="M27" s="160">
        <v>5</v>
      </c>
      <c r="N27" s="160">
        <v>5</v>
      </c>
      <c r="O27" s="160">
        <v>5</v>
      </c>
      <c r="P27" s="160">
        <v>5</v>
      </c>
      <c r="Q27" s="160">
        <v>5</v>
      </c>
      <c r="R27" s="160">
        <v>5</v>
      </c>
      <c r="S27" s="160">
        <v>5</v>
      </c>
      <c r="T27" s="160">
        <v>5</v>
      </c>
      <c r="U27" s="160" t="s">
        <v>39</v>
      </c>
    </row>
    <row r="28" spans="1:21" ht="12.75" x14ac:dyDescent="0.2">
      <c r="A28" s="159">
        <v>44548.469118090274</v>
      </c>
      <c r="B28" s="160" t="s">
        <v>254</v>
      </c>
      <c r="C28" s="160" t="s">
        <v>20</v>
      </c>
      <c r="D28" s="160" t="s">
        <v>27</v>
      </c>
      <c r="E28" s="160" t="s">
        <v>29</v>
      </c>
      <c r="F28" s="160" t="s">
        <v>23</v>
      </c>
      <c r="G28" s="160" t="s">
        <v>160</v>
      </c>
      <c r="H28" s="160" t="s">
        <v>30</v>
      </c>
      <c r="I28" s="160">
        <v>5</v>
      </c>
      <c r="J28" s="160">
        <v>5</v>
      </c>
      <c r="K28" s="160">
        <v>5</v>
      </c>
      <c r="L28" s="160">
        <v>5</v>
      </c>
      <c r="M28" s="160">
        <v>5</v>
      </c>
      <c r="N28" s="160">
        <v>5</v>
      </c>
      <c r="O28" s="160">
        <v>5</v>
      </c>
      <c r="P28" s="160">
        <v>5</v>
      </c>
      <c r="Q28" s="160">
        <v>5</v>
      </c>
      <c r="R28" s="160">
        <v>5</v>
      </c>
      <c r="S28" s="160">
        <v>5</v>
      </c>
      <c r="T28" s="160">
        <v>5</v>
      </c>
    </row>
    <row r="29" spans="1:21" ht="12.75" x14ac:dyDescent="0.2">
      <c r="A29" s="159">
        <v>44548.469781446758</v>
      </c>
      <c r="B29" s="160" t="s">
        <v>443</v>
      </c>
      <c r="C29" s="160" t="s">
        <v>20</v>
      </c>
      <c r="D29" s="160" t="s">
        <v>25</v>
      </c>
      <c r="E29" s="160" t="s">
        <v>29</v>
      </c>
      <c r="F29" s="160" t="s">
        <v>198</v>
      </c>
      <c r="G29" s="160" t="s">
        <v>199</v>
      </c>
      <c r="H29" s="160" t="s">
        <v>30</v>
      </c>
      <c r="I29" s="160">
        <v>4</v>
      </c>
      <c r="J29" s="160">
        <v>4</v>
      </c>
      <c r="K29" s="160">
        <v>4</v>
      </c>
      <c r="L29" s="160">
        <v>4</v>
      </c>
      <c r="M29" s="160">
        <v>4</v>
      </c>
      <c r="N29" s="160">
        <v>4</v>
      </c>
      <c r="O29" s="160">
        <v>4</v>
      </c>
      <c r="P29" s="160">
        <v>4</v>
      </c>
      <c r="Q29" s="160">
        <v>4</v>
      </c>
      <c r="R29" s="160">
        <v>4</v>
      </c>
      <c r="S29" s="160">
        <v>4</v>
      </c>
      <c r="T29" s="160">
        <v>4</v>
      </c>
    </row>
    <row r="30" spans="1:21" ht="12.75" x14ac:dyDescent="0.2">
      <c r="A30" s="159">
        <v>44548.477656620365</v>
      </c>
      <c r="B30" s="160" t="s">
        <v>248</v>
      </c>
      <c r="C30" s="160" t="s">
        <v>26</v>
      </c>
      <c r="D30" s="160" t="s">
        <v>21</v>
      </c>
      <c r="E30" s="160" t="s">
        <v>22</v>
      </c>
      <c r="F30" s="160" t="s">
        <v>23</v>
      </c>
      <c r="G30" s="160" t="s">
        <v>162</v>
      </c>
      <c r="H30" s="160" t="s">
        <v>30</v>
      </c>
      <c r="I30" s="160">
        <v>4</v>
      </c>
      <c r="J30" s="160">
        <v>4</v>
      </c>
      <c r="K30" s="160">
        <v>4</v>
      </c>
      <c r="L30" s="160">
        <v>4</v>
      </c>
      <c r="M30" s="160">
        <v>4</v>
      </c>
      <c r="N30" s="160">
        <v>4</v>
      </c>
      <c r="O30" s="160">
        <v>4</v>
      </c>
      <c r="P30" s="160">
        <v>4</v>
      </c>
      <c r="Q30" s="160">
        <v>4</v>
      </c>
      <c r="R30" s="160">
        <v>3</v>
      </c>
      <c r="S30" s="160">
        <v>4</v>
      </c>
      <c r="T30" s="160">
        <v>4</v>
      </c>
    </row>
    <row r="31" spans="1:21" ht="12.75" x14ac:dyDescent="0.2">
      <c r="A31" s="159">
        <v>44548.479695300921</v>
      </c>
      <c r="B31" s="160" t="s">
        <v>447</v>
      </c>
      <c r="C31" s="160" t="s">
        <v>26</v>
      </c>
      <c r="D31" s="160" t="s">
        <v>27</v>
      </c>
      <c r="E31" s="160" t="s">
        <v>22</v>
      </c>
      <c r="F31" s="160" t="s">
        <v>143</v>
      </c>
      <c r="G31" s="160" t="s">
        <v>155</v>
      </c>
      <c r="H31" s="160" t="s">
        <v>30</v>
      </c>
      <c r="I31" s="160">
        <v>4</v>
      </c>
      <c r="J31" s="160">
        <v>4</v>
      </c>
      <c r="K31" s="160">
        <v>4</v>
      </c>
      <c r="L31" s="160">
        <v>4</v>
      </c>
      <c r="M31" s="160">
        <v>5</v>
      </c>
      <c r="N31" s="160">
        <v>5</v>
      </c>
      <c r="O31" s="160">
        <v>5</v>
      </c>
      <c r="P31" s="160">
        <v>5</v>
      </c>
      <c r="Q31" s="160">
        <v>5</v>
      </c>
      <c r="R31" s="160">
        <v>2</v>
      </c>
      <c r="S31" s="160">
        <v>4</v>
      </c>
      <c r="T31" s="160">
        <v>5</v>
      </c>
      <c r="U31" s="160" t="s">
        <v>39</v>
      </c>
    </row>
    <row r="32" spans="1:21" ht="12.75" x14ac:dyDescent="0.2">
      <c r="A32" s="159">
        <v>44548.48012832176</v>
      </c>
      <c r="B32" s="160" t="s">
        <v>253</v>
      </c>
      <c r="C32" s="160" t="s">
        <v>20</v>
      </c>
      <c r="D32" s="160" t="s">
        <v>25</v>
      </c>
      <c r="E32" s="160" t="s">
        <v>22</v>
      </c>
      <c r="F32" s="160" t="s">
        <v>48</v>
      </c>
      <c r="G32" s="160" t="s">
        <v>48</v>
      </c>
      <c r="H32" s="160" t="s">
        <v>30</v>
      </c>
      <c r="I32" s="160">
        <v>3</v>
      </c>
      <c r="J32" s="160">
        <v>4</v>
      </c>
      <c r="K32" s="160">
        <v>4</v>
      </c>
      <c r="L32" s="160">
        <v>4</v>
      </c>
      <c r="M32" s="160">
        <v>4</v>
      </c>
      <c r="N32" s="160">
        <v>4</v>
      </c>
      <c r="O32" s="160">
        <v>3</v>
      </c>
      <c r="P32" s="160">
        <v>3</v>
      </c>
      <c r="Q32" s="160">
        <v>5</v>
      </c>
      <c r="R32" s="160">
        <v>3</v>
      </c>
      <c r="S32" s="160">
        <v>3</v>
      </c>
      <c r="T32" s="160">
        <v>3</v>
      </c>
    </row>
    <row r="33" spans="1:21" ht="12.75" x14ac:dyDescent="0.2">
      <c r="A33" s="159">
        <v>44548.481234305553</v>
      </c>
      <c r="B33" s="160" t="s">
        <v>243</v>
      </c>
      <c r="C33" s="160" t="s">
        <v>26</v>
      </c>
      <c r="D33" s="160" t="s">
        <v>25</v>
      </c>
      <c r="E33" s="160" t="s">
        <v>29</v>
      </c>
      <c r="F33" s="160" t="s">
        <v>196</v>
      </c>
      <c r="G33" s="160" t="s">
        <v>187</v>
      </c>
      <c r="H33" s="160" t="s">
        <v>30</v>
      </c>
      <c r="I33" s="160">
        <v>4</v>
      </c>
      <c r="J33" s="160">
        <v>4</v>
      </c>
      <c r="K33" s="160">
        <v>4</v>
      </c>
      <c r="L33" s="160">
        <v>4</v>
      </c>
      <c r="M33" s="160">
        <v>4</v>
      </c>
      <c r="N33" s="160">
        <v>4</v>
      </c>
      <c r="O33" s="160">
        <v>4</v>
      </c>
      <c r="P33" s="160">
        <v>4</v>
      </c>
      <c r="Q33" s="160">
        <v>4</v>
      </c>
      <c r="R33" s="160">
        <v>2</v>
      </c>
      <c r="S33" s="160">
        <v>4</v>
      </c>
      <c r="T33" s="160">
        <v>4</v>
      </c>
    </row>
    <row r="34" spans="1:21" ht="12.75" x14ac:dyDescent="0.2">
      <c r="A34" s="159">
        <v>44548.487650173614</v>
      </c>
      <c r="B34" s="160" t="s">
        <v>455</v>
      </c>
      <c r="C34" s="160" t="s">
        <v>20</v>
      </c>
      <c r="D34" s="160" t="s">
        <v>51</v>
      </c>
      <c r="E34" s="160" t="s">
        <v>29</v>
      </c>
      <c r="F34" s="160" t="s">
        <v>28</v>
      </c>
      <c r="G34" s="160" t="s">
        <v>232</v>
      </c>
      <c r="H34" s="160" t="s">
        <v>30</v>
      </c>
      <c r="I34" s="160">
        <v>4</v>
      </c>
      <c r="J34" s="160">
        <v>5</v>
      </c>
      <c r="K34" s="160">
        <v>5</v>
      </c>
      <c r="L34" s="160">
        <v>5</v>
      </c>
      <c r="M34" s="160">
        <v>4</v>
      </c>
      <c r="N34" s="160">
        <v>4</v>
      </c>
      <c r="O34" s="160">
        <v>5</v>
      </c>
      <c r="P34" s="160">
        <v>5</v>
      </c>
      <c r="Q34" s="160">
        <v>5</v>
      </c>
      <c r="R34" s="160">
        <v>3</v>
      </c>
      <c r="S34" s="160">
        <v>4</v>
      </c>
      <c r="T34" s="160">
        <v>4</v>
      </c>
      <c r="U34" s="160" t="s">
        <v>39</v>
      </c>
    </row>
    <row r="35" spans="1:21" ht="12.75" x14ac:dyDescent="0.2">
      <c r="A35" s="159">
        <v>44548.487824432872</v>
      </c>
      <c r="B35" s="160" t="s">
        <v>258</v>
      </c>
      <c r="C35" s="160" t="s">
        <v>20</v>
      </c>
      <c r="D35" s="160" t="s">
        <v>27</v>
      </c>
      <c r="E35" s="160" t="s">
        <v>29</v>
      </c>
      <c r="F35" s="160" t="s">
        <v>47</v>
      </c>
      <c r="G35" s="160" t="s">
        <v>50</v>
      </c>
      <c r="H35" s="160" t="s">
        <v>30</v>
      </c>
      <c r="I35" s="160">
        <v>5</v>
      </c>
      <c r="J35" s="160">
        <v>5</v>
      </c>
      <c r="K35" s="160">
        <v>5</v>
      </c>
      <c r="L35" s="160">
        <v>5</v>
      </c>
      <c r="M35" s="160">
        <v>5</v>
      </c>
      <c r="N35" s="160">
        <v>5</v>
      </c>
      <c r="O35" s="160">
        <v>5</v>
      </c>
      <c r="P35" s="160">
        <v>5</v>
      </c>
      <c r="Q35" s="160">
        <v>5</v>
      </c>
      <c r="R35" s="160">
        <v>5</v>
      </c>
      <c r="S35" s="160">
        <v>5</v>
      </c>
      <c r="T35" s="160">
        <v>5</v>
      </c>
    </row>
    <row r="36" spans="1:21" ht="12.75" x14ac:dyDescent="0.2">
      <c r="A36" s="159">
        <v>44548.487894062499</v>
      </c>
      <c r="B36" s="160" t="s">
        <v>249</v>
      </c>
      <c r="C36" s="160" t="s">
        <v>20</v>
      </c>
      <c r="D36" s="160" t="s">
        <v>21</v>
      </c>
      <c r="E36" s="160" t="s">
        <v>22</v>
      </c>
      <c r="F36" s="160" t="s">
        <v>48</v>
      </c>
      <c r="G36" s="160" t="s">
        <v>48</v>
      </c>
      <c r="H36" s="160" t="s">
        <v>30</v>
      </c>
      <c r="I36" s="160">
        <v>4</v>
      </c>
      <c r="J36" s="160">
        <v>4</v>
      </c>
      <c r="K36" s="160">
        <v>4</v>
      </c>
      <c r="L36" s="160">
        <v>4</v>
      </c>
      <c r="M36" s="160">
        <v>4</v>
      </c>
      <c r="N36" s="160">
        <v>4</v>
      </c>
      <c r="O36" s="160">
        <v>4</v>
      </c>
      <c r="P36" s="160">
        <v>4</v>
      </c>
      <c r="Q36" s="160">
        <v>4</v>
      </c>
      <c r="R36" s="160">
        <v>4</v>
      </c>
      <c r="S36" s="160">
        <v>4</v>
      </c>
      <c r="T36" s="160">
        <v>4</v>
      </c>
    </row>
    <row r="37" spans="1:21" ht="12.75" x14ac:dyDescent="0.2">
      <c r="A37" s="159">
        <v>44548.491455671297</v>
      </c>
      <c r="B37" s="160" t="s">
        <v>459</v>
      </c>
      <c r="C37" s="160" t="s">
        <v>26</v>
      </c>
      <c r="D37" s="160" t="s">
        <v>27</v>
      </c>
      <c r="E37" s="160" t="s">
        <v>29</v>
      </c>
      <c r="F37" s="160" t="s">
        <v>172</v>
      </c>
      <c r="G37" s="160" t="s">
        <v>49</v>
      </c>
      <c r="H37" s="160" t="s">
        <v>30</v>
      </c>
      <c r="I37" s="160">
        <v>4</v>
      </c>
      <c r="J37" s="160">
        <v>4</v>
      </c>
      <c r="K37" s="160">
        <v>2</v>
      </c>
      <c r="L37" s="160">
        <v>2</v>
      </c>
      <c r="M37" s="160">
        <v>4</v>
      </c>
      <c r="N37" s="160">
        <v>4</v>
      </c>
      <c r="O37" s="160">
        <v>5</v>
      </c>
      <c r="P37" s="160">
        <v>5</v>
      </c>
      <c r="Q37" s="160">
        <v>5</v>
      </c>
      <c r="R37" s="160">
        <v>3</v>
      </c>
      <c r="S37" s="160">
        <v>4</v>
      </c>
      <c r="T37" s="160">
        <v>4</v>
      </c>
      <c r="U37" s="160" t="s">
        <v>460</v>
      </c>
    </row>
    <row r="38" spans="1:21" ht="12.75" x14ac:dyDescent="0.2">
      <c r="A38" s="159">
        <v>44548.493335208332</v>
      </c>
      <c r="B38" s="160" t="s">
        <v>195</v>
      </c>
      <c r="C38" s="160" t="s">
        <v>26</v>
      </c>
      <c r="D38" s="160" t="s">
        <v>21</v>
      </c>
      <c r="E38" s="160" t="s">
        <v>22</v>
      </c>
      <c r="F38" s="160" t="s">
        <v>47</v>
      </c>
      <c r="G38" s="160" t="s">
        <v>50</v>
      </c>
      <c r="H38" s="160" t="s">
        <v>30</v>
      </c>
      <c r="I38" s="160">
        <v>5</v>
      </c>
      <c r="J38" s="160">
        <v>5</v>
      </c>
      <c r="K38" s="160">
        <v>5</v>
      </c>
      <c r="L38" s="160">
        <v>5</v>
      </c>
      <c r="M38" s="160">
        <v>5</v>
      </c>
      <c r="N38" s="160">
        <v>5</v>
      </c>
      <c r="O38" s="160">
        <v>5</v>
      </c>
      <c r="P38" s="160">
        <v>5</v>
      </c>
      <c r="Q38" s="160">
        <v>5</v>
      </c>
      <c r="R38" s="160">
        <v>3</v>
      </c>
      <c r="S38" s="160">
        <v>5</v>
      </c>
      <c r="T38" s="160">
        <v>5</v>
      </c>
      <c r="U38" s="160" t="s">
        <v>487</v>
      </c>
    </row>
    <row r="39" spans="1:21" ht="12.75" x14ac:dyDescent="0.2">
      <c r="A39" s="159">
        <v>44548.501370497688</v>
      </c>
      <c r="B39" s="160" t="s">
        <v>471</v>
      </c>
      <c r="C39" s="160" t="s">
        <v>20</v>
      </c>
      <c r="D39" s="160" t="s">
        <v>27</v>
      </c>
      <c r="E39" s="160" t="s">
        <v>29</v>
      </c>
      <c r="F39" s="160" t="s">
        <v>23</v>
      </c>
      <c r="G39" s="160" t="s">
        <v>472</v>
      </c>
      <c r="H39" s="160" t="s">
        <v>30</v>
      </c>
      <c r="I39" s="160">
        <v>4</v>
      </c>
      <c r="J39" s="160">
        <v>4</v>
      </c>
      <c r="K39" s="160">
        <v>3</v>
      </c>
      <c r="L39" s="160">
        <v>4</v>
      </c>
      <c r="M39" s="160">
        <v>5</v>
      </c>
      <c r="N39" s="160">
        <v>4</v>
      </c>
      <c r="O39" s="160">
        <v>4</v>
      </c>
      <c r="P39" s="160">
        <v>4</v>
      </c>
      <c r="Q39" s="160">
        <v>3</v>
      </c>
      <c r="R39" s="160">
        <v>5</v>
      </c>
      <c r="S39" s="160">
        <v>4</v>
      </c>
      <c r="T39" s="160">
        <v>5</v>
      </c>
    </row>
    <row r="40" spans="1:21" ht="23.25" x14ac:dyDescent="0.2">
      <c r="I40" s="1">
        <f>AVERAGE(I1:I39)</f>
        <v>4.5384615384615383</v>
      </c>
      <c r="J40" s="1">
        <f t="shared" ref="J40:T40" si="0">AVERAGE(J1:J39)</f>
        <v>4.5641025641025639</v>
      </c>
      <c r="K40" s="1">
        <f t="shared" si="0"/>
        <v>4.4358974358974361</v>
      </c>
      <c r="L40" s="1">
        <f t="shared" si="0"/>
        <v>4.384615384615385</v>
      </c>
      <c r="M40" s="1">
        <f t="shared" si="0"/>
        <v>4.666666666666667</v>
      </c>
      <c r="N40" s="1">
        <f t="shared" si="0"/>
        <v>4.615384615384615</v>
      </c>
      <c r="O40" s="1">
        <f t="shared" si="0"/>
        <v>4.615384615384615</v>
      </c>
      <c r="P40" s="1">
        <f t="shared" si="0"/>
        <v>4.615384615384615</v>
      </c>
      <c r="Q40" s="1">
        <f t="shared" si="0"/>
        <v>4.6923076923076925</v>
      </c>
      <c r="R40" s="1">
        <f t="shared" si="0"/>
        <v>3.4358974358974357</v>
      </c>
      <c r="S40" s="1">
        <f t="shared" si="0"/>
        <v>4.1538461538461542</v>
      </c>
      <c r="T40" s="1">
        <f t="shared" si="0"/>
        <v>4.333333333333333</v>
      </c>
    </row>
    <row r="41" spans="1:21" ht="23.25" x14ac:dyDescent="0.2">
      <c r="I41" s="2">
        <f>STDEV(I1:I40)</f>
        <v>0.59252410298929814</v>
      </c>
      <c r="J41" s="2">
        <f t="shared" ref="J41:T41" si="1">STDEV(J1:J40)</f>
        <v>0.49587383604650409</v>
      </c>
      <c r="K41" s="2">
        <f t="shared" si="1"/>
        <v>0.7087320492864243</v>
      </c>
      <c r="L41" s="2">
        <f t="shared" si="1"/>
        <v>0.70220840705790621</v>
      </c>
      <c r="M41" s="2">
        <f t="shared" si="1"/>
        <v>0.47140452079103168</v>
      </c>
      <c r="N41" s="2">
        <f t="shared" si="1"/>
        <v>0.48650425541052128</v>
      </c>
      <c r="O41" s="2">
        <f t="shared" si="1"/>
        <v>0.53662691119118977</v>
      </c>
      <c r="P41" s="2">
        <f t="shared" si="1"/>
        <v>0.53662691119118977</v>
      </c>
      <c r="Q41" s="2">
        <f t="shared" si="1"/>
        <v>0.56176672564632846</v>
      </c>
      <c r="R41" s="2">
        <f t="shared" si="1"/>
        <v>1.2769127792808963</v>
      </c>
      <c r="S41" s="2">
        <f t="shared" si="1"/>
        <v>0.69939393317876009</v>
      </c>
      <c r="T41" s="2">
        <f t="shared" si="1"/>
        <v>0.65372045046061267</v>
      </c>
    </row>
    <row r="42" spans="1:21" ht="23.25" x14ac:dyDescent="0.2">
      <c r="I42" s="3">
        <f>AVERAGE(I1:I41)</f>
        <v>4.442219161986606</v>
      </c>
      <c r="J42" s="3">
        <f t="shared" ref="J42:T42" si="2">AVERAGE(J1:J41)</f>
        <v>4.4648774731743677</v>
      </c>
      <c r="K42" s="3">
        <f t="shared" si="2"/>
        <v>4.3449909630532648</v>
      </c>
      <c r="L42" s="3">
        <f t="shared" si="2"/>
        <v>4.294800580284714</v>
      </c>
      <c r="M42" s="3">
        <f t="shared" si="2"/>
        <v>4.5643431996940897</v>
      </c>
      <c r="N42" s="3">
        <f t="shared" si="2"/>
        <v>4.5146802163608566</v>
      </c>
      <c r="O42" s="3">
        <f t="shared" si="2"/>
        <v>4.5159027201603852</v>
      </c>
      <c r="P42" s="3">
        <f t="shared" si="2"/>
        <v>4.5159027201603852</v>
      </c>
      <c r="Q42" s="3">
        <f t="shared" si="2"/>
        <v>4.5915627906818051</v>
      </c>
      <c r="R42" s="3">
        <f t="shared" si="2"/>
        <v>3.3832392735409349</v>
      </c>
      <c r="S42" s="3">
        <f t="shared" si="2"/>
        <v>4.0695912216347541</v>
      </c>
      <c r="T42" s="3">
        <f t="shared" si="2"/>
        <v>4.2435866776535107</v>
      </c>
    </row>
    <row r="43" spans="1:21" ht="23.25" x14ac:dyDescent="0.2">
      <c r="I43" s="4">
        <f>STDEV(I1:I39)</f>
        <v>0.6002698448528605</v>
      </c>
      <c r="J43" s="4">
        <f t="shared" ref="J43:T43" si="3">STDEV(J1:J39)</f>
        <v>0.50235612210293956</v>
      </c>
      <c r="K43" s="4">
        <f t="shared" si="3"/>
        <v>0.71799691374764674</v>
      </c>
      <c r="L43" s="4">
        <f t="shared" si="3"/>
        <v>0.71138799153059118</v>
      </c>
      <c r="M43" s="4">
        <f t="shared" si="3"/>
        <v>0.47756693294091823</v>
      </c>
      <c r="N43" s="4">
        <f t="shared" si="3"/>
        <v>0.49286405809014561</v>
      </c>
      <c r="O43" s="4">
        <f t="shared" si="3"/>
        <v>0.54364193979535358</v>
      </c>
      <c r="P43" s="4">
        <f t="shared" si="3"/>
        <v>0.54364193979535358</v>
      </c>
      <c r="Q43" s="4">
        <f t="shared" si="3"/>
        <v>0.56911039322447121</v>
      </c>
      <c r="R43" s="4">
        <f t="shared" si="3"/>
        <v>1.2936051580730701</v>
      </c>
      <c r="S43" s="4">
        <f t="shared" si="3"/>
        <v>0.70853672558165681</v>
      </c>
      <c r="T43" s="4">
        <f t="shared" si="3"/>
        <v>0.66226617853252112</v>
      </c>
    </row>
    <row r="44" spans="1:21" ht="23.25" x14ac:dyDescent="0.2"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</row>
    <row r="45" spans="1:21" ht="23.25" x14ac:dyDescent="0.2"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</row>
    <row r="46" spans="1:21" ht="24" x14ac:dyDescent="0.55000000000000004">
      <c r="A46" s="118" t="s">
        <v>139</v>
      </c>
    </row>
    <row r="47" spans="1:21" ht="27.75" x14ac:dyDescent="0.65">
      <c r="A47" s="171" t="s">
        <v>26</v>
      </c>
      <c r="B47" s="172">
        <f>COUNTIF(C1:C39,"หญิง")</f>
        <v>17</v>
      </c>
      <c r="D47" s="163" t="s">
        <v>138</v>
      </c>
      <c r="G47" s="163" t="s">
        <v>142</v>
      </c>
    </row>
    <row r="48" spans="1:21" ht="24" x14ac:dyDescent="0.55000000000000004">
      <c r="A48" s="171" t="s">
        <v>20</v>
      </c>
      <c r="B48" s="172">
        <f>COUNTIF(C1:C39,"ชาย")</f>
        <v>22</v>
      </c>
      <c r="D48" s="175" t="s">
        <v>172</v>
      </c>
      <c r="E48" s="172">
        <f>COUNTIF(F1:F40,"บริหารธุรกิจ เศรษฐศาสตร์และการสื่อสาร")</f>
        <v>3</v>
      </c>
      <c r="G48" s="176" t="s">
        <v>33</v>
      </c>
      <c r="H48" s="215">
        <f>COUNTIF(G1:G39,"หลักสูตรและการสอน")</f>
        <v>1</v>
      </c>
    </row>
    <row r="49" spans="1:8" ht="24" x14ac:dyDescent="0.55000000000000004">
      <c r="B49" s="170">
        <f>SUM(B47:B48)</f>
        <v>39</v>
      </c>
      <c r="D49" s="175" t="s">
        <v>28</v>
      </c>
      <c r="E49" s="172">
        <f>COUNTIF(F1:F41,"ศึกษาศาสตร์")</f>
        <v>9</v>
      </c>
      <c r="G49" s="176" t="s">
        <v>48</v>
      </c>
      <c r="H49" s="215">
        <f>COUNTIF(G2:G40,"สาธารณสุขศาสตร์")</f>
        <v>11</v>
      </c>
    </row>
    <row r="50" spans="1:8" ht="23.25" customHeight="1" x14ac:dyDescent="0.55000000000000004">
      <c r="A50" s="119" t="s">
        <v>140</v>
      </c>
      <c r="B50" s="116"/>
      <c r="D50" s="175" t="s">
        <v>48</v>
      </c>
      <c r="E50" s="172">
        <f>COUNTIF(F1:F43,"สาธารณสุขศาสตร์")</f>
        <v>11</v>
      </c>
      <c r="G50" s="177" t="s">
        <v>232</v>
      </c>
      <c r="H50" s="215">
        <f>COUNTIF(G3:G41,"พัฒนศึกษา")</f>
        <v>2</v>
      </c>
    </row>
    <row r="51" spans="1:8" ht="24" x14ac:dyDescent="0.55000000000000004">
      <c r="A51" s="171" t="s">
        <v>27</v>
      </c>
      <c r="B51" s="172">
        <v>23</v>
      </c>
      <c r="D51" s="175" t="s">
        <v>198</v>
      </c>
      <c r="E51" s="172">
        <f>COUNTIF(F1:F47,"บัณฑิตวิทยาลัย")</f>
        <v>1</v>
      </c>
      <c r="G51" s="177" t="s">
        <v>159</v>
      </c>
      <c r="H51" s="215">
        <f>COUNTIF(G2:G42,"พลศึกษาและวิทยาศาสตร์การออกกำลังกาย")</f>
        <v>1</v>
      </c>
    </row>
    <row r="52" spans="1:8" ht="24" x14ac:dyDescent="0.55000000000000004">
      <c r="A52" s="171" t="s">
        <v>25</v>
      </c>
      <c r="B52" s="172">
        <f>COUNTIF(D2:D40,"31-40 ปี")</f>
        <v>7</v>
      </c>
      <c r="D52" s="175" t="s">
        <v>47</v>
      </c>
      <c r="E52" s="172">
        <f>COUNTIF(F1:F50,"วิทยาศาสตร์")</f>
        <v>2</v>
      </c>
      <c r="G52" s="177" t="s">
        <v>491</v>
      </c>
      <c r="H52" s="215">
        <f>COUNTIF(G2:G43,"บริหารธุรกิจ ")</f>
        <v>1</v>
      </c>
    </row>
    <row r="53" spans="1:8" ht="24" x14ac:dyDescent="0.55000000000000004">
      <c r="A53" s="171" t="s">
        <v>21</v>
      </c>
      <c r="B53" s="172">
        <f>COUNTIF(D2:D41,"41-50 ปี")</f>
        <v>8</v>
      </c>
      <c r="D53" s="175" t="s">
        <v>42</v>
      </c>
      <c r="E53" s="172">
        <f>COUNTIF(F1:F51,"สังคมศาสตร์")</f>
        <v>2</v>
      </c>
      <c r="G53" s="177" t="s">
        <v>199</v>
      </c>
      <c r="H53" s="215">
        <f>COUNTIF(G2:G44,"เทคโนโลยีผู้ประกอบการและการจัดการนวัตกรรม")</f>
        <v>1</v>
      </c>
    </row>
    <row r="54" spans="1:8" ht="24" x14ac:dyDescent="0.55000000000000004">
      <c r="A54" s="171" t="s">
        <v>51</v>
      </c>
      <c r="B54" s="172">
        <f>COUNTIF(D2:D42,"51 ปีขึ้นไป")</f>
        <v>1</v>
      </c>
      <c r="D54" s="176" t="s">
        <v>196</v>
      </c>
      <c r="E54" s="172">
        <f>COUNTIF(F2:F58,"แพทยศาสตร์")</f>
        <v>1</v>
      </c>
      <c r="G54" s="216" t="s">
        <v>153</v>
      </c>
      <c r="H54" s="215">
        <f>COUNTIF(G2:G45,"วิศวกรรมสิ่งแวดล้อม")</f>
        <v>1</v>
      </c>
    </row>
    <row r="55" spans="1:8" ht="24" x14ac:dyDescent="0.55000000000000004">
      <c r="B55" s="170">
        <f>SUM(B51:B54)</f>
        <v>39</v>
      </c>
      <c r="D55" s="175" t="s">
        <v>143</v>
      </c>
      <c r="E55" s="172">
        <f>COUNTIF(F1:F52,"วิทยาศาสตร์การแพทย์")</f>
        <v>2</v>
      </c>
      <c r="G55" s="216" t="s">
        <v>43</v>
      </c>
      <c r="H55" s="215">
        <f>COUNTIF(G2:G46,"หลักสูตรและการสอน")</f>
        <v>1</v>
      </c>
    </row>
    <row r="56" spans="1:8" ht="25.5" customHeight="1" x14ac:dyDescent="0.55000000000000004">
      <c r="A56" s="120" t="s">
        <v>141</v>
      </c>
      <c r="B56" s="117"/>
      <c r="D56" s="176" t="s">
        <v>23</v>
      </c>
      <c r="E56" s="172">
        <f>COUNTIF(F1:F53,"วิศวกรรมศาสตร์")</f>
        <v>5</v>
      </c>
      <c r="G56" s="216" t="s">
        <v>148</v>
      </c>
      <c r="H56" s="215">
        <f>COUNTIF(G2:G47,"สังคมศึกษา")</f>
        <v>2</v>
      </c>
    </row>
    <row r="57" spans="1:8" ht="24" x14ac:dyDescent="0.55000000000000004">
      <c r="A57" s="174" t="s">
        <v>29</v>
      </c>
      <c r="B57" s="172">
        <f>COUNTIF(E1:E39,"ปริญญาโท")</f>
        <v>29</v>
      </c>
      <c r="D57" s="176" t="s">
        <v>38</v>
      </c>
      <c r="E57" s="172">
        <f>COUNTIF(F2:F55,"เภสัชศาสตร์")</f>
        <v>1</v>
      </c>
      <c r="G57" s="217" t="s">
        <v>170</v>
      </c>
      <c r="H57" s="215">
        <f>COUNTIF(G2:G48,"พัฒนาสังคม")</f>
        <v>1</v>
      </c>
    </row>
    <row r="58" spans="1:8" ht="24" x14ac:dyDescent="0.55000000000000004">
      <c r="A58" s="174" t="s">
        <v>22</v>
      </c>
      <c r="B58" s="172">
        <f>COUNTIF(E1:E39,"ปริญญาเอก")</f>
        <v>10</v>
      </c>
      <c r="D58" s="176" t="s">
        <v>37</v>
      </c>
      <c r="E58" s="172">
        <f>COUNTIF(F2:F56,"เกษตรศาสตร์ทรัพยากรธรรมชาติและสิ่งแวดล้อม")</f>
        <v>1</v>
      </c>
      <c r="G58" s="216" t="s">
        <v>157</v>
      </c>
      <c r="H58" s="215">
        <f>COUNTIF(G2:G49,"เอเชียตะวันออกเฉียงใต้ศึกษา")</f>
        <v>1</v>
      </c>
    </row>
    <row r="59" spans="1:8" ht="24" x14ac:dyDescent="0.55000000000000004">
      <c r="B59" s="170">
        <f>SUM(B56:B58)</f>
        <v>39</v>
      </c>
      <c r="D59" s="176" t="s">
        <v>238</v>
      </c>
      <c r="E59" s="172">
        <f>COUNTIF(F2:F57,"ทันตแพทยศาสตร์")</f>
        <v>1</v>
      </c>
      <c r="G59" s="216" t="s">
        <v>183</v>
      </c>
      <c r="H59" s="215">
        <f>COUNTIF(G12:G50,"ภาษาอังกฤษ")</f>
        <v>1</v>
      </c>
    </row>
    <row r="60" spans="1:8" ht="24" customHeight="1" x14ac:dyDescent="0.55000000000000004">
      <c r="E60" s="170">
        <f>SUM(E48:E59)</f>
        <v>39</v>
      </c>
      <c r="G60" s="216" t="s">
        <v>403</v>
      </c>
      <c r="H60" s="215">
        <f>COUNTIF(G2:G51,"วิทยาศาสตร์สิ่งแวดล้อม")</f>
        <v>1</v>
      </c>
    </row>
    <row r="61" spans="1:8" ht="24" x14ac:dyDescent="0.55000000000000004">
      <c r="G61" s="216" t="s">
        <v>414</v>
      </c>
      <c r="H61" s="215">
        <f>COUNTIF(G2:G52,"เภสัชเคมีและผลิตภัณฑ์ธรรมชาติ")</f>
        <v>1</v>
      </c>
    </row>
    <row r="62" spans="1:8" ht="24" x14ac:dyDescent="0.55000000000000004">
      <c r="G62" s="177" t="s">
        <v>407</v>
      </c>
      <c r="H62" s="215">
        <f>COUNTIF(G2:G53,"การบริหารเทคโนโลยีสารสนเทศเชิงกลยุทธ์")</f>
        <v>1</v>
      </c>
    </row>
    <row r="63" spans="1:8" ht="24" x14ac:dyDescent="0.55000000000000004">
      <c r="G63" s="177" t="s">
        <v>160</v>
      </c>
      <c r="H63" s="215">
        <f>COUNTIF(G2:G54,"วิศวกรรมโยธา")</f>
        <v>2</v>
      </c>
    </row>
    <row r="64" spans="1:8" ht="24" x14ac:dyDescent="0.55000000000000004">
      <c r="G64" s="216" t="s">
        <v>33</v>
      </c>
      <c r="H64" s="215">
        <f>COUNTIF(G2:G55,"หลักสูตรและการสอน")</f>
        <v>2</v>
      </c>
    </row>
    <row r="65" spans="7:8" ht="24" x14ac:dyDescent="0.55000000000000004">
      <c r="G65" s="177" t="s">
        <v>50</v>
      </c>
      <c r="H65" s="215">
        <f>COUNTIF(G2:G56,"สถิติ")</f>
        <v>2</v>
      </c>
    </row>
    <row r="66" spans="7:8" ht="24" x14ac:dyDescent="0.55000000000000004">
      <c r="G66" s="177" t="s">
        <v>493</v>
      </c>
      <c r="H66" s="215">
        <f>COUNTIF(G2:G57,"วิทยาเอนโดดอนต์")</f>
        <v>1</v>
      </c>
    </row>
    <row r="67" spans="7:8" ht="24" x14ac:dyDescent="0.55000000000000004">
      <c r="G67" s="177" t="s">
        <v>256</v>
      </c>
      <c r="H67" s="215">
        <f>COUNTIF(G2:G58,"สรีรวิทยา")</f>
        <v>1</v>
      </c>
    </row>
    <row r="68" spans="7:8" ht="24" x14ac:dyDescent="0.55000000000000004">
      <c r="G68" s="177" t="s">
        <v>162</v>
      </c>
      <c r="H68" s="215">
        <f>COUNTIF(G21:G59,"วิศวกรรมการจัดการ")</f>
        <v>1</v>
      </c>
    </row>
    <row r="69" spans="7:8" ht="24" x14ac:dyDescent="0.55000000000000004">
      <c r="G69" s="177" t="s">
        <v>155</v>
      </c>
      <c r="H69" s="215">
        <f>COUNTIF(G2:G60,"ปรสิตวิทยา")</f>
        <v>1</v>
      </c>
    </row>
    <row r="70" spans="7:8" ht="24" x14ac:dyDescent="0.55000000000000004">
      <c r="G70" s="177" t="s">
        <v>187</v>
      </c>
      <c r="H70" s="215">
        <f>COUNTIF(G2:G61,"วิทยาศาสตรสุขภาพศึกษา")</f>
        <v>1</v>
      </c>
    </row>
    <row r="71" spans="7:8" ht="24" x14ac:dyDescent="0.55000000000000004">
      <c r="G71" s="177" t="s">
        <v>49</v>
      </c>
      <c r="H71" s="215">
        <f>COUNTIF(G24:G62,"การสื่อสาร")</f>
        <v>1</v>
      </c>
    </row>
    <row r="72" spans="7:8" ht="24" customHeight="1" x14ac:dyDescent="0.2">
      <c r="H72" s="170">
        <f>SUM(H48:H71)</f>
        <v>39</v>
      </c>
    </row>
    <row r="73" spans="7:8" ht="12.75" x14ac:dyDescent="0.2"/>
    <row r="74" spans="7:8" ht="12.75" x14ac:dyDescent="0.2"/>
    <row r="75" spans="7:8" ht="12.75" x14ac:dyDescent="0.2"/>
    <row r="76" spans="7:8" ht="12.75" x14ac:dyDescent="0.2"/>
    <row r="77" spans="7:8" ht="12.75" x14ac:dyDescent="0.2"/>
    <row r="78" spans="7:8" ht="12.75" x14ac:dyDescent="0.2"/>
    <row r="79" spans="7:8" s="5" customFormat="1" ht="24" x14ac:dyDescent="0.55000000000000004"/>
    <row r="80" spans="7:8" s="5" customFormat="1" ht="24" x14ac:dyDescent="0.55000000000000004"/>
    <row r="81" s="5" customFormat="1" ht="24" x14ac:dyDescent="0.55000000000000004"/>
    <row r="82" ht="12.75" x14ac:dyDescent="0.2"/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U57"/>
  <sheetViews>
    <sheetView topLeftCell="I1" zoomScale="90" zoomScaleNormal="90" workbookViewId="0">
      <selection activeCell="U29" sqref="U29"/>
    </sheetView>
  </sheetViews>
  <sheetFormatPr defaultColWidth="14.42578125" defaultRowHeight="12.75" x14ac:dyDescent="0.2"/>
  <cols>
    <col min="1" max="1" width="42.42578125" bestFit="1" customWidth="1"/>
    <col min="2" max="2" width="21.5703125" customWidth="1"/>
    <col min="3" max="3" width="14.5703125" customWidth="1"/>
    <col min="4" max="4" width="40.7109375" bestFit="1" customWidth="1"/>
    <col min="5" max="5" width="21.5703125" customWidth="1"/>
    <col min="6" max="6" width="14.28515625" customWidth="1"/>
    <col min="7" max="7" width="41.7109375" bestFit="1" customWidth="1"/>
    <col min="8" max="26" width="21.5703125" customWidth="1"/>
  </cols>
  <sheetData>
    <row r="1" spans="1:21" x14ac:dyDescent="0.2">
      <c r="A1" s="159">
        <v>44548.420797222221</v>
      </c>
      <c r="B1" s="160" t="s">
        <v>245</v>
      </c>
      <c r="C1" s="160" t="s">
        <v>20</v>
      </c>
      <c r="D1" s="160" t="s">
        <v>27</v>
      </c>
      <c r="E1" s="160" t="s">
        <v>29</v>
      </c>
      <c r="F1" s="160" t="s">
        <v>172</v>
      </c>
      <c r="G1" s="160" t="s">
        <v>49</v>
      </c>
      <c r="H1" s="160" t="s">
        <v>35</v>
      </c>
      <c r="I1" s="160">
        <v>5</v>
      </c>
      <c r="J1" s="160">
        <v>4</v>
      </c>
      <c r="K1" s="160">
        <v>5</v>
      </c>
      <c r="L1" s="160">
        <v>5</v>
      </c>
      <c r="M1" s="160">
        <v>5</v>
      </c>
      <c r="N1" s="160">
        <v>4</v>
      </c>
      <c r="O1" s="160">
        <v>5</v>
      </c>
      <c r="P1" s="160">
        <v>5</v>
      </c>
      <c r="Q1" s="160">
        <v>4</v>
      </c>
      <c r="R1" s="160">
        <v>3</v>
      </c>
      <c r="S1" s="160">
        <v>4</v>
      </c>
      <c r="T1" s="160">
        <v>4</v>
      </c>
    </row>
    <row r="2" spans="1:21" x14ac:dyDescent="0.2">
      <c r="A2" s="159">
        <v>44548.423623090275</v>
      </c>
      <c r="B2" s="160" t="s">
        <v>360</v>
      </c>
      <c r="C2" s="160" t="s">
        <v>26</v>
      </c>
      <c r="D2" s="160" t="s">
        <v>25</v>
      </c>
      <c r="E2" s="160" t="s">
        <v>22</v>
      </c>
      <c r="F2" s="160" t="s">
        <v>28</v>
      </c>
      <c r="G2" s="160" t="s">
        <v>361</v>
      </c>
      <c r="H2" s="160" t="s">
        <v>35</v>
      </c>
      <c r="I2" s="160">
        <v>5</v>
      </c>
      <c r="J2" s="160">
        <v>4</v>
      </c>
      <c r="K2" s="160">
        <v>5</v>
      </c>
      <c r="L2" s="160">
        <v>5</v>
      </c>
      <c r="M2" s="160">
        <v>4</v>
      </c>
      <c r="N2" s="160">
        <v>5</v>
      </c>
      <c r="O2" s="160">
        <v>5</v>
      </c>
      <c r="P2" s="160">
        <v>5</v>
      </c>
      <c r="Q2" s="160">
        <v>5</v>
      </c>
      <c r="R2" s="160">
        <v>4</v>
      </c>
      <c r="S2" s="160">
        <v>4</v>
      </c>
      <c r="T2" s="160">
        <v>4</v>
      </c>
      <c r="U2" s="160" t="s">
        <v>39</v>
      </c>
    </row>
    <row r="3" spans="1:21" x14ac:dyDescent="0.2">
      <c r="A3" s="159">
        <v>44548.425919097223</v>
      </c>
      <c r="B3" s="160" t="s">
        <v>364</v>
      </c>
      <c r="C3" s="160" t="s">
        <v>20</v>
      </c>
      <c r="D3" s="160" t="s">
        <v>27</v>
      </c>
      <c r="E3" s="160" t="s">
        <v>29</v>
      </c>
      <c r="F3" s="160" t="s">
        <v>28</v>
      </c>
      <c r="G3" s="160" t="s">
        <v>33</v>
      </c>
      <c r="H3" s="160" t="s">
        <v>35</v>
      </c>
      <c r="I3" s="160">
        <v>4</v>
      </c>
      <c r="J3" s="160">
        <v>4</v>
      </c>
      <c r="K3" s="160">
        <v>4</v>
      </c>
      <c r="L3" s="160">
        <v>4</v>
      </c>
      <c r="M3" s="160">
        <v>5</v>
      </c>
      <c r="N3" s="160">
        <v>5</v>
      </c>
      <c r="O3" s="160">
        <v>4</v>
      </c>
      <c r="P3" s="160">
        <v>5</v>
      </c>
      <c r="Q3" s="160">
        <v>4</v>
      </c>
      <c r="R3" s="160">
        <v>4</v>
      </c>
      <c r="S3" s="160">
        <v>4</v>
      </c>
      <c r="T3" s="160">
        <v>5</v>
      </c>
    </row>
    <row r="4" spans="1:21" x14ac:dyDescent="0.2">
      <c r="A4" s="159">
        <v>44548.426001122687</v>
      </c>
      <c r="B4" s="160" t="s">
        <v>210</v>
      </c>
      <c r="C4" s="160" t="s">
        <v>20</v>
      </c>
      <c r="D4" s="160" t="s">
        <v>27</v>
      </c>
      <c r="E4" s="160" t="s">
        <v>22</v>
      </c>
      <c r="F4" s="160" t="s">
        <v>28</v>
      </c>
      <c r="G4" s="160" t="s">
        <v>211</v>
      </c>
      <c r="H4" s="160" t="s">
        <v>35</v>
      </c>
      <c r="I4" s="160">
        <v>5</v>
      </c>
      <c r="J4" s="160">
        <v>5</v>
      </c>
      <c r="K4" s="160">
        <v>5</v>
      </c>
      <c r="L4" s="160">
        <v>5</v>
      </c>
      <c r="M4" s="160">
        <v>5</v>
      </c>
      <c r="N4" s="160">
        <v>5</v>
      </c>
      <c r="O4" s="160">
        <v>5</v>
      </c>
      <c r="P4" s="160">
        <v>5</v>
      </c>
      <c r="Q4" s="160">
        <v>5</v>
      </c>
      <c r="R4" s="160">
        <v>5</v>
      </c>
      <c r="S4" s="160">
        <v>5</v>
      </c>
      <c r="T4" s="160">
        <v>5</v>
      </c>
    </row>
    <row r="5" spans="1:21" x14ac:dyDescent="0.2">
      <c r="A5" s="159">
        <v>44548.430753263892</v>
      </c>
      <c r="B5" s="160" t="s">
        <v>370</v>
      </c>
      <c r="C5" s="160" t="s">
        <v>20</v>
      </c>
      <c r="D5" s="160" t="s">
        <v>27</v>
      </c>
      <c r="E5" s="160" t="s">
        <v>29</v>
      </c>
      <c r="F5" s="160" t="s">
        <v>172</v>
      </c>
      <c r="G5" s="160" t="s">
        <v>363</v>
      </c>
      <c r="H5" s="160" t="s">
        <v>35</v>
      </c>
      <c r="I5" s="160">
        <v>4</v>
      </c>
      <c r="J5" s="160">
        <v>4</v>
      </c>
      <c r="K5" s="160">
        <v>4</v>
      </c>
      <c r="L5" s="160">
        <v>4</v>
      </c>
      <c r="M5" s="160">
        <v>4</v>
      </c>
      <c r="N5" s="160">
        <v>3</v>
      </c>
      <c r="O5" s="160">
        <v>5</v>
      </c>
      <c r="P5" s="160">
        <v>4</v>
      </c>
      <c r="Q5" s="160">
        <v>5</v>
      </c>
      <c r="R5" s="160">
        <v>3</v>
      </c>
      <c r="S5" s="160">
        <v>4</v>
      </c>
      <c r="T5" s="160">
        <v>4</v>
      </c>
    </row>
    <row r="6" spans="1:21" x14ac:dyDescent="0.2">
      <c r="A6" s="159">
        <v>44548.431086203709</v>
      </c>
      <c r="B6" s="160" t="s">
        <v>206</v>
      </c>
      <c r="C6" s="160" t="s">
        <v>20</v>
      </c>
      <c r="D6" s="160" t="s">
        <v>27</v>
      </c>
      <c r="E6" s="160" t="s">
        <v>22</v>
      </c>
      <c r="F6" s="160" t="s">
        <v>42</v>
      </c>
      <c r="G6" s="160" t="s">
        <v>157</v>
      </c>
      <c r="H6" s="160" t="s">
        <v>35</v>
      </c>
      <c r="I6" s="160">
        <v>5</v>
      </c>
      <c r="J6" s="160">
        <v>5</v>
      </c>
      <c r="K6" s="160">
        <v>5</v>
      </c>
      <c r="L6" s="160">
        <v>5</v>
      </c>
      <c r="M6" s="160">
        <v>5</v>
      </c>
      <c r="N6" s="160">
        <v>5</v>
      </c>
      <c r="O6" s="160">
        <v>5</v>
      </c>
      <c r="P6" s="160">
        <v>5</v>
      </c>
      <c r="Q6" s="160">
        <v>5</v>
      </c>
      <c r="R6" s="160">
        <v>4</v>
      </c>
      <c r="S6" s="160">
        <v>5</v>
      </c>
      <c r="T6" s="160">
        <v>5</v>
      </c>
    </row>
    <row r="7" spans="1:21" x14ac:dyDescent="0.2">
      <c r="A7" s="159">
        <v>44548.43224962963</v>
      </c>
      <c r="B7" s="160" t="s">
        <v>373</v>
      </c>
      <c r="C7" s="160" t="s">
        <v>26</v>
      </c>
      <c r="D7" s="160" t="s">
        <v>51</v>
      </c>
      <c r="E7" s="160" t="s">
        <v>22</v>
      </c>
      <c r="F7" s="160" t="s">
        <v>46</v>
      </c>
      <c r="G7" s="160" t="s">
        <v>374</v>
      </c>
      <c r="H7" s="160" t="s">
        <v>35</v>
      </c>
      <c r="I7" s="160">
        <v>5</v>
      </c>
      <c r="J7" s="160">
        <v>5</v>
      </c>
      <c r="K7" s="160">
        <v>5</v>
      </c>
      <c r="L7" s="160">
        <v>5</v>
      </c>
      <c r="M7" s="160">
        <v>4</v>
      </c>
      <c r="N7" s="160">
        <v>4</v>
      </c>
      <c r="O7" s="160">
        <v>4</v>
      </c>
      <c r="P7" s="160">
        <v>4</v>
      </c>
      <c r="Q7" s="160">
        <v>5</v>
      </c>
      <c r="R7" s="160">
        <v>4</v>
      </c>
      <c r="S7" s="160">
        <v>4</v>
      </c>
      <c r="T7" s="160">
        <v>4</v>
      </c>
      <c r="U7" s="160" t="s">
        <v>477</v>
      </c>
    </row>
    <row r="8" spans="1:21" x14ac:dyDescent="0.2">
      <c r="A8" s="159">
        <v>44548.433705833333</v>
      </c>
      <c r="B8" s="160" t="s">
        <v>379</v>
      </c>
      <c r="C8" s="160" t="s">
        <v>26</v>
      </c>
      <c r="D8" s="160" t="s">
        <v>27</v>
      </c>
      <c r="E8" s="160" t="s">
        <v>29</v>
      </c>
      <c r="F8" s="160" t="s">
        <v>28</v>
      </c>
      <c r="G8" s="160" t="s">
        <v>159</v>
      </c>
      <c r="H8" s="160" t="s">
        <v>35</v>
      </c>
      <c r="I8" s="160">
        <v>4</v>
      </c>
      <c r="J8" s="160">
        <v>4</v>
      </c>
      <c r="K8" s="160">
        <v>4</v>
      </c>
      <c r="L8" s="160">
        <v>4</v>
      </c>
      <c r="M8" s="160">
        <v>4</v>
      </c>
      <c r="N8" s="160">
        <v>4</v>
      </c>
      <c r="O8" s="160">
        <v>4</v>
      </c>
      <c r="P8" s="160">
        <v>4</v>
      </c>
      <c r="Q8" s="160">
        <v>4</v>
      </c>
      <c r="R8" s="160">
        <v>4</v>
      </c>
      <c r="S8" s="160">
        <v>4</v>
      </c>
      <c r="T8" s="160">
        <v>4</v>
      </c>
    </row>
    <row r="9" spans="1:21" x14ac:dyDescent="0.2">
      <c r="A9" s="159">
        <v>44548.435858888886</v>
      </c>
      <c r="B9" s="160" t="s">
        <v>220</v>
      </c>
      <c r="C9" s="160" t="s">
        <v>20</v>
      </c>
      <c r="D9" s="160" t="s">
        <v>27</v>
      </c>
      <c r="E9" s="160" t="s">
        <v>29</v>
      </c>
      <c r="F9" s="160" t="s">
        <v>47</v>
      </c>
      <c r="G9" s="160" t="s">
        <v>164</v>
      </c>
      <c r="H9" s="160" t="s">
        <v>35</v>
      </c>
      <c r="I9" s="160">
        <v>4</v>
      </c>
      <c r="J9" s="160">
        <v>4</v>
      </c>
      <c r="K9" s="160">
        <v>4</v>
      </c>
      <c r="L9" s="160">
        <v>4</v>
      </c>
      <c r="M9" s="160">
        <v>4</v>
      </c>
      <c r="N9" s="160">
        <v>4</v>
      </c>
      <c r="O9" s="160">
        <v>4</v>
      </c>
      <c r="P9" s="160">
        <v>4</v>
      </c>
      <c r="Q9" s="160">
        <v>4</v>
      </c>
      <c r="R9" s="160">
        <v>4</v>
      </c>
      <c r="S9" s="160">
        <v>4</v>
      </c>
      <c r="T9" s="160">
        <v>4</v>
      </c>
    </row>
    <row r="10" spans="1:21" x14ac:dyDescent="0.2">
      <c r="A10" s="159">
        <v>44548.437328576387</v>
      </c>
      <c r="B10" s="160" t="s">
        <v>208</v>
      </c>
      <c r="C10" s="160" t="s">
        <v>26</v>
      </c>
      <c r="D10" s="160" t="s">
        <v>27</v>
      </c>
      <c r="E10" s="160" t="s">
        <v>29</v>
      </c>
      <c r="F10" s="160" t="s">
        <v>42</v>
      </c>
      <c r="G10" s="160" t="s">
        <v>157</v>
      </c>
      <c r="H10" s="160" t="s">
        <v>35</v>
      </c>
      <c r="I10" s="160">
        <v>4</v>
      </c>
      <c r="J10" s="160">
        <v>4</v>
      </c>
      <c r="K10" s="160">
        <v>4</v>
      </c>
      <c r="L10" s="160">
        <v>4</v>
      </c>
      <c r="M10" s="160">
        <v>4</v>
      </c>
      <c r="N10" s="160">
        <v>4</v>
      </c>
      <c r="O10" s="160">
        <v>4</v>
      </c>
      <c r="P10" s="160">
        <v>4</v>
      </c>
      <c r="Q10" s="160">
        <v>4</v>
      </c>
      <c r="R10" s="160">
        <v>4</v>
      </c>
      <c r="S10" s="160">
        <v>4</v>
      </c>
      <c r="T10" s="160">
        <v>4</v>
      </c>
      <c r="U10" s="160" t="s">
        <v>39</v>
      </c>
    </row>
    <row r="11" spans="1:21" x14ac:dyDescent="0.2">
      <c r="A11" s="159">
        <v>44548.437365370366</v>
      </c>
      <c r="B11" s="160" t="s">
        <v>212</v>
      </c>
      <c r="C11" s="160" t="s">
        <v>26</v>
      </c>
      <c r="D11" s="160" t="s">
        <v>27</v>
      </c>
      <c r="E11" s="160" t="s">
        <v>29</v>
      </c>
      <c r="F11" s="160" t="s">
        <v>47</v>
      </c>
      <c r="G11" s="160" t="s">
        <v>50</v>
      </c>
      <c r="H11" s="160" t="s">
        <v>35</v>
      </c>
      <c r="I11" s="160">
        <v>4</v>
      </c>
      <c r="J11" s="160">
        <v>4</v>
      </c>
      <c r="K11" s="160">
        <v>4</v>
      </c>
      <c r="L11" s="160">
        <v>4</v>
      </c>
      <c r="M11" s="160">
        <v>4</v>
      </c>
      <c r="N11" s="160">
        <v>4</v>
      </c>
      <c r="O11" s="160">
        <v>4</v>
      </c>
      <c r="P11" s="160">
        <v>4</v>
      </c>
      <c r="Q11" s="160">
        <v>4</v>
      </c>
      <c r="R11" s="160">
        <v>4</v>
      </c>
      <c r="S11" s="160">
        <v>4</v>
      </c>
      <c r="T11" s="160">
        <v>4</v>
      </c>
    </row>
    <row r="12" spans="1:21" x14ac:dyDescent="0.2">
      <c r="A12" s="159">
        <v>44548.442465763888</v>
      </c>
      <c r="B12" s="160" t="s">
        <v>396</v>
      </c>
      <c r="C12" s="160" t="s">
        <v>20</v>
      </c>
      <c r="D12" s="160" t="s">
        <v>21</v>
      </c>
      <c r="E12" s="160" t="s">
        <v>29</v>
      </c>
      <c r="F12" s="160" t="s">
        <v>23</v>
      </c>
      <c r="G12" s="160" t="s">
        <v>398</v>
      </c>
      <c r="H12" s="160" t="s">
        <v>35</v>
      </c>
      <c r="I12" s="160">
        <v>5</v>
      </c>
      <c r="J12" s="160">
        <v>5</v>
      </c>
      <c r="K12" s="160">
        <v>5</v>
      </c>
      <c r="L12" s="160">
        <v>4</v>
      </c>
      <c r="M12" s="160">
        <v>5</v>
      </c>
      <c r="N12" s="160">
        <v>5</v>
      </c>
      <c r="O12" s="160">
        <v>5</v>
      </c>
      <c r="P12" s="160">
        <v>5</v>
      </c>
      <c r="Q12" s="160">
        <v>5</v>
      </c>
      <c r="R12" s="160">
        <v>3</v>
      </c>
      <c r="S12" s="160">
        <v>5</v>
      </c>
      <c r="T12" s="160">
        <v>5</v>
      </c>
      <c r="U12" s="160" t="s">
        <v>399</v>
      </c>
    </row>
    <row r="13" spans="1:21" x14ac:dyDescent="0.2">
      <c r="A13" s="159">
        <v>44548.442670335644</v>
      </c>
      <c r="B13" s="160" t="s">
        <v>216</v>
      </c>
      <c r="C13" s="160" t="s">
        <v>26</v>
      </c>
      <c r="D13" s="160" t="s">
        <v>27</v>
      </c>
      <c r="E13" s="160" t="s">
        <v>29</v>
      </c>
      <c r="F13" s="160" t="s">
        <v>23</v>
      </c>
      <c r="G13" s="160" t="s">
        <v>169</v>
      </c>
      <c r="H13" s="160" t="s">
        <v>35</v>
      </c>
      <c r="I13" s="160">
        <v>4</v>
      </c>
      <c r="J13" s="160">
        <v>4</v>
      </c>
      <c r="K13" s="160">
        <v>4</v>
      </c>
      <c r="L13" s="160">
        <v>4</v>
      </c>
      <c r="M13" s="160">
        <v>4</v>
      </c>
      <c r="N13" s="160">
        <v>4</v>
      </c>
      <c r="O13" s="160">
        <v>4</v>
      </c>
      <c r="P13" s="160">
        <v>4</v>
      </c>
      <c r="Q13" s="160">
        <v>4</v>
      </c>
      <c r="R13" s="160">
        <v>4</v>
      </c>
      <c r="S13" s="160">
        <v>4</v>
      </c>
      <c r="T13" s="160">
        <v>4</v>
      </c>
      <c r="U13" s="160" t="s">
        <v>401</v>
      </c>
    </row>
    <row r="14" spans="1:21" x14ac:dyDescent="0.2">
      <c r="A14" s="159">
        <v>44548.443135532405</v>
      </c>
      <c r="B14" s="160" t="s">
        <v>224</v>
      </c>
      <c r="C14" s="160" t="s">
        <v>20</v>
      </c>
      <c r="D14" s="160" t="s">
        <v>27</v>
      </c>
      <c r="E14" s="160" t="s">
        <v>29</v>
      </c>
      <c r="F14" s="160" t="s">
        <v>23</v>
      </c>
      <c r="G14" s="160" t="s">
        <v>23</v>
      </c>
      <c r="H14" s="160" t="s">
        <v>35</v>
      </c>
      <c r="I14" s="160">
        <v>5</v>
      </c>
      <c r="J14" s="160">
        <v>5</v>
      </c>
      <c r="K14" s="160">
        <v>5</v>
      </c>
      <c r="L14" s="160">
        <v>5</v>
      </c>
      <c r="M14" s="160">
        <v>5</v>
      </c>
      <c r="N14" s="160">
        <v>5</v>
      </c>
      <c r="O14" s="160">
        <v>5</v>
      </c>
      <c r="P14" s="160">
        <v>5</v>
      </c>
      <c r="Q14" s="160">
        <v>5</v>
      </c>
      <c r="R14" s="160">
        <v>5</v>
      </c>
      <c r="S14" s="160">
        <v>5</v>
      </c>
      <c r="T14" s="160">
        <v>5</v>
      </c>
    </row>
    <row r="15" spans="1:21" x14ac:dyDescent="0.2">
      <c r="A15" s="159">
        <v>44548.444032395833</v>
      </c>
      <c r="B15" s="160" t="s">
        <v>213</v>
      </c>
      <c r="C15" s="160" t="s">
        <v>20</v>
      </c>
      <c r="D15" s="160" t="s">
        <v>27</v>
      </c>
      <c r="E15" s="160" t="s">
        <v>29</v>
      </c>
      <c r="F15" s="160" t="s">
        <v>28</v>
      </c>
      <c r="G15" s="160" t="s">
        <v>148</v>
      </c>
      <c r="H15" s="160" t="s">
        <v>35</v>
      </c>
      <c r="I15" s="160">
        <v>4</v>
      </c>
      <c r="J15" s="160">
        <v>5</v>
      </c>
      <c r="K15" s="160">
        <v>5</v>
      </c>
      <c r="L15" s="160">
        <v>5</v>
      </c>
      <c r="M15" s="160">
        <v>5</v>
      </c>
      <c r="N15" s="160">
        <v>5</v>
      </c>
      <c r="O15" s="160">
        <v>5</v>
      </c>
      <c r="P15" s="160">
        <v>5</v>
      </c>
      <c r="Q15" s="160">
        <v>5</v>
      </c>
      <c r="R15" s="160">
        <v>3</v>
      </c>
      <c r="S15" s="160">
        <v>4</v>
      </c>
      <c r="T15" s="160">
        <v>4</v>
      </c>
      <c r="U15" s="160" t="s">
        <v>39</v>
      </c>
    </row>
    <row r="16" spans="1:21" x14ac:dyDescent="0.2">
      <c r="A16" s="159">
        <v>44548.44471038194</v>
      </c>
      <c r="B16" s="160" t="s">
        <v>240</v>
      </c>
      <c r="C16" s="160" t="s">
        <v>26</v>
      </c>
      <c r="D16" s="160" t="s">
        <v>27</v>
      </c>
      <c r="E16" s="160" t="s">
        <v>29</v>
      </c>
      <c r="F16" s="160" t="s">
        <v>47</v>
      </c>
      <c r="G16" s="160" t="s">
        <v>50</v>
      </c>
      <c r="H16" s="160" t="s">
        <v>35</v>
      </c>
      <c r="I16" s="160">
        <v>4</v>
      </c>
      <c r="J16" s="160">
        <v>4</v>
      </c>
      <c r="K16" s="160">
        <v>4</v>
      </c>
      <c r="L16" s="160">
        <v>3</v>
      </c>
      <c r="M16" s="160">
        <v>4</v>
      </c>
      <c r="N16" s="160">
        <v>4</v>
      </c>
      <c r="O16" s="160">
        <v>5</v>
      </c>
      <c r="P16" s="160">
        <v>5</v>
      </c>
      <c r="Q16" s="160">
        <v>4</v>
      </c>
      <c r="R16" s="160">
        <v>2</v>
      </c>
      <c r="S16" s="160">
        <v>3</v>
      </c>
      <c r="T16" s="160">
        <v>4</v>
      </c>
      <c r="U16" s="160" t="s">
        <v>405</v>
      </c>
    </row>
    <row r="17" spans="1:21" x14ac:dyDescent="0.2">
      <c r="A17" s="159">
        <v>44548.446127696763</v>
      </c>
      <c r="B17" s="160" t="s">
        <v>217</v>
      </c>
      <c r="C17" s="160" t="s">
        <v>20</v>
      </c>
      <c r="D17" s="160" t="s">
        <v>27</v>
      </c>
      <c r="E17" s="160" t="s">
        <v>29</v>
      </c>
      <c r="F17" s="211" t="s">
        <v>37</v>
      </c>
      <c r="G17" s="160" t="s">
        <v>197</v>
      </c>
      <c r="H17" s="160" t="s">
        <v>35</v>
      </c>
      <c r="I17" s="160">
        <v>4</v>
      </c>
      <c r="J17" s="160">
        <v>4</v>
      </c>
      <c r="K17" s="160">
        <v>5</v>
      </c>
      <c r="L17" s="160">
        <v>4</v>
      </c>
      <c r="M17" s="160">
        <v>4</v>
      </c>
      <c r="N17" s="160">
        <v>4</v>
      </c>
      <c r="O17" s="160">
        <v>4</v>
      </c>
      <c r="P17" s="160">
        <v>4</v>
      </c>
      <c r="Q17" s="160">
        <v>4</v>
      </c>
      <c r="R17" s="160">
        <v>3</v>
      </c>
      <c r="S17" s="160">
        <v>4</v>
      </c>
      <c r="T17" s="160">
        <v>4</v>
      </c>
      <c r="U17" s="160" t="s">
        <v>39</v>
      </c>
    </row>
    <row r="18" spans="1:21" x14ac:dyDescent="0.2">
      <c r="A18" s="159">
        <v>44548.447323310189</v>
      </c>
      <c r="B18" s="160" t="s">
        <v>410</v>
      </c>
      <c r="C18" s="160" t="s">
        <v>26</v>
      </c>
      <c r="D18" s="160" t="s">
        <v>21</v>
      </c>
      <c r="E18" s="160" t="s">
        <v>22</v>
      </c>
      <c r="F18" s="160" t="s">
        <v>172</v>
      </c>
      <c r="G18" s="160" t="s">
        <v>49</v>
      </c>
      <c r="H18" s="160" t="s">
        <v>35</v>
      </c>
      <c r="I18" s="160">
        <v>5</v>
      </c>
      <c r="J18" s="160">
        <v>5</v>
      </c>
      <c r="K18" s="160">
        <v>5</v>
      </c>
      <c r="L18" s="160">
        <v>5</v>
      </c>
      <c r="M18" s="160">
        <v>5</v>
      </c>
      <c r="N18" s="160">
        <v>5</v>
      </c>
      <c r="O18" s="160">
        <v>5</v>
      </c>
      <c r="P18" s="160">
        <v>5</v>
      </c>
      <c r="Q18" s="160">
        <v>5</v>
      </c>
      <c r="R18" s="160">
        <v>3</v>
      </c>
      <c r="S18" s="160">
        <v>4</v>
      </c>
      <c r="T18" s="160">
        <v>4</v>
      </c>
      <c r="U18" s="160" t="s">
        <v>481</v>
      </c>
    </row>
    <row r="19" spans="1:21" x14ac:dyDescent="0.2">
      <c r="A19" s="159">
        <v>44548.45357813657</v>
      </c>
      <c r="B19" s="160" t="s">
        <v>184</v>
      </c>
      <c r="C19" s="160" t="s">
        <v>20</v>
      </c>
      <c r="D19" s="160" t="s">
        <v>21</v>
      </c>
      <c r="E19" s="160" t="s">
        <v>22</v>
      </c>
      <c r="F19" s="211" t="s">
        <v>37</v>
      </c>
      <c r="G19" s="211" t="s">
        <v>36</v>
      </c>
      <c r="H19" s="160" t="s">
        <v>35</v>
      </c>
      <c r="I19" s="160">
        <v>5</v>
      </c>
      <c r="J19" s="160">
        <v>4</v>
      </c>
      <c r="K19" s="160">
        <v>4</v>
      </c>
      <c r="L19" s="160">
        <v>3</v>
      </c>
      <c r="M19" s="160">
        <v>3</v>
      </c>
      <c r="N19" s="160">
        <v>3</v>
      </c>
      <c r="O19" s="160">
        <v>4</v>
      </c>
      <c r="P19" s="160">
        <v>4</v>
      </c>
      <c r="Q19" s="160">
        <v>4</v>
      </c>
      <c r="R19" s="160">
        <v>3</v>
      </c>
      <c r="S19" s="160">
        <v>4</v>
      </c>
      <c r="T19" s="160">
        <v>4</v>
      </c>
    </row>
    <row r="20" spans="1:21" x14ac:dyDescent="0.2">
      <c r="A20" s="159">
        <v>44548.460138263894</v>
      </c>
      <c r="B20" s="160" t="s">
        <v>430</v>
      </c>
      <c r="C20" s="160" t="s">
        <v>20</v>
      </c>
      <c r="D20" s="160" t="s">
        <v>25</v>
      </c>
      <c r="E20" s="160" t="s">
        <v>22</v>
      </c>
      <c r="F20" s="160" t="s">
        <v>28</v>
      </c>
      <c r="G20" s="160" t="s">
        <v>211</v>
      </c>
      <c r="H20" s="160" t="s">
        <v>35</v>
      </c>
      <c r="I20" s="160">
        <v>5</v>
      </c>
      <c r="J20" s="160">
        <v>5</v>
      </c>
      <c r="K20" s="160">
        <v>5</v>
      </c>
      <c r="L20" s="160">
        <v>5</v>
      </c>
      <c r="M20" s="160">
        <v>5</v>
      </c>
      <c r="N20" s="160">
        <v>5</v>
      </c>
      <c r="O20" s="160">
        <v>5</v>
      </c>
      <c r="P20" s="160">
        <v>5</v>
      </c>
      <c r="Q20" s="160">
        <v>5</v>
      </c>
      <c r="R20" s="160">
        <v>5</v>
      </c>
      <c r="S20" s="160">
        <v>5</v>
      </c>
      <c r="T20" s="160">
        <v>5</v>
      </c>
    </row>
    <row r="21" spans="1:21" x14ac:dyDescent="0.2">
      <c r="A21" s="159">
        <v>44548.461704710644</v>
      </c>
      <c r="B21" s="160" t="s">
        <v>435</v>
      </c>
      <c r="C21" s="160" t="s">
        <v>26</v>
      </c>
      <c r="D21" s="160" t="s">
        <v>25</v>
      </c>
      <c r="E21" s="160" t="s">
        <v>22</v>
      </c>
      <c r="F21" s="160" t="s">
        <v>48</v>
      </c>
      <c r="G21" s="160" t="s">
        <v>48</v>
      </c>
      <c r="H21" s="160" t="s">
        <v>35</v>
      </c>
      <c r="I21" s="160">
        <v>5</v>
      </c>
      <c r="J21" s="160">
        <v>5</v>
      </c>
      <c r="K21" s="160">
        <v>5</v>
      </c>
      <c r="L21" s="160">
        <v>4</v>
      </c>
      <c r="M21" s="160">
        <v>5</v>
      </c>
      <c r="N21" s="160">
        <v>5</v>
      </c>
      <c r="O21" s="160">
        <v>5</v>
      </c>
      <c r="P21" s="160">
        <v>5</v>
      </c>
      <c r="Q21" s="160">
        <v>5</v>
      </c>
      <c r="R21" s="160">
        <v>3</v>
      </c>
      <c r="S21" s="160">
        <v>4</v>
      </c>
      <c r="T21" s="160">
        <v>4</v>
      </c>
      <c r="U21" s="160" t="s">
        <v>483</v>
      </c>
    </row>
    <row r="22" spans="1:21" x14ac:dyDescent="0.2">
      <c r="A22" s="159">
        <v>44548.467449548611</v>
      </c>
      <c r="B22" s="160" t="s">
        <v>263</v>
      </c>
      <c r="C22" s="160" t="s">
        <v>20</v>
      </c>
      <c r="D22" s="160" t="s">
        <v>21</v>
      </c>
      <c r="E22" s="160" t="s">
        <v>22</v>
      </c>
      <c r="F22" s="160" t="s">
        <v>172</v>
      </c>
      <c r="G22" s="160" t="s">
        <v>264</v>
      </c>
      <c r="H22" s="160" t="s">
        <v>35</v>
      </c>
      <c r="I22" s="160">
        <v>5</v>
      </c>
      <c r="J22" s="160">
        <v>5</v>
      </c>
      <c r="K22" s="160">
        <v>5</v>
      </c>
      <c r="L22" s="160">
        <v>5</v>
      </c>
      <c r="M22" s="160">
        <v>5</v>
      </c>
      <c r="N22" s="160">
        <v>5</v>
      </c>
      <c r="O22" s="160">
        <v>5</v>
      </c>
      <c r="P22" s="160">
        <v>5</v>
      </c>
      <c r="Q22" s="160">
        <v>5</v>
      </c>
      <c r="R22" s="160">
        <v>5</v>
      </c>
      <c r="S22" s="160">
        <v>5</v>
      </c>
      <c r="T22" s="160">
        <v>5</v>
      </c>
    </row>
    <row r="23" spans="1:21" x14ac:dyDescent="0.2">
      <c r="A23" s="159">
        <v>44548.485885706017</v>
      </c>
      <c r="B23" s="160" t="s">
        <v>219</v>
      </c>
      <c r="C23" s="160" t="s">
        <v>20</v>
      </c>
      <c r="D23" s="160" t="s">
        <v>27</v>
      </c>
      <c r="E23" s="160" t="s">
        <v>22</v>
      </c>
      <c r="F23" s="160" t="s">
        <v>28</v>
      </c>
      <c r="G23" s="160" t="s">
        <v>211</v>
      </c>
      <c r="H23" s="160" t="s">
        <v>35</v>
      </c>
      <c r="I23" s="160">
        <v>5</v>
      </c>
      <c r="J23" s="160">
        <v>5</v>
      </c>
      <c r="K23" s="160">
        <v>5</v>
      </c>
      <c r="L23" s="160">
        <v>5</v>
      </c>
      <c r="M23" s="160">
        <v>5</v>
      </c>
      <c r="N23" s="160">
        <v>5</v>
      </c>
      <c r="O23" s="160">
        <v>5</v>
      </c>
      <c r="P23" s="160">
        <v>5</v>
      </c>
      <c r="Q23" s="160">
        <v>5</v>
      </c>
      <c r="R23" s="160">
        <v>5</v>
      </c>
      <c r="S23" s="160">
        <v>5</v>
      </c>
      <c r="T23" s="160">
        <v>5</v>
      </c>
    </row>
    <row r="24" spans="1:21" x14ac:dyDescent="0.2">
      <c r="A24" s="159">
        <v>44548.487492569446</v>
      </c>
      <c r="B24" s="160" t="s">
        <v>241</v>
      </c>
      <c r="C24" s="160" t="s">
        <v>26</v>
      </c>
      <c r="D24" s="160" t="s">
        <v>27</v>
      </c>
      <c r="E24" s="160" t="s">
        <v>29</v>
      </c>
      <c r="F24" s="160" t="s">
        <v>168</v>
      </c>
      <c r="G24" s="211" t="s">
        <v>494</v>
      </c>
      <c r="H24" s="160" t="s">
        <v>35</v>
      </c>
      <c r="I24" s="160">
        <v>5</v>
      </c>
      <c r="J24" s="160">
        <v>5</v>
      </c>
      <c r="K24" s="160">
        <v>5</v>
      </c>
      <c r="L24" s="160">
        <v>4</v>
      </c>
      <c r="M24" s="160">
        <v>4</v>
      </c>
      <c r="N24" s="160">
        <v>4</v>
      </c>
      <c r="O24" s="160">
        <v>5</v>
      </c>
      <c r="P24" s="160">
        <v>5</v>
      </c>
      <c r="Q24" s="160">
        <v>5</v>
      </c>
      <c r="R24" s="160">
        <v>1</v>
      </c>
      <c r="S24" s="160">
        <v>4</v>
      </c>
      <c r="T24" s="160">
        <v>4</v>
      </c>
    </row>
    <row r="25" spans="1:21" x14ac:dyDescent="0.2">
      <c r="A25" s="159">
        <v>44548.492651284723</v>
      </c>
      <c r="B25" s="160" t="s">
        <v>461</v>
      </c>
      <c r="C25" s="160" t="s">
        <v>26</v>
      </c>
      <c r="D25" s="160" t="s">
        <v>51</v>
      </c>
      <c r="E25" s="160" t="s">
        <v>29</v>
      </c>
      <c r="F25" s="211" t="s">
        <v>37</v>
      </c>
      <c r="G25" s="211" t="s">
        <v>36</v>
      </c>
      <c r="H25" s="160" t="s">
        <v>35</v>
      </c>
      <c r="I25" s="160">
        <v>5</v>
      </c>
      <c r="J25" s="160">
        <v>5</v>
      </c>
      <c r="K25" s="160">
        <v>5</v>
      </c>
      <c r="L25" s="160">
        <v>5</v>
      </c>
      <c r="M25" s="160">
        <v>5</v>
      </c>
      <c r="N25" s="160">
        <v>5</v>
      </c>
      <c r="O25" s="160">
        <v>5</v>
      </c>
      <c r="P25" s="160">
        <v>5</v>
      </c>
      <c r="Q25" s="160">
        <v>5</v>
      </c>
      <c r="R25" s="160">
        <v>5</v>
      </c>
      <c r="S25" s="160">
        <v>5</v>
      </c>
      <c r="T25" s="160">
        <v>5</v>
      </c>
    </row>
    <row r="26" spans="1:21" x14ac:dyDescent="0.2">
      <c r="A26" s="159">
        <v>44548.493702488428</v>
      </c>
      <c r="B26" s="160" t="s">
        <v>223</v>
      </c>
      <c r="C26" s="160" t="s">
        <v>26</v>
      </c>
      <c r="D26" s="160" t="s">
        <v>27</v>
      </c>
      <c r="E26" s="160" t="s">
        <v>29</v>
      </c>
      <c r="F26" s="160" t="s">
        <v>48</v>
      </c>
      <c r="G26" s="160" t="s">
        <v>48</v>
      </c>
      <c r="H26" s="160" t="s">
        <v>35</v>
      </c>
      <c r="I26" s="160">
        <v>5</v>
      </c>
      <c r="J26" s="160">
        <v>4</v>
      </c>
      <c r="K26" s="160">
        <v>4</v>
      </c>
      <c r="L26" s="160">
        <v>4</v>
      </c>
      <c r="M26" s="160">
        <v>5</v>
      </c>
      <c r="N26" s="160">
        <v>5</v>
      </c>
      <c r="O26" s="160">
        <v>5</v>
      </c>
      <c r="P26" s="160">
        <v>4</v>
      </c>
      <c r="Q26" s="160">
        <v>5</v>
      </c>
      <c r="R26" s="160">
        <v>3</v>
      </c>
      <c r="S26" s="160">
        <v>4</v>
      </c>
      <c r="T26" s="160">
        <v>4</v>
      </c>
      <c r="U26" s="160" t="s">
        <v>463</v>
      </c>
    </row>
    <row r="27" spans="1:21" x14ac:dyDescent="0.2">
      <c r="A27" s="159">
        <v>44548.495019027774</v>
      </c>
      <c r="B27" s="160" t="s">
        <v>233</v>
      </c>
      <c r="C27" s="160" t="s">
        <v>20</v>
      </c>
      <c r="D27" s="160" t="s">
        <v>25</v>
      </c>
      <c r="E27" s="160" t="s">
        <v>22</v>
      </c>
      <c r="F27" s="160" t="s">
        <v>466</v>
      </c>
      <c r="G27" s="160" t="s">
        <v>467</v>
      </c>
      <c r="H27" s="160" t="s">
        <v>35</v>
      </c>
      <c r="I27" s="160">
        <v>5</v>
      </c>
      <c r="J27" s="160">
        <v>5</v>
      </c>
      <c r="K27" s="160">
        <v>5</v>
      </c>
      <c r="L27" s="160">
        <v>5</v>
      </c>
      <c r="M27" s="160">
        <v>4</v>
      </c>
      <c r="N27" s="160">
        <v>4</v>
      </c>
      <c r="O27" s="160">
        <v>4</v>
      </c>
      <c r="P27" s="160">
        <v>4</v>
      </c>
      <c r="Q27" s="160">
        <v>4</v>
      </c>
      <c r="R27" s="160">
        <v>4</v>
      </c>
      <c r="S27" s="160">
        <v>4</v>
      </c>
      <c r="T27" s="160">
        <v>4</v>
      </c>
    </row>
    <row r="28" spans="1:21" x14ac:dyDescent="0.2">
      <c r="A28" s="159">
        <v>44548.555391238428</v>
      </c>
      <c r="B28" s="160" t="s">
        <v>209</v>
      </c>
      <c r="C28" s="160" t="s">
        <v>26</v>
      </c>
      <c r="D28" s="160" t="s">
        <v>27</v>
      </c>
      <c r="E28" s="160" t="s">
        <v>29</v>
      </c>
      <c r="F28" s="160" t="s">
        <v>198</v>
      </c>
      <c r="G28" s="160" t="s">
        <v>474</v>
      </c>
      <c r="H28" s="160" t="s">
        <v>35</v>
      </c>
      <c r="I28" s="160">
        <v>5</v>
      </c>
      <c r="J28" s="160">
        <v>5</v>
      </c>
      <c r="K28" s="160">
        <v>4</v>
      </c>
      <c r="L28" s="160">
        <v>4</v>
      </c>
      <c r="M28" s="160">
        <v>4</v>
      </c>
      <c r="N28" s="160">
        <v>4</v>
      </c>
      <c r="O28" s="160">
        <v>4</v>
      </c>
      <c r="P28" s="160">
        <v>4</v>
      </c>
      <c r="Q28" s="160">
        <v>4</v>
      </c>
      <c r="R28" s="160">
        <v>5</v>
      </c>
      <c r="S28" s="160">
        <v>5</v>
      </c>
      <c r="T28" s="160">
        <v>4</v>
      </c>
    </row>
    <row r="29" spans="1:21" ht="14.25" customHeight="1" x14ac:dyDescent="0.2">
      <c r="A29" s="159">
        <v>44548.848066585648</v>
      </c>
      <c r="B29" s="160" t="s">
        <v>226</v>
      </c>
      <c r="C29" s="160" t="s">
        <v>26</v>
      </c>
      <c r="D29" s="160" t="s">
        <v>21</v>
      </c>
      <c r="E29" s="160" t="s">
        <v>22</v>
      </c>
      <c r="F29" s="160" t="s">
        <v>28</v>
      </c>
      <c r="G29" s="160" t="s">
        <v>211</v>
      </c>
      <c r="H29" s="160" t="s">
        <v>35</v>
      </c>
      <c r="I29" s="160">
        <v>5</v>
      </c>
      <c r="J29" s="160">
        <v>5</v>
      </c>
      <c r="K29" s="160">
        <v>5</v>
      </c>
      <c r="L29" s="160">
        <v>5</v>
      </c>
      <c r="M29" s="160">
        <v>5</v>
      </c>
      <c r="N29" s="160">
        <v>5</v>
      </c>
      <c r="O29" s="160">
        <v>5</v>
      </c>
      <c r="P29" s="160">
        <v>5</v>
      </c>
      <c r="Q29" s="160">
        <v>5</v>
      </c>
      <c r="R29" s="160">
        <v>3</v>
      </c>
      <c r="S29" s="160">
        <v>4</v>
      </c>
      <c r="T29" s="160">
        <v>5</v>
      </c>
      <c r="U29" s="210" t="s">
        <v>489</v>
      </c>
    </row>
    <row r="30" spans="1:21" ht="23.25" x14ac:dyDescent="0.2">
      <c r="I30" s="1">
        <f t="shared" ref="I30:T30" si="0">AVERAGE(I1:I29)</f>
        <v>4.6551724137931032</v>
      </c>
      <c r="J30" s="1">
        <f t="shared" si="0"/>
        <v>4.5517241379310347</v>
      </c>
      <c r="K30" s="1">
        <f t="shared" si="0"/>
        <v>4.6206896551724137</v>
      </c>
      <c r="L30" s="1">
        <f t="shared" si="0"/>
        <v>4.4137931034482758</v>
      </c>
      <c r="M30" s="1">
        <f t="shared" si="0"/>
        <v>4.4827586206896548</v>
      </c>
      <c r="N30" s="1">
        <f t="shared" si="0"/>
        <v>4.4482758620689653</v>
      </c>
      <c r="O30" s="1">
        <f t="shared" si="0"/>
        <v>4.6206896551724137</v>
      </c>
      <c r="P30" s="1">
        <f t="shared" si="0"/>
        <v>4.5862068965517242</v>
      </c>
      <c r="Q30" s="1">
        <f t="shared" si="0"/>
        <v>4.5862068965517242</v>
      </c>
      <c r="R30" s="1">
        <f t="shared" si="0"/>
        <v>3.7241379310344827</v>
      </c>
      <c r="S30" s="1">
        <f t="shared" si="0"/>
        <v>4.2758620689655169</v>
      </c>
      <c r="T30" s="1">
        <f t="shared" si="0"/>
        <v>4.3448275862068968</v>
      </c>
    </row>
    <row r="31" spans="1:21" ht="23.25" x14ac:dyDescent="0.2">
      <c r="I31" s="2">
        <f t="shared" ref="I31:T31" si="1">STDEV(I1:I30)</f>
        <v>0.47531202593414562</v>
      </c>
      <c r="J31" s="2">
        <f t="shared" si="1"/>
        <v>0.49731741730537132</v>
      </c>
      <c r="K31" s="2">
        <f t="shared" si="1"/>
        <v>0.48521542343000856</v>
      </c>
      <c r="L31" s="2">
        <f t="shared" si="1"/>
        <v>0.61684633862062865</v>
      </c>
      <c r="M31" s="2">
        <f t="shared" si="1"/>
        <v>0.56450708771534308</v>
      </c>
      <c r="N31" s="2">
        <f t="shared" si="1"/>
        <v>0.62068965517241492</v>
      </c>
      <c r="O31" s="2">
        <f t="shared" si="1"/>
        <v>0.48521542343000856</v>
      </c>
      <c r="P31" s="2">
        <f t="shared" si="1"/>
        <v>0.4925123054167525</v>
      </c>
      <c r="Q31" s="2">
        <f t="shared" si="1"/>
        <v>0.4925123054167525</v>
      </c>
      <c r="R31" s="2">
        <f t="shared" si="1"/>
        <v>0.97897031493644082</v>
      </c>
      <c r="S31" s="2">
        <f t="shared" si="1"/>
        <v>0.51838953028871937</v>
      </c>
      <c r="T31" s="2">
        <f t="shared" si="1"/>
        <v>0.47531202593415012</v>
      </c>
    </row>
    <row r="32" spans="1:21" ht="23.25" x14ac:dyDescent="0.2">
      <c r="I32" s="3">
        <f t="shared" ref="I32:T32" si="2">AVERAGE(I1:I31)</f>
        <v>4.520338207733138</v>
      </c>
      <c r="J32" s="3">
        <f t="shared" si="2"/>
        <v>4.4209368243624647</v>
      </c>
      <c r="K32" s="3">
        <f t="shared" si="2"/>
        <v>4.4872872606000787</v>
      </c>
      <c r="L32" s="3">
        <f t="shared" si="2"/>
        <v>4.2913109497441591</v>
      </c>
      <c r="M32" s="3">
        <f t="shared" si="2"/>
        <v>4.3563634099485489</v>
      </c>
      <c r="N32" s="3">
        <f t="shared" si="2"/>
        <v>4.3248053392658505</v>
      </c>
      <c r="O32" s="3">
        <f t="shared" si="2"/>
        <v>4.4872872606000787</v>
      </c>
      <c r="P32" s="3">
        <f t="shared" si="2"/>
        <v>4.4541522323215634</v>
      </c>
      <c r="Q32" s="3">
        <f t="shared" si="2"/>
        <v>4.4541522323215634</v>
      </c>
      <c r="R32" s="3">
        <f t="shared" si="2"/>
        <v>3.6355841369668038</v>
      </c>
      <c r="S32" s="3">
        <f t="shared" si="2"/>
        <v>4.1546532773952984</v>
      </c>
      <c r="T32" s="3">
        <f t="shared" si="2"/>
        <v>4.2200045036174529</v>
      </c>
    </row>
    <row r="33" spans="1:20" ht="23.25" x14ac:dyDescent="0.2">
      <c r="I33" s="4">
        <f>STDEV(I1:I29)</f>
        <v>0.48372528131497494</v>
      </c>
      <c r="J33" s="4">
        <f t="shared" ref="J33:T33" si="3">STDEV(J1:J29)</f>
        <v>0.50612017887847716</v>
      </c>
      <c r="K33" s="4">
        <f t="shared" si="3"/>
        <v>0.49380397379123864</v>
      </c>
      <c r="L33" s="4">
        <f t="shared" si="3"/>
        <v>0.62776482057434468</v>
      </c>
      <c r="M33" s="4">
        <f t="shared" si="3"/>
        <v>0.57449913932376417</v>
      </c>
      <c r="N33" s="4">
        <f t="shared" si="3"/>
        <v>0.6316761657092379</v>
      </c>
      <c r="O33" s="4">
        <f t="shared" si="3"/>
        <v>0.49380397379123864</v>
      </c>
      <c r="P33" s="4">
        <f t="shared" si="3"/>
        <v>0.50123001415876556</v>
      </c>
      <c r="Q33" s="4">
        <f t="shared" si="3"/>
        <v>0.50123001415876556</v>
      </c>
      <c r="R33" s="4">
        <f t="shared" si="3"/>
        <v>0.99629856842134634</v>
      </c>
      <c r="S33" s="4">
        <f t="shared" si="3"/>
        <v>0.52756527857006252</v>
      </c>
      <c r="T33" s="4">
        <f t="shared" si="3"/>
        <v>0.48372528131497494</v>
      </c>
    </row>
    <row r="34" spans="1:20" ht="24" x14ac:dyDescent="0.55000000000000004">
      <c r="A34" s="118" t="s">
        <v>139</v>
      </c>
    </row>
    <row r="35" spans="1:20" ht="27.75" x14ac:dyDescent="0.65">
      <c r="A35" s="171" t="s">
        <v>26</v>
      </c>
      <c r="B35" s="172">
        <f>COUNTIF(C1:C29,"หญิง")</f>
        <v>14</v>
      </c>
      <c r="D35" s="163" t="s">
        <v>138</v>
      </c>
      <c r="G35" s="163" t="s">
        <v>142</v>
      </c>
    </row>
    <row r="36" spans="1:20" ht="24" x14ac:dyDescent="0.55000000000000004">
      <c r="A36" s="171" t="s">
        <v>20</v>
      </c>
      <c r="B36" s="172">
        <f>COUNTIF(C1:C30,"ชาย")</f>
        <v>15</v>
      </c>
      <c r="D36" s="175" t="s">
        <v>172</v>
      </c>
      <c r="E36" s="172">
        <f>COUNTIF(F1:F30,"บริหารธุรกิจ เศรษฐศาสตร์และการสื่อสาร")</f>
        <v>4</v>
      </c>
      <c r="G36" s="174" t="s">
        <v>361</v>
      </c>
      <c r="H36" s="172">
        <f>COUNTIF(G1:G29,"วิจัยและประเมินการศึกษา")</f>
        <v>1</v>
      </c>
    </row>
    <row r="37" spans="1:20" ht="24" x14ac:dyDescent="0.55000000000000004">
      <c r="B37" s="170">
        <f>SUM(B35:B36)</f>
        <v>29</v>
      </c>
      <c r="D37" s="175" t="s">
        <v>28</v>
      </c>
      <c r="E37" s="172">
        <f>COUNTIF(F1:F30,"ศึกษาศาสตร์")</f>
        <v>8</v>
      </c>
      <c r="G37" s="174" t="s">
        <v>33</v>
      </c>
      <c r="H37" s="172">
        <f>COUNTIF(G2:G30,"การบริหารการศึกษา")</f>
        <v>1</v>
      </c>
    </row>
    <row r="38" spans="1:20" ht="23.25" customHeight="1" x14ac:dyDescent="0.55000000000000004">
      <c r="A38" s="119" t="s">
        <v>140</v>
      </c>
      <c r="B38" s="116"/>
      <c r="D38" s="175" t="s">
        <v>48</v>
      </c>
      <c r="E38" s="172">
        <f>COUNTIF(F1:F31,"สาธารณสุขศาสตร์")</f>
        <v>2</v>
      </c>
      <c r="G38" s="181" t="s">
        <v>211</v>
      </c>
      <c r="H38" s="172">
        <f>COUNTIF(G3:G31,"คณิตศาสตร์ศึกษา")</f>
        <v>4</v>
      </c>
    </row>
    <row r="39" spans="1:20" ht="24" x14ac:dyDescent="0.55000000000000004">
      <c r="A39" s="171" t="s">
        <v>27</v>
      </c>
      <c r="B39" s="172">
        <f>COUNTIF(D1:D29,"20-30 ปี")</f>
        <v>18</v>
      </c>
      <c r="D39" s="174" t="s">
        <v>198</v>
      </c>
      <c r="E39" s="172">
        <f>COUNTIF(F1:F32,"บัณฑิตวิทยาลัย")</f>
        <v>1</v>
      </c>
      <c r="G39" s="181" t="s">
        <v>363</v>
      </c>
      <c r="H39" s="172">
        <f>COUNTIF(G4:G32,"บัญชี")</f>
        <v>1</v>
      </c>
    </row>
    <row r="40" spans="1:20" ht="24" x14ac:dyDescent="0.55000000000000004">
      <c r="A40" s="171" t="s">
        <v>25</v>
      </c>
      <c r="B40" s="172">
        <f>COUNTIF(D1:D30,"31-40 ปี")</f>
        <v>4</v>
      </c>
      <c r="D40" s="175" t="s">
        <v>47</v>
      </c>
      <c r="E40" s="172">
        <f>COUNTIF(F1:F33,"วิทยาศาสตร์")</f>
        <v>3</v>
      </c>
      <c r="G40" s="181" t="s">
        <v>157</v>
      </c>
      <c r="H40" s="172">
        <f>COUNTIF(G2:G33,"เอเชียตะวันออกเฉียงใต้ศึกษา")</f>
        <v>2</v>
      </c>
    </row>
    <row r="41" spans="1:20" ht="24" x14ac:dyDescent="0.55000000000000004">
      <c r="A41" s="171" t="s">
        <v>21</v>
      </c>
      <c r="B41" s="172">
        <f>COUNTIF(D1:D31,"41-50 ปี")</f>
        <v>5</v>
      </c>
      <c r="D41" s="175" t="s">
        <v>23</v>
      </c>
      <c r="E41" s="172">
        <f>COUNTIF(F1:F34,"วิศวกรรมศาสตร์")</f>
        <v>3</v>
      </c>
      <c r="G41" s="179" t="s">
        <v>374</v>
      </c>
      <c r="H41" s="172">
        <f>COUNTIF(G2:G34,"คติชนวิทยา")</f>
        <v>1</v>
      </c>
    </row>
    <row r="42" spans="1:20" ht="24" x14ac:dyDescent="0.55000000000000004">
      <c r="A42" s="171" t="s">
        <v>51</v>
      </c>
      <c r="B42" s="172">
        <f>COUNTIF(D2:D32,"51 ปีขึ้นไป")</f>
        <v>2</v>
      </c>
      <c r="D42" s="174" t="s">
        <v>37</v>
      </c>
      <c r="E42" s="172">
        <f>COUNTIF(F1:F38,"เกษตรศาสตร์ ทรัพยากรธรรมชาติและสิ่งแวดล้อม")</f>
        <v>3</v>
      </c>
      <c r="G42" s="179" t="s">
        <v>159</v>
      </c>
      <c r="H42" s="172">
        <f>COUNTIF(G7:G35,"พลศึกษาและวิทยาศาสตร์การออกกำลังกาย")</f>
        <v>1</v>
      </c>
    </row>
    <row r="43" spans="1:20" ht="24" x14ac:dyDescent="0.55000000000000004">
      <c r="B43" s="170">
        <f>SUM(B39:B42)</f>
        <v>29</v>
      </c>
      <c r="D43" s="174" t="s">
        <v>42</v>
      </c>
      <c r="E43" s="172">
        <f>COUNTIF(F1:F38,"สังคมศาสตร์")</f>
        <v>2</v>
      </c>
      <c r="G43" s="179" t="s">
        <v>164</v>
      </c>
      <c r="H43" s="172">
        <f>COUNTIF(G8:G36,"ฟิสิกส์ประยุกต์")</f>
        <v>1</v>
      </c>
    </row>
    <row r="44" spans="1:20" ht="25.5" customHeight="1" x14ac:dyDescent="0.55000000000000004">
      <c r="A44" s="120" t="s">
        <v>141</v>
      </c>
      <c r="B44" s="117"/>
      <c r="D44" s="174" t="s">
        <v>46</v>
      </c>
      <c r="E44" s="172">
        <f>COUNTIF(F1:F36,"มนุษยศาสตร์")</f>
        <v>1</v>
      </c>
      <c r="G44" s="181" t="s">
        <v>474</v>
      </c>
      <c r="H44" s="172">
        <f>COUNTIF(G2:G51,"เทคโนโลยีผู้ประกอบการเเละการจัดการนวัตกรรม")</f>
        <v>2</v>
      </c>
    </row>
    <row r="45" spans="1:20" ht="24" x14ac:dyDescent="0.55000000000000004">
      <c r="A45" s="174" t="s">
        <v>29</v>
      </c>
      <c r="B45" s="172">
        <f>COUNTIF(E1:E30,"ปริญญาโท")</f>
        <v>17</v>
      </c>
      <c r="D45" s="174" t="s">
        <v>168</v>
      </c>
      <c r="E45" s="172">
        <f>COUNTIF(F1:F37,"พยาบาลศาสตร์")</f>
        <v>1</v>
      </c>
      <c r="G45" s="178" t="s">
        <v>50</v>
      </c>
      <c r="H45" s="172">
        <f>COUNTIF(G10:G38,"สถิติ")</f>
        <v>2</v>
      </c>
    </row>
    <row r="46" spans="1:20" ht="24" x14ac:dyDescent="0.55000000000000004">
      <c r="A46" s="174" t="s">
        <v>22</v>
      </c>
      <c r="B46" s="172">
        <f>COUNTIF(E1:E30,"ปริญญาเอก")</f>
        <v>12</v>
      </c>
      <c r="D46" s="174" t="s">
        <v>466</v>
      </c>
      <c r="E46" s="172">
        <f>COUNTIF(F2:F38,"วิทยาลัยพลังงานและสมาร์ตกริดเทคโนโลยี")</f>
        <v>1</v>
      </c>
      <c r="G46" s="179" t="s">
        <v>398</v>
      </c>
      <c r="H46" s="172">
        <f>COUNTIF(G11:G39,"วิศวกรรมเครื่องกล")</f>
        <v>1</v>
      </c>
    </row>
    <row r="47" spans="1:20" ht="24" x14ac:dyDescent="0.55000000000000004">
      <c r="B47" s="170">
        <f>SUM(B45:B46)</f>
        <v>29</v>
      </c>
      <c r="E47" s="170">
        <f>SUM(E36:E46)</f>
        <v>29</v>
      </c>
      <c r="G47" s="179" t="s">
        <v>169</v>
      </c>
      <c r="H47" s="172">
        <f>COUNTIF(G2:G40,"วิศวกรรมไฟฟ้า")</f>
        <v>1</v>
      </c>
    </row>
    <row r="48" spans="1:20" ht="24" x14ac:dyDescent="0.55000000000000004">
      <c r="G48" s="179" t="s">
        <v>23</v>
      </c>
      <c r="H48" s="172">
        <f>COUNTIF(G2:G41,"วิศวกรรมศาสตร์")</f>
        <v>1</v>
      </c>
    </row>
    <row r="49" spans="7:8" ht="24" customHeight="1" x14ac:dyDescent="0.55000000000000004">
      <c r="G49" s="179" t="s">
        <v>148</v>
      </c>
      <c r="H49" s="172">
        <f>COUNTIF(G2:G42,"สังคมศึกษา")</f>
        <v>1</v>
      </c>
    </row>
    <row r="50" spans="7:8" ht="24" x14ac:dyDescent="0.55000000000000004">
      <c r="G50" s="181" t="s">
        <v>197</v>
      </c>
      <c r="H50" s="172">
        <f>COUNTIF(G15:G43,"ทรัพยากรธรรมชาติและสิ่งแวดล้อม")</f>
        <v>1</v>
      </c>
    </row>
    <row r="51" spans="7:8" ht="24" x14ac:dyDescent="0.55000000000000004">
      <c r="G51" s="181" t="s">
        <v>49</v>
      </c>
      <c r="H51" s="172">
        <f>COUNTIF(G16:G44,"การสื่อสาร")</f>
        <v>1</v>
      </c>
    </row>
    <row r="52" spans="7:8" ht="24" x14ac:dyDescent="0.55000000000000004">
      <c r="G52" s="181" t="s">
        <v>48</v>
      </c>
      <c r="H52" s="172">
        <f>COUNTIF(G2:G45,"สาธารณสุขศาสตร์")</f>
        <v>2</v>
      </c>
    </row>
    <row r="53" spans="7:8" ht="24" x14ac:dyDescent="0.55000000000000004">
      <c r="G53" s="181" t="s">
        <v>264</v>
      </c>
      <c r="H53" s="172">
        <f>COUNTIF(G18:G46,"เศรษฐศาสตร์")</f>
        <v>1</v>
      </c>
    </row>
    <row r="54" spans="7:8" ht="24" x14ac:dyDescent="0.55000000000000004">
      <c r="G54" s="181" t="s">
        <v>494</v>
      </c>
      <c r="H54" s="172">
        <f>COUNTIF(G19:G47,"การพยาบาลศาสตร์")</f>
        <v>1</v>
      </c>
    </row>
    <row r="55" spans="7:8" ht="24" x14ac:dyDescent="0.55000000000000004">
      <c r="G55" s="181" t="s">
        <v>36</v>
      </c>
      <c r="H55" s="172">
        <f>COUNTIF(G2:G48,"วิทยาศาสตร์การเกษตร")</f>
        <v>2</v>
      </c>
    </row>
    <row r="56" spans="7:8" ht="24" x14ac:dyDescent="0.55000000000000004">
      <c r="G56" s="181" t="s">
        <v>467</v>
      </c>
      <c r="H56" s="172">
        <f>COUNTIF(G2:G50,"สมาร์ตกริดเทคโนโลยี")</f>
        <v>1</v>
      </c>
    </row>
    <row r="57" spans="7:8" ht="21" customHeight="1" x14ac:dyDescent="0.2">
      <c r="H57" s="170">
        <f>SUM(H36:H56)</f>
        <v>29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U56"/>
  <sheetViews>
    <sheetView topLeftCell="H1" zoomScale="80" zoomScaleNormal="80" workbookViewId="0">
      <selection activeCell="U23" sqref="U23"/>
    </sheetView>
  </sheetViews>
  <sheetFormatPr defaultColWidth="14.42578125" defaultRowHeight="12.75" x14ac:dyDescent="0.2"/>
  <cols>
    <col min="1" max="1" width="41.28515625" bestFit="1" customWidth="1"/>
    <col min="2" max="2" width="21.5703125" customWidth="1"/>
    <col min="3" max="3" width="10.5703125" customWidth="1"/>
    <col min="4" max="4" width="40.7109375" bestFit="1" customWidth="1"/>
    <col min="5" max="5" width="21.5703125" customWidth="1"/>
    <col min="6" max="6" width="40.140625" bestFit="1" customWidth="1"/>
    <col min="7" max="7" width="65.5703125" bestFit="1" customWidth="1"/>
    <col min="8" max="26" width="21.5703125" customWidth="1"/>
  </cols>
  <sheetData>
    <row r="1" spans="1:21" x14ac:dyDescent="0.2">
      <c r="A1" s="159">
        <v>44548.395334930552</v>
      </c>
      <c r="B1" s="160" t="s">
        <v>339</v>
      </c>
      <c r="C1" s="160" t="s">
        <v>20</v>
      </c>
      <c r="D1" s="160" t="s">
        <v>21</v>
      </c>
      <c r="E1" s="160" t="s">
        <v>22</v>
      </c>
      <c r="F1" s="160" t="s">
        <v>28</v>
      </c>
      <c r="G1" s="160" t="s">
        <v>159</v>
      </c>
      <c r="H1" s="160" t="s">
        <v>34</v>
      </c>
      <c r="I1" s="160">
        <v>5</v>
      </c>
      <c r="J1" s="160">
        <v>5</v>
      </c>
      <c r="K1" s="160">
        <v>5</v>
      </c>
      <c r="L1" s="160">
        <v>5</v>
      </c>
      <c r="M1" s="160">
        <v>5</v>
      </c>
      <c r="N1" s="160">
        <v>5</v>
      </c>
      <c r="O1" s="160">
        <v>5</v>
      </c>
      <c r="P1" s="160">
        <v>5</v>
      </c>
      <c r="Q1" s="160">
        <v>5</v>
      </c>
      <c r="R1" s="160">
        <v>5</v>
      </c>
      <c r="S1" s="160">
        <v>5</v>
      </c>
      <c r="T1" s="160">
        <v>5</v>
      </c>
    </row>
    <row r="2" spans="1:21" x14ac:dyDescent="0.2">
      <c r="A2" s="159">
        <v>44548.402523611112</v>
      </c>
      <c r="B2" s="160" t="s">
        <v>340</v>
      </c>
      <c r="C2" s="160" t="s">
        <v>26</v>
      </c>
      <c r="D2" s="160" t="s">
        <v>27</v>
      </c>
      <c r="E2" s="160" t="s">
        <v>29</v>
      </c>
      <c r="F2" s="211" t="s">
        <v>172</v>
      </c>
      <c r="G2" s="160" t="s">
        <v>230</v>
      </c>
      <c r="H2" s="160" t="s">
        <v>34</v>
      </c>
      <c r="I2" s="160">
        <v>5</v>
      </c>
      <c r="J2" s="160">
        <v>5</v>
      </c>
      <c r="K2" s="160">
        <v>5</v>
      </c>
      <c r="L2" s="160">
        <v>5</v>
      </c>
      <c r="M2" s="160">
        <v>5</v>
      </c>
      <c r="N2" s="160">
        <v>5</v>
      </c>
      <c r="P2" s="160">
        <v>5</v>
      </c>
      <c r="Q2" s="160">
        <v>5</v>
      </c>
      <c r="R2" s="160">
        <v>5</v>
      </c>
      <c r="S2" s="160">
        <v>5</v>
      </c>
      <c r="T2" s="160">
        <v>5</v>
      </c>
      <c r="U2" s="160" t="s">
        <v>39</v>
      </c>
    </row>
    <row r="3" spans="1:21" x14ac:dyDescent="0.2">
      <c r="A3" s="159">
        <v>44548.41678777778</v>
      </c>
      <c r="B3" s="160" t="s">
        <v>347</v>
      </c>
      <c r="C3" s="160" t="s">
        <v>26</v>
      </c>
      <c r="D3" s="160" t="s">
        <v>27</v>
      </c>
      <c r="E3" s="160" t="s">
        <v>29</v>
      </c>
      <c r="F3" s="160" t="s">
        <v>37</v>
      </c>
      <c r="G3" s="211" t="s">
        <v>496</v>
      </c>
      <c r="H3" s="160" t="s">
        <v>34</v>
      </c>
      <c r="I3" s="160">
        <v>5</v>
      </c>
      <c r="J3" s="160">
        <v>5</v>
      </c>
      <c r="K3" s="160">
        <v>5</v>
      </c>
      <c r="L3" s="160">
        <v>5</v>
      </c>
      <c r="M3" s="160">
        <v>5</v>
      </c>
      <c r="N3" s="160">
        <v>5</v>
      </c>
      <c r="O3" s="160">
        <v>5</v>
      </c>
      <c r="P3" s="160">
        <v>5</v>
      </c>
      <c r="Q3" s="160">
        <v>5</v>
      </c>
      <c r="R3" s="160">
        <v>4</v>
      </c>
      <c r="S3" s="160">
        <v>5</v>
      </c>
      <c r="T3" s="160">
        <v>5</v>
      </c>
      <c r="U3" s="160" t="s">
        <v>39</v>
      </c>
    </row>
    <row r="4" spans="1:21" x14ac:dyDescent="0.2">
      <c r="A4" s="159">
        <v>44548.417520115741</v>
      </c>
      <c r="B4" s="160" t="s">
        <v>350</v>
      </c>
      <c r="C4" s="160" t="s">
        <v>26</v>
      </c>
      <c r="D4" s="160" t="s">
        <v>27</v>
      </c>
      <c r="E4" s="160" t="s">
        <v>29</v>
      </c>
      <c r="F4" s="160" t="s">
        <v>37</v>
      </c>
      <c r="G4" s="160" t="s">
        <v>352</v>
      </c>
      <c r="H4" s="160" t="s">
        <v>34</v>
      </c>
      <c r="I4" s="160">
        <v>4</v>
      </c>
      <c r="J4" s="160">
        <v>4</v>
      </c>
      <c r="K4" s="160">
        <v>4</v>
      </c>
      <c r="L4" s="160">
        <v>4</v>
      </c>
      <c r="M4" s="160">
        <v>4</v>
      </c>
      <c r="N4" s="160">
        <v>4</v>
      </c>
      <c r="O4" s="160">
        <v>5</v>
      </c>
      <c r="P4" s="160">
        <v>5</v>
      </c>
      <c r="Q4" s="160">
        <v>5</v>
      </c>
      <c r="R4" s="160">
        <v>4</v>
      </c>
      <c r="S4" s="160">
        <v>4</v>
      </c>
      <c r="T4" s="160">
        <v>4</v>
      </c>
    </row>
    <row r="5" spans="1:21" x14ac:dyDescent="0.2">
      <c r="A5" s="159">
        <v>44548.420799282409</v>
      </c>
      <c r="B5" s="160" t="s">
        <v>356</v>
      </c>
      <c r="C5" s="160" t="s">
        <v>20</v>
      </c>
      <c r="D5" s="160" t="s">
        <v>21</v>
      </c>
      <c r="E5" s="160" t="s">
        <v>22</v>
      </c>
      <c r="F5" s="211" t="s">
        <v>172</v>
      </c>
      <c r="G5" s="160" t="s">
        <v>49</v>
      </c>
      <c r="H5" s="160" t="s">
        <v>34</v>
      </c>
      <c r="I5" s="160">
        <v>1</v>
      </c>
      <c r="J5" s="160">
        <v>3</v>
      </c>
      <c r="K5" s="160">
        <v>5</v>
      </c>
      <c r="L5" s="160">
        <v>4</v>
      </c>
      <c r="M5" s="160">
        <v>5</v>
      </c>
      <c r="N5" s="160">
        <v>5</v>
      </c>
      <c r="O5" s="160">
        <v>5</v>
      </c>
      <c r="P5" s="160">
        <v>5</v>
      </c>
      <c r="Q5" s="160">
        <v>5</v>
      </c>
      <c r="R5" s="160">
        <v>3</v>
      </c>
      <c r="S5" s="160">
        <v>5</v>
      </c>
      <c r="T5" s="160">
        <v>5</v>
      </c>
      <c r="U5" s="160" t="s">
        <v>358</v>
      </c>
    </row>
    <row r="6" spans="1:21" x14ac:dyDescent="0.2">
      <c r="A6" s="159">
        <v>44548.421618194443</v>
      </c>
      <c r="B6" s="160" t="s">
        <v>359</v>
      </c>
      <c r="C6" s="160" t="s">
        <v>26</v>
      </c>
      <c r="D6" s="160" t="s">
        <v>27</v>
      </c>
      <c r="E6" s="160" t="s">
        <v>29</v>
      </c>
      <c r="F6" s="211" t="s">
        <v>172</v>
      </c>
      <c r="G6" s="160" t="s">
        <v>200</v>
      </c>
      <c r="H6" s="160" t="s">
        <v>34</v>
      </c>
      <c r="I6" s="160">
        <v>4</v>
      </c>
      <c r="J6" s="160">
        <v>4</v>
      </c>
      <c r="K6" s="160">
        <v>4</v>
      </c>
      <c r="L6" s="160">
        <v>4</v>
      </c>
      <c r="M6" s="160">
        <v>4</v>
      </c>
      <c r="N6" s="160">
        <v>4</v>
      </c>
      <c r="O6" s="160">
        <v>4</v>
      </c>
      <c r="P6" s="160">
        <v>4</v>
      </c>
      <c r="Q6" s="160">
        <v>4</v>
      </c>
      <c r="R6" s="160">
        <v>4</v>
      </c>
      <c r="S6" s="160">
        <v>4</v>
      </c>
      <c r="T6" s="160">
        <v>4</v>
      </c>
    </row>
    <row r="7" spans="1:21" x14ac:dyDescent="0.2">
      <c r="A7" s="159">
        <v>44548.426320520834</v>
      </c>
      <c r="B7" s="160" t="s">
        <v>365</v>
      </c>
      <c r="C7" s="160" t="s">
        <v>20</v>
      </c>
      <c r="D7" s="160" t="s">
        <v>25</v>
      </c>
      <c r="E7" s="160" t="s">
        <v>22</v>
      </c>
      <c r="F7" s="160" t="s">
        <v>28</v>
      </c>
      <c r="G7" s="160" t="s">
        <v>33</v>
      </c>
      <c r="H7" s="160" t="s">
        <v>34</v>
      </c>
      <c r="I7" s="160">
        <v>5</v>
      </c>
      <c r="J7" s="160">
        <v>5</v>
      </c>
      <c r="K7" s="160">
        <v>5</v>
      </c>
      <c r="L7" s="160">
        <v>5</v>
      </c>
      <c r="M7" s="160">
        <v>5</v>
      </c>
      <c r="N7" s="160">
        <v>5</v>
      </c>
      <c r="O7" s="160">
        <v>5</v>
      </c>
      <c r="P7" s="160">
        <v>5</v>
      </c>
      <c r="Q7" s="160">
        <v>5</v>
      </c>
      <c r="R7" s="160">
        <v>5</v>
      </c>
      <c r="S7" s="160">
        <v>5</v>
      </c>
      <c r="T7" s="160">
        <v>5</v>
      </c>
      <c r="U7" s="160" t="s">
        <v>366</v>
      </c>
    </row>
    <row r="8" spans="1:21" x14ac:dyDescent="0.2">
      <c r="A8" s="159">
        <v>44548.431881180557</v>
      </c>
      <c r="B8" s="160" t="s">
        <v>371</v>
      </c>
      <c r="C8" s="160" t="s">
        <v>26</v>
      </c>
      <c r="D8" s="160" t="s">
        <v>21</v>
      </c>
      <c r="E8" s="160" t="s">
        <v>29</v>
      </c>
      <c r="F8" s="160" t="s">
        <v>28</v>
      </c>
      <c r="G8" s="160" t="s">
        <v>372</v>
      </c>
      <c r="H8" s="160" t="s">
        <v>34</v>
      </c>
      <c r="I8" s="160">
        <v>4</v>
      </c>
      <c r="J8" s="160">
        <v>5</v>
      </c>
      <c r="K8" s="160">
        <v>4</v>
      </c>
      <c r="L8" s="160">
        <v>5</v>
      </c>
      <c r="M8" s="160">
        <v>5</v>
      </c>
      <c r="N8" s="160">
        <v>4</v>
      </c>
      <c r="O8" s="160">
        <v>5</v>
      </c>
      <c r="P8" s="160">
        <v>5</v>
      </c>
      <c r="Q8" s="160">
        <v>4</v>
      </c>
      <c r="R8" s="160">
        <v>4</v>
      </c>
      <c r="S8" s="160">
        <v>5</v>
      </c>
      <c r="T8" s="160">
        <v>5</v>
      </c>
      <c r="U8" s="160" t="s">
        <v>39</v>
      </c>
    </row>
    <row r="9" spans="1:21" x14ac:dyDescent="0.2">
      <c r="A9" s="159">
        <v>44548.43469332176</v>
      </c>
      <c r="B9" s="160" t="s">
        <v>381</v>
      </c>
      <c r="C9" s="160" t="s">
        <v>20</v>
      </c>
      <c r="D9" s="160" t="s">
        <v>25</v>
      </c>
      <c r="E9" s="160" t="s">
        <v>22</v>
      </c>
      <c r="F9" s="160" t="s">
        <v>28</v>
      </c>
      <c r="G9" s="160" t="s">
        <v>43</v>
      </c>
      <c r="H9" s="160" t="s">
        <v>34</v>
      </c>
      <c r="I9" s="160">
        <v>4</v>
      </c>
      <c r="J9" s="160">
        <v>4</v>
      </c>
      <c r="K9" s="160">
        <v>5</v>
      </c>
      <c r="L9" s="160">
        <v>4</v>
      </c>
      <c r="M9" s="160">
        <v>5</v>
      </c>
      <c r="N9" s="160">
        <v>5</v>
      </c>
      <c r="O9" s="160">
        <v>5</v>
      </c>
      <c r="P9" s="160">
        <v>5</v>
      </c>
      <c r="Q9" s="160">
        <v>5</v>
      </c>
      <c r="R9" s="160">
        <v>5</v>
      </c>
      <c r="S9" s="160">
        <v>5</v>
      </c>
      <c r="T9" s="160">
        <v>5</v>
      </c>
    </row>
    <row r="10" spans="1:21" x14ac:dyDescent="0.2">
      <c r="A10" s="159">
        <v>44548.435196365739</v>
      </c>
      <c r="B10" s="160" t="s">
        <v>382</v>
      </c>
      <c r="C10" s="160" t="s">
        <v>26</v>
      </c>
      <c r="D10" s="160" t="s">
        <v>27</v>
      </c>
      <c r="E10" s="160" t="s">
        <v>29</v>
      </c>
      <c r="F10" s="160" t="s">
        <v>28</v>
      </c>
      <c r="G10" s="160" t="s">
        <v>43</v>
      </c>
      <c r="H10" s="160" t="s">
        <v>34</v>
      </c>
      <c r="I10" s="160">
        <v>5</v>
      </c>
      <c r="J10" s="160">
        <v>4</v>
      </c>
      <c r="K10" s="160">
        <v>5</v>
      </c>
      <c r="L10" s="160">
        <v>5</v>
      </c>
      <c r="M10" s="160">
        <v>5</v>
      </c>
      <c r="N10" s="160">
        <v>4</v>
      </c>
      <c r="O10" s="160">
        <v>4</v>
      </c>
      <c r="P10" s="160">
        <v>5</v>
      </c>
      <c r="Q10" s="160">
        <v>5</v>
      </c>
      <c r="R10" s="160">
        <v>2</v>
      </c>
      <c r="S10" s="160">
        <v>4</v>
      </c>
      <c r="T10" s="160">
        <v>4</v>
      </c>
    </row>
    <row r="11" spans="1:21" x14ac:dyDescent="0.2">
      <c r="A11" s="159">
        <v>44548.43577935185</v>
      </c>
      <c r="B11" s="160" t="s">
        <v>383</v>
      </c>
      <c r="C11" s="160" t="s">
        <v>26</v>
      </c>
      <c r="D11" s="160" t="s">
        <v>21</v>
      </c>
      <c r="E11" s="160" t="s">
        <v>29</v>
      </c>
      <c r="F11" s="160" t="s">
        <v>28</v>
      </c>
      <c r="G11" s="160" t="s">
        <v>354</v>
      </c>
      <c r="H11" s="160" t="s">
        <v>34</v>
      </c>
      <c r="I11" s="160">
        <v>5</v>
      </c>
      <c r="J11" s="160">
        <v>5</v>
      </c>
      <c r="K11" s="160">
        <v>5</v>
      </c>
      <c r="L11" s="160">
        <v>5</v>
      </c>
      <c r="M11" s="160">
        <v>5</v>
      </c>
      <c r="N11" s="160">
        <v>5</v>
      </c>
      <c r="O11" s="160">
        <v>5</v>
      </c>
      <c r="P11" s="160">
        <v>5</v>
      </c>
      <c r="Q11" s="160">
        <v>5</v>
      </c>
      <c r="R11" s="160">
        <v>3</v>
      </c>
      <c r="S11" s="160">
        <v>5</v>
      </c>
      <c r="T11" s="160">
        <v>5</v>
      </c>
      <c r="U11" s="160" t="s">
        <v>478</v>
      </c>
    </row>
    <row r="12" spans="1:21" x14ac:dyDescent="0.2">
      <c r="A12" s="159">
        <v>44548.436434780087</v>
      </c>
      <c r="B12" s="160" t="s">
        <v>385</v>
      </c>
      <c r="C12" s="160" t="s">
        <v>20</v>
      </c>
      <c r="D12" s="160" t="s">
        <v>25</v>
      </c>
      <c r="E12" s="160" t="s">
        <v>29</v>
      </c>
      <c r="F12" s="160" t="s">
        <v>37</v>
      </c>
      <c r="G12" s="160" t="s">
        <v>386</v>
      </c>
      <c r="H12" s="160" t="s">
        <v>34</v>
      </c>
      <c r="I12" s="160">
        <v>5</v>
      </c>
      <c r="J12" s="160">
        <v>4</v>
      </c>
      <c r="K12" s="160">
        <v>5</v>
      </c>
      <c r="L12" s="160">
        <v>5</v>
      </c>
      <c r="M12" s="160">
        <v>5</v>
      </c>
      <c r="N12" s="160">
        <v>5</v>
      </c>
      <c r="O12" s="160">
        <v>4</v>
      </c>
      <c r="P12" s="160">
        <v>4</v>
      </c>
      <c r="Q12" s="160">
        <v>5</v>
      </c>
      <c r="R12" s="160">
        <v>3</v>
      </c>
      <c r="S12" s="160">
        <v>4</v>
      </c>
      <c r="T12" s="160">
        <v>4</v>
      </c>
    </row>
    <row r="13" spans="1:21" x14ac:dyDescent="0.2">
      <c r="A13" s="159">
        <v>44548.438273263891</v>
      </c>
      <c r="B13" s="160" t="s">
        <v>389</v>
      </c>
      <c r="C13" s="160" t="s">
        <v>26</v>
      </c>
      <c r="D13" s="160" t="s">
        <v>25</v>
      </c>
      <c r="E13" s="160" t="s">
        <v>29</v>
      </c>
      <c r="F13" s="211" t="s">
        <v>492</v>
      </c>
      <c r="G13" s="160" t="s">
        <v>147</v>
      </c>
      <c r="H13" s="160" t="s">
        <v>34</v>
      </c>
      <c r="I13" s="160">
        <v>4</v>
      </c>
      <c r="J13" s="160">
        <v>4</v>
      </c>
      <c r="K13" s="160">
        <v>4</v>
      </c>
      <c r="L13" s="160">
        <v>4</v>
      </c>
      <c r="M13" s="160">
        <v>4</v>
      </c>
      <c r="N13" s="160">
        <v>4</v>
      </c>
      <c r="O13" s="160">
        <v>5</v>
      </c>
      <c r="P13" s="160">
        <v>4</v>
      </c>
      <c r="Q13" s="160">
        <v>4</v>
      </c>
      <c r="R13" s="160">
        <v>2</v>
      </c>
      <c r="S13" s="160">
        <v>4</v>
      </c>
      <c r="T13" s="160">
        <v>4</v>
      </c>
      <c r="U13" s="160" t="s">
        <v>391</v>
      </c>
    </row>
    <row r="14" spans="1:21" x14ac:dyDescent="0.2">
      <c r="A14" s="159">
        <v>44548.439599467594</v>
      </c>
      <c r="B14" s="160" t="s">
        <v>392</v>
      </c>
      <c r="C14" s="160" t="s">
        <v>20</v>
      </c>
      <c r="D14" s="160" t="s">
        <v>27</v>
      </c>
      <c r="E14" s="160" t="s">
        <v>29</v>
      </c>
      <c r="F14" s="160" t="s">
        <v>28</v>
      </c>
      <c r="G14" s="160" t="s">
        <v>165</v>
      </c>
      <c r="H14" s="160" t="s">
        <v>34</v>
      </c>
      <c r="I14" s="160">
        <v>5</v>
      </c>
      <c r="J14" s="160">
        <v>5</v>
      </c>
      <c r="K14" s="160">
        <v>5</v>
      </c>
      <c r="L14" s="160">
        <v>4</v>
      </c>
      <c r="M14" s="160">
        <v>4</v>
      </c>
      <c r="N14" s="160">
        <v>4</v>
      </c>
      <c r="O14" s="160">
        <v>4</v>
      </c>
      <c r="P14" s="160">
        <v>5</v>
      </c>
      <c r="Q14" s="160">
        <v>5</v>
      </c>
      <c r="R14" s="160">
        <v>1</v>
      </c>
      <c r="S14" s="160">
        <v>4</v>
      </c>
      <c r="T14" s="160">
        <v>5</v>
      </c>
    </row>
    <row r="15" spans="1:21" x14ac:dyDescent="0.2">
      <c r="A15" s="159">
        <v>44548.440659155094</v>
      </c>
      <c r="B15" s="160" t="s">
        <v>393</v>
      </c>
      <c r="C15" s="160" t="s">
        <v>26</v>
      </c>
      <c r="D15" s="160" t="s">
        <v>25</v>
      </c>
      <c r="E15" s="160" t="s">
        <v>22</v>
      </c>
      <c r="F15" s="160" t="s">
        <v>28</v>
      </c>
      <c r="G15" s="160" t="s">
        <v>159</v>
      </c>
      <c r="H15" s="160" t="s">
        <v>34</v>
      </c>
      <c r="I15" s="160">
        <v>5</v>
      </c>
      <c r="J15" s="160">
        <v>5</v>
      </c>
      <c r="K15" s="160">
        <v>5</v>
      </c>
      <c r="L15" s="160">
        <v>5</v>
      </c>
      <c r="M15" s="160">
        <v>5</v>
      </c>
      <c r="N15" s="160">
        <v>5</v>
      </c>
      <c r="O15" s="160">
        <v>5</v>
      </c>
      <c r="P15" s="160">
        <v>5</v>
      </c>
      <c r="Q15" s="160">
        <v>5</v>
      </c>
      <c r="R15" s="160">
        <v>3</v>
      </c>
      <c r="S15" s="160">
        <v>4</v>
      </c>
      <c r="T15" s="160">
        <v>4</v>
      </c>
      <c r="U15" s="160" t="s">
        <v>39</v>
      </c>
    </row>
    <row r="16" spans="1:21" x14ac:dyDescent="0.2">
      <c r="A16" s="159">
        <v>44548.442526284722</v>
      </c>
      <c r="B16" s="160" t="s">
        <v>400</v>
      </c>
      <c r="C16" s="160" t="s">
        <v>20</v>
      </c>
      <c r="D16" s="160" t="s">
        <v>25</v>
      </c>
      <c r="E16" s="160" t="s">
        <v>22</v>
      </c>
      <c r="F16" s="160" t="s">
        <v>28</v>
      </c>
      <c r="G16" s="160" t="s">
        <v>159</v>
      </c>
      <c r="H16" s="160" t="s">
        <v>34</v>
      </c>
      <c r="I16" s="160">
        <v>4</v>
      </c>
      <c r="J16" s="160">
        <v>5</v>
      </c>
      <c r="K16" s="160">
        <v>5</v>
      </c>
      <c r="L16" s="160">
        <v>5</v>
      </c>
      <c r="M16" s="160">
        <v>5</v>
      </c>
      <c r="N16" s="160">
        <v>5</v>
      </c>
      <c r="O16" s="160">
        <v>5</v>
      </c>
      <c r="P16" s="160">
        <v>5</v>
      </c>
      <c r="Q16" s="160">
        <v>5</v>
      </c>
      <c r="R16" s="160">
        <v>2</v>
      </c>
      <c r="S16" s="160">
        <v>4</v>
      </c>
      <c r="T16" s="160">
        <v>5</v>
      </c>
    </row>
    <row r="17" spans="1:21" x14ac:dyDescent="0.2">
      <c r="A17" s="159">
        <v>44548.444949907411</v>
      </c>
      <c r="B17" s="160" t="s">
        <v>406</v>
      </c>
      <c r="C17" s="160" t="s">
        <v>26</v>
      </c>
      <c r="D17" s="160" t="s">
        <v>21</v>
      </c>
      <c r="E17" s="160" t="s">
        <v>29</v>
      </c>
      <c r="F17" s="211" t="s">
        <v>172</v>
      </c>
      <c r="G17" s="160" t="s">
        <v>407</v>
      </c>
      <c r="H17" s="160" t="s">
        <v>34</v>
      </c>
      <c r="I17" s="160">
        <v>5</v>
      </c>
      <c r="J17" s="160">
        <v>5</v>
      </c>
      <c r="K17" s="160">
        <v>5</v>
      </c>
      <c r="L17" s="160">
        <v>5</v>
      </c>
      <c r="M17" s="160">
        <v>5</v>
      </c>
      <c r="N17" s="160">
        <v>5</v>
      </c>
      <c r="O17" s="160">
        <v>5</v>
      </c>
      <c r="P17" s="160">
        <v>5</v>
      </c>
      <c r="Q17" s="160">
        <v>5</v>
      </c>
      <c r="R17" s="160">
        <v>1</v>
      </c>
      <c r="S17" s="160">
        <v>3</v>
      </c>
      <c r="T17" s="160">
        <v>4</v>
      </c>
      <c r="U17" s="160" t="s">
        <v>479</v>
      </c>
    </row>
    <row r="18" spans="1:21" x14ac:dyDescent="0.2">
      <c r="A18" s="159">
        <v>44548.446211909722</v>
      </c>
      <c r="B18" s="160" t="s">
        <v>408</v>
      </c>
      <c r="C18" s="160" t="s">
        <v>20</v>
      </c>
      <c r="D18" s="160" t="s">
        <v>21</v>
      </c>
      <c r="E18" s="160" t="s">
        <v>22</v>
      </c>
      <c r="F18" s="160" t="s">
        <v>28</v>
      </c>
      <c r="G18" s="160" t="s">
        <v>43</v>
      </c>
      <c r="H18" s="160" t="s">
        <v>34</v>
      </c>
      <c r="I18" s="160">
        <v>5</v>
      </c>
      <c r="J18" s="160">
        <v>4</v>
      </c>
      <c r="K18" s="160">
        <v>5</v>
      </c>
      <c r="L18" s="160">
        <v>4</v>
      </c>
      <c r="M18" s="160">
        <v>5</v>
      </c>
      <c r="N18" s="160">
        <v>5</v>
      </c>
      <c r="O18" s="160">
        <v>5</v>
      </c>
      <c r="P18" s="160">
        <v>5</v>
      </c>
      <c r="Q18" s="160">
        <v>5</v>
      </c>
      <c r="R18" s="160">
        <v>4</v>
      </c>
      <c r="S18" s="160">
        <v>5</v>
      </c>
      <c r="T18" s="160">
        <v>4</v>
      </c>
      <c r="U18" s="160" t="s">
        <v>480</v>
      </c>
    </row>
    <row r="19" spans="1:21" x14ac:dyDescent="0.2">
      <c r="A19" s="159">
        <v>44548.446360520829</v>
      </c>
      <c r="B19" s="160" t="s">
        <v>409</v>
      </c>
      <c r="C19" s="160" t="s">
        <v>26</v>
      </c>
      <c r="D19" s="160" t="s">
        <v>27</v>
      </c>
      <c r="E19" s="160" t="s">
        <v>29</v>
      </c>
      <c r="F19" s="160" t="s">
        <v>23</v>
      </c>
      <c r="G19" s="160" t="s">
        <v>162</v>
      </c>
      <c r="H19" s="160" t="s">
        <v>34</v>
      </c>
      <c r="I19" s="160">
        <v>4</v>
      </c>
      <c r="J19" s="160">
        <v>4</v>
      </c>
      <c r="K19" s="160">
        <v>4</v>
      </c>
      <c r="L19" s="160">
        <v>3</v>
      </c>
      <c r="M19" s="160">
        <v>4</v>
      </c>
      <c r="N19" s="160">
        <v>4</v>
      </c>
      <c r="O19" s="160">
        <v>4</v>
      </c>
      <c r="P19" s="160">
        <v>4</v>
      </c>
      <c r="Q19" s="160">
        <v>5</v>
      </c>
      <c r="R19" s="160">
        <v>1</v>
      </c>
      <c r="S19" s="160">
        <v>3</v>
      </c>
      <c r="T19" s="160">
        <v>3</v>
      </c>
    </row>
    <row r="20" spans="1:21" x14ac:dyDescent="0.2">
      <c r="A20" s="159">
        <v>44548.447458692128</v>
      </c>
      <c r="B20" s="160" t="s">
        <v>412</v>
      </c>
      <c r="C20" s="160" t="s">
        <v>26</v>
      </c>
      <c r="D20" s="160" t="s">
        <v>27</v>
      </c>
      <c r="E20" s="160" t="s">
        <v>29</v>
      </c>
      <c r="F20" s="160" t="s">
        <v>28</v>
      </c>
      <c r="G20" s="160" t="s">
        <v>43</v>
      </c>
      <c r="H20" s="160" t="s">
        <v>34</v>
      </c>
      <c r="I20" s="160">
        <v>5</v>
      </c>
      <c r="J20" s="160">
        <v>4</v>
      </c>
      <c r="K20" s="160">
        <v>4</v>
      </c>
      <c r="L20" s="160">
        <v>4</v>
      </c>
      <c r="M20" s="160">
        <v>5</v>
      </c>
      <c r="N20" s="160">
        <v>5</v>
      </c>
      <c r="O20" s="160">
        <v>4</v>
      </c>
      <c r="P20" s="160">
        <v>4</v>
      </c>
      <c r="Q20" s="160">
        <v>5</v>
      </c>
      <c r="R20" s="160">
        <v>3</v>
      </c>
      <c r="S20" s="160">
        <v>4</v>
      </c>
      <c r="T20" s="160">
        <v>4</v>
      </c>
    </row>
    <row r="21" spans="1:21" x14ac:dyDescent="0.2">
      <c r="A21" s="159">
        <v>44548.454772777783</v>
      </c>
      <c r="B21" s="160" t="s">
        <v>419</v>
      </c>
      <c r="C21" s="160" t="s">
        <v>26</v>
      </c>
      <c r="D21" s="160" t="s">
        <v>27</v>
      </c>
      <c r="E21" s="160" t="s">
        <v>29</v>
      </c>
      <c r="F21" s="160" t="s">
        <v>48</v>
      </c>
      <c r="G21" s="160" t="s">
        <v>48</v>
      </c>
      <c r="H21" s="160" t="s">
        <v>34</v>
      </c>
      <c r="I21" s="160">
        <v>5</v>
      </c>
      <c r="J21" s="160">
        <v>5</v>
      </c>
      <c r="K21" s="160">
        <v>5</v>
      </c>
      <c r="L21" s="160">
        <v>5</v>
      </c>
      <c r="M21" s="160">
        <v>5</v>
      </c>
      <c r="N21" s="160">
        <v>5</v>
      </c>
      <c r="O21" s="160">
        <v>5</v>
      </c>
      <c r="P21" s="160">
        <v>5</v>
      </c>
      <c r="Q21" s="160">
        <v>5</v>
      </c>
      <c r="R21" s="160">
        <v>2</v>
      </c>
      <c r="S21" s="160">
        <v>4</v>
      </c>
      <c r="T21" s="160">
        <v>5</v>
      </c>
      <c r="U21" s="160" t="s">
        <v>420</v>
      </c>
    </row>
    <row r="22" spans="1:21" x14ac:dyDescent="0.2">
      <c r="A22" s="159">
        <v>44548.457662673609</v>
      </c>
      <c r="B22" s="160" t="s">
        <v>425</v>
      </c>
      <c r="C22" s="160" t="s">
        <v>20</v>
      </c>
      <c r="D22" s="160" t="s">
        <v>27</v>
      </c>
      <c r="E22" s="160" t="s">
        <v>29</v>
      </c>
      <c r="F22" s="160" t="s">
        <v>23</v>
      </c>
      <c r="G22" s="160" t="s">
        <v>169</v>
      </c>
      <c r="H22" s="160" t="s">
        <v>34</v>
      </c>
      <c r="I22" s="160">
        <v>4</v>
      </c>
      <c r="J22" s="160">
        <v>5</v>
      </c>
      <c r="K22" s="160">
        <v>5</v>
      </c>
      <c r="L22" s="160">
        <v>5</v>
      </c>
      <c r="M22" s="160">
        <v>5</v>
      </c>
      <c r="N22" s="160">
        <v>5</v>
      </c>
      <c r="O22" s="160">
        <v>5</v>
      </c>
      <c r="P22" s="160">
        <v>5</v>
      </c>
      <c r="Q22" s="160">
        <v>4</v>
      </c>
      <c r="R22" s="160">
        <v>4</v>
      </c>
      <c r="S22" s="160">
        <v>4</v>
      </c>
      <c r="T22" s="160">
        <v>4</v>
      </c>
    </row>
    <row r="23" spans="1:21" x14ac:dyDescent="0.2">
      <c r="A23" s="159">
        <v>44548.460326238426</v>
      </c>
      <c r="B23" s="160" t="s">
        <v>431</v>
      </c>
      <c r="C23" s="160" t="s">
        <v>20</v>
      </c>
      <c r="D23" s="160" t="s">
        <v>25</v>
      </c>
      <c r="E23" s="160" t="s">
        <v>22</v>
      </c>
      <c r="F23" s="160" t="s">
        <v>47</v>
      </c>
      <c r="G23" s="160" t="s">
        <v>432</v>
      </c>
      <c r="H23" s="160" t="s">
        <v>34</v>
      </c>
      <c r="I23" s="160">
        <v>5</v>
      </c>
      <c r="J23" s="160">
        <v>3</v>
      </c>
      <c r="K23" s="160">
        <v>5</v>
      </c>
      <c r="L23" s="160">
        <v>4</v>
      </c>
      <c r="M23" s="160">
        <v>4</v>
      </c>
      <c r="N23" s="160">
        <v>4</v>
      </c>
      <c r="O23" s="160">
        <v>5</v>
      </c>
      <c r="P23" s="160">
        <v>5</v>
      </c>
      <c r="Q23" s="160">
        <v>5</v>
      </c>
      <c r="R23" s="160">
        <v>4</v>
      </c>
      <c r="S23" s="160">
        <v>5</v>
      </c>
      <c r="T23" s="160">
        <v>5</v>
      </c>
      <c r="U23" s="160" t="s">
        <v>433</v>
      </c>
    </row>
    <row r="24" spans="1:21" x14ac:dyDescent="0.2">
      <c r="A24" s="159">
        <v>44548.462600381943</v>
      </c>
      <c r="B24" s="160" t="s">
        <v>436</v>
      </c>
      <c r="C24" s="160" t="s">
        <v>26</v>
      </c>
      <c r="D24" s="160" t="s">
        <v>27</v>
      </c>
      <c r="E24" s="160" t="s">
        <v>29</v>
      </c>
      <c r="F24" s="160" t="s">
        <v>48</v>
      </c>
      <c r="G24" s="160" t="s">
        <v>48</v>
      </c>
      <c r="H24" s="160" t="s">
        <v>34</v>
      </c>
      <c r="I24" s="160">
        <v>4</v>
      </c>
      <c r="J24" s="160">
        <v>3</v>
      </c>
      <c r="K24" s="160">
        <v>4</v>
      </c>
      <c r="L24" s="160">
        <v>4</v>
      </c>
      <c r="M24" s="160">
        <v>4</v>
      </c>
      <c r="N24" s="160">
        <v>4</v>
      </c>
      <c r="O24" s="160">
        <v>4</v>
      </c>
      <c r="P24" s="160">
        <v>4</v>
      </c>
      <c r="Q24" s="160">
        <v>4</v>
      </c>
      <c r="R24" s="160">
        <v>2</v>
      </c>
      <c r="S24" s="160">
        <v>4</v>
      </c>
      <c r="T24" s="160">
        <v>4</v>
      </c>
    </row>
    <row r="25" spans="1:21" x14ac:dyDescent="0.2">
      <c r="A25" s="159">
        <v>44548.476895219908</v>
      </c>
      <c r="B25" s="160" t="s">
        <v>445</v>
      </c>
      <c r="C25" s="160" t="s">
        <v>20</v>
      </c>
      <c r="D25" s="160" t="s">
        <v>21</v>
      </c>
      <c r="E25" s="160" t="s">
        <v>29</v>
      </c>
      <c r="F25" s="211" t="s">
        <v>23</v>
      </c>
      <c r="G25" s="211" t="s">
        <v>153</v>
      </c>
      <c r="H25" s="160" t="s">
        <v>34</v>
      </c>
      <c r="I25" s="160">
        <v>5</v>
      </c>
      <c r="J25" s="160">
        <v>3</v>
      </c>
      <c r="K25" s="160">
        <v>3</v>
      </c>
      <c r="L25" s="160">
        <v>3</v>
      </c>
      <c r="M25" s="160">
        <v>3</v>
      </c>
      <c r="N25" s="160">
        <v>3</v>
      </c>
      <c r="O25" s="160">
        <v>4</v>
      </c>
      <c r="P25" s="160">
        <v>4</v>
      </c>
      <c r="Q25" s="160">
        <v>5</v>
      </c>
      <c r="R25" s="160">
        <v>2</v>
      </c>
      <c r="S25" s="160">
        <v>3</v>
      </c>
      <c r="T25" s="160">
        <v>3</v>
      </c>
    </row>
    <row r="26" spans="1:21" x14ac:dyDescent="0.2">
      <c r="A26" s="159">
        <v>44548.495074236111</v>
      </c>
      <c r="B26" s="160" t="s">
        <v>468</v>
      </c>
      <c r="C26" s="160" t="s">
        <v>26</v>
      </c>
      <c r="D26" s="160" t="s">
        <v>25</v>
      </c>
      <c r="E26" s="160" t="s">
        <v>22</v>
      </c>
      <c r="F26" s="160" t="s">
        <v>28</v>
      </c>
      <c r="G26" s="160" t="s">
        <v>354</v>
      </c>
      <c r="H26" s="160" t="s">
        <v>34</v>
      </c>
      <c r="I26" s="160">
        <v>5</v>
      </c>
      <c r="J26" s="160">
        <v>4</v>
      </c>
      <c r="K26" s="160">
        <v>5</v>
      </c>
      <c r="L26" s="160">
        <v>5</v>
      </c>
      <c r="M26" s="160">
        <v>5</v>
      </c>
      <c r="N26" s="160">
        <v>5</v>
      </c>
      <c r="O26" s="160">
        <v>5</v>
      </c>
      <c r="P26" s="160">
        <v>5</v>
      </c>
      <c r="Q26" s="160">
        <v>5</v>
      </c>
      <c r="R26" s="160">
        <v>5</v>
      </c>
      <c r="S26" s="160">
        <v>5</v>
      </c>
      <c r="T26" s="160">
        <v>5</v>
      </c>
      <c r="U26" s="160" t="s">
        <v>488</v>
      </c>
    </row>
    <row r="27" spans="1:21" x14ac:dyDescent="0.2">
      <c r="A27" s="159">
        <v>44549.414380706017</v>
      </c>
      <c r="B27" s="160" t="s">
        <v>475</v>
      </c>
      <c r="C27" s="160" t="s">
        <v>20</v>
      </c>
      <c r="D27" s="160" t="s">
        <v>27</v>
      </c>
      <c r="E27" s="160" t="s">
        <v>29</v>
      </c>
      <c r="F27" s="160" t="s">
        <v>28</v>
      </c>
      <c r="G27" s="160" t="s">
        <v>159</v>
      </c>
      <c r="H27" s="160" t="s">
        <v>34</v>
      </c>
      <c r="I27" s="160">
        <v>5</v>
      </c>
      <c r="J27" s="160">
        <v>5</v>
      </c>
      <c r="K27" s="160">
        <v>5</v>
      </c>
      <c r="L27" s="160">
        <v>5</v>
      </c>
      <c r="M27" s="160">
        <v>5</v>
      </c>
      <c r="N27" s="160">
        <v>5</v>
      </c>
      <c r="O27" s="160">
        <v>5</v>
      </c>
      <c r="P27" s="160">
        <v>5</v>
      </c>
      <c r="Q27" s="160">
        <v>5</v>
      </c>
      <c r="R27" s="160">
        <v>3</v>
      </c>
      <c r="S27" s="160">
        <v>4</v>
      </c>
      <c r="T27" s="160">
        <v>4</v>
      </c>
      <c r="U27" s="160" t="s">
        <v>39</v>
      </c>
    </row>
    <row r="28" spans="1:21" ht="23.25" x14ac:dyDescent="0.2">
      <c r="I28" s="1">
        <f>AVERAGE(I1:I27)</f>
        <v>4.5185185185185182</v>
      </c>
      <c r="J28" s="1">
        <f t="shared" ref="J28:T28" si="0">AVERAGE(J1:J27)</f>
        <v>4.333333333333333</v>
      </c>
      <c r="K28" s="1">
        <f t="shared" si="0"/>
        <v>4.666666666666667</v>
      </c>
      <c r="L28" s="1">
        <f t="shared" si="0"/>
        <v>4.4814814814814818</v>
      </c>
      <c r="M28" s="1">
        <f t="shared" si="0"/>
        <v>4.666666666666667</v>
      </c>
      <c r="N28" s="1">
        <f t="shared" si="0"/>
        <v>4.5925925925925926</v>
      </c>
      <c r="O28" s="1">
        <f t="shared" si="0"/>
        <v>4.6923076923076925</v>
      </c>
      <c r="P28" s="1">
        <f t="shared" si="0"/>
        <v>4.7407407407407405</v>
      </c>
      <c r="Q28" s="1">
        <f t="shared" si="0"/>
        <v>4.8148148148148149</v>
      </c>
      <c r="R28" s="1">
        <f t="shared" si="0"/>
        <v>3.1851851851851851</v>
      </c>
      <c r="S28" s="1">
        <f t="shared" si="0"/>
        <v>4.2962962962962967</v>
      </c>
      <c r="T28" s="1">
        <f t="shared" si="0"/>
        <v>4.4074074074074074</v>
      </c>
    </row>
    <row r="29" spans="1:21" ht="23.25" x14ac:dyDescent="0.2">
      <c r="I29" s="2">
        <f>STDEV(I1:I28)</f>
        <v>0.83312754660755295</v>
      </c>
      <c r="J29" s="2">
        <f t="shared" ref="J29:T29" si="1">STDEV(J1:J28)</f>
        <v>0.72008229982309846</v>
      </c>
      <c r="K29" s="2">
        <f t="shared" si="1"/>
        <v>0.54433105395182513</v>
      </c>
      <c r="L29" s="2">
        <f t="shared" si="1"/>
        <v>0.6307180135528303</v>
      </c>
      <c r="M29" s="2">
        <f t="shared" si="1"/>
        <v>0.54433105395182513</v>
      </c>
      <c r="N29" s="2">
        <f t="shared" si="1"/>
        <v>0.56169447733715427</v>
      </c>
      <c r="O29" s="2">
        <f t="shared" si="1"/>
        <v>0.46153846153846151</v>
      </c>
      <c r="P29" s="2">
        <f t="shared" si="1"/>
        <v>0.438228132081453</v>
      </c>
      <c r="Q29" s="2">
        <f t="shared" si="1"/>
        <v>0.38844772154450058</v>
      </c>
      <c r="R29" s="2">
        <f t="shared" si="1"/>
        <v>1.2776435785674318</v>
      </c>
      <c r="S29" s="2">
        <f t="shared" si="1"/>
        <v>0.65629796839516241</v>
      </c>
      <c r="T29" s="2">
        <f t="shared" si="1"/>
        <v>0.6241592424575102</v>
      </c>
    </row>
    <row r="30" spans="1:21" ht="23.25" x14ac:dyDescent="0.2">
      <c r="I30" s="3">
        <f>AVERAGE(I1:I29)</f>
        <v>4.3914360712112437</v>
      </c>
      <c r="J30" s="3">
        <f t="shared" ref="J30:T30" si="2">AVERAGE(J1:J29)</f>
        <v>4.2087384701088428</v>
      </c>
      <c r="K30" s="3">
        <f t="shared" si="2"/>
        <v>4.5245171627799472</v>
      </c>
      <c r="L30" s="3">
        <f t="shared" si="2"/>
        <v>4.3486965343115278</v>
      </c>
      <c r="M30" s="3">
        <f t="shared" si="2"/>
        <v>4.5245171627799472</v>
      </c>
      <c r="N30" s="3">
        <f t="shared" si="2"/>
        <v>4.4535961058596456</v>
      </c>
      <c r="O30" s="3">
        <f t="shared" si="2"/>
        <v>4.5412087912087911</v>
      </c>
      <c r="P30" s="3">
        <f t="shared" si="2"/>
        <v>4.592378236993869</v>
      </c>
      <c r="Q30" s="3">
        <f t="shared" si="2"/>
        <v>4.6621814667710106</v>
      </c>
      <c r="R30" s="3">
        <f t="shared" si="2"/>
        <v>3.119407888405263</v>
      </c>
      <c r="S30" s="3">
        <f t="shared" si="2"/>
        <v>4.1707791125755671</v>
      </c>
      <c r="T30" s="3">
        <f t="shared" si="2"/>
        <v>4.2769505741332727</v>
      </c>
    </row>
    <row r="31" spans="1:21" ht="24" x14ac:dyDescent="0.55000000000000004">
      <c r="A31" s="118" t="s">
        <v>139</v>
      </c>
      <c r="I31" s="4">
        <f>STDEV(I1:I27)</f>
        <v>0.84899806878326978</v>
      </c>
      <c r="J31" s="4">
        <f t="shared" ref="J31:T31" si="3">STDEV(J1:J27)</f>
        <v>0.73379938570534275</v>
      </c>
      <c r="K31" s="4">
        <f t="shared" si="3"/>
        <v>0.55470019622522915</v>
      </c>
      <c r="L31" s="4">
        <f t="shared" si="3"/>
        <v>0.64273276959045267</v>
      </c>
      <c r="M31" s="4">
        <f t="shared" si="3"/>
        <v>0.55470019622522915</v>
      </c>
      <c r="N31" s="4">
        <f t="shared" si="3"/>
        <v>0.57239438120523689</v>
      </c>
      <c r="O31" s="4">
        <f t="shared" si="3"/>
        <v>0.47067872433164165</v>
      </c>
      <c r="P31" s="4">
        <f t="shared" si="3"/>
        <v>0.44657608470472243</v>
      </c>
      <c r="Q31" s="4">
        <f t="shared" si="3"/>
        <v>0.39584739066356961</v>
      </c>
      <c r="R31" s="4">
        <f t="shared" si="3"/>
        <v>1.3019818336507984</v>
      </c>
      <c r="S31" s="4">
        <f t="shared" si="3"/>
        <v>0.66880000545263674</v>
      </c>
      <c r="T31" s="4">
        <f t="shared" si="3"/>
        <v>0.63604905829535108</v>
      </c>
    </row>
    <row r="32" spans="1:21" ht="27.75" x14ac:dyDescent="0.65">
      <c r="A32" s="171" t="s">
        <v>26</v>
      </c>
      <c r="B32" s="172">
        <f>COUNTIF(C1:C27,"หญิง")</f>
        <v>15</v>
      </c>
      <c r="D32" s="163" t="s">
        <v>138</v>
      </c>
      <c r="G32" s="163" t="s">
        <v>142</v>
      </c>
    </row>
    <row r="33" spans="1:8" ht="24" x14ac:dyDescent="0.55000000000000004">
      <c r="A33" s="171" t="s">
        <v>20</v>
      </c>
      <c r="B33" s="172">
        <f>COUNTIF(C1:C27,"ชาย")</f>
        <v>12</v>
      </c>
      <c r="D33" s="175" t="s">
        <v>172</v>
      </c>
      <c r="E33" s="172">
        <f>COUNTIF(F1:F27,"บริหารธุรกิจ เศรษฐศาสตร์และการสื่อสาร")</f>
        <v>4</v>
      </c>
      <c r="G33" s="174" t="s">
        <v>159</v>
      </c>
      <c r="H33" s="184">
        <f>COUNTIF(G2:G27,"พลศึกษาและวิทยาศาสตร์การออกกำลังกาย")</f>
        <v>3</v>
      </c>
    </row>
    <row r="34" spans="1:8" ht="24" x14ac:dyDescent="0.55000000000000004">
      <c r="B34" s="182">
        <f>SUM(B32:B33)</f>
        <v>27</v>
      </c>
      <c r="D34" s="175" t="s">
        <v>28</v>
      </c>
      <c r="E34" s="172">
        <f>COUNTIF(F1:F29,"ศึกษาศาสตร์")</f>
        <v>13</v>
      </c>
      <c r="G34" s="174" t="s">
        <v>230</v>
      </c>
      <c r="H34" s="184">
        <f>COUNTIF(G1:G28,"การบัญชี")</f>
        <v>1</v>
      </c>
    </row>
    <row r="35" spans="1:8" ht="23.25" customHeight="1" x14ac:dyDescent="0.55000000000000004">
      <c r="A35" s="119" t="s">
        <v>140</v>
      </c>
      <c r="B35" s="116"/>
      <c r="D35" s="175" t="s">
        <v>48</v>
      </c>
      <c r="E35" s="172">
        <f>COUNTIF(F1:F28,"สาธารณสุขศาสตร์")</f>
        <v>2</v>
      </c>
      <c r="G35" s="181" t="s">
        <v>496</v>
      </c>
      <c r="H35" s="184">
        <f t="shared" ref="H35:H52" si="4">COUNTIF(G4:G29,"พลศึกษาและวิทยาศาสตร์การออกกำลังกาย")</f>
        <v>3</v>
      </c>
    </row>
    <row r="36" spans="1:8" ht="24" x14ac:dyDescent="0.55000000000000004">
      <c r="A36" s="171" t="s">
        <v>27</v>
      </c>
      <c r="B36" s="172">
        <v>12</v>
      </c>
      <c r="D36" s="176" t="s">
        <v>37</v>
      </c>
      <c r="E36" s="172">
        <f>COUNTIF(F1:F35,"เกษตรศาสตร์ ทรัพยากรธรรมชาติและสิ่งแวดล้อม")</f>
        <v>3</v>
      </c>
      <c r="G36" s="181" t="s">
        <v>352</v>
      </c>
      <c r="H36" s="184">
        <f t="shared" si="4"/>
        <v>3</v>
      </c>
    </row>
    <row r="37" spans="1:8" ht="24" x14ac:dyDescent="0.55000000000000004">
      <c r="A37" s="171" t="s">
        <v>25</v>
      </c>
      <c r="B37" s="172">
        <f>COUNTIF(D1:D27,"31-40 ปี")</f>
        <v>8</v>
      </c>
      <c r="D37" s="175" t="s">
        <v>47</v>
      </c>
      <c r="E37" s="172">
        <f>COUNTIF(F1:F30,"วิทยาศาสตร์")</f>
        <v>1</v>
      </c>
      <c r="G37" s="181" t="s">
        <v>49</v>
      </c>
      <c r="H37" s="184">
        <f t="shared" si="4"/>
        <v>3</v>
      </c>
    </row>
    <row r="38" spans="1:8" ht="24" x14ac:dyDescent="0.55000000000000004">
      <c r="A38" s="171" t="s">
        <v>21</v>
      </c>
      <c r="B38" s="172">
        <f>COUNTIF(D1:D28,"41-50 ปี")</f>
        <v>7</v>
      </c>
      <c r="D38" s="175" t="s">
        <v>23</v>
      </c>
      <c r="E38" s="172">
        <f>COUNTIF(F1:F31,"วิศวกรรมศาสตร์")</f>
        <v>3</v>
      </c>
      <c r="G38" s="179" t="s">
        <v>200</v>
      </c>
      <c r="H38" s="184">
        <f t="shared" si="4"/>
        <v>3</v>
      </c>
    </row>
    <row r="39" spans="1:8" ht="24" x14ac:dyDescent="0.55000000000000004">
      <c r="A39" s="180"/>
      <c r="B39" s="182">
        <f>SUM(B36:B38)</f>
        <v>27</v>
      </c>
      <c r="D39" s="175" t="s">
        <v>495</v>
      </c>
      <c r="E39" s="172">
        <f>COUNTIF(F2:F32,"สถาปัตยกรรมศาสตร์")</f>
        <v>1</v>
      </c>
      <c r="G39" s="179" t="s">
        <v>33</v>
      </c>
      <c r="H39" s="184">
        <f t="shared" si="4"/>
        <v>4</v>
      </c>
    </row>
    <row r="40" spans="1:8" ht="25.5" customHeight="1" x14ac:dyDescent="0.55000000000000004">
      <c r="A40" s="120" t="s">
        <v>141</v>
      </c>
      <c r="B40" s="170"/>
      <c r="E40" s="182">
        <f>SUM(E33:E39)</f>
        <v>27</v>
      </c>
      <c r="G40" s="179" t="s">
        <v>372</v>
      </c>
      <c r="H40" s="184">
        <f t="shared" si="4"/>
        <v>4</v>
      </c>
    </row>
    <row r="41" spans="1:8" ht="24" x14ac:dyDescent="0.55000000000000004">
      <c r="A41" s="174" t="s">
        <v>29</v>
      </c>
      <c r="B41" s="172">
        <f>COUNTIF(E1:E29,"ปริญญาโท")</f>
        <v>18</v>
      </c>
      <c r="G41" s="178" t="s">
        <v>43</v>
      </c>
      <c r="H41" s="184">
        <f t="shared" si="4"/>
        <v>4</v>
      </c>
    </row>
    <row r="42" spans="1:8" ht="24" x14ac:dyDescent="0.55000000000000004">
      <c r="A42" s="174" t="s">
        <v>22</v>
      </c>
      <c r="B42" s="172">
        <f>COUNTIF(E1:E27,"ปริญญาเอก")</f>
        <v>9</v>
      </c>
      <c r="G42" s="181" t="s">
        <v>153</v>
      </c>
      <c r="H42" s="184">
        <f t="shared" si="4"/>
        <v>4</v>
      </c>
    </row>
    <row r="43" spans="1:8" ht="24" x14ac:dyDescent="0.55000000000000004">
      <c r="B43" s="182">
        <f>SUM(B41:B42)</f>
        <v>27</v>
      </c>
      <c r="G43" s="179" t="s">
        <v>354</v>
      </c>
      <c r="H43" s="184">
        <f t="shared" si="4"/>
        <v>4</v>
      </c>
    </row>
    <row r="44" spans="1:8" ht="24" x14ac:dyDescent="0.55000000000000004">
      <c r="G44" s="179" t="s">
        <v>386</v>
      </c>
      <c r="H44" s="184">
        <f t="shared" si="4"/>
        <v>4</v>
      </c>
    </row>
    <row r="45" spans="1:8" ht="24" customHeight="1" x14ac:dyDescent="0.55000000000000004">
      <c r="G45" s="179" t="s">
        <v>147</v>
      </c>
      <c r="H45" s="184">
        <f t="shared" si="4"/>
        <v>4</v>
      </c>
    </row>
    <row r="46" spans="1:8" ht="24" x14ac:dyDescent="0.55000000000000004">
      <c r="G46" s="179" t="s">
        <v>165</v>
      </c>
      <c r="H46" s="184">
        <f t="shared" si="4"/>
        <v>4</v>
      </c>
    </row>
    <row r="47" spans="1:8" ht="20.25" customHeight="1" x14ac:dyDescent="0.55000000000000004">
      <c r="G47" s="174" t="s">
        <v>407</v>
      </c>
      <c r="H47" s="184">
        <f t="shared" si="4"/>
        <v>3</v>
      </c>
    </row>
    <row r="48" spans="1:8" ht="24" x14ac:dyDescent="0.55000000000000004">
      <c r="G48" s="174" t="s">
        <v>43</v>
      </c>
      <c r="H48" s="184">
        <f t="shared" si="4"/>
        <v>2</v>
      </c>
    </row>
    <row r="49" spans="1:20" ht="24" x14ac:dyDescent="0.55000000000000004">
      <c r="G49" s="181" t="s">
        <v>162</v>
      </c>
      <c r="H49" s="184">
        <f t="shared" si="4"/>
        <v>2</v>
      </c>
    </row>
    <row r="50" spans="1:20" ht="24" x14ac:dyDescent="0.55000000000000004">
      <c r="G50" s="181" t="s">
        <v>48</v>
      </c>
      <c r="H50" s="184">
        <f t="shared" si="4"/>
        <v>2</v>
      </c>
    </row>
    <row r="51" spans="1:20" ht="24" x14ac:dyDescent="0.55000000000000004">
      <c r="G51" s="181" t="s">
        <v>169</v>
      </c>
      <c r="H51" s="184">
        <f t="shared" si="4"/>
        <v>2</v>
      </c>
    </row>
    <row r="52" spans="1:20" ht="20.25" customHeight="1" x14ac:dyDescent="0.55000000000000004">
      <c r="G52" s="181" t="s">
        <v>432</v>
      </c>
      <c r="H52" s="184">
        <f t="shared" si="4"/>
        <v>2</v>
      </c>
    </row>
    <row r="53" spans="1:20" x14ac:dyDescent="0.2">
      <c r="H53">
        <v>27</v>
      </c>
    </row>
    <row r="56" spans="1:20" s="122" customFormat="1" ht="21" customHeight="1" x14ac:dyDescent="0.35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  <c r="T56"/>
    </row>
  </sheetData>
  <autoFilter ref="F1:F56" xr:uid="{00000000-0009-0000-0000-000004000000}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U61"/>
  <sheetViews>
    <sheetView topLeftCell="K1" zoomScale="110" zoomScaleNormal="110" workbookViewId="0">
      <selection activeCell="U14" sqref="U14"/>
    </sheetView>
  </sheetViews>
  <sheetFormatPr defaultColWidth="14.42578125" defaultRowHeight="12.75" x14ac:dyDescent="0.2"/>
  <cols>
    <col min="1" max="1" width="21.42578125" customWidth="1"/>
    <col min="2" max="2" width="21.5703125" customWidth="1"/>
    <col min="3" max="3" width="4.5703125" customWidth="1"/>
    <col min="4" max="4" width="29.140625" customWidth="1"/>
    <col min="5" max="5" width="14.85546875" customWidth="1"/>
    <col min="6" max="6" width="36.5703125" bestFit="1" customWidth="1"/>
    <col min="7" max="7" width="36.85546875" customWidth="1"/>
    <col min="8" max="26" width="21.5703125" customWidth="1"/>
  </cols>
  <sheetData>
    <row r="1" spans="1:21" x14ac:dyDescent="0.2">
      <c r="A1" s="159">
        <v>44548.420499988424</v>
      </c>
      <c r="B1" s="160" t="s">
        <v>353</v>
      </c>
      <c r="C1" s="160" t="s">
        <v>20</v>
      </c>
      <c r="D1" s="160" t="s">
        <v>25</v>
      </c>
      <c r="E1" s="160" t="s">
        <v>22</v>
      </c>
      <c r="F1" s="160" t="s">
        <v>28</v>
      </c>
      <c r="G1" s="160" t="s">
        <v>354</v>
      </c>
      <c r="H1" s="160" t="s">
        <v>152</v>
      </c>
      <c r="I1" s="160">
        <v>5</v>
      </c>
      <c r="J1" s="160">
        <v>5</v>
      </c>
      <c r="K1" s="160">
        <v>5</v>
      </c>
      <c r="L1" s="160">
        <v>5</v>
      </c>
      <c r="M1" s="160">
        <v>5</v>
      </c>
      <c r="N1" s="160">
        <v>5</v>
      </c>
      <c r="O1" s="160">
        <v>5</v>
      </c>
      <c r="P1" s="160">
        <v>5</v>
      </c>
      <c r="Q1" s="160">
        <v>5</v>
      </c>
      <c r="R1" s="160">
        <v>3</v>
      </c>
      <c r="S1" s="160">
        <v>4</v>
      </c>
      <c r="T1" s="160">
        <v>5</v>
      </c>
      <c r="U1" s="160" t="s">
        <v>355</v>
      </c>
    </row>
    <row r="2" spans="1:21" x14ac:dyDescent="0.2">
      <c r="A2" s="159">
        <v>44548.436301273148</v>
      </c>
      <c r="B2" s="160" t="s">
        <v>156</v>
      </c>
      <c r="C2" s="160" t="s">
        <v>26</v>
      </c>
      <c r="D2" s="160" t="s">
        <v>25</v>
      </c>
      <c r="E2" s="160" t="s">
        <v>22</v>
      </c>
      <c r="F2" s="160" t="s">
        <v>42</v>
      </c>
      <c r="G2" s="160" t="s">
        <v>157</v>
      </c>
      <c r="H2" s="160" t="s">
        <v>152</v>
      </c>
      <c r="I2" s="160">
        <v>5</v>
      </c>
      <c r="J2" s="160">
        <v>5</v>
      </c>
      <c r="K2" s="160">
        <v>5</v>
      </c>
      <c r="L2" s="160">
        <v>5</v>
      </c>
      <c r="M2" s="160">
        <v>4</v>
      </c>
      <c r="N2" s="160">
        <v>4</v>
      </c>
      <c r="O2" s="160">
        <v>4</v>
      </c>
      <c r="P2" s="160">
        <v>4</v>
      </c>
      <c r="Q2" s="160">
        <v>5</v>
      </c>
      <c r="R2" s="160">
        <v>3</v>
      </c>
      <c r="S2" s="160">
        <v>4</v>
      </c>
      <c r="T2" s="160">
        <v>3</v>
      </c>
    </row>
    <row r="3" spans="1:21" x14ac:dyDescent="0.2">
      <c r="A3" s="159">
        <v>44548.437120856484</v>
      </c>
      <c r="B3" s="160" t="s">
        <v>387</v>
      </c>
      <c r="C3" s="160" t="s">
        <v>20</v>
      </c>
      <c r="D3" s="160" t="s">
        <v>25</v>
      </c>
      <c r="E3" s="160" t="s">
        <v>22</v>
      </c>
      <c r="F3" s="160" t="s">
        <v>48</v>
      </c>
      <c r="G3" s="160" t="s">
        <v>48</v>
      </c>
      <c r="H3" s="160" t="s">
        <v>152</v>
      </c>
      <c r="I3" s="160">
        <v>5</v>
      </c>
      <c r="J3" s="160">
        <v>5</v>
      </c>
      <c r="K3" s="160">
        <v>5</v>
      </c>
      <c r="L3" s="160">
        <v>5</v>
      </c>
      <c r="M3" s="160">
        <v>5</v>
      </c>
      <c r="N3" s="160">
        <v>5</v>
      </c>
      <c r="O3" s="160">
        <v>5</v>
      </c>
      <c r="P3" s="160">
        <v>5</v>
      </c>
      <c r="Q3" s="160">
        <v>5</v>
      </c>
      <c r="R3" s="160">
        <v>5</v>
      </c>
      <c r="S3" s="160">
        <v>5</v>
      </c>
      <c r="T3" s="160">
        <v>5</v>
      </c>
      <c r="U3" s="160" t="s">
        <v>39</v>
      </c>
    </row>
    <row r="4" spans="1:21" x14ac:dyDescent="0.2">
      <c r="A4" s="159">
        <v>44548.443976261573</v>
      </c>
      <c r="B4" s="160" t="s">
        <v>235</v>
      </c>
      <c r="C4" s="160" t="s">
        <v>20</v>
      </c>
      <c r="D4" s="160" t="s">
        <v>21</v>
      </c>
      <c r="E4" s="160" t="s">
        <v>22</v>
      </c>
      <c r="F4" s="160" t="s">
        <v>28</v>
      </c>
      <c r="G4" s="160" t="s">
        <v>404</v>
      </c>
      <c r="H4" s="160" t="s">
        <v>152</v>
      </c>
      <c r="I4" s="160">
        <v>4</v>
      </c>
      <c r="J4" s="160">
        <v>5</v>
      </c>
      <c r="K4" s="160">
        <v>4</v>
      </c>
      <c r="L4" s="160">
        <v>5</v>
      </c>
      <c r="M4" s="160">
        <v>4</v>
      </c>
      <c r="N4" s="160">
        <v>4</v>
      </c>
      <c r="O4" s="160">
        <v>4</v>
      </c>
      <c r="P4" s="160">
        <v>5</v>
      </c>
      <c r="Q4" s="160">
        <v>5</v>
      </c>
      <c r="R4" s="160">
        <v>5</v>
      </c>
      <c r="S4" s="160">
        <v>5</v>
      </c>
      <c r="T4" s="160">
        <v>5</v>
      </c>
    </row>
    <row r="5" spans="1:21" x14ac:dyDescent="0.2">
      <c r="A5" s="159">
        <v>44548.464912905096</v>
      </c>
      <c r="B5" s="160" t="s">
        <v>438</v>
      </c>
      <c r="C5" s="160" t="s">
        <v>20</v>
      </c>
      <c r="D5" s="160" t="s">
        <v>25</v>
      </c>
      <c r="E5" s="160" t="s">
        <v>22</v>
      </c>
      <c r="F5" s="160" t="s">
        <v>28</v>
      </c>
      <c r="G5" s="160" t="s">
        <v>439</v>
      </c>
      <c r="H5" s="160" t="s">
        <v>152</v>
      </c>
      <c r="I5" s="160">
        <v>5</v>
      </c>
      <c r="J5" s="160">
        <v>5</v>
      </c>
      <c r="K5" s="160">
        <v>5</v>
      </c>
      <c r="L5" s="160">
        <v>5</v>
      </c>
      <c r="M5" s="160">
        <v>4</v>
      </c>
      <c r="N5" s="160">
        <v>5</v>
      </c>
      <c r="O5" s="160">
        <v>5</v>
      </c>
      <c r="P5" s="160">
        <v>5</v>
      </c>
      <c r="Q5" s="160">
        <v>5</v>
      </c>
      <c r="R5" s="160">
        <v>3</v>
      </c>
      <c r="S5" s="160">
        <v>4</v>
      </c>
      <c r="T5" s="160">
        <v>4</v>
      </c>
    </row>
    <row r="6" spans="1:21" x14ac:dyDescent="0.2">
      <c r="A6" s="159">
        <v>44548.467443912035</v>
      </c>
      <c r="B6" s="160" t="s">
        <v>246</v>
      </c>
      <c r="C6" s="160" t="s">
        <v>20</v>
      </c>
      <c r="D6" s="160" t="s">
        <v>21</v>
      </c>
      <c r="E6" s="160" t="s">
        <v>22</v>
      </c>
      <c r="F6" s="211" t="s">
        <v>497</v>
      </c>
      <c r="G6" s="160" t="s">
        <v>197</v>
      </c>
      <c r="H6" s="160" t="s">
        <v>152</v>
      </c>
      <c r="I6" s="160">
        <v>5</v>
      </c>
      <c r="J6" s="160">
        <v>5</v>
      </c>
      <c r="K6" s="160">
        <v>5</v>
      </c>
      <c r="L6" s="160">
        <v>5</v>
      </c>
      <c r="M6" s="160">
        <v>5</v>
      </c>
      <c r="N6" s="160">
        <v>5</v>
      </c>
      <c r="O6" s="160">
        <v>5</v>
      </c>
      <c r="P6" s="160">
        <v>5</v>
      </c>
      <c r="Q6" s="160">
        <v>5</v>
      </c>
      <c r="R6" s="160">
        <v>3</v>
      </c>
      <c r="S6" s="160">
        <v>4</v>
      </c>
      <c r="T6" s="160">
        <v>5</v>
      </c>
      <c r="U6" s="160" t="s">
        <v>485</v>
      </c>
    </row>
    <row r="7" spans="1:21" x14ac:dyDescent="0.2">
      <c r="A7" s="159">
        <v>44548.470564247684</v>
      </c>
      <c r="B7" s="160" t="s">
        <v>227</v>
      </c>
      <c r="C7" s="160" t="s">
        <v>26</v>
      </c>
      <c r="D7" s="160" t="s">
        <v>21</v>
      </c>
      <c r="E7" s="160" t="s">
        <v>29</v>
      </c>
      <c r="F7" s="160" t="s">
        <v>47</v>
      </c>
      <c r="G7" s="160" t="s">
        <v>50</v>
      </c>
      <c r="H7" s="160" t="s">
        <v>152</v>
      </c>
      <c r="I7" s="160">
        <v>5</v>
      </c>
      <c r="J7" s="160">
        <v>5</v>
      </c>
      <c r="K7" s="160">
        <v>5</v>
      </c>
      <c r="L7" s="160">
        <v>5</v>
      </c>
      <c r="M7" s="160">
        <v>4</v>
      </c>
      <c r="N7" s="160">
        <v>4</v>
      </c>
      <c r="O7" s="160">
        <v>5</v>
      </c>
      <c r="P7" s="160">
        <v>5</v>
      </c>
      <c r="Q7" s="160">
        <v>5</v>
      </c>
      <c r="R7" s="160">
        <v>3</v>
      </c>
      <c r="S7" s="160">
        <v>4</v>
      </c>
      <c r="T7" s="160">
        <v>4</v>
      </c>
      <c r="U7" s="160" t="s">
        <v>39</v>
      </c>
    </row>
    <row r="8" spans="1:21" x14ac:dyDescent="0.2">
      <c r="A8" s="159">
        <v>44548.478000659721</v>
      </c>
      <c r="B8" s="160" t="s">
        <v>247</v>
      </c>
      <c r="C8" s="160" t="s">
        <v>20</v>
      </c>
      <c r="D8" s="160" t="s">
        <v>21</v>
      </c>
      <c r="E8" s="160" t="s">
        <v>22</v>
      </c>
      <c r="F8" s="160" t="s">
        <v>48</v>
      </c>
      <c r="G8" s="160" t="s">
        <v>48</v>
      </c>
      <c r="H8" s="160" t="s">
        <v>152</v>
      </c>
      <c r="I8" s="160">
        <v>5</v>
      </c>
      <c r="J8" s="160">
        <v>5</v>
      </c>
      <c r="K8" s="160">
        <v>5</v>
      </c>
      <c r="L8" s="160">
        <v>5</v>
      </c>
      <c r="M8" s="160">
        <v>4</v>
      </c>
      <c r="N8" s="160">
        <v>4</v>
      </c>
      <c r="O8" s="160">
        <v>4</v>
      </c>
      <c r="P8" s="160">
        <v>4</v>
      </c>
      <c r="Q8" s="160">
        <v>5</v>
      </c>
      <c r="R8" s="160">
        <v>3</v>
      </c>
      <c r="S8" s="160">
        <v>4</v>
      </c>
      <c r="T8" s="160">
        <v>4</v>
      </c>
    </row>
    <row r="9" spans="1:21" x14ac:dyDescent="0.2">
      <c r="A9" s="159">
        <v>44548.484273715279</v>
      </c>
      <c r="B9" s="160" t="s">
        <v>193</v>
      </c>
      <c r="C9" s="160" t="s">
        <v>26</v>
      </c>
      <c r="D9" s="160" t="s">
        <v>25</v>
      </c>
      <c r="E9" s="160" t="s">
        <v>22</v>
      </c>
      <c r="F9" s="211" t="s">
        <v>454</v>
      </c>
      <c r="G9" s="160" t="s">
        <v>450</v>
      </c>
      <c r="H9" s="160" t="s">
        <v>152</v>
      </c>
      <c r="I9" s="160">
        <v>5</v>
      </c>
      <c r="J9" s="160">
        <v>5</v>
      </c>
      <c r="K9" s="160">
        <v>5</v>
      </c>
      <c r="L9" s="160">
        <v>5</v>
      </c>
      <c r="M9" s="160">
        <v>5</v>
      </c>
      <c r="N9" s="160">
        <v>5</v>
      </c>
      <c r="O9" s="160">
        <v>5</v>
      </c>
      <c r="P9" s="160">
        <v>5</v>
      </c>
      <c r="Q9" s="160">
        <v>5</v>
      </c>
      <c r="R9" s="160">
        <v>3</v>
      </c>
      <c r="S9" s="160">
        <v>4</v>
      </c>
      <c r="T9" s="160">
        <v>4</v>
      </c>
      <c r="U9" s="160" t="s">
        <v>451</v>
      </c>
    </row>
    <row r="10" spans="1:21" x14ac:dyDescent="0.2">
      <c r="A10" s="159">
        <v>44548.484941597228</v>
      </c>
      <c r="B10" s="160" t="s">
        <v>452</v>
      </c>
      <c r="C10" s="160" t="s">
        <v>20</v>
      </c>
      <c r="D10" s="160" t="s">
        <v>21</v>
      </c>
      <c r="E10" s="160" t="s">
        <v>22</v>
      </c>
      <c r="F10" s="160" t="s">
        <v>23</v>
      </c>
      <c r="G10" s="160" t="s">
        <v>162</v>
      </c>
      <c r="H10" s="160" t="s">
        <v>152</v>
      </c>
      <c r="I10" s="160">
        <v>5</v>
      </c>
      <c r="J10" s="160">
        <v>5</v>
      </c>
      <c r="K10" s="160">
        <v>5</v>
      </c>
      <c r="L10" s="160">
        <v>5</v>
      </c>
      <c r="M10" s="160">
        <v>5</v>
      </c>
      <c r="N10" s="160">
        <v>5</v>
      </c>
      <c r="O10" s="160">
        <v>5</v>
      </c>
      <c r="P10" s="160">
        <v>5</v>
      </c>
      <c r="Q10" s="160">
        <v>5</v>
      </c>
      <c r="R10" s="160">
        <v>3</v>
      </c>
      <c r="S10" s="160">
        <v>4</v>
      </c>
      <c r="T10" s="160">
        <v>5</v>
      </c>
    </row>
    <row r="11" spans="1:21" x14ac:dyDescent="0.2">
      <c r="A11" s="159">
        <v>44548.487730046298</v>
      </c>
      <c r="B11" s="160" t="s">
        <v>457</v>
      </c>
      <c r="C11" s="160" t="s">
        <v>26</v>
      </c>
      <c r="D11" s="160" t="s">
        <v>27</v>
      </c>
      <c r="E11" s="160" t="s">
        <v>29</v>
      </c>
      <c r="F11" s="160" t="s">
        <v>42</v>
      </c>
      <c r="G11" s="160" t="s">
        <v>170</v>
      </c>
      <c r="H11" s="160" t="s">
        <v>152</v>
      </c>
      <c r="I11" s="160">
        <v>5</v>
      </c>
      <c r="J11" s="160">
        <v>5</v>
      </c>
      <c r="K11" s="160">
        <v>5</v>
      </c>
      <c r="L11" s="160">
        <v>4</v>
      </c>
      <c r="M11" s="160">
        <v>5</v>
      </c>
      <c r="N11" s="160">
        <v>5</v>
      </c>
      <c r="O11" s="160">
        <v>5</v>
      </c>
      <c r="P11" s="160">
        <v>5</v>
      </c>
      <c r="Q11" s="160">
        <v>4</v>
      </c>
      <c r="R11" s="160">
        <v>2</v>
      </c>
      <c r="S11" s="160">
        <v>3</v>
      </c>
      <c r="T11" s="160">
        <v>4</v>
      </c>
      <c r="U11" s="160" t="s">
        <v>39</v>
      </c>
    </row>
    <row r="12" spans="1:21" x14ac:dyDescent="0.2">
      <c r="A12" s="159">
        <v>44548.490006168984</v>
      </c>
      <c r="B12" s="160" t="s">
        <v>189</v>
      </c>
      <c r="C12" s="160" t="s">
        <v>26</v>
      </c>
      <c r="D12" s="160" t="s">
        <v>25</v>
      </c>
      <c r="E12" s="160" t="s">
        <v>22</v>
      </c>
      <c r="F12" s="160" t="s">
        <v>48</v>
      </c>
      <c r="G12" s="160" t="s">
        <v>48</v>
      </c>
      <c r="H12" s="160" t="s">
        <v>152</v>
      </c>
      <c r="I12" s="160">
        <v>4</v>
      </c>
      <c r="J12" s="160">
        <v>4</v>
      </c>
      <c r="K12" s="160">
        <v>4</v>
      </c>
      <c r="L12" s="160">
        <v>4</v>
      </c>
      <c r="M12" s="160">
        <v>4</v>
      </c>
      <c r="N12" s="160">
        <v>4</v>
      </c>
      <c r="O12" s="160">
        <v>4</v>
      </c>
      <c r="P12" s="160">
        <v>4</v>
      </c>
      <c r="Q12" s="160">
        <v>4</v>
      </c>
      <c r="R12" s="160">
        <v>3</v>
      </c>
      <c r="S12" s="160">
        <v>4</v>
      </c>
      <c r="T12" s="160">
        <v>4</v>
      </c>
    </row>
    <row r="13" spans="1:21" x14ac:dyDescent="0.2">
      <c r="A13" s="159">
        <v>44548.492274027776</v>
      </c>
      <c r="B13" s="160" t="s">
        <v>192</v>
      </c>
      <c r="C13" s="160" t="s">
        <v>20</v>
      </c>
      <c r="D13" s="160" t="s">
        <v>21</v>
      </c>
      <c r="E13" s="160" t="s">
        <v>22</v>
      </c>
      <c r="F13" s="211" t="s">
        <v>454</v>
      </c>
      <c r="G13" s="160" t="s">
        <v>167</v>
      </c>
      <c r="H13" s="160" t="s">
        <v>152</v>
      </c>
      <c r="I13" s="160">
        <v>5</v>
      </c>
      <c r="J13" s="160">
        <v>5</v>
      </c>
      <c r="K13" s="160">
        <v>4</v>
      </c>
      <c r="L13" s="160">
        <v>4</v>
      </c>
      <c r="M13" s="160">
        <v>4</v>
      </c>
      <c r="N13" s="160">
        <v>4</v>
      </c>
      <c r="O13" s="160">
        <v>5</v>
      </c>
      <c r="P13" s="160">
        <v>5</v>
      </c>
      <c r="Q13" s="160">
        <v>5</v>
      </c>
      <c r="R13" s="160">
        <v>3</v>
      </c>
      <c r="S13" s="160">
        <v>4</v>
      </c>
      <c r="T13" s="160">
        <v>5</v>
      </c>
      <c r="U13" s="160" t="s">
        <v>44</v>
      </c>
    </row>
    <row r="14" spans="1:21" x14ac:dyDescent="0.2">
      <c r="A14" s="159">
        <v>44548.493759687495</v>
      </c>
      <c r="B14" s="160" t="s">
        <v>464</v>
      </c>
      <c r="C14" s="160" t="s">
        <v>26</v>
      </c>
      <c r="D14" s="160" t="s">
        <v>27</v>
      </c>
      <c r="E14" s="160" t="s">
        <v>22</v>
      </c>
      <c r="F14" s="160" t="s">
        <v>47</v>
      </c>
      <c r="G14" s="160" t="s">
        <v>422</v>
      </c>
      <c r="H14" s="160" t="s">
        <v>152</v>
      </c>
      <c r="I14" s="160">
        <v>5</v>
      </c>
      <c r="J14" s="160">
        <v>5</v>
      </c>
      <c r="K14" s="160">
        <v>5</v>
      </c>
      <c r="L14" s="160">
        <v>5</v>
      </c>
      <c r="M14" s="160">
        <v>5</v>
      </c>
      <c r="N14" s="160">
        <v>5</v>
      </c>
      <c r="O14" s="160">
        <v>5</v>
      </c>
      <c r="P14" s="160">
        <v>5</v>
      </c>
      <c r="Q14" s="160">
        <v>5</v>
      </c>
      <c r="R14" s="160">
        <v>3</v>
      </c>
      <c r="S14" s="160">
        <v>5</v>
      </c>
      <c r="T14" s="160">
        <v>5</v>
      </c>
      <c r="U14" s="160" t="s">
        <v>465</v>
      </c>
    </row>
    <row r="15" spans="1:21" x14ac:dyDescent="0.2">
      <c r="A15" s="159">
        <v>44548.495990949072</v>
      </c>
      <c r="B15" s="160" t="s">
        <v>257</v>
      </c>
      <c r="C15" s="160" t="s">
        <v>26</v>
      </c>
      <c r="D15" s="160" t="s">
        <v>27</v>
      </c>
      <c r="E15" s="160" t="s">
        <v>22</v>
      </c>
      <c r="F15" s="160" t="s">
        <v>38</v>
      </c>
      <c r="G15" s="160" t="s">
        <v>38</v>
      </c>
      <c r="H15" s="160" t="s">
        <v>152</v>
      </c>
      <c r="I15" s="160">
        <v>5</v>
      </c>
      <c r="J15" s="160">
        <v>5</v>
      </c>
      <c r="K15" s="160">
        <v>5</v>
      </c>
      <c r="L15" s="160">
        <v>5</v>
      </c>
      <c r="M15" s="160">
        <v>5</v>
      </c>
      <c r="N15" s="160">
        <v>5</v>
      </c>
      <c r="O15" s="160">
        <v>5</v>
      </c>
      <c r="P15" s="160">
        <v>5</v>
      </c>
      <c r="Q15" s="160">
        <v>5</v>
      </c>
      <c r="R15" s="160">
        <v>3</v>
      </c>
      <c r="S15" s="160">
        <v>4</v>
      </c>
      <c r="T15" s="160">
        <v>4</v>
      </c>
    </row>
    <row r="16" spans="1:21" x14ac:dyDescent="0.2">
      <c r="A16" s="159">
        <v>44548.498209155092</v>
      </c>
      <c r="B16" s="160" t="s">
        <v>469</v>
      </c>
      <c r="C16" s="160" t="s">
        <v>26</v>
      </c>
      <c r="D16" s="160" t="s">
        <v>25</v>
      </c>
      <c r="E16" s="160" t="s">
        <v>22</v>
      </c>
      <c r="F16" s="160" t="s">
        <v>48</v>
      </c>
      <c r="G16" s="160" t="s">
        <v>48</v>
      </c>
      <c r="H16" s="160" t="s">
        <v>152</v>
      </c>
      <c r="I16" s="160">
        <v>5</v>
      </c>
      <c r="J16" s="160">
        <v>5</v>
      </c>
      <c r="K16" s="160">
        <v>5</v>
      </c>
      <c r="L16" s="160">
        <v>5</v>
      </c>
      <c r="M16" s="160">
        <v>5</v>
      </c>
      <c r="N16" s="160">
        <v>5</v>
      </c>
      <c r="O16" s="160">
        <v>5</v>
      </c>
      <c r="P16" s="160">
        <v>5</v>
      </c>
      <c r="Q16" s="160">
        <v>5</v>
      </c>
      <c r="R16" s="160">
        <v>3</v>
      </c>
      <c r="S16" s="160">
        <v>5</v>
      </c>
      <c r="T16" s="160">
        <v>5</v>
      </c>
    </row>
    <row r="17" spans="1:20" ht="23.25" x14ac:dyDescent="0.2">
      <c r="I17" s="1">
        <f>AVERAGE(I1:I16)</f>
        <v>4.875</v>
      </c>
      <c r="J17" s="1">
        <f t="shared" ref="J17:T17" si="0">AVERAGE(J1:J16)</f>
        <v>4.9375</v>
      </c>
      <c r="K17" s="1">
        <f t="shared" si="0"/>
        <v>4.8125</v>
      </c>
      <c r="L17" s="1">
        <f t="shared" si="0"/>
        <v>4.8125</v>
      </c>
      <c r="M17" s="1">
        <f t="shared" si="0"/>
        <v>4.5625</v>
      </c>
      <c r="N17" s="1">
        <f t="shared" si="0"/>
        <v>4.625</v>
      </c>
      <c r="O17" s="1">
        <f t="shared" si="0"/>
        <v>4.75</v>
      </c>
      <c r="P17" s="1">
        <f t="shared" si="0"/>
        <v>4.8125</v>
      </c>
      <c r="Q17" s="1">
        <f t="shared" si="0"/>
        <v>4.875</v>
      </c>
      <c r="R17" s="1">
        <f t="shared" si="0"/>
        <v>3.1875</v>
      </c>
      <c r="S17" s="1">
        <f t="shared" si="0"/>
        <v>4.1875</v>
      </c>
      <c r="T17" s="1">
        <f t="shared" si="0"/>
        <v>4.4375</v>
      </c>
    </row>
    <row r="18" spans="1:20" ht="23.25" x14ac:dyDescent="0.2">
      <c r="I18" s="2">
        <f>STDEV(I1:I17)</f>
        <v>0.33071891388307384</v>
      </c>
      <c r="J18" s="2">
        <f t="shared" ref="J18:T18" si="1">STDEV(J1:J17)</f>
        <v>0.24206145913796356</v>
      </c>
      <c r="K18" s="2">
        <f t="shared" si="1"/>
        <v>0.39031237489989989</v>
      </c>
      <c r="L18" s="2">
        <f t="shared" si="1"/>
        <v>0.39031237489989989</v>
      </c>
      <c r="M18" s="2">
        <f t="shared" si="1"/>
        <v>0.49607837082461076</v>
      </c>
      <c r="N18" s="2">
        <f t="shared" si="1"/>
        <v>0.48412291827592713</v>
      </c>
      <c r="O18" s="2">
        <f t="shared" si="1"/>
        <v>0.4330127018922193</v>
      </c>
      <c r="P18" s="2">
        <f t="shared" si="1"/>
        <v>0.39031237489989989</v>
      </c>
      <c r="Q18" s="2">
        <f t="shared" si="1"/>
        <v>0.33071891388307384</v>
      </c>
      <c r="R18" s="2">
        <f t="shared" si="1"/>
        <v>0.72618437741389064</v>
      </c>
      <c r="S18" s="2">
        <f t="shared" si="1"/>
        <v>0.52663436082352244</v>
      </c>
      <c r="T18" s="2">
        <f t="shared" si="1"/>
        <v>0.60917464655056019</v>
      </c>
    </row>
    <row r="19" spans="1:20" ht="23.25" x14ac:dyDescent="0.2">
      <c r="I19" s="3">
        <f>AVERAGE(I1:I18)</f>
        <v>4.6225399396601707</v>
      </c>
      <c r="J19" s="3">
        <f t="shared" ref="J19:T19" si="2">AVERAGE(J1:J18)</f>
        <v>4.6766423032854423</v>
      </c>
      <c r="K19" s="3">
        <f t="shared" si="2"/>
        <v>4.5668229097166613</v>
      </c>
      <c r="L19" s="3">
        <f t="shared" si="2"/>
        <v>4.5668229097166613</v>
      </c>
      <c r="M19" s="3">
        <f t="shared" si="2"/>
        <v>4.3365876872680333</v>
      </c>
      <c r="N19" s="3">
        <f t="shared" si="2"/>
        <v>4.3949512732375515</v>
      </c>
      <c r="O19" s="3">
        <f t="shared" si="2"/>
        <v>4.5101673723273459</v>
      </c>
      <c r="P19" s="3">
        <f t="shared" si="2"/>
        <v>4.5668229097166613</v>
      </c>
      <c r="Q19" s="3">
        <f t="shared" si="2"/>
        <v>4.6225399396601707</v>
      </c>
      <c r="R19" s="3">
        <f t="shared" si="2"/>
        <v>3.0507602431896608</v>
      </c>
      <c r="S19" s="3">
        <f t="shared" si="2"/>
        <v>3.9841185756013067</v>
      </c>
      <c r="T19" s="3">
        <f t="shared" si="2"/>
        <v>4.2248152581416978</v>
      </c>
    </row>
    <row r="20" spans="1:20" ht="23.25" x14ac:dyDescent="0.2">
      <c r="I20" s="4">
        <f>STDEV(I1:I16)</f>
        <v>0.34156502553198659</v>
      </c>
      <c r="J20" s="4">
        <f t="shared" ref="J20:T20" si="3">STDEV(J1:J16)</f>
        <v>0.25</v>
      </c>
      <c r="K20" s="4">
        <f t="shared" si="3"/>
        <v>0.40311288741492751</v>
      </c>
      <c r="L20" s="4">
        <f t="shared" si="3"/>
        <v>0.40311288741492751</v>
      </c>
      <c r="M20" s="4">
        <f t="shared" si="3"/>
        <v>0.51234753829797997</v>
      </c>
      <c r="N20" s="4">
        <f t="shared" si="3"/>
        <v>0.5</v>
      </c>
      <c r="O20" s="4">
        <f t="shared" si="3"/>
        <v>0.44721359549995793</v>
      </c>
      <c r="P20" s="4">
        <f t="shared" si="3"/>
        <v>0.40311288741492751</v>
      </c>
      <c r="Q20" s="4">
        <f t="shared" si="3"/>
        <v>0.34156502553198659</v>
      </c>
      <c r="R20" s="4">
        <f t="shared" si="3"/>
        <v>0.75</v>
      </c>
      <c r="S20" s="4">
        <f t="shared" si="3"/>
        <v>0.54390562906935735</v>
      </c>
      <c r="T20" s="4">
        <f t="shared" si="3"/>
        <v>0.62915286960589578</v>
      </c>
    </row>
    <row r="21" spans="1:20" ht="24" x14ac:dyDescent="0.55000000000000004">
      <c r="A21" s="118" t="s">
        <v>139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0" ht="27.75" x14ac:dyDescent="0.65">
      <c r="A22" s="171" t="s">
        <v>26</v>
      </c>
      <c r="B22" s="172">
        <f>COUNTIF(C1:C16,"หญิง")</f>
        <v>8</v>
      </c>
      <c r="D22" s="163" t="s">
        <v>138</v>
      </c>
      <c r="G22" s="163" t="s">
        <v>142</v>
      </c>
    </row>
    <row r="23" spans="1:20" ht="24" x14ac:dyDescent="0.55000000000000004">
      <c r="A23" s="171" t="s">
        <v>20</v>
      </c>
      <c r="B23" s="172">
        <f>COUNTIF(C1:C16,"ชาย")</f>
        <v>8</v>
      </c>
      <c r="D23" s="175" t="s">
        <v>28</v>
      </c>
      <c r="E23" s="172">
        <f>COUNTIF(F1:F17,"ศึกษาศาสตร์")</f>
        <v>3</v>
      </c>
      <c r="G23" s="174" t="s">
        <v>354</v>
      </c>
      <c r="H23" s="184">
        <f>COUNTIF(G1:G16,"วิจัยและประเมินทางการศึกษา")</f>
        <v>1</v>
      </c>
    </row>
    <row r="24" spans="1:20" ht="24" x14ac:dyDescent="0.55000000000000004">
      <c r="B24" s="182">
        <f>SUM(B22:B23)</f>
        <v>16</v>
      </c>
      <c r="D24" s="175" t="s">
        <v>42</v>
      </c>
      <c r="E24" s="172">
        <f>COUNTIF(F1:F17,"สังคมศาสตร์")</f>
        <v>2</v>
      </c>
      <c r="G24" s="174" t="s">
        <v>157</v>
      </c>
      <c r="H24" s="184">
        <f>COUNTIF(G2:G16,"เอเชียตะวันออกเฉียงใต้ศึกษา")</f>
        <v>1</v>
      </c>
    </row>
    <row r="25" spans="1:20" ht="24" x14ac:dyDescent="0.55000000000000004">
      <c r="A25" s="119" t="s">
        <v>140</v>
      </c>
      <c r="B25" s="116"/>
      <c r="D25" s="175" t="s">
        <v>48</v>
      </c>
      <c r="E25" s="172">
        <f>COUNTIF(F1:F18,"สาธารณสุขศาสตร์")</f>
        <v>4</v>
      </c>
      <c r="G25" s="181" t="s">
        <v>48</v>
      </c>
      <c r="H25" s="184">
        <f>COUNTIF(G2:G16,"สาธารณสุขศาสตร์")</f>
        <v>4</v>
      </c>
    </row>
    <row r="26" spans="1:20" ht="23.25" customHeight="1" x14ac:dyDescent="0.55000000000000004">
      <c r="A26" s="171" t="s">
        <v>27</v>
      </c>
      <c r="B26" s="172">
        <f>COUNTIF(D1:D16,"20-30 ปี")</f>
        <v>3</v>
      </c>
      <c r="D26" s="176" t="s">
        <v>23</v>
      </c>
      <c r="E26" s="172">
        <f>COUNTIF(F1:F19,"วิศวกรรมศาสตร์")</f>
        <v>1</v>
      </c>
      <c r="G26" s="181" t="s">
        <v>404</v>
      </c>
      <c r="H26" s="184">
        <f>COUNTIF(G2:G16,"การบริการศึกษา")</f>
        <v>1</v>
      </c>
    </row>
    <row r="27" spans="1:20" ht="24" x14ac:dyDescent="0.55000000000000004">
      <c r="A27" s="171" t="s">
        <v>25</v>
      </c>
      <c r="B27" s="172">
        <f>COUNTIF(D1:D16,"31-40 ปี")</f>
        <v>7</v>
      </c>
      <c r="D27" s="181" t="s">
        <v>454</v>
      </c>
      <c r="E27" s="172">
        <f>COUNTIF(F1:F20,"บริหารธุรกิจเศรษฐศาสตร์และการสื่อสาร")</f>
        <v>2</v>
      </c>
      <c r="G27" s="181" t="s">
        <v>439</v>
      </c>
      <c r="H27" s="184">
        <f>COUNTIF(G2:G16,"เทคโนโลยีสื่อสารการศึกษา")</f>
        <v>1</v>
      </c>
    </row>
    <row r="28" spans="1:20" ht="24" x14ac:dyDescent="0.55000000000000004">
      <c r="A28" s="171" t="s">
        <v>21</v>
      </c>
      <c r="B28" s="172">
        <f>COUNTIF(D1:D16,"41-50 ปี")</f>
        <v>6</v>
      </c>
      <c r="D28" s="175" t="s">
        <v>497</v>
      </c>
      <c r="E28" s="172">
        <f>COUNTIF(F1:F21,"เกษตรทรัพยากรธรรมชาติและสิ่งแวดล้อม")</f>
        <v>1</v>
      </c>
      <c r="G28" s="179" t="s">
        <v>197</v>
      </c>
      <c r="H28" s="184">
        <f>COUNTIF(G2:G16,"ทรัพยากรธรรมชาติและสิ่งแวดล้อม")</f>
        <v>1</v>
      </c>
    </row>
    <row r="29" spans="1:20" ht="24" x14ac:dyDescent="0.55000000000000004">
      <c r="A29" s="180"/>
      <c r="B29" s="182">
        <f ca="1">SUM(B26:B29)</f>
        <v>16</v>
      </c>
      <c r="D29" s="181" t="s">
        <v>47</v>
      </c>
      <c r="E29" s="172">
        <f>COUNTIF(F1:F30,"วิทยาศาสตร์")</f>
        <v>2</v>
      </c>
      <c r="G29" s="174" t="s">
        <v>50</v>
      </c>
      <c r="H29" s="184">
        <f>COUNTIF(G2:G16,"สถิติ")</f>
        <v>1</v>
      </c>
    </row>
    <row r="30" spans="1:20" ht="24" x14ac:dyDescent="0.55000000000000004">
      <c r="A30" s="180"/>
      <c r="D30" s="176" t="s">
        <v>38</v>
      </c>
      <c r="E30" s="172">
        <f>COUNTIF(F1:F27,"เภสัชศาสตร์")</f>
        <v>1</v>
      </c>
      <c r="G30" s="179" t="s">
        <v>38</v>
      </c>
      <c r="H30" s="184">
        <f>COUNTIF(G2:G16,"เภสัชศาสตร์")</f>
        <v>1</v>
      </c>
    </row>
    <row r="31" spans="1:20" ht="24" x14ac:dyDescent="0.55000000000000004">
      <c r="A31" s="120" t="s">
        <v>141</v>
      </c>
      <c r="B31" s="170"/>
      <c r="E31" s="182">
        <f>SUM(E23:E30)</f>
        <v>16</v>
      </c>
      <c r="G31" s="179" t="s">
        <v>450</v>
      </c>
      <c r="H31" s="184">
        <f>COUNTIF(G2:G16,"การบริหารธุรกิจ")</f>
        <v>1</v>
      </c>
    </row>
    <row r="32" spans="1:20" ht="25.5" customHeight="1" x14ac:dyDescent="0.55000000000000004">
      <c r="A32" s="174" t="s">
        <v>29</v>
      </c>
      <c r="B32" s="172">
        <f>COUNTIF(E1:E17,"ปริญญาโท")</f>
        <v>2</v>
      </c>
      <c r="G32" s="181" t="s">
        <v>162</v>
      </c>
      <c r="H32" s="184">
        <f>COUNTIF(G2:G16,"วิศวกรรมการจัดการ")</f>
        <v>1</v>
      </c>
    </row>
    <row r="33" spans="1:8" ht="24" x14ac:dyDescent="0.55000000000000004">
      <c r="A33" s="174" t="s">
        <v>22</v>
      </c>
      <c r="B33" s="172">
        <f>COUNTIF(E1:E17,"ปริญญาเอก")</f>
        <v>14</v>
      </c>
      <c r="G33" s="179" t="s">
        <v>170</v>
      </c>
      <c r="H33" s="184">
        <f>COUNTIF(G2:G16,"พัฒนาสังคม")</f>
        <v>1</v>
      </c>
    </row>
    <row r="34" spans="1:8" ht="24" x14ac:dyDescent="0.55000000000000004">
      <c r="B34" s="182">
        <f>SUM(B32:B33)</f>
        <v>16</v>
      </c>
      <c r="G34" s="179" t="s">
        <v>422</v>
      </c>
      <c r="H34" s="184">
        <f>COUNTIF(G2:G16,"เคมี")</f>
        <v>1</v>
      </c>
    </row>
    <row r="35" spans="1:8" ht="24" x14ac:dyDescent="0.55000000000000004">
      <c r="G35" s="181" t="s">
        <v>167</v>
      </c>
      <c r="H35" s="184">
        <f>COUNTIF(G2:G16,"การจัดการการท่องเที่ยวและจิตบริการ")</f>
        <v>1</v>
      </c>
    </row>
    <row r="36" spans="1:8" ht="24" customHeight="1" x14ac:dyDescent="0.25">
      <c r="H36" s="182">
        <f>SUM(H23:H35)</f>
        <v>16</v>
      </c>
    </row>
    <row r="38" spans="1:8" ht="22.9" customHeight="1" x14ac:dyDescent="0.2"/>
    <row r="39" spans="1:8" ht="26.25" customHeight="1" x14ac:dyDescent="0.2"/>
    <row r="41" spans="1:8" s="162" customFormat="1" ht="24" x14ac:dyDescent="0.55000000000000004">
      <c r="A41"/>
      <c r="B41"/>
      <c r="C41"/>
      <c r="D41"/>
      <c r="E41"/>
      <c r="F41"/>
      <c r="G41"/>
      <c r="H41"/>
    </row>
    <row r="42" spans="1:8" s="162" customFormat="1" ht="24" x14ac:dyDescent="0.55000000000000004">
      <c r="A42"/>
      <c r="B42"/>
      <c r="C42"/>
      <c r="D42"/>
      <c r="E42"/>
      <c r="F42"/>
      <c r="G42"/>
      <c r="H42"/>
    </row>
    <row r="43" spans="1:8" s="162" customFormat="1" ht="24" x14ac:dyDescent="0.55000000000000004">
      <c r="A43"/>
      <c r="B43"/>
      <c r="C43"/>
      <c r="D43"/>
      <c r="E43"/>
      <c r="F43"/>
      <c r="G43"/>
      <c r="H43"/>
    </row>
    <row r="44" spans="1:8" s="162" customFormat="1" ht="24" x14ac:dyDescent="0.55000000000000004">
      <c r="A44"/>
      <c r="B44"/>
      <c r="C44"/>
      <c r="D44"/>
      <c r="E44"/>
      <c r="F44"/>
      <c r="G44"/>
      <c r="H44"/>
    </row>
    <row r="45" spans="1:8" s="162" customFormat="1" ht="24" x14ac:dyDescent="0.55000000000000004">
      <c r="A45"/>
      <c r="B45"/>
      <c r="C45"/>
      <c r="D45"/>
      <c r="E45"/>
      <c r="F45"/>
      <c r="G45"/>
      <c r="H45"/>
    </row>
    <row r="46" spans="1:8" s="162" customFormat="1" ht="24" x14ac:dyDescent="0.55000000000000004">
      <c r="A46"/>
      <c r="B46"/>
      <c r="C46"/>
      <c r="D46"/>
      <c r="E46"/>
      <c r="F46"/>
      <c r="G46"/>
      <c r="H46"/>
    </row>
    <row r="47" spans="1:8" s="162" customFormat="1" ht="24" x14ac:dyDescent="0.55000000000000004">
      <c r="A47"/>
      <c r="B47"/>
      <c r="C47"/>
      <c r="D47"/>
      <c r="E47"/>
    </row>
    <row r="48" spans="1:8" s="162" customFormat="1" ht="24" x14ac:dyDescent="0.55000000000000004">
      <c r="A48"/>
      <c r="B48"/>
      <c r="C48"/>
      <c r="D48"/>
      <c r="E48"/>
    </row>
    <row r="49" spans="1:5" s="162" customFormat="1" ht="24" x14ac:dyDescent="0.55000000000000004">
      <c r="A49"/>
      <c r="B49"/>
      <c r="C49"/>
      <c r="D49"/>
      <c r="E49"/>
    </row>
    <row r="50" spans="1:5" s="162" customFormat="1" ht="24" x14ac:dyDescent="0.55000000000000004">
      <c r="A50"/>
      <c r="B50"/>
      <c r="C50"/>
      <c r="D50"/>
      <c r="E50"/>
    </row>
    <row r="51" spans="1:5" s="162" customFormat="1" ht="24" x14ac:dyDescent="0.55000000000000004">
      <c r="A51"/>
      <c r="B51"/>
      <c r="C51"/>
      <c r="D51"/>
      <c r="E51"/>
    </row>
    <row r="52" spans="1:5" s="162" customFormat="1" ht="24" x14ac:dyDescent="0.55000000000000004">
      <c r="A52"/>
      <c r="B52"/>
      <c r="C52"/>
      <c r="D52"/>
      <c r="E52"/>
    </row>
    <row r="53" spans="1:5" s="162" customFormat="1" ht="24" x14ac:dyDescent="0.55000000000000004">
      <c r="A53"/>
      <c r="B53"/>
      <c r="C53"/>
      <c r="D53"/>
      <c r="E53"/>
    </row>
    <row r="54" spans="1:5" s="162" customFormat="1" ht="24" x14ac:dyDescent="0.55000000000000004">
      <c r="A54"/>
      <c r="B54"/>
      <c r="C54"/>
      <c r="D54"/>
      <c r="E54"/>
    </row>
    <row r="55" spans="1:5" s="162" customFormat="1" ht="24" x14ac:dyDescent="0.55000000000000004">
      <c r="A55"/>
      <c r="B55"/>
      <c r="C55"/>
      <c r="D55"/>
      <c r="E55"/>
    </row>
    <row r="56" spans="1:5" s="162" customFormat="1" ht="24" x14ac:dyDescent="0.55000000000000004">
      <c r="A56"/>
      <c r="B56"/>
      <c r="C56"/>
      <c r="D56"/>
      <c r="E56"/>
    </row>
    <row r="57" spans="1:5" s="162" customFormat="1" ht="24" x14ac:dyDescent="0.55000000000000004">
      <c r="A57"/>
      <c r="B57"/>
      <c r="C57"/>
      <c r="D57"/>
      <c r="E57"/>
    </row>
    <row r="58" spans="1:5" s="162" customFormat="1" ht="24" x14ac:dyDescent="0.55000000000000004">
      <c r="A58"/>
      <c r="B58"/>
      <c r="C58"/>
      <c r="D58"/>
      <c r="E58"/>
    </row>
    <row r="59" spans="1:5" s="162" customFormat="1" ht="24" x14ac:dyDescent="0.55000000000000004">
      <c r="A59"/>
      <c r="B59"/>
      <c r="C59"/>
      <c r="D59"/>
      <c r="E59"/>
    </row>
    <row r="60" spans="1:5" s="162" customFormat="1" ht="24" x14ac:dyDescent="0.55000000000000004">
      <c r="A60"/>
      <c r="B60"/>
      <c r="C60"/>
      <c r="D60"/>
      <c r="E60"/>
    </row>
    <row r="61" spans="1:5" s="162" customFormat="1" ht="24" x14ac:dyDescent="0.55000000000000004">
      <c r="A61"/>
      <c r="B61"/>
      <c r="C61"/>
      <c r="D61"/>
      <c r="E61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G749"/>
  <sheetViews>
    <sheetView topLeftCell="A620" zoomScale="110" zoomScaleNormal="110" workbookViewId="0">
      <selection activeCell="A490" sqref="A490"/>
    </sheetView>
  </sheetViews>
  <sheetFormatPr defaultColWidth="9.140625" defaultRowHeight="21.75" x14ac:dyDescent="0.5"/>
  <cols>
    <col min="1" max="1" width="74.7109375" style="114" customWidth="1"/>
    <col min="2" max="2" width="6.7109375" style="115" customWidth="1"/>
    <col min="3" max="3" width="8.28515625" style="115" customWidth="1"/>
    <col min="4" max="4" width="8.5703125" style="69" customWidth="1"/>
    <col min="5" max="5" width="7.140625" style="69" customWidth="1"/>
    <col min="6" max="6" width="11.42578125" style="69" bestFit="1" customWidth="1"/>
    <col min="7" max="16384" width="9.140625" style="69"/>
  </cols>
  <sheetData>
    <row r="1" spans="1:5" s="14" customFormat="1" ht="30.75" x14ac:dyDescent="0.7">
      <c r="A1" s="240" t="s">
        <v>60</v>
      </c>
      <c r="B1" s="240"/>
      <c r="C1" s="240"/>
      <c r="D1" s="240"/>
    </row>
    <row r="2" spans="1:5" s="14" customFormat="1" ht="27.75" x14ac:dyDescent="0.65">
      <c r="A2" s="241" t="s">
        <v>498</v>
      </c>
      <c r="B2" s="241"/>
      <c r="C2" s="241"/>
      <c r="D2" s="241"/>
    </row>
    <row r="3" spans="1:5" s="14" customFormat="1" ht="5.25" customHeight="1" x14ac:dyDescent="0.5">
      <c r="A3" s="15"/>
      <c r="B3" s="16"/>
      <c r="C3" s="16"/>
    </row>
    <row r="4" spans="1:5" s="7" customFormat="1" ht="24" x14ac:dyDescent="0.55000000000000004">
      <c r="A4" s="6" t="s">
        <v>61</v>
      </c>
      <c r="B4" s="10"/>
      <c r="C4" s="10"/>
    </row>
    <row r="5" spans="1:5" s="7" customFormat="1" ht="24" x14ac:dyDescent="0.55000000000000004">
      <c r="A5" s="6" t="s">
        <v>504</v>
      </c>
      <c r="B5" s="10"/>
      <c r="C5" s="10"/>
    </row>
    <row r="6" spans="1:5" s="7" customFormat="1" ht="24" x14ac:dyDescent="0.55000000000000004">
      <c r="A6" s="209" t="s">
        <v>499</v>
      </c>
      <c r="B6" s="5"/>
      <c r="C6" s="5"/>
      <c r="E6" s="5"/>
    </row>
    <row r="7" spans="1:5" s="7" customFormat="1" ht="24" x14ac:dyDescent="0.55000000000000004">
      <c r="A7" s="6" t="s">
        <v>500</v>
      </c>
      <c r="B7" s="5"/>
      <c r="C7" s="5"/>
      <c r="E7" s="5"/>
    </row>
    <row r="8" spans="1:5" s="7" customFormat="1" ht="24" x14ac:dyDescent="0.55000000000000004">
      <c r="A8" s="6" t="s">
        <v>501</v>
      </c>
      <c r="B8" s="5"/>
      <c r="C8" s="5"/>
      <c r="E8" s="5"/>
    </row>
    <row r="9" spans="1:5" s="7" customFormat="1" ht="24" x14ac:dyDescent="0.55000000000000004">
      <c r="A9" s="6" t="s">
        <v>502</v>
      </c>
      <c r="B9" s="5"/>
      <c r="C9" s="5"/>
      <c r="E9" s="5"/>
    </row>
    <row r="10" spans="1:5" s="7" customFormat="1" ht="24" x14ac:dyDescent="0.55000000000000004">
      <c r="A10" s="6" t="s">
        <v>503</v>
      </c>
      <c r="B10" s="5"/>
      <c r="C10" s="5"/>
      <c r="E10" s="5"/>
    </row>
    <row r="11" spans="1:5" s="7" customFormat="1" ht="3" customHeight="1" x14ac:dyDescent="0.55000000000000004">
      <c r="A11" s="6"/>
      <c r="B11" s="10"/>
      <c r="C11" s="10"/>
    </row>
    <row r="12" spans="1:5" s="7" customFormat="1" ht="21.75" customHeight="1" x14ac:dyDescent="0.55000000000000004">
      <c r="A12" s="17" t="s">
        <v>62</v>
      </c>
      <c r="B12" s="10"/>
      <c r="C12" s="10"/>
    </row>
    <row r="13" spans="1:5" s="7" customFormat="1" ht="21.75" customHeight="1" x14ac:dyDescent="0.55000000000000004">
      <c r="A13" s="18" t="s">
        <v>63</v>
      </c>
      <c r="B13" s="10"/>
      <c r="C13" s="10"/>
    </row>
    <row r="14" spans="1:5" s="7" customFormat="1" ht="21.75" customHeight="1" x14ac:dyDescent="0.55000000000000004">
      <c r="A14" s="18" t="s">
        <v>64</v>
      </c>
      <c r="B14" s="10"/>
      <c r="C14" s="10"/>
    </row>
    <row r="15" spans="1:5" s="7" customFormat="1" ht="19.5" customHeight="1" x14ac:dyDescent="0.55000000000000004">
      <c r="A15" s="197" t="s">
        <v>65</v>
      </c>
      <c r="B15" s="21" t="s">
        <v>66</v>
      </c>
      <c r="C15" s="199" t="s">
        <v>67</v>
      </c>
    </row>
    <row r="16" spans="1:5" s="7" customFormat="1" ht="24" x14ac:dyDescent="0.55000000000000004">
      <c r="A16" s="22" t="s">
        <v>68</v>
      </c>
      <c r="B16" s="23"/>
      <c r="C16" s="24"/>
    </row>
    <row r="17" spans="1:3" s="7" customFormat="1" ht="24" x14ac:dyDescent="0.55000000000000004">
      <c r="A17" s="25" t="s">
        <v>70</v>
      </c>
      <c r="B17" s="26">
        <v>10</v>
      </c>
      <c r="C17" s="27">
        <f>B17*100/132</f>
        <v>7.5757575757575761</v>
      </c>
    </row>
    <row r="18" spans="1:3" s="7" customFormat="1" ht="24" x14ac:dyDescent="0.55000000000000004">
      <c r="A18" s="28" t="s">
        <v>69</v>
      </c>
      <c r="B18" s="29">
        <v>11</v>
      </c>
      <c r="C18" s="30">
        <f>B18*100/132</f>
        <v>8.3333333333333339</v>
      </c>
    </row>
    <row r="19" spans="1:3" s="7" customFormat="1" ht="24" x14ac:dyDescent="0.55000000000000004">
      <c r="A19" s="22" t="s">
        <v>71</v>
      </c>
      <c r="B19" s="31"/>
      <c r="C19" s="27"/>
    </row>
    <row r="20" spans="1:3" s="7" customFormat="1" ht="24" x14ac:dyDescent="0.55000000000000004">
      <c r="A20" s="25" t="s">
        <v>70</v>
      </c>
      <c r="B20" s="32">
        <f>'EPE (Intermediate)'!B47</f>
        <v>17</v>
      </c>
      <c r="C20" s="27">
        <f>B20*100/132</f>
        <v>12.878787878787879</v>
      </c>
    </row>
    <row r="21" spans="1:3" s="7" customFormat="1" ht="24" x14ac:dyDescent="0.55000000000000004">
      <c r="A21" s="28" t="s">
        <v>69</v>
      </c>
      <c r="B21" s="33">
        <f>'EPE (Intermediate)'!B48</f>
        <v>22</v>
      </c>
      <c r="C21" s="30">
        <f>B21*100/132</f>
        <v>16.666666666666668</v>
      </c>
    </row>
    <row r="22" spans="1:3" s="7" customFormat="1" ht="24" x14ac:dyDescent="0.55000000000000004">
      <c r="A22" s="22" t="s">
        <v>72</v>
      </c>
      <c r="B22" s="31"/>
      <c r="C22" s="27"/>
    </row>
    <row r="23" spans="1:3" s="7" customFormat="1" ht="24" x14ac:dyDescent="0.55000000000000004">
      <c r="A23" s="25" t="s">
        <v>70</v>
      </c>
      <c r="B23" s="32">
        <v>14</v>
      </c>
      <c r="C23" s="27">
        <f>B23*100/175</f>
        <v>8</v>
      </c>
    </row>
    <row r="24" spans="1:3" s="7" customFormat="1" ht="24" x14ac:dyDescent="0.55000000000000004">
      <c r="A24" s="28" t="s">
        <v>69</v>
      </c>
      <c r="B24" s="33">
        <v>15</v>
      </c>
      <c r="C24" s="30">
        <f>B24*100/132</f>
        <v>11.363636363636363</v>
      </c>
    </row>
    <row r="25" spans="1:3" s="7" customFormat="1" ht="24" x14ac:dyDescent="0.55000000000000004">
      <c r="A25" s="22" t="s">
        <v>73</v>
      </c>
      <c r="B25" s="31"/>
      <c r="C25" s="27"/>
    </row>
    <row r="26" spans="1:3" s="7" customFormat="1" ht="24" x14ac:dyDescent="0.55000000000000004">
      <c r="A26" s="25" t="s">
        <v>70</v>
      </c>
      <c r="B26" s="32">
        <v>15</v>
      </c>
      <c r="C26" s="27">
        <f>B26*100/132</f>
        <v>11.363636363636363</v>
      </c>
    </row>
    <row r="27" spans="1:3" s="7" customFormat="1" ht="24" x14ac:dyDescent="0.55000000000000004">
      <c r="A27" s="28" t="s">
        <v>69</v>
      </c>
      <c r="B27" s="33">
        <v>12</v>
      </c>
      <c r="C27" s="30">
        <f>B27*100/132</f>
        <v>9.0909090909090917</v>
      </c>
    </row>
    <row r="28" spans="1:3" s="7" customFormat="1" ht="24" x14ac:dyDescent="0.55000000000000004">
      <c r="A28" s="22" t="s">
        <v>173</v>
      </c>
      <c r="B28" s="31"/>
      <c r="C28" s="27"/>
    </row>
    <row r="29" spans="1:3" s="7" customFormat="1" ht="24" x14ac:dyDescent="0.55000000000000004">
      <c r="A29" s="25" t="s">
        <v>70</v>
      </c>
      <c r="B29" s="32">
        <v>8</v>
      </c>
      <c r="C29" s="27">
        <f>B29*100/132</f>
        <v>6.0606060606060606</v>
      </c>
    </row>
    <row r="30" spans="1:3" s="7" customFormat="1" ht="24" x14ac:dyDescent="0.55000000000000004">
      <c r="A30" s="28" t="s">
        <v>69</v>
      </c>
      <c r="B30" s="33">
        <v>8</v>
      </c>
      <c r="C30" s="30">
        <f>B30*100/132</f>
        <v>6.0606060606060606</v>
      </c>
    </row>
    <row r="31" spans="1:3" s="7" customFormat="1" ht="19.5" customHeight="1" thickBot="1" x14ac:dyDescent="0.6">
      <c r="A31" s="200" t="s">
        <v>74</v>
      </c>
      <c r="B31" s="201">
        <f>SUM(B17:B30)</f>
        <v>132</v>
      </c>
      <c r="C31" s="185">
        <f>B31*100/132</f>
        <v>100</v>
      </c>
    </row>
    <row r="32" spans="1:3" s="7" customFormat="1" ht="19.5" customHeight="1" thickTop="1" x14ac:dyDescent="0.55000000000000004">
      <c r="A32" s="37"/>
      <c r="B32" s="38"/>
      <c r="C32" s="39"/>
    </row>
    <row r="33" spans="1:4" s="7" customFormat="1" ht="19.5" customHeight="1" x14ac:dyDescent="0.55000000000000004">
      <c r="A33" s="37"/>
      <c r="B33" s="38"/>
      <c r="C33" s="39"/>
    </row>
    <row r="34" spans="1:4" s="7" customFormat="1" ht="19.5" customHeight="1" x14ac:dyDescent="0.55000000000000004">
      <c r="A34" s="37"/>
      <c r="B34" s="38"/>
      <c r="C34" s="39"/>
    </row>
    <row r="35" spans="1:4" s="7" customFormat="1" ht="19.5" customHeight="1" x14ac:dyDescent="0.55000000000000004">
      <c r="A35" s="37"/>
      <c r="B35" s="38"/>
      <c r="C35" s="39"/>
    </row>
    <row r="36" spans="1:4" s="7" customFormat="1" ht="24" x14ac:dyDescent="0.55000000000000004">
      <c r="A36" s="6" t="s">
        <v>505</v>
      </c>
      <c r="B36" s="10"/>
      <c r="C36" s="10"/>
    </row>
    <row r="37" spans="1:4" s="7" customFormat="1" ht="24" x14ac:dyDescent="0.55000000000000004">
      <c r="A37" s="6" t="s">
        <v>506</v>
      </c>
      <c r="B37" s="10"/>
      <c r="C37" s="10"/>
    </row>
    <row r="38" spans="1:4" s="7" customFormat="1" ht="24" x14ac:dyDescent="0.55000000000000004">
      <c r="A38" s="6" t="s">
        <v>507</v>
      </c>
      <c r="B38" s="10"/>
      <c r="C38" s="10"/>
    </row>
    <row r="39" spans="1:4" s="7" customFormat="1" ht="24" x14ac:dyDescent="0.55000000000000004">
      <c r="A39" s="6" t="s">
        <v>588</v>
      </c>
      <c r="B39" s="10"/>
      <c r="C39" s="10"/>
    </row>
    <row r="40" spans="1:4" s="7" customFormat="1" ht="24" x14ac:dyDescent="0.55000000000000004">
      <c r="A40" s="6"/>
      <c r="B40" s="10"/>
      <c r="C40" s="10"/>
    </row>
    <row r="41" spans="1:4" s="7" customFormat="1" ht="20.25" customHeight="1" x14ac:dyDescent="0.55000000000000004">
      <c r="A41" s="40" t="s">
        <v>75</v>
      </c>
      <c r="B41" s="10"/>
      <c r="C41" s="10"/>
    </row>
    <row r="42" spans="1:4" s="7" customFormat="1" ht="21.75" customHeight="1" x14ac:dyDescent="0.55000000000000004">
      <c r="A42" s="19" t="s">
        <v>65</v>
      </c>
      <c r="B42" s="41" t="s">
        <v>66</v>
      </c>
      <c r="C42" s="41" t="s">
        <v>67</v>
      </c>
    </row>
    <row r="43" spans="1:4" s="7" customFormat="1" ht="24" x14ac:dyDescent="0.55000000000000004">
      <c r="A43" s="22" t="s">
        <v>68</v>
      </c>
      <c r="B43" s="31"/>
      <c r="C43" s="31"/>
    </row>
    <row r="44" spans="1:4" s="7" customFormat="1" ht="24" x14ac:dyDescent="0.55000000000000004">
      <c r="A44" s="47" t="s">
        <v>76</v>
      </c>
      <c r="B44" s="26">
        <v>13</v>
      </c>
      <c r="C44" s="27">
        <f>B44*100/132</f>
        <v>9.8484848484848477</v>
      </c>
      <c r="D44" s="43"/>
    </row>
    <row r="45" spans="1:4" s="7" customFormat="1" ht="24" x14ac:dyDescent="0.55000000000000004">
      <c r="A45" s="47" t="s">
        <v>77</v>
      </c>
      <c r="B45" s="26">
        <v>5</v>
      </c>
      <c r="C45" s="27">
        <f t="shared" ref="C45:C66" si="0">B45*100/132</f>
        <v>3.7878787878787881</v>
      </c>
      <c r="D45" s="43"/>
    </row>
    <row r="46" spans="1:4" s="7" customFormat="1" ht="24" x14ac:dyDescent="0.55000000000000004">
      <c r="A46" s="47" t="s">
        <v>78</v>
      </c>
      <c r="B46" s="26">
        <v>2</v>
      </c>
      <c r="C46" s="27">
        <f t="shared" si="0"/>
        <v>1.5151515151515151</v>
      </c>
      <c r="D46" s="43"/>
    </row>
    <row r="47" spans="1:4" s="7" customFormat="1" ht="24" x14ac:dyDescent="0.55000000000000004">
      <c r="A47" s="28" t="s">
        <v>266</v>
      </c>
      <c r="B47" s="29">
        <v>1</v>
      </c>
      <c r="C47" s="30">
        <f t="shared" si="0"/>
        <v>0.75757575757575757</v>
      </c>
      <c r="D47" s="43"/>
    </row>
    <row r="48" spans="1:4" s="7" customFormat="1" ht="24" x14ac:dyDescent="0.55000000000000004">
      <c r="A48" s="22" t="s">
        <v>79</v>
      </c>
      <c r="B48" s="32"/>
      <c r="C48" s="27"/>
    </row>
    <row r="49" spans="1:4" s="7" customFormat="1" ht="24" x14ac:dyDescent="0.55000000000000004">
      <c r="A49" s="47" t="s">
        <v>76</v>
      </c>
      <c r="B49" s="26">
        <v>23</v>
      </c>
      <c r="C49" s="27">
        <f t="shared" si="0"/>
        <v>17.424242424242426</v>
      </c>
      <c r="D49" s="43"/>
    </row>
    <row r="50" spans="1:4" s="7" customFormat="1" ht="24" x14ac:dyDescent="0.55000000000000004">
      <c r="A50" s="47" t="s">
        <v>77</v>
      </c>
      <c r="B50" s="26">
        <v>7</v>
      </c>
      <c r="C50" s="27">
        <f t="shared" si="0"/>
        <v>5.3030303030303028</v>
      </c>
      <c r="D50" s="43"/>
    </row>
    <row r="51" spans="1:4" s="7" customFormat="1" ht="24" x14ac:dyDescent="0.55000000000000004">
      <c r="A51" s="47" t="s">
        <v>78</v>
      </c>
      <c r="B51" s="26">
        <v>8</v>
      </c>
      <c r="C51" s="27">
        <f t="shared" si="0"/>
        <v>6.0606060606060606</v>
      </c>
      <c r="D51" s="43"/>
    </row>
    <row r="52" spans="1:4" s="7" customFormat="1" ht="24" x14ac:dyDescent="0.55000000000000004">
      <c r="A52" s="28" t="s">
        <v>266</v>
      </c>
      <c r="B52" s="29">
        <v>1</v>
      </c>
      <c r="C52" s="30">
        <f t="shared" si="0"/>
        <v>0.75757575757575757</v>
      </c>
      <c r="D52" s="43"/>
    </row>
    <row r="53" spans="1:4" s="7" customFormat="1" ht="24" x14ac:dyDescent="0.55000000000000004">
      <c r="A53" s="22" t="s">
        <v>80</v>
      </c>
      <c r="B53" s="23"/>
      <c r="C53" s="27"/>
      <c r="D53" s="43"/>
    </row>
    <row r="54" spans="1:4" s="7" customFormat="1" ht="24" x14ac:dyDescent="0.55000000000000004">
      <c r="A54" s="47" t="s">
        <v>76</v>
      </c>
      <c r="B54" s="26">
        <v>18</v>
      </c>
      <c r="C54" s="27">
        <f t="shared" si="0"/>
        <v>13.636363636363637</v>
      </c>
      <c r="D54" s="43"/>
    </row>
    <row r="55" spans="1:4" s="7" customFormat="1" ht="24" x14ac:dyDescent="0.55000000000000004">
      <c r="A55" s="47" t="s">
        <v>77</v>
      </c>
      <c r="B55" s="26">
        <v>4</v>
      </c>
      <c r="C55" s="27">
        <f t="shared" si="0"/>
        <v>3.0303030303030303</v>
      </c>
      <c r="D55" s="43"/>
    </row>
    <row r="56" spans="1:4" s="7" customFormat="1" ht="24" x14ac:dyDescent="0.55000000000000004">
      <c r="A56" s="47" t="s">
        <v>78</v>
      </c>
      <c r="B56" s="26">
        <v>5</v>
      </c>
      <c r="C56" s="27">
        <f t="shared" si="0"/>
        <v>3.7878787878787881</v>
      </c>
      <c r="D56" s="43"/>
    </row>
    <row r="57" spans="1:4" s="7" customFormat="1" ht="24" x14ac:dyDescent="0.55000000000000004">
      <c r="A57" s="28" t="s">
        <v>266</v>
      </c>
      <c r="B57" s="29">
        <v>2</v>
      </c>
      <c r="C57" s="30">
        <f t="shared" si="0"/>
        <v>1.5151515151515151</v>
      </c>
      <c r="D57" s="43"/>
    </row>
    <row r="58" spans="1:4" s="7" customFormat="1" ht="24" x14ac:dyDescent="0.55000000000000004">
      <c r="A58" s="25" t="s">
        <v>73</v>
      </c>
      <c r="B58" s="31"/>
      <c r="C58" s="27"/>
    </row>
    <row r="59" spans="1:4" s="7" customFormat="1" ht="24" x14ac:dyDescent="0.55000000000000004">
      <c r="A59" s="25" t="s">
        <v>76</v>
      </c>
      <c r="B59" s="26">
        <v>12</v>
      </c>
      <c r="C59" s="27">
        <f t="shared" si="0"/>
        <v>9.0909090909090917</v>
      </c>
      <c r="D59" s="43"/>
    </row>
    <row r="60" spans="1:4" s="7" customFormat="1" ht="24" x14ac:dyDescent="0.55000000000000004">
      <c r="A60" s="25" t="s">
        <v>77</v>
      </c>
      <c r="B60" s="26">
        <v>8</v>
      </c>
      <c r="C60" s="27">
        <f t="shared" si="0"/>
        <v>6.0606060606060606</v>
      </c>
      <c r="D60" s="43"/>
    </row>
    <row r="61" spans="1:4" s="7" customFormat="1" ht="24" x14ac:dyDescent="0.55000000000000004">
      <c r="A61" s="25" t="s">
        <v>78</v>
      </c>
      <c r="B61" s="26">
        <v>7</v>
      </c>
      <c r="C61" s="30">
        <f t="shared" si="0"/>
        <v>5.3030303030303028</v>
      </c>
      <c r="D61" s="43"/>
    </row>
    <row r="62" spans="1:4" s="7" customFormat="1" ht="24" x14ac:dyDescent="0.55000000000000004">
      <c r="A62" s="22" t="s">
        <v>174</v>
      </c>
      <c r="B62" s="23"/>
      <c r="C62" s="27"/>
      <c r="D62" s="43"/>
    </row>
    <row r="63" spans="1:4" s="7" customFormat="1" ht="24" x14ac:dyDescent="0.55000000000000004">
      <c r="A63" s="25" t="s">
        <v>76</v>
      </c>
      <c r="B63" s="26">
        <v>3</v>
      </c>
      <c r="C63" s="27">
        <f t="shared" si="0"/>
        <v>2.2727272727272729</v>
      </c>
      <c r="D63" s="43"/>
    </row>
    <row r="64" spans="1:4" s="7" customFormat="1" ht="24" x14ac:dyDescent="0.55000000000000004">
      <c r="A64" s="25" t="s">
        <v>77</v>
      </c>
      <c r="B64" s="26">
        <v>7</v>
      </c>
      <c r="C64" s="27">
        <f t="shared" si="0"/>
        <v>5.3030303030303028</v>
      </c>
      <c r="D64" s="43"/>
    </row>
    <row r="65" spans="1:4" s="7" customFormat="1" ht="24" x14ac:dyDescent="0.55000000000000004">
      <c r="A65" s="25" t="s">
        <v>78</v>
      </c>
      <c r="B65" s="26">
        <v>6</v>
      </c>
      <c r="C65" s="27">
        <f t="shared" si="0"/>
        <v>4.5454545454545459</v>
      </c>
      <c r="D65" s="43"/>
    </row>
    <row r="66" spans="1:4" s="7" customFormat="1" ht="24" x14ac:dyDescent="0.55000000000000004">
      <c r="A66" s="44" t="s">
        <v>74</v>
      </c>
      <c r="B66" s="45">
        <f>SUM(B43:B65)</f>
        <v>132</v>
      </c>
      <c r="C66" s="36">
        <f t="shared" si="0"/>
        <v>100</v>
      </c>
      <c r="D66" s="42"/>
    </row>
    <row r="67" spans="1:4" s="7" customFormat="1" ht="24" x14ac:dyDescent="0.55000000000000004">
      <c r="A67" s="37"/>
      <c r="B67" s="38"/>
      <c r="C67" s="39"/>
      <c r="D67" s="43"/>
    </row>
    <row r="68" spans="1:4" s="7" customFormat="1" ht="24" x14ac:dyDescent="0.55000000000000004">
      <c r="A68" s="37"/>
      <c r="B68" s="38"/>
      <c r="C68" s="39"/>
      <c r="D68" s="43"/>
    </row>
    <row r="69" spans="1:4" s="7" customFormat="1" ht="24" x14ac:dyDescent="0.55000000000000004">
      <c r="A69" s="6" t="s">
        <v>508</v>
      </c>
      <c r="B69" s="10"/>
      <c r="C69" s="10"/>
    </row>
    <row r="70" spans="1:4" s="7" customFormat="1" ht="24" x14ac:dyDescent="0.55000000000000004">
      <c r="A70" s="6" t="s">
        <v>509</v>
      </c>
      <c r="B70" s="10"/>
      <c r="C70" s="10"/>
    </row>
    <row r="71" spans="1:4" s="7" customFormat="1" ht="24" x14ac:dyDescent="0.55000000000000004">
      <c r="A71" s="6" t="s">
        <v>510</v>
      </c>
      <c r="B71" s="10"/>
      <c r="C71" s="10"/>
    </row>
    <row r="72" spans="1:4" s="7" customFormat="1" ht="24" x14ac:dyDescent="0.55000000000000004">
      <c r="A72" s="6" t="s">
        <v>511</v>
      </c>
      <c r="B72" s="10"/>
      <c r="C72" s="10"/>
    </row>
    <row r="73" spans="1:4" s="7" customFormat="1" ht="24" x14ac:dyDescent="0.55000000000000004">
      <c r="A73" s="6" t="s">
        <v>512</v>
      </c>
      <c r="B73" s="10"/>
      <c r="C73" s="10"/>
    </row>
    <row r="74" spans="1:4" s="7" customFormat="1" ht="24" x14ac:dyDescent="0.55000000000000004">
      <c r="A74" s="6" t="s">
        <v>513</v>
      </c>
      <c r="B74" s="10"/>
      <c r="C74" s="10"/>
    </row>
    <row r="75" spans="1:4" s="7" customFormat="1" ht="24" x14ac:dyDescent="0.55000000000000004">
      <c r="A75" s="6" t="s">
        <v>514</v>
      </c>
      <c r="B75" s="10"/>
      <c r="C75" s="10"/>
    </row>
    <row r="76" spans="1:4" s="7" customFormat="1" ht="24" x14ac:dyDescent="0.55000000000000004">
      <c r="A76" s="6"/>
      <c r="B76" s="10"/>
      <c r="C76" s="10"/>
    </row>
    <row r="77" spans="1:4" s="7" customFormat="1" ht="24" x14ac:dyDescent="0.55000000000000004">
      <c r="A77" s="40" t="s">
        <v>81</v>
      </c>
      <c r="B77" s="10"/>
      <c r="C77" s="10"/>
    </row>
    <row r="78" spans="1:4" s="7" customFormat="1" ht="24" x14ac:dyDescent="0.55000000000000004">
      <c r="A78" s="19" t="s">
        <v>65</v>
      </c>
      <c r="B78" s="21" t="s">
        <v>66</v>
      </c>
      <c r="C78" s="21" t="s">
        <v>67</v>
      </c>
    </row>
    <row r="79" spans="1:4" s="7" customFormat="1" ht="24" x14ac:dyDescent="0.55000000000000004">
      <c r="A79" s="22" t="s">
        <v>82</v>
      </c>
      <c r="B79" s="46"/>
      <c r="C79" s="46"/>
      <c r="D79" s="43"/>
    </row>
    <row r="80" spans="1:4" s="7" customFormat="1" ht="24" x14ac:dyDescent="0.55000000000000004">
      <c r="A80" s="25" t="s">
        <v>83</v>
      </c>
      <c r="B80" s="26">
        <v>12</v>
      </c>
      <c r="C80" s="27">
        <f>B80*100/132</f>
        <v>9.0909090909090917</v>
      </c>
      <c r="D80" s="43"/>
    </row>
    <row r="81" spans="1:4" s="7" customFormat="1" ht="24" x14ac:dyDescent="0.55000000000000004">
      <c r="A81" s="25" t="s">
        <v>84</v>
      </c>
      <c r="B81" s="26">
        <v>9</v>
      </c>
      <c r="C81" s="30">
        <f>B81*100/132</f>
        <v>6.8181818181818183</v>
      </c>
      <c r="D81" s="43"/>
    </row>
    <row r="82" spans="1:4" s="7" customFormat="1" ht="24" x14ac:dyDescent="0.55000000000000004">
      <c r="A82" s="22" t="s">
        <v>71</v>
      </c>
      <c r="B82" s="20"/>
      <c r="C82" s="27"/>
    </row>
    <row r="83" spans="1:4" s="7" customFormat="1" ht="24" x14ac:dyDescent="0.55000000000000004">
      <c r="A83" s="25" t="s">
        <v>83</v>
      </c>
      <c r="B83" s="26">
        <v>29</v>
      </c>
      <c r="C83" s="27">
        <f>B83*100/132</f>
        <v>21.969696969696969</v>
      </c>
      <c r="D83" s="43"/>
    </row>
    <row r="84" spans="1:4" s="7" customFormat="1" ht="24" x14ac:dyDescent="0.55000000000000004">
      <c r="A84" s="28" t="s">
        <v>84</v>
      </c>
      <c r="B84" s="29">
        <v>10</v>
      </c>
      <c r="C84" s="30">
        <f>B84*100/132</f>
        <v>7.5757575757575761</v>
      </c>
    </row>
    <row r="85" spans="1:4" s="7" customFormat="1" ht="24" x14ac:dyDescent="0.55000000000000004">
      <c r="A85" s="22" t="s">
        <v>85</v>
      </c>
      <c r="B85" s="41"/>
      <c r="C85" s="27"/>
    </row>
    <row r="86" spans="1:4" s="7" customFormat="1" ht="24" x14ac:dyDescent="0.55000000000000004">
      <c r="A86" s="25" t="s">
        <v>83</v>
      </c>
      <c r="B86" s="26">
        <v>17</v>
      </c>
      <c r="C86" s="27">
        <f>B86*100/132</f>
        <v>12.878787878787879</v>
      </c>
      <c r="D86" s="43"/>
    </row>
    <row r="87" spans="1:4" s="7" customFormat="1" ht="24" x14ac:dyDescent="0.55000000000000004">
      <c r="A87" s="28" t="s">
        <v>84</v>
      </c>
      <c r="B87" s="33">
        <v>12</v>
      </c>
      <c r="C87" s="30">
        <f>B87*100/132</f>
        <v>9.0909090909090917</v>
      </c>
    </row>
    <row r="88" spans="1:4" s="7" customFormat="1" ht="24" x14ac:dyDescent="0.55000000000000004">
      <c r="A88" s="25" t="s">
        <v>73</v>
      </c>
      <c r="B88" s="31"/>
      <c r="C88" s="27"/>
      <c r="D88" s="43"/>
    </row>
    <row r="89" spans="1:4" s="7" customFormat="1" ht="24" x14ac:dyDescent="0.55000000000000004">
      <c r="A89" s="47" t="s">
        <v>83</v>
      </c>
      <c r="B89" s="26">
        <v>18</v>
      </c>
      <c r="C89" s="27">
        <f>B89*100/132</f>
        <v>13.636363636363637</v>
      </c>
      <c r="D89" s="43"/>
    </row>
    <row r="90" spans="1:4" s="7" customFormat="1" ht="24" x14ac:dyDescent="0.55000000000000004">
      <c r="A90" s="25" t="s">
        <v>84</v>
      </c>
      <c r="B90" s="32">
        <v>9</v>
      </c>
      <c r="C90" s="30">
        <f>B90*100/132</f>
        <v>6.8181818181818183</v>
      </c>
      <c r="D90" s="43"/>
    </row>
    <row r="91" spans="1:4" s="7" customFormat="1" ht="24" x14ac:dyDescent="0.55000000000000004">
      <c r="A91" s="148" t="s">
        <v>174</v>
      </c>
      <c r="B91" s="31"/>
      <c r="C91" s="27"/>
      <c r="D91" s="43"/>
    </row>
    <row r="92" spans="1:4" s="7" customFormat="1" ht="24" x14ac:dyDescent="0.55000000000000004">
      <c r="A92" s="47" t="s">
        <v>83</v>
      </c>
      <c r="B92" s="32">
        <v>2</v>
      </c>
      <c r="C92" s="27">
        <f>B92*100/132</f>
        <v>1.5151515151515151</v>
      </c>
      <c r="D92" s="43"/>
    </row>
    <row r="93" spans="1:4" s="7" customFormat="1" ht="24" x14ac:dyDescent="0.55000000000000004">
      <c r="A93" s="48" t="s">
        <v>84</v>
      </c>
      <c r="B93" s="33">
        <v>14</v>
      </c>
      <c r="C93" s="30">
        <f>B93*100/132</f>
        <v>10.606060606060606</v>
      </c>
      <c r="D93" s="43"/>
    </row>
    <row r="94" spans="1:4" s="7" customFormat="1" ht="24" x14ac:dyDescent="0.55000000000000004">
      <c r="A94" s="34" t="s">
        <v>74</v>
      </c>
      <c r="B94" s="35">
        <f>SUM(B80:B93)</f>
        <v>132</v>
      </c>
      <c r="C94" s="154">
        <f>B94*100/132</f>
        <v>100</v>
      </c>
    </row>
    <row r="95" spans="1:4" s="7" customFormat="1" ht="24" x14ac:dyDescent="0.55000000000000004">
      <c r="A95" s="49"/>
      <c r="B95" s="38"/>
      <c r="C95" s="39"/>
    </row>
    <row r="96" spans="1:4" s="7" customFormat="1" ht="24" x14ac:dyDescent="0.55000000000000004">
      <c r="A96" s="6" t="s">
        <v>515</v>
      </c>
      <c r="B96" s="10"/>
      <c r="C96" s="10"/>
    </row>
    <row r="97" spans="1:3" s="7" customFormat="1" ht="24" x14ac:dyDescent="0.55000000000000004">
      <c r="A97" s="6" t="s">
        <v>516</v>
      </c>
      <c r="B97" s="10"/>
      <c r="C97" s="10"/>
    </row>
    <row r="98" spans="1:3" s="7" customFormat="1" ht="24" x14ac:dyDescent="0.55000000000000004">
      <c r="A98" s="6" t="s">
        <v>517</v>
      </c>
      <c r="B98" s="10"/>
      <c r="C98" s="10"/>
    </row>
    <row r="99" spans="1:3" s="7" customFormat="1" ht="24" x14ac:dyDescent="0.55000000000000004">
      <c r="A99" s="6" t="s">
        <v>518</v>
      </c>
      <c r="B99" s="10"/>
      <c r="C99" s="10"/>
    </row>
    <row r="100" spans="1:3" s="7" customFormat="1" ht="24" x14ac:dyDescent="0.55000000000000004">
      <c r="A100" s="6" t="s">
        <v>519</v>
      </c>
      <c r="B100" s="10"/>
      <c r="C100" s="10"/>
    </row>
    <row r="101" spans="1:3" s="7" customFormat="1" ht="24" x14ac:dyDescent="0.55000000000000004">
      <c r="A101" s="6" t="s">
        <v>520</v>
      </c>
      <c r="B101" s="10"/>
      <c r="C101" s="10"/>
    </row>
    <row r="102" spans="1:3" s="7" customFormat="1" ht="24" x14ac:dyDescent="0.55000000000000004">
      <c r="A102" s="6"/>
      <c r="B102" s="10"/>
      <c r="C102" s="10"/>
    </row>
    <row r="103" spans="1:3" s="128" customFormat="1" ht="21.75" customHeight="1" x14ac:dyDescent="0.55000000000000004">
      <c r="A103" s="126" t="s">
        <v>86</v>
      </c>
      <c r="B103" s="127"/>
      <c r="C103" s="127"/>
    </row>
    <row r="104" spans="1:3" s="128" customFormat="1" ht="19.5" customHeight="1" x14ac:dyDescent="0.55000000000000004">
      <c r="A104" s="129" t="s">
        <v>65</v>
      </c>
      <c r="B104" s="130" t="s">
        <v>66</v>
      </c>
      <c r="C104" s="130" t="s">
        <v>67</v>
      </c>
    </row>
    <row r="105" spans="1:3" s="128" customFormat="1" ht="23.25" x14ac:dyDescent="0.55000000000000004">
      <c r="A105" s="131" t="s">
        <v>87</v>
      </c>
      <c r="B105" s="132"/>
      <c r="C105" s="133"/>
    </row>
    <row r="106" spans="1:3" s="137" customFormat="1" ht="18.75" customHeight="1" x14ac:dyDescent="0.2">
      <c r="A106" s="134" t="s">
        <v>95</v>
      </c>
      <c r="B106" s="135">
        <v>3</v>
      </c>
      <c r="C106" s="136">
        <f>B106*100/132</f>
        <v>2.2727272727272729</v>
      </c>
    </row>
    <row r="107" spans="1:3" s="137" customFormat="1" ht="18.75" customHeight="1" x14ac:dyDescent="0.2">
      <c r="A107" s="134" t="s">
        <v>88</v>
      </c>
      <c r="B107" s="135">
        <v>7</v>
      </c>
      <c r="C107" s="136">
        <f t="shared" ref="C107:C113" si="1">B107*100/132</f>
        <v>5.3030303030303028</v>
      </c>
    </row>
    <row r="108" spans="1:3" s="137" customFormat="1" ht="18.75" customHeight="1" x14ac:dyDescent="0.2">
      <c r="A108" s="134" t="s">
        <v>521</v>
      </c>
      <c r="B108" s="135">
        <v>1</v>
      </c>
      <c r="C108" s="136">
        <f t="shared" si="1"/>
        <v>0.75757575757575757</v>
      </c>
    </row>
    <row r="109" spans="1:3" s="137" customFormat="1" ht="18.75" customHeight="1" x14ac:dyDescent="0.2">
      <c r="A109" s="134" t="s">
        <v>91</v>
      </c>
      <c r="B109" s="135">
        <v>3</v>
      </c>
      <c r="C109" s="136">
        <f t="shared" si="1"/>
        <v>2.2727272727272729</v>
      </c>
    </row>
    <row r="110" spans="1:3" s="137" customFormat="1" ht="18.75" customHeight="1" x14ac:dyDescent="0.2">
      <c r="A110" s="134" t="s">
        <v>90</v>
      </c>
      <c r="B110" s="135">
        <v>3</v>
      </c>
      <c r="C110" s="136">
        <f t="shared" si="1"/>
        <v>2.2727272727272729</v>
      </c>
    </row>
    <row r="111" spans="1:3" s="137" customFormat="1" ht="18.75" customHeight="1" x14ac:dyDescent="0.2">
      <c r="A111" s="134" t="s">
        <v>92</v>
      </c>
      <c r="B111" s="135">
        <v>2</v>
      </c>
      <c r="C111" s="136">
        <f t="shared" si="1"/>
        <v>1.5151515151515151</v>
      </c>
    </row>
    <row r="112" spans="1:3" s="137" customFormat="1" ht="18.75" customHeight="1" x14ac:dyDescent="0.2">
      <c r="A112" s="134" t="s">
        <v>96</v>
      </c>
      <c r="B112" s="135">
        <v>1</v>
      </c>
      <c r="C112" s="136">
        <f t="shared" si="1"/>
        <v>0.75757575757575757</v>
      </c>
    </row>
    <row r="113" spans="1:4" s="137" customFormat="1" ht="18.75" customHeight="1" x14ac:dyDescent="0.2">
      <c r="A113" s="134" t="s">
        <v>89</v>
      </c>
      <c r="B113" s="135">
        <v>1</v>
      </c>
      <c r="C113" s="138">
        <f t="shared" si="1"/>
        <v>0.75757575757575757</v>
      </c>
    </row>
    <row r="114" spans="1:4" s="137" customFormat="1" ht="18.75" customHeight="1" x14ac:dyDescent="0.2">
      <c r="A114" s="139" t="s">
        <v>71</v>
      </c>
      <c r="B114" s="125"/>
      <c r="C114" s="136"/>
    </row>
    <row r="115" spans="1:4" s="137" customFormat="1" ht="18.75" customHeight="1" x14ac:dyDescent="0.2">
      <c r="A115" s="134" t="s">
        <v>90</v>
      </c>
      <c r="B115" s="140">
        <v>3</v>
      </c>
      <c r="C115" s="136">
        <f>B115*100/132</f>
        <v>2.2727272727272729</v>
      </c>
      <c r="D115" s="141"/>
    </row>
    <row r="116" spans="1:4" s="137" customFormat="1" ht="18.75" customHeight="1" x14ac:dyDescent="0.2">
      <c r="A116" s="134" t="s">
        <v>88</v>
      </c>
      <c r="B116" s="140">
        <v>9</v>
      </c>
      <c r="C116" s="136">
        <f t="shared" ref="C116:C126" si="2">B116*100/132</f>
        <v>6.8181818181818183</v>
      </c>
      <c r="D116" s="142"/>
    </row>
    <row r="117" spans="1:4" s="137" customFormat="1" ht="18.75" customHeight="1" x14ac:dyDescent="0.2">
      <c r="A117" s="134" t="s">
        <v>95</v>
      </c>
      <c r="B117" s="140">
        <v>11</v>
      </c>
      <c r="C117" s="136">
        <f t="shared" si="2"/>
        <v>8.3333333333333339</v>
      </c>
      <c r="D117" s="142"/>
    </row>
    <row r="118" spans="1:4" s="137" customFormat="1" ht="18.75" customHeight="1" x14ac:dyDescent="0.2">
      <c r="A118" s="134" t="s">
        <v>202</v>
      </c>
      <c r="B118" s="135">
        <v>1</v>
      </c>
      <c r="C118" s="136">
        <f t="shared" si="2"/>
        <v>0.75757575757575757</v>
      </c>
    </row>
    <row r="119" spans="1:4" s="137" customFormat="1" ht="18.75" customHeight="1" x14ac:dyDescent="0.2">
      <c r="A119" s="134" t="s">
        <v>91</v>
      </c>
      <c r="B119" s="135">
        <v>2</v>
      </c>
      <c r="C119" s="136">
        <f t="shared" si="2"/>
        <v>1.5151515151515151</v>
      </c>
      <c r="D119" s="142"/>
    </row>
    <row r="120" spans="1:4" s="137" customFormat="1" ht="18.75" customHeight="1" x14ac:dyDescent="0.2">
      <c r="A120" s="134" t="s">
        <v>99</v>
      </c>
      <c r="B120" s="135">
        <v>2</v>
      </c>
      <c r="C120" s="136">
        <f t="shared" si="2"/>
        <v>1.5151515151515151</v>
      </c>
      <c r="D120" s="142"/>
    </row>
    <row r="121" spans="1:4" s="137" customFormat="1" ht="18.75" customHeight="1" x14ac:dyDescent="0.2">
      <c r="A121" s="134" t="s">
        <v>201</v>
      </c>
      <c r="B121" s="135">
        <v>1</v>
      </c>
      <c r="C121" s="136">
        <f t="shared" si="2"/>
        <v>0.75757575757575757</v>
      </c>
    </row>
    <row r="122" spans="1:4" s="137" customFormat="1" ht="18.75" customHeight="1" x14ac:dyDescent="0.2">
      <c r="A122" s="134" t="s">
        <v>92</v>
      </c>
      <c r="B122" s="135">
        <v>2</v>
      </c>
      <c r="C122" s="136">
        <f t="shared" si="2"/>
        <v>1.5151515151515151</v>
      </c>
      <c r="D122" s="142"/>
    </row>
    <row r="123" spans="1:4" s="137" customFormat="1" ht="18.75" customHeight="1" x14ac:dyDescent="0.2">
      <c r="A123" s="134" t="s">
        <v>93</v>
      </c>
      <c r="B123" s="135">
        <v>5</v>
      </c>
      <c r="C123" s="136">
        <f t="shared" si="2"/>
        <v>3.7878787878787881</v>
      </c>
      <c r="D123" s="142"/>
    </row>
    <row r="124" spans="1:4" s="137" customFormat="1" ht="18.75" customHeight="1" x14ac:dyDescent="0.2">
      <c r="A124" s="134" t="s">
        <v>94</v>
      </c>
      <c r="B124" s="135">
        <v>1</v>
      </c>
      <c r="C124" s="136">
        <f t="shared" si="2"/>
        <v>0.75757575757575757</v>
      </c>
      <c r="D124" s="142"/>
    </row>
    <row r="125" spans="1:4" s="137" customFormat="1" ht="18.75" customHeight="1" x14ac:dyDescent="0.2">
      <c r="A125" s="134" t="s">
        <v>89</v>
      </c>
      <c r="B125" s="140">
        <v>1</v>
      </c>
      <c r="C125" s="136">
        <f t="shared" si="2"/>
        <v>0.75757575757575757</v>
      </c>
      <c r="D125" s="142"/>
    </row>
    <row r="126" spans="1:4" s="137" customFormat="1" ht="18.75" customHeight="1" x14ac:dyDescent="0.2">
      <c r="A126" s="151" t="s">
        <v>203</v>
      </c>
      <c r="B126" s="150">
        <v>1</v>
      </c>
      <c r="C126" s="138">
        <f t="shared" si="2"/>
        <v>0.75757575757575757</v>
      </c>
      <c r="D126" s="141"/>
    </row>
    <row r="127" spans="1:4" x14ac:dyDescent="0.5">
      <c r="A127" s="195"/>
      <c r="B127" s="196"/>
      <c r="C127" s="196"/>
      <c r="D127" s="222"/>
    </row>
    <row r="128" spans="1:4" x14ac:dyDescent="0.5">
      <c r="A128" s="195"/>
      <c r="B128" s="196"/>
      <c r="C128" s="196"/>
      <c r="D128" s="222"/>
    </row>
    <row r="129" spans="1:4" x14ac:dyDescent="0.5">
      <c r="A129" s="195"/>
      <c r="B129" s="196"/>
      <c r="C129" s="196"/>
      <c r="D129" s="222"/>
    </row>
    <row r="130" spans="1:4" x14ac:dyDescent="0.5">
      <c r="A130" s="195"/>
      <c r="B130" s="196"/>
      <c r="C130" s="196"/>
      <c r="D130" s="222"/>
    </row>
    <row r="131" spans="1:4" x14ac:dyDescent="0.5">
      <c r="A131" s="195"/>
      <c r="B131" s="196"/>
      <c r="C131" s="196"/>
      <c r="D131" s="222"/>
    </row>
    <row r="132" spans="1:4" s="137" customFormat="1" ht="18.75" customHeight="1" x14ac:dyDescent="0.2">
      <c r="A132" s="155"/>
      <c r="B132" s="156"/>
      <c r="C132" s="152"/>
      <c r="D132" s="142"/>
    </row>
    <row r="133" spans="1:4" s="137" customFormat="1" ht="18.75" customHeight="1" x14ac:dyDescent="0.2">
      <c r="A133" s="155"/>
      <c r="B133" s="156"/>
      <c r="C133" s="152"/>
      <c r="D133" s="142"/>
    </row>
    <row r="134" spans="1:4" s="137" customFormat="1" ht="18.75" customHeight="1" x14ac:dyDescent="0.2">
      <c r="A134" s="155"/>
      <c r="B134" s="156"/>
      <c r="C134" s="152"/>
      <c r="D134" s="142"/>
    </row>
    <row r="135" spans="1:4" s="137" customFormat="1" ht="18.75" customHeight="1" x14ac:dyDescent="0.2">
      <c r="A135" s="155"/>
      <c r="B135" s="156"/>
      <c r="C135" s="152"/>
      <c r="D135" s="142"/>
    </row>
    <row r="136" spans="1:4" s="137" customFormat="1" ht="18.75" customHeight="1" x14ac:dyDescent="0.2">
      <c r="A136" s="155"/>
      <c r="B136" s="156"/>
      <c r="C136" s="152"/>
      <c r="D136" s="142"/>
    </row>
    <row r="137" spans="1:4" s="137" customFormat="1" ht="18.75" customHeight="1" x14ac:dyDescent="0.2">
      <c r="A137" s="155"/>
      <c r="B137" s="156"/>
      <c r="C137" s="152"/>
      <c r="D137" s="142"/>
    </row>
    <row r="138" spans="1:4" s="137" customFormat="1" ht="18.75" customHeight="1" x14ac:dyDescent="0.2">
      <c r="A138" s="155"/>
      <c r="B138" s="156"/>
      <c r="C138" s="152"/>
      <c r="D138" s="142"/>
    </row>
    <row r="139" spans="1:4" s="137" customFormat="1" ht="18.75" customHeight="1" x14ac:dyDescent="0.2">
      <c r="A139" s="186"/>
      <c r="B139" s="191"/>
      <c r="C139" s="192"/>
      <c r="D139" s="142"/>
    </row>
    <row r="140" spans="1:4" s="137" customFormat="1" ht="18.75" customHeight="1" x14ac:dyDescent="0.2">
      <c r="A140" s="44" t="s">
        <v>65</v>
      </c>
      <c r="B140" s="45" t="s">
        <v>66</v>
      </c>
      <c r="C140" s="144" t="s">
        <v>67</v>
      </c>
      <c r="D140" s="142"/>
    </row>
    <row r="141" spans="1:4" s="137" customFormat="1" ht="18.75" customHeight="1" x14ac:dyDescent="0.2">
      <c r="A141" s="139" t="s">
        <v>97</v>
      </c>
      <c r="B141" s="161"/>
      <c r="C141" s="153"/>
      <c r="D141" s="142"/>
    </row>
    <row r="142" spans="1:4" s="137" customFormat="1" ht="18.75" customHeight="1" x14ac:dyDescent="0.2">
      <c r="A142" s="149" t="s">
        <v>90</v>
      </c>
      <c r="B142" s="135">
        <v>4</v>
      </c>
      <c r="C142" s="136">
        <f>B142*100/132</f>
        <v>3.0303030303030303</v>
      </c>
      <c r="D142" s="142"/>
    </row>
    <row r="143" spans="1:4" s="137" customFormat="1" ht="18.75" customHeight="1" x14ac:dyDescent="0.2">
      <c r="A143" s="149" t="s">
        <v>88</v>
      </c>
      <c r="B143" s="135">
        <v>8</v>
      </c>
      <c r="C143" s="136">
        <f t="shared" ref="C143:C152" si="3">B143*100/132</f>
        <v>6.0606060606060606</v>
      </c>
      <c r="D143" s="142"/>
    </row>
    <row r="144" spans="1:4" s="137" customFormat="1" ht="18.75" customHeight="1" x14ac:dyDescent="0.2">
      <c r="A144" s="149" t="s">
        <v>95</v>
      </c>
      <c r="B144" s="135">
        <v>2</v>
      </c>
      <c r="C144" s="136">
        <f t="shared" si="3"/>
        <v>1.5151515151515151</v>
      </c>
      <c r="D144" s="142"/>
    </row>
    <row r="145" spans="1:4" s="137" customFormat="1" ht="18.75" customHeight="1" x14ac:dyDescent="0.2">
      <c r="A145" s="149" t="s">
        <v>202</v>
      </c>
      <c r="B145" s="135">
        <v>1</v>
      </c>
      <c r="C145" s="136">
        <f t="shared" si="3"/>
        <v>0.75757575757575757</v>
      </c>
      <c r="D145" s="142"/>
    </row>
    <row r="146" spans="1:4" s="137" customFormat="1" ht="18.75" customHeight="1" x14ac:dyDescent="0.2">
      <c r="A146" s="149" t="s">
        <v>91</v>
      </c>
      <c r="B146" s="135">
        <v>3</v>
      </c>
      <c r="C146" s="136">
        <f t="shared" si="3"/>
        <v>2.2727272727272729</v>
      </c>
      <c r="D146" s="142"/>
    </row>
    <row r="147" spans="1:4" s="137" customFormat="1" ht="18.75" customHeight="1" x14ac:dyDescent="0.2">
      <c r="A147" s="149" t="s">
        <v>93</v>
      </c>
      <c r="B147" s="135">
        <v>3</v>
      </c>
      <c r="C147" s="136">
        <f t="shared" si="3"/>
        <v>2.2727272727272729</v>
      </c>
      <c r="D147" s="142"/>
    </row>
    <row r="148" spans="1:4" s="137" customFormat="1" ht="18.75" customHeight="1" x14ac:dyDescent="0.2">
      <c r="A148" s="149" t="s">
        <v>89</v>
      </c>
      <c r="B148" s="135">
        <v>3</v>
      </c>
      <c r="C148" s="136">
        <f t="shared" si="3"/>
        <v>2.2727272727272729</v>
      </c>
      <c r="D148" s="142"/>
    </row>
    <row r="149" spans="1:4" s="137" customFormat="1" ht="18.75" customHeight="1" x14ac:dyDescent="0.2">
      <c r="A149" s="134" t="s">
        <v>99</v>
      </c>
      <c r="B149" s="135">
        <v>2</v>
      </c>
      <c r="C149" s="136">
        <f t="shared" si="3"/>
        <v>1.5151515151515151</v>
      </c>
      <c r="D149" s="142"/>
    </row>
    <row r="150" spans="1:4" s="137" customFormat="1" ht="18.75" customHeight="1" x14ac:dyDescent="0.2">
      <c r="A150" s="134" t="s">
        <v>96</v>
      </c>
      <c r="B150" s="135">
        <v>1</v>
      </c>
      <c r="C150" s="136">
        <f t="shared" si="3"/>
        <v>0.75757575757575757</v>
      </c>
      <c r="D150" s="142"/>
    </row>
    <row r="151" spans="1:4" s="137" customFormat="1" ht="18.75" customHeight="1" x14ac:dyDescent="0.2">
      <c r="A151" s="134" t="s">
        <v>175</v>
      </c>
      <c r="B151" s="135">
        <v>1</v>
      </c>
      <c r="C151" s="136">
        <f t="shared" si="3"/>
        <v>0.75757575757575757</v>
      </c>
      <c r="D151" s="142"/>
    </row>
    <row r="152" spans="1:4" ht="24" x14ac:dyDescent="0.5">
      <c r="A152" s="134" t="s">
        <v>522</v>
      </c>
      <c r="B152" s="150">
        <v>1</v>
      </c>
      <c r="C152" s="136">
        <f t="shared" si="3"/>
        <v>0.75757575757575757</v>
      </c>
    </row>
    <row r="153" spans="1:4" s="137" customFormat="1" ht="18.75" customHeight="1" x14ac:dyDescent="0.2">
      <c r="A153" s="139" t="s">
        <v>98</v>
      </c>
      <c r="B153" s="135"/>
      <c r="C153" s="153"/>
      <c r="D153" s="142"/>
    </row>
    <row r="154" spans="1:4" s="137" customFormat="1" ht="18.75" customHeight="1" x14ac:dyDescent="0.2">
      <c r="A154" s="134" t="s">
        <v>267</v>
      </c>
      <c r="B154" s="135">
        <v>4</v>
      </c>
      <c r="C154" s="136">
        <f>B154*100/132</f>
        <v>3.0303030303030303</v>
      </c>
      <c r="D154" s="142"/>
    </row>
    <row r="155" spans="1:4" s="137" customFormat="1" ht="18.75" customHeight="1" x14ac:dyDescent="0.2">
      <c r="A155" s="134" t="s">
        <v>268</v>
      </c>
      <c r="B155" s="135">
        <v>13</v>
      </c>
      <c r="C155" s="136">
        <f t="shared" ref="C155:C160" si="4">B155*100/132</f>
        <v>9.8484848484848477</v>
      </c>
      <c r="D155" s="142"/>
    </row>
    <row r="156" spans="1:4" s="137" customFormat="1" ht="18.75" customHeight="1" x14ac:dyDescent="0.2">
      <c r="A156" s="134" t="s">
        <v>269</v>
      </c>
      <c r="B156" s="135">
        <v>2</v>
      </c>
      <c r="C156" s="136">
        <f t="shared" si="4"/>
        <v>1.5151515151515151</v>
      </c>
      <c r="D156" s="142"/>
    </row>
    <row r="157" spans="1:4" s="137" customFormat="1" ht="18.75" customHeight="1" x14ac:dyDescent="0.2">
      <c r="A157" s="134" t="s">
        <v>272</v>
      </c>
      <c r="B157" s="135">
        <v>3</v>
      </c>
      <c r="C157" s="136">
        <f t="shared" si="4"/>
        <v>2.2727272727272729</v>
      </c>
      <c r="D157" s="142"/>
    </row>
    <row r="158" spans="1:4" s="137" customFormat="1" ht="18.75" customHeight="1" x14ac:dyDescent="0.2">
      <c r="A158" s="134" t="s">
        <v>270</v>
      </c>
      <c r="B158" s="135">
        <v>1</v>
      </c>
      <c r="C158" s="136">
        <f t="shared" si="4"/>
        <v>0.75757575757575757</v>
      </c>
      <c r="D158" s="142"/>
    </row>
    <row r="159" spans="1:4" s="137" customFormat="1" ht="18.75" customHeight="1" x14ac:dyDescent="0.2">
      <c r="A159" s="134" t="s">
        <v>271</v>
      </c>
      <c r="B159" s="135">
        <v>3</v>
      </c>
      <c r="C159" s="136">
        <f t="shared" si="4"/>
        <v>2.2727272727272729</v>
      </c>
      <c r="D159" s="142"/>
    </row>
    <row r="160" spans="1:4" s="137" customFormat="1" ht="18.75" customHeight="1" x14ac:dyDescent="0.2">
      <c r="A160" s="134" t="s">
        <v>273</v>
      </c>
      <c r="B160" s="135">
        <v>1</v>
      </c>
      <c r="C160" s="136">
        <f t="shared" si="4"/>
        <v>0.75757575757575757</v>
      </c>
      <c r="D160" s="142"/>
    </row>
    <row r="161" spans="1:4" s="137" customFormat="1" ht="18.75" customHeight="1" x14ac:dyDescent="0.2">
      <c r="A161" s="139" t="s">
        <v>176</v>
      </c>
      <c r="B161" s="164"/>
      <c r="C161" s="153"/>
      <c r="D161" s="142"/>
    </row>
    <row r="162" spans="1:4" s="137" customFormat="1" ht="18.75" customHeight="1" x14ac:dyDescent="0.2">
      <c r="A162" s="134" t="s">
        <v>268</v>
      </c>
      <c r="B162" s="135">
        <v>3</v>
      </c>
      <c r="C162" s="136">
        <f>B162*100/132</f>
        <v>2.2727272727272729</v>
      </c>
      <c r="D162" s="142"/>
    </row>
    <row r="163" spans="1:4" s="137" customFormat="1" ht="18.75" customHeight="1" x14ac:dyDescent="0.2">
      <c r="A163" s="134" t="s">
        <v>274</v>
      </c>
      <c r="B163" s="135">
        <v>2</v>
      </c>
      <c r="C163" s="136">
        <f t="shared" ref="C163:C169" si="5">B163*100/132</f>
        <v>1.5151515151515151</v>
      </c>
      <c r="D163" s="142"/>
    </row>
    <row r="164" spans="1:4" s="137" customFormat="1" ht="18.75" customHeight="1" x14ac:dyDescent="0.2">
      <c r="A164" s="134" t="s">
        <v>269</v>
      </c>
      <c r="B164" s="135">
        <v>4</v>
      </c>
      <c r="C164" s="136">
        <f t="shared" si="5"/>
        <v>3.0303030303030303</v>
      </c>
      <c r="D164" s="142"/>
    </row>
    <row r="165" spans="1:4" s="137" customFormat="1" ht="18.75" customHeight="1" x14ac:dyDescent="0.2">
      <c r="A165" s="134" t="s">
        <v>271</v>
      </c>
      <c r="B165" s="135">
        <v>1</v>
      </c>
      <c r="C165" s="136">
        <f t="shared" si="5"/>
        <v>0.75757575757575757</v>
      </c>
      <c r="D165" s="142"/>
    </row>
    <row r="166" spans="1:4" s="137" customFormat="1" ht="18.75" customHeight="1" x14ac:dyDescent="0.2">
      <c r="A166" s="134" t="s">
        <v>267</v>
      </c>
      <c r="B166" s="135">
        <v>2</v>
      </c>
      <c r="C166" s="136">
        <f t="shared" si="5"/>
        <v>1.5151515151515151</v>
      </c>
      <c r="D166" s="142"/>
    </row>
    <row r="167" spans="1:4" s="137" customFormat="1" ht="18.75" customHeight="1" x14ac:dyDescent="0.2">
      <c r="A167" s="134" t="s">
        <v>272</v>
      </c>
      <c r="B167" s="135">
        <v>1</v>
      </c>
      <c r="C167" s="136">
        <f t="shared" si="5"/>
        <v>0.75757575757575757</v>
      </c>
      <c r="D167" s="142"/>
    </row>
    <row r="168" spans="1:4" s="137" customFormat="1" ht="18.75" customHeight="1" x14ac:dyDescent="0.2">
      <c r="A168" s="134" t="s">
        <v>270</v>
      </c>
      <c r="B168" s="135">
        <v>2</v>
      </c>
      <c r="C168" s="136">
        <f t="shared" si="5"/>
        <v>1.5151515151515151</v>
      </c>
      <c r="D168" s="142"/>
    </row>
    <row r="169" spans="1:4" s="137" customFormat="1" ht="18.75" customHeight="1" x14ac:dyDescent="0.2">
      <c r="A169" s="151" t="s">
        <v>275</v>
      </c>
      <c r="B169" s="187">
        <v>1</v>
      </c>
      <c r="C169" s="136">
        <f t="shared" si="5"/>
        <v>0.75757575757575757</v>
      </c>
      <c r="D169" s="142"/>
    </row>
    <row r="170" spans="1:4" s="137" customFormat="1" ht="18.75" customHeight="1" x14ac:dyDescent="0.2">
      <c r="A170" s="78" t="s">
        <v>74</v>
      </c>
      <c r="B170" s="143">
        <f>SUM(B106:B169)</f>
        <v>132</v>
      </c>
      <c r="C170" s="144">
        <f>B170*100/132</f>
        <v>100</v>
      </c>
    </row>
    <row r="171" spans="1:4" s="137" customFormat="1" ht="18.75" customHeight="1" x14ac:dyDescent="0.2">
      <c r="A171" s="188"/>
      <c r="B171" s="189"/>
      <c r="C171" s="190"/>
    </row>
    <row r="172" spans="1:4" s="137" customFormat="1" ht="18.75" customHeight="1" x14ac:dyDescent="0.2">
      <c r="A172" s="188"/>
      <c r="B172" s="189"/>
      <c r="C172" s="190"/>
    </row>
    <row r="173" spans="1:4" s="137" customFormat="1" ht="18.75" customHeight="1" x14ac:dyDescent="0.2">
      <c r="A173" s="188"/>
      <c r="B173" s="189"/>
      <c r="C173" s="190"/>
    </row>
    <row r="174" spans="1:4" s="137" customFormat="1" ht="18.75" customHeight="1" x14ac:dyDescent="0.2">
      <c r="A174" s="188"/>
      <c r="B174" s="189"/>
      <c r="C174" s="190"/>
    </row>
    <row r="175" spans="1:4" s="137" customFormat="1" ht="18.75" customHeight="1" x14ac:dyDescent="0.2">
      <c r="A175" s="188"/>
      <c r="B175" s="189"/>
      <c r="C175" s="190"/>
    </row>
    <row r="176" spans="1:4" s="137" customFormat="1" ht="18.75" customHeight="1" x14ac:dyDescent="0.2">
      <c r="A176" s="188"/>
      <c r="B176" s="189"/>
      <c r="C176" s="190"/>
    </row>
    <row r="177" spans="1:4" s="7" customFormat="1" ht="24" x14ac:dyDescent="0.55000000000000004">
      <c r="A177" s="157" t="s">
        <v>324</v>
      </c>
      <c r="B177" s="10"/>
      <c r="C177" s="10"/>
    </row>
    <row r="178" spans="1:4" s="7" customFormat="1" ht="24" x14ac:dyDescent="0.55000000000000004">
      <c r="A178" s="169" t="s">
        <v>523</v>
      </c>
      <c r="B178" s="38"/>
      <c r="C178" s="39"/>
    </row>
    <row r="179" spans="1:4" s="7" customFormat="1" ht="24" x14ac:dyDescent="0.55000000000000004">
      <c r="A179" s="169" t="s">
        <v>524</v>
      </c>
      <c r="B179" s="38"/>
      <c r="C179" s="39"/>
    </row>
    <row r="180" spans="1:4" s="7" customFormat="1" ht="24" x14ac:dyDescent="0.55000000000000004">
      <c r="A180" s="169" t="s">
        <v>525</v>
      </c>
      <c r="B180" s="38"/>
      <c r="C180" s="39"/>
    </row>
    <row r="181" spans="1:4" s="7" customFormat="1" ht="24" x14ac:dyDescent="0.55000000000000004">
      <c r="A181" s="169" t="s">
        <v>526</v>
      </c>
      <c r="B181" s="38"/>
      <c r="C181" s="39"/>
    </row>
    <row r="182" spans="1:4" s="7" customFormat="1" ht="24" x14ac:dyDescent="0.55000000000000004">
      <c r="A182" s="6" t="s">
        <v>527</v>
      </c>
      <c r="B182" s="10"/>
      <c r="C182" s="10"/>
    </row>
    <row r="183" spans="1:4" s="7" customFormat="1" ht="24" x14ac:dyDescent="0.55000000000000004">
      <c r="A183" s="6" t="s">
        <v>528</v>
      </c>
      <c r="B183" s="10"/>
      <c r="C183" s="10"/>
    </row>
    <row r="184" spans="1:4" s="7" customFormat="1" ht="24" x14ac:dyDescent="0.55000000000000004">
      <c r="A184" s="6" t="s">
        <v>529</v>
      </c>
      <c r="B184" s="10"/>
      <c r="C184" s="10"/>
    </row>
    <row r="185" spans="1:4" s="7" customFormat="1" ht="24" x14ac:dyDescent="0.55000000000000004">
      <c r="A185" s="6" t="s">
        <v>530</v>
      </c>
      <c r="B185" s="10"/>
      <c r="C185" s="10"/>
    </row>
    <row r="186" spans="1:4" s="7" customFormat="1" ht="24" x14ac:dyDescent="0.55000000000000004">
      <c r="A186" s="6" t="s">
        <v>531</v>
      </c>
      <c r="B186" s="10"/>
      <c r="C186" s="10"/>
    </row>
    <row r="187" spans="1:4" s="7" customFormat="1" ht="24" x14ac:dyDescent="0.55000000000000004">
      <c r="A187" s="6" t="s">
        <v>589</v>
      </c>
      <c r="B187" s="10"/>
      <c r="C187" s="10"/>
    </row>
    <row r="188" spans="1:4" s="7" customFormat="1" ht="24" x14ac:dyDescent="0.55000000000000004">
      <c r="A188" s="6" t="s">
        <v>590</v>
      </c>
      <c r="B188" s="10"/>
      <c r="C188" s="10"/>
    </row>
    <row r="189" spans="1:4" s="7" customFormat="1" ht="24" x14ac:dyDescent="0.55000000000000004">
      <c r="A189" s="6"/>
      <c r="B189" s="10"/>
      <c r="C189" s="10"/>
    </row>
    <row r="190" spans="1:4" s="7" customFormat="1" ht="21.75" customHeight="1" x14ac:dyDescent="0.55000000000000004">
      <c r="A190" s="40" t="s">
        <v>100</v>
      </c>
      <c r="B190" s="10"/>
      <c r="C190" s="10"/>
    </row>
    <row r="191" spans="1:4" s="7" customFormat="1" ht="24" x14ac:dyDescent="0.55000000000000004">
      <c r="A191" s="54" t="s">
        <v>65</v>
      </c>
      <c r="B191" s="21" t="s">
        <v>66</v>
      </c>
      <c r="C191" s="21" t="s">
        <v>67</v>
      </c>
    </row>
    <row r="192" spans="1:4" s="7" customFormat="1" ht="24" x14ac:dyDescent="0.55000000000000004">
      <c r="A192" s="22" t="s">
        <v>101</v>
      </c>
      <c r="B192" s="41"/>
      <c r="C192" s="41"/>
      <c r="D192" s="42"/>
    </row>
    <row r="193" spans="1:4" s="7" customFormat="1" ht="24" x14ac:dyDescent="0.55000000000000004">
      <c r="A193" s="25" t="s">
        <v>276</v>
      </c>
      <c r="B193" s="26">
        <v>2</v>
      </c>
      <c r="C193" s="27">
        <f>B193*100/175</f>
        <v>1.1428571428571428</v>
      </c>
      <c r="D193" s="42"/>
    </row>
    <row r="194" spans="1:4" s="7" customFormat="1" ht="24" x14ac:dyDescent="0.55000000000000004">
      <c r="A194" s="25" t="s">
        <v>277</v>
      </c>
      <c r="B194" s="26">
        <v>2</v>
      </c>
      <c r="C194" s="27">
        <f t="shared" ref="C194:C203" si="6">B194*100/175</f>
        <v>1.1428571428571428</v>
      </c>
      <c r="D194" s="42"/>
    </row>
    <row r="195" spans="1:4" s="7" customFormat="1" ht="24" x14ac:dyDescent="0.55000000000000004">
      <c r="A195" s="25" t="s">
        <v>278</v>
      </c>
      <c r="B195" s="26">
        <v>8</v>
      </c>
      <c r="C195" s="27">
        <f t="shared" si="6"/>
        <v>4.5714285714285712</v>
      </c>
      <c r="D195" s="42"/>
    </row>
    <row r="196" spans="1:4" s="7" customFormat="1" ht="24" x14ac:dyDescent="0.55000000000000004">
      <c r="A196" s="25" t="s">
        <v>279</v>
      </c>
      <c r="B196" s="26">
        <v>1</v>
      </c>
      <c r="C196" s="27">
        <f t="shared" si="6"/>
        <v>0.5714285714285714</v>
      </c>
      <c r="D196" s="42"/>
    </row>
    <row r="197" spans="1:4" s="7" customFormat="1" ht="24" x14ac:dyDescent="0.55000000000000004">
      <c r="A197" s="25" t="s">
        <v>280</v>
      </c>
      <c r="B197" s="26">
        <v>4</v>
      </c>
      <c r="C197" s="27">
        <f t="shared" si="6"/>
        <v>2.2857142857142856</v>
      </c>
      <c r="D197" s="42"/>
    </row>
    <row r="198" spans="1:4" s="7" customFormat="1" ht="24" x14ac:dyDescent="0.55000000000000004">
      <c r="A198" s="25" t="s">
        <v>281</v>
      </c>
      <c r="B198" s="26">
        <v>1</v>
      </c>
      <c r="C198" s="27">
        <f t="shared" si="6"/>
        <v>0.5714285714285714</v>
      </c>
      <c r="D198" s="42"/>
    </row>
    <row r="199" spans="1:4" s="7" customFormat="1" ht="24" x14ac:dyDescent="0.55000000000000004">
      <c r="A199" s="25" t="s">
        <v>282</v>
      </c>
      <c r="B199" s="26">
        <v>1</v>
      </c>
      <c r="C199" s="27">
        <f t="shared" si="6"/>
        <v>0.5714285714285714</v>
      </c>
      <c r="D199" s="42"/>
    </row>
    <row r="200" spans="1:4" s="7" customFormat="1" ht="24" x14ac:dyDescent="0.55000000000000004">
      <c r="A200" s="25" t="s">
        <v>283</v>
      </c>
      <c r="B200" s="26">
        <v>2</v>
      </c>
      <c r="C200" s="27">
        <f t="shared" si="6"/>
        <v>1.1428571428571428</v>
      </c>
      <c r="D200" s="42"/>
    </row>
    <row r="201" spans="1:4" s="7" customFormat="1" ht="24" x14ac:dyDescent="0.55000000000000004">
      <c r="A201" s="25" t="s">
        <v>284</v>
      </c>
      <c r="B201" s="26">
        <v>1</v>
      </c>
      <c r="C201" s="27">
        <f t="shared" si="6"/>
        <v>0.5714285714285714</v>
      </c>
      <c r="D201" s="42"/>
    </row>
    <row r="202" spans="1:4" s="7" customFormat="1" ht="24" x14ac:dyDescent="0.55000000000000004">
      <c r="A202" s="25" t="s">
        <v>285</v>
      </c>
      <c r="B202" s="26">
        <v>1</v>
      </c>
      <c r="C202" s="27">
        <f t="shared" si="6"/>
        <v>0.5714285714285714</v>
      </c>
      <c r="D202" s="42"/>
    </row>
    <row r="203" spans="1:4" s="7" customFormat="1" ht="24" x14ac:dyDescent="0.55000000000000004">
      <c r="A203" s="28" t="s">
        <v>286</v>
      </c>
      <c r="B203" s="33">
        <v>1</v>
      </c>
      <c r="C203" s="30">
        <f t="shared" si="6"/>
        <v>0.5714285714285714</v>
      </c>
      <c r="D203" s="42"/>
    </row>
    <row r="204" spans="1:4" s="7" customFormat="1" ht="24" x14ac:dyDescent="0.55000000000000004">
      <c r="A204" s="49"/>
      <c r="B204" s="146"/>
      <c r="C204" s="165"/>
      <c r="D204" s="43"/>
    </row>
    <row r="205" spans="1:4" s="7" customFormat="1" ht="24" x14ac:dyDescent="0.55000000000000004">
      <c r="A205" s="49"/>
      <c r="B205" s="146"/>
      <c r="C205" s="165"/>
      <c r="D205" s="43"/>
    </row>
    <row r="206" spans="1:4" s="7" customFormat="1" ht="24" x14ac:dyDescent="0.55000000000000004">
      <c r="A206" s="49"/>
      <c r="B206" s="146"/>
      <c r="C206" s="165"/>
      <c r="D206" s="43"/>
    </row>
    <row r="207" spans="1:4" s="7" customFormat="1" ht="24" x14ac:dyDescent="0.55000000000000004">
      <c r="A207" s="49"/>
      <c r="B207" s="146"/>
      <c r="C207" s="165"/>
      <c r="D207" s="43"/>
    </row>
    <row r="208" spans="1:4" s="7" customFormat="1" ht="24" x14ac:dyDescent="0.55000000000000004">
      <c r="A208" s="49"/>
      <c r="B208" s="146"/>
      <c r="C208" s="165"/>
      <c r="D208" s="43"/>
    </row>
    <row r="209" spans="1:4" s="7" customFormat="1" ht="24" x14ac:dyDescent="0.55000000000000004">
      <c r="A209" s="166"/>
      <c r="B209" s="167"/>
      <c r="C209" s="168"/>
      <c r="D209" s="43"/>
    </row>
    <row r="210" spans="1:4" s="7" customFormat="1" ht="24" x14ac:dyDescent="0.55000000000000004">
      <c r="A210" s="34" t="s">
        <v>65</v>
      </c>
      <c r="B210" s="35" t="s">
        <v>66</v>
      </c>
      <c r="C210" s="35" t="s">
        <v>67</v>
      </c>
      <c r="D210" s="43"/>
    </row>
    <row r="211" spans="1:4" s="7" customFormat="1" ht="24" x14ac:dyDescent="0.55000000000000004">
      <c r="A211" s="22" t="s">
        <v>287</v>
      </c>
      <c r="B211" s="32">
        <v>1</v>
      </c>
      <c r="C211" s="27">
        <f>B211*100/175</f>
        <v>0.5714285714285714</v>
      </c>
      <c r="D211" s="43"/>
    </row>
    <row r="212" spans="1:4" s="7" customFormat="1" ht="24" x14ac:dyDescent="0.55000000000000004">
      <c r="A212" s="25" t="s">
        <v>288</v>
      </c>
      <c r="B212" s="32">
        <v>1</v>
      </c>
      <c r="C212" s="27">
        <f>B212*100/175</f>
        <v>0.5714285714285714</v>
      </c>
      <c r="D212" s="43"/>
    </row>
    <row r="213" spans="1:4" s="7" customFormat="1" ht="24" x14ac:dyDescent="0.55000000000000004">
      <c r="A213" s="25" t="s">
        <v>289</v>
      </c>
      <c r="B213" s="32">
        <v>1</v>
      </c>
      <c r="C213" s="27">
        <f>B213*100/175</f>
        <v>0.5714285714285714</v>
      </c>
      <c r="D213" s="43"/>
    </row>
    <row r="214" spans="1:4" s="7" customFormat="1" ht="24" x14ac:dyDescent="0.55000000000000004">
      <c r="A214" s="25" t="s">
        <v>290</v>
      </c>
      <c r="B214" s="32">
        <v>1</v>
      </c>
      <c r="C214" s="27">
        <f>B214*100/175</f>
        <v>0.5714285714285714</v>
      </c>
      <c r="D214" s="43"/>
    </row>
    <row r="215" spans="1:4" s="7" customFormat="1" ht="24" x14ac:dyDescent="0.55000000000000004">
      <c r="A215" s="28" t="s">
        <v>291</v>
      </c>
      <c r="B215" s="33">
        <v>2</v>
      </c>
      <c r="C215" s="30">
        <f>B215*100/175</f>
        <v>1.1428571428571428</v>
      </c>
      <c r="D215" s="43"/>
    </row>
    <row r="216" spans="1:4" s="7" customFormat="1" ht="24" x14ac:dyDescent="0.55000000000000004">
      <c r="A216" s="22" t="s">
        <v>71</v>
      </c>
      <c r="B216" s="20"/>
      <c r="C216" s="24"/>
      <c r="D216" s="43"/>
    </row>
    <row r="217" spans="1:4" s="7" customFormat="1" ht="24" x14ac:dyDescent="0.55000000000000004">
      <c r="A217" s="25" t="s">
        <v>282</v>
      </c>
      <c r="B217" s="26">
        <v>1</v>
      </c>
      <c r="C217" s="27">
        <f>B217*100/175</f>
        <v>0.5714285714285714</v>
      </c>
      <c r="D217" s="43"/>
    </row>
    <row r="218" spans="1:4" s="7" customFormat="1" ht="24" x14ac:dyDescent="0.55000000000000004">
      <c r="A218" s="25" t="s">
        <v>292</v>
      </c>
      <c r="B218" s="26">
        <v>1</v>
      </c>
      <c r="C218" s="27">
        <f t="shared" ref="C218:C236" si="7">B218*100/175</f>
        <v>0.5714285714285714</v>
      </c>
      <c r="D218" s="43"/>
    </row>
    <row r="219" spans="1:4" s="7" customFormat="1" ht="24" x14ac:dyDescent="0.55000000000000004">
      <c r="A219" s="25" t="s">
        <v>293</v>
      </c>
      <c r="B219" s="26">
        <v>1</v>
      </c>
      <c r="C219" s="27">
        <f t="shared" si="7"/>
        <v>0.5714285714285714</v>
      </c>
      <c r="D219" s="43"/>
    </row>
    <row r="220" spans="1:4" s="7" customFormat="1" ht="24" x14ac:dyDescent="0.55000000000000004">
      <c r="A220" s="25" t="s">
        <v>278</v>
      </c>
      <c r="B220" s="26">
        <v>11</v>
      </c>
      <c r="C220" s="27">
        <f t="shared" si="7"/>
        <v>6.2857142857142856</v>
      </c>
      <c r="D220" s="43"/>
    </row>
    <row r="221" spans="1:4" s="7" customFormat="1" ht="24" x14ac:dyDescent="0.55000000000000004">
      <c r="A221" s="25" t="s">
        <v>294</v>
      </c>
      <c r="B221" s="26">
        <v>1</v>
      </c>
      <c r="C221" s="27">
        <f t="shared" si="7"/>
        <v>0.5714285714285714</v>
      </c>
      <c r="D221" s="43"/>
    </row>
    <row r="222" spans="1:4" s="7" customFormat="1" ht="24" x14ac:dyDescent="0.55000000000000004">
      <c r="A222" s="25" t="s">
        <v>295</v>
      </c>
      <c r="B222" s="26">
        <v>2</v>
      </c>
      <c r="C222" s="27">
        <f t="shared" si="7"/>
        <v>1.1428571428571428</v>
      </c>
      <c r="D222" s="43"/>
    </row>
    <row r="223" spans="1:4" s="7" customFormat="1" ht="24" x14ac:dyDescent="0.55000000000000004">
      <c r="A223" s="25" t="s">
        <v>287</v>
      </c>
      <c r="B223" s="26">
        <v>3</v>
      </c>
      <c r="C223" s="27">
        <f t="shared" si="7"/>
        <v>1.7142857142857142</v>
      </c>
      <c r="D223" s="43"/>
    </row>
    <row r="224" spans="1:4" s="7" customFormat="1" ht="24" x14ac:dyDescent="0.55000000000000004">
      <c r="A224" s="25" t="s">
        <v>276</v>
      </c>
      <c r="B224" s="26">
        <v>2</v>
      </c>
      <c r="C224" s="27">
        <f t="shared" si="7"/>
        <v>1.1428571428571428</v>
      </c>
      <c r="D224" s="43"/>
    </row>
    <row r="225" spans="1:4" s="7" customFormat="1" ht="24" x14ac:dyDescent="0.55000000000000004">
      <c r="A225" s="25" t="s">
        <v>277</v>
      </c>
      <c r="B225" s="26">
        <v>1</v>
      </c>
      <c r="C225" s="27">
        <f t="shared" si="7"/>
        <v>0.5714285714285714</v>
      </c>
      <c r="D225" s="43"/>
    </row>
    <row r="226" spans="1:4" s="7" customFormat="1" ht="24" x14ac:dyDescent="0.55000000000000004">
      <c r="A226" s="25" t="s">
        <v>296</v>
      </c>
      <c r="B226" s="26">
        <v>2</v>
      </c>
      <c r="C226" s="27">
        <f t="shared" si="7"/>
        <v>1.1428571428571428</v>
      </c>
      <c r="D226" s="43"/>
    </row>
    <row r="227" spans="1:4" s="7" customFormat="1" ht="24" x14ac:dyDescent="0.55000000000000004">
      <c r="A227" s="25" t="s">
        <v>306</v>
      </c>
      <c r="B227" s="26">
        <v>1</v>
      </c>
      <c r="C227" s="27">
        <f t="shared" si="7"/>
        <v>0.5714285714285714</v>
      </c>
      <c r="D227" s="43"/>
    </row>
    <row r="228" spans="1:4" s="7" customFormat="1" ht="24" x14ac:dyDescent="0.55000000000000004">
      <c r="A228" s="25" t="s">
        <v>297</v>
      </c>
      <c r="B228" s="26">
        <v>2</v>
      </c>
      <c r="C228" s="27">
        <f t="shared" si="7"/>
        <v>1.1428571428571428</v>
      </c>
      <c r="D228" s="43"/>
    </row>
    <row r="229" spans="1:4" s="7" customFormat="1" ht="24" x14ac:dyDescent="0.55000000000000004">
      <c r="A229" s="25" t="s">
        <v>283</v>
      </c>
      <c r="B229" s="26">
        <v>1</v>
      </c>
      <c r="C229" s="27">
        <f t="shared" si="7"/>
        <v>0.5714285714285714</v>
      </c>
      <c r="D229" s="43"/>
    </row>
    <row r="230" spans="1:4" s="7" customFormat="1" ht="24" x14ac:dyDescent="0.55000000000000004">
      <c r="A230" s="25" t="s">
        <v>298</v>
      </c>
      <c r="B230" s="26">
        <v>1</v>
      </c>
      <c r="C230" s="27">
        <f t="shared" si="7"/>
        <v>0.5714285714285714</v>
      </c>
      <c r="D230" s="43"/>
    </row>
    <row r="231" spans="1:4" s="7" customFormat="1" ht="24" x14ac:dyDescent="0.55000000000000004">
      <c r="A231" s="25" t="s">
        <v>299</v>
      </c>
      <c r="B231" s="26">
        <v>1</v>
      </c>
      <c r="C231" s="27">
        <f t="shared" si="7"/>
        <v>0.5714285714285714</v>
      </c>
      <c r="D231" s="43"/>
    </row>
    <row r="232" spans="1:4" s="7" customFormat="1" ht="24" x14ac:dyDescent="0.55000000000000004">
      <c r="A232" s="25" t="s">
        <v>280</v>
      </c>
      <c r="B232" s="26">
        <v>2</v>
      </c>
      <c r="C232" s="27">
        <f t="shared" si="7"/>
        <v>1.1428571428571428</v>
      </c>
      <c r="D232" s="43"/>
    </row>
    <row r="233" spans="1:4" s="7" customFormat="1" ht="24" x14ac:dyDescent="0.55000000000000004">
      <c r="A233" s="25" t="s">
        <v>300</v>
      </c>
      <c r="B233" s="26">
        <v>1</v>
      </c>
      <c r="C233" s="27">
        <f t="shared" si="7"/>
        <v>0.5714285714285714</v>
      </c>
      <c r="D233" s="43"/>
    </row>
    <row r="234" spans="1:4" s="7" customFormat="1" ht="24" x14ac:dyDescent="0.55000000000000004">
      <c r="A234" s="25" t="s">
        <v>279</v>
      </c>
      <c r="B234" s="26">
        <v>2</v>
      </c>
      <c r="C234" s="27">
        <f t="shared" si="7"/>
        <v>1.1428571428571428</v>
      </c>
      <c r="D234" s="43"/>
    </row>
    <row r="235" spans="1:4" s="7" customFormat="1" ht="24" x14ac:dyDescent="0.55000000000000004">
      <c r="A235" s="25" t="s">
        <v>303</v>
      </c>
      <c r="B235" s="26">
        <v>1</v>
      </c>
      <c r="C235" s="27">
        <f t="shared" si="7"/>
        <v>0.5714285714285714</v>
      </c>
      <c r="D235" s="43"/>
    </row>
    <row r="236" spans="1:4" s="7" customFormat="1" ht="24" x14ac:dyDescent="0.55000000000000004">
      <c r="A236" s="28" t="s">
        <v>301</v>
      </c>
      <c r="B236" s="29">
        <v>1</v>
      </c>
      <c r="C236" s="30">
        <f t="shared" si="7"/>
        <v>0.5714285714285714</v>
      </c>
      <c r="D236" s="43"/>
    </row>
    <row r="237" spans="1:4" s="7" customFormat="1" ht="24" x14ac:dyDescent="0.55000000000000004">
      <c r="A237" s="49"/>
      <c r="B237" s="146"/>
      <c r="C237" s="165"/>
      <c r="D237" s="43"/>
    </row>
    <row r="238" spans="1:4" s="7" customFormat="1" ht="24" x14ac:dyDescent="0.55000000000000004">
      <c r="A238" s="49"/>
      <c r="B238" s="146"/>
      <c r="C238" s="165"/>
      <c r="D238" s="43"/>
    </row>
    <row r="239" spans="1:4" s="7" customFormat="1" ht="24" x14ac:dyDescent="0.55000000000000004">
      <c r="A239" s="49"/>
      <c r="B239" s="146"/>
      <c r="C239" s="165"/>
      <c r="D239" s="43"/>
    </row>
    <row r="240" spans="1:4" s="7" customFormat="1" ht="24" x14ac:dyDescent="0.55000000000000004">
      <c r="A240" s="49"/>
      <c r="B240" s="146"/>
      <c r="C240" s="165"/>
      <c r="D240" s="43"/>
    </row>
    <row r="241" spans="1:4" s="7" customFormat="1" ht="24" x14ac:dyDescent="0.55000000000000004">
      <c r="A241" s="49"/>
      <c r="B241" s="146"/>
      <c r="C241" s="165"/>
      <c r="D241" s="43"/>
    </row>
    <row r="242" spans="1:4" s="7" customFormat="1" ht="24" x14ac:dyDescent="0.55000000000000004">
      <c r="A242" s="166"/>
      <c r="B242" s="167"/>
      <c r="C242" s="168"/>
      <c r="D242" s="43"/>
    </row>
    <row r="243" spans="1:4" s="7" customFormat="1" ht="24" x14ac:dyDescent="0.55000000000000004">
      <c r="A243" s="34" t="s">
        <v>65</v>
      </c>
      <c r="B243" s="35" t="s">
        <v>66</v>
      </c>
      <c r="C243" s="35" t="s">
        <v>67</v>
      </c>
      <c r="D243" s="43"/>
    </row>
    <row r="244" spans="1:4" s="7" customFormat="1" ht="24" x14ac:dyDescent="0.55000000000000004">
      <c r="A244" s="25" t="s">
        <v>97</v>
      </c>
      <c r="B244" s="26"/>
      <c r="C244" s="27"/>
      <c r="D244" s="43"/>
    </row>
    <row r="245" spans="1:4" s="7" customFormat="1" ht="24" x14ac:dyDescent="0.55000000000000004">
      <c r="A245" s="25" t="s">
        <v>276</v>
      </c>
      <c r="B245" s="26">
        <v>1</v>
      </c>
      <c r="C245" s="27">
        <f>B245*100/175</f>
        <v>0.5714285714285714</v>
      </c>
      <c r="D245" s="43"/>
    </row>
    <row r="246" spans="1:4" s="7" customFormat="1" ht="24" x14ac:dyDescent="0.55000000000000004">
      <c r="A246" s="25" t="s">
        <v>302</v>
      </c>
      <c r="B246" s="26">
        <v>1</v>
      </c>
      <c r="C246" s="27">
        <f t="shared" ref="C246:C260" si="8">B246*100/175</f>
        <v>0.5714285714285714</v>
      </c>
      <c r="D246" s="43"/>
    </row>
    <row r="247" spans="1:4" s="7" customFormat="1" ht="24" x14ac:dyDescent="0.55000000000000004">
      <c r="A247" s="25" t="s">
        <v>285</v>
      </c>
      <c r="B247" s="26">
        <v>2</v>
      </c>
      <c r="C247" s="27">
        <f t="shared" si="8"/>
        <v>1.1428571428571428</v>
      </c>
      <c r="D247" s="43"/>
    </row>
    <row r="248" spans="1:4" s="7" customFormat="1" ht="24" x14ac:dyDescent="0.55000000000000004">
      <c r="A248" s="25" t="s">
        <v>303</v>
      </c>
      <c r="B248" s="26">
        <v>3</v>
      </c>
      <c r="C248" s="27">
        <f t="shared" si="8"/>
        <v>1.7142857142857142</v>
      </c>
      <c r="D248" s="43"/>
    </row>
    <row r="249" spans="1:4" s="7" customFormat="1" ht="24" x14ac:dyDescent="0.55000000000000004">
      <c r="A249" s="25" t="s">
        <v>279</v>
      </c>
      <c r="B249" s="26">
        <v>1</v>
      </c>
      <c r="C249" s="27">
        <f t="shared" si="8"/>
        <v>0.5714285714285714</v>
      </c>
      <c r="D249" s="43"/>
    </row>
    <row r="250" spans="1:4" s="7" customFormat="1" ht="24" x14ac:dyDescent="0.55000000000000004">
      <c r="A250" s="25" t="s">
        <v>280</v>
      </c>
      <c r="B250" s="26">
        <v>1</v>
      </c>
      <c r="C250" s="27">
        <f t="shared" si="8"/>
        <v>0.5714285714285714</v>
      </c>
      <c r="D250" s="43"/>
    </row>
    <row r="251" spans="1:4" s="7" customFormat="1" ht="24" x14ac:dyDescent="0.55000000000000004">
      <c r="A251" s="25" t="s">
        <v>284</v>
      </c>
      <c r="B251" s="26">
        <v>1</v>
      </c>
      <c r="C251" s="27">
        <f t="shared" si="8"/>
        <v>0.5714285714285714</v>
      </c>
      <c r="D251" s="43"/>
    </row>
    <row r="252" spans="1:4" s="7" customFormat="1" ht="24" x14ac:dyDescent="0.55000000000000004">
      <c r="A252" s="25" t="s">
        <v>304</v>
      </c>
      <c r="B252" s="26">
        <v>1</v>
      </c>
      <c r="C252" s="27">
        <f t="shared" si="8"/>
        <v>0.5714285714285714</v>
      </c>
      <c r="D252" s="43"/>
    </row>
    <row r="253" spans="1:4" s="7" customFormat="1" ht="24" x14ac:dyDescent="0.55000000000000004">
      <c r="A253" s="25" t="s">
        <v>289</v>
      </c>
      <c r="B253" s="26">
        <v>1</v>
      </c>
      <c r="C253" s="27">
        <f t="shared" si="8"/>
        <v>0.5714285714285714</v>
      </c>
      <c r="D253" s="43"/>
    </row>
    <row r="254" spans="1:4" s="7" customFormat="1" ht="24" x14ac:dyDescent="0.55000000000000004">
      <c r="A254" s="25" t="s">
        <v>278</v>
      </c>
      <c r="B254" s="26">
        <v>11</v>
      </c>
      <c r="C254" s="27">
        <f t="shared" si="8"/>
        <v>6.2857142857142856</v>
      </c>
      <c r="D254" s="43"/>
    </row>
    <row r="255" spans="1:4" s="7" customFormat="1" ht="24" x14ac:dyDescent="0.55000000000000004">
      <c r="A255" s="25" t="s">
        <v>295</v>
      </c>
      <c r="B255" s="26">
        <v>1</v>
      </c>
      <c r="C255" s="27">
        <f t="shared" si="8"/>
        <v>0.5714285714285714</v>
      </c>
      <c r="D255" s="43"/>
    </row>
    <row r="256" spans="1:4" s="7" customFormat="1" ht="24" x14ac:dyDescent="0.55000000000000004">
      <c r="A256" s="25" t="s">
        <v>305</v>
      </c>
      <c r="B256" s="26">
        <v>4</v>
      </c>
      <c r="C256" s="27">
        <f t="shared" si="8"/>
        <v>2.2857142857142856</v>
      </c>
      <c r="D256" s="43"/>
    </row>
    <row r="257" spans="1:4" s="7" customFormat="1" ht="24" x14ac:dyDescent="0.55000000000000004">
      <c r="A257" s="25" t="s">
        <v>287</v>
      </c>
      <c r="B257" s="26">
        <v>1</v>
      </c>
      <c r="C257" s="27">
        <f t="shared" si="8"/>
        <v>0.5714285714285714</v>
      </c>
      <c r="D257" s="43"/>
    </row>
    <row r="258" spans="1:4" s="7" customFormat="1" ht="24" x14ac:dyDescent="0.55000000000000004">
      <c r="A258" s="25" t="s">
        <v>291</v>
      </c>
      <c r="B258" s="26">
        <v>1</v>
      </c>
      <c r="C258" s="27">
        <f t="shared" si="8"/>
        <v>0.5714285714285714</v>
      </c>
      <c r="D258" s="43"/>
    </row>
    <row r="259" spans="1:4" s="7" customFormat="1" ht="24" x14ac:dyDescent="0.55000000000000004">
      <c r="A259" s="47" t="s">
        <v>290</v>
      </c>
      <c r="B259" s="26">
        <v>2</v>
      </c>
      <c r="C259" s="27">
        <f t="shared" si="8"/>
        <v>1.1428571428571428</v>
      </c>
      <c r="D259" s="43"/>
    </row>
    <row r="260" spans="1:4" s="7" customFormat="1" ht="24" x14ac:dyDescent="0.55000000000000004">
      <c r="A260" s="47" t="s">
        <v>306</v>
      </c>
      <c r="B260" s="26">
        <v>1</v>
      </c>
      <c r="C260" s="27">
        <f t="shared" si="8"/>
        <v>0.5714285714285714</v>
      </c>
      <c r="D260" s="43"/>
    </row>
    <row r="261" spans="1:4" s="7" customFormat="1" ht="24" x14ac:dyDescent="0.55000000000000004">
      <c r="A261" s="22" t="s">
        <v>73</v>
      </c>
      <c r="B261" s="20"/>
      <c r="C261" s="41"/>
      <c r="D261" s="43"/>
    </row>
    <row r="262" spans="1:4" s="7" customFormat="1" ht="24" x14ac:dyDescent="0.55000000000000004">
      <c r="A262" s="25" t="s">
        <v>290</v>
      </c>
      <c r="B262" s="26">
        <v>1</v>
      </c>
      <c r="C262" s="27">
        <f>B262*100/175</f>
        <v>0.5714285714285714</v>
      </c>
      <c r="D262" s="43"/>
    </row>
    <row r="263" spans="1:4" s="7" customFormat="1" ht="24" x14ac:dyDescent="0.55000000000000004">
      <c r="A263" s="25" t="s">
        <v>276</v>
      </c>
      <c r="B263" s="26">
        <v>1</v>
      </c>
      <c r="C263" s="27">
        <f t="shared" ref="C263:C273" si="9">B263*100/175</f>
        <v>0.5714285714285714</v>
      </c>
      <c r="D263" s="43"/>
    </row>
    <row r="264" spans="1:4" s="7" customFormat="1" ht="24" x14ac:dyDescent="0.55000000000000004">
      <c r="A264" s="25" t="s">
        <v>305</v>
      </c>
      <c r="B264" s="26">
        <v>2</v>
      </c>
      <c r="C264" s="27">
        <f t="shared" si="9"/>
        <v>1.1428571428571428</v>
      </c>
      <c r="D264" s="43"/>
    </row>
    <row r="265" spans="1:4" s="7" customFormat="1" ht="24" x14ac:dyDescent="0.55000000000000004">
      <c r="A265" s="25" t="s">
        <v>307</v>
      </c>
      <c r="B265" s="26">
        <v>1</v>
      </c>
      <c r="C265" s="27">
        <f t="shared" si="9"/>
        <v>0.5714285714285714</v>
      </c>
      <c r="D265" s="43"/>
    </row>
    <row r="266" spans="1:4" s="7" customFormat="1" ht="24" x14ac:dyDescent="0.55000000000000004">
      <c r="A266" s="25" t="s">
        <v>308</v>
      </c>
      <c r="B266" s="26">
        <v>4</v>
      </c>
      <c r="C266" s="27">
        <f t="shared" si="9"/>
        <v>2.2857142857142856</v>
      </c>
      <c r="D266" s="43"/>
    </row>
    <row r="267" spans="1:4" s="7" customFormat="1" ht="24" x14ac:dyDescent="0.55000000000000004">
      <c r="A267" s="25" t="s">
        <v>277</v>
      </c>
      <c r="B267" s="26">
        <v>1</v>
      </c>
      <c r="C267" s="27">
        <f t="shared" si="9"/>
        <v>0.5714285714285714</v>
      </c>
      <c r="D267" s="43"/>
    </row>
    <row r="268" spans="1:4" s="7" customFormat="1" ht="24" x14ac:dyDescent="0.55000000000000004">
      <c r="A268" s="25" t="s">
        <v>285</v>
      </c>
      <c r="B268" s="26">
        <v>2</v>
      </c>
      <c r="C268" s="27">
        <f t="shared" si="9"/>
        <v>1.1428571428571428</v>
      </c>
      <c r="D268" s="43"/>
    </row>
    <row r="269" spans="1:4" s="7" customFormat="1" ht="24" x14ac:dyDescent="0.55000000000000004">
      <c r="A269" s="25" t="s">
        <v>303</v>
      </c>
      <c r="B269" s="26">
        <v>1</v>
      </c>
      <c r="C269" s="27">
        <f t="shared" si="9"/>
        <v>0.5714285714285714</v>
      </c>
      <c r="D269" s="43"/>
    </row>
    <row r="270" spans="1:4" s="7" customFormat="1" ht="24" x14ac:dyDescent="0.55000000000000004">
      <c r="A270" s="25" t="s">
        <v>295</v>
      </c>
      <c r="B270" s="26">
        <v>1</v>
      </c>
      <c r="C270" s="27">
        <f t="shared" si="9"/>
        <v>0.5714285714285714</v>
      </c>
      <c r="D270" s="43"/>
    </row>
    <row r="271" spans="1:4" s="7" customFormat="1" ht="24" x14ac:dyDescent="0.55000000000000004">
      <c r="A271" s="25" t="s">
        <v>309</v>
      </c>
      <c r="B271" s="26">
        <v>1</v>
      </c>
      <c r="C271" s="27">
        <f t="shared" si="9"/>
        <v>0.5714285714285714</v>
      </c>
      <c r="D271" s="43"/>
    </row>
    <row r="272" spans="1:4" s="7" customFormat="1" ht="24" x14ac:dyDescent="0.55000000000000004">
      <c r="A272" s="25" t="s">
        <v>289</v>
      </c>
      <c r="B272" s="26">
        <v>1</v>
      </c>
      <c r="C272" s="27">
        <f t="shared" si="9"/>
        <v>0.5714285714285714</v>
      </c>
      <c r="D272" s="43"/>
    </row>
    <row r="273" spans="1:4" s="7" customFormat="1" ht="24" x14ac:dyDescent="0.55000000000000004">
      <c r="A273" s="28" t="s">
        <v>310</v>
      </c>
      <c r="B273" s="29">
        <v>1</v>
      </c>
      <c r="C273" s="30">
        <f t="shared" si="9"/>
        <v>0.5714285714285714</v>
      </c>
      <c r="D273" s="43"/>
    </row>
    <row r="275" spans="1:4" x14ac:dyDescent="0.5">
      <c r="A275" s="202"/>
      <c r="B275" s="203"/>
      <c r="C275" s="203"/>
    </row>
    <row r="276" spans="1:4" s="7" customFormat="1" ht="24" x14ac:dyDescent="0.55000000000000004">
      <c r="A276" s="54" t="s">
        <v>65</v>
      </c>
      <c r="B276" s="21" t="s">
        <v>66</v>
      </c>
      <c r="C276" s="21" t="s">
        <v>67</v>
      </c>
      <c r="D276" s="43"/>
    </row>
    <row r="277" spans="1:4" s="7" customFormat="1" ht="24" x14ac:dyDescent="0.55000000000000004">
      <c r="A277" s="25" t="s">
        <v>311</v>
      </c>
      <c r="B277" s="32">
        <v>2</v>
      </c>
      <c r="C277" s="27">
        <f>B277*100/175</f>
        <v>1.1428571428571428</v>
      </c>
      <c r="D277" s="43"/>
    </row>
    <row r="278" spans="1:4" s="7" customFormat="1" ht="24" x14ac:dyDescent="0.55000000000000004">
      <c r="A278" s="25" t="s">
        <v>282</v>
      </c>
      <c r="B278" s="32">
        <v>2</v>
      </c>
      <c r="C278" s="27">
        <f>B278*100/175</f>
        <v>1.1428571428571428</v>
      </c>
      <c r="D278" s="43"/>
    </row>
    <row r="279" spans="1:4" s="7" customFormat="1" ht="24" x14ac:dyDescent="0.55000000000000004">
      <c r="A279" s="25" t="s">
        <v>278</v>
      </c>
      <c r="B279" s="26">
        <v>3</v>
      </c>
      <c r="C279" s="27">
        <f t="shared" ref="C279:C287" si="10">B279*100/175</f>
        <v>1.7142857142857142</v>
      </c>
      <c r="D279" s="43"/>
    </row>
    <row r="280" spans="1:4" s="7" customFormat="1" ht="24" x14ac:dyDescent="0.55000000000000004">
      <c r="A280" s="25" t="s">
        <v>312</v>
      </c>
      <c r="B280" s="26">
        <v>3</v>
      </c>
      <c r="C280" s="27">
        <f t="shared" si="10"/>
        <v>1.7142857142857142</v>
      </c>
      <c r="D280" s="43"/>
    </row>
    <row r="281" spans="1:4" s="7" customFormat="1" ht="24" x14ac:dyDescent="0.55000000000000004">
      <c r="A281" s="25" t="s">
        <v>296</v>
      </c>
      <c r="B281" s="26">
        <v>1</v>
      </c>
      <c r="C281" s="27">
        <f t="shared" si="10"/>
        <v>0.5714285714285714</v>
      </c>
      <c r="D281" s="43"/>
    </row>
    <row r="282" spans="1:4" s="7" customFormat="1" ht="24" x14ac:dyDescent="0.55000000000000004">
      <c r="A282" s="25" t="s">
        <v>313</v>
      </c>
      <c r="B282" s="26">
        <v>2</v>
      </c>
      <c r="C282" s="27">
        <f t="shared" si="10"/>
        <v>1.1428571428571428</v>
      </c>
      <c r="D282" s="43"/>
    </row>
    <row r="283" spans="1:4" s="7" customFormat="1" ht="24" x14ac:dyDescent="0.55000000000000004">
      <c r="A283" s="25" t="s">
        <v>279</v>
      </c>
      <c r="B283" s="26">
        <v>1</v>
      </c>
      <c r="C283" s="27">
        <f t="shared" si="10"/>
        <v>0.5714285714285714</v>
      </c>
      <c r="D283" s="43"/>
    </row>
    <row r="284" spans="1:4" s="7" customFormat="1" ht="24" x14ac:dyDescent="0.55000000000000004">
      <c r="A284" s="25" t="s">
        <v>281</v>
      </c>
      <c r="B284" s="26">
        <v>2</v>
      </c>
      <c r="C284" s="27">
        <f t="shared" si="10"/>
        <v>1.1428571428571428</v>
      </c>
      <c r="D284" s="43"/>
    </row>
    <row r="285" spans="1:4" s="7" customFormat="1" ht="24" x14ac:dyDescent="0.55000000000000004">
      <c r="A285" s="25" t="s">
        <v>314</v>
      </c>
      <c r="B285" s="26">
        <v>1</v>
      </c>
      <c r="C285" s="27">
        <f t="shared" si="10"/>
        <v>0.5714285714285714</v>
      </c>
      <c r="D285" s="43"/>
    </row>
    <row r="286" spans="1:4" s="7" customFormat="1" ht="24" x14ac:dyDescent="0.55000000000000004">
      <c r="A286" s="25" t="s">
        <v>315</v>
      </c>
      <c r="B286" s="26">
        <v>1</v>
      </c>
      <c r="C286" s="27">
        <f t="shared" si="10"/>
        <v>0.5714285714285714</v>
      </c>
      <c r="D286" s="43"/>
    </row>
    <row r="287" spans="1:4" s="7" customFormat="1" ht="24" x14ac:dyDescent="0.55000000000000004">
      <c r="A287" s="28" t="s">
        <v>280</v>
      </c>
      <c r="B287" s="29">
        <v>2</v>
      </c>
      <c r="C287" s="30">
        <f t="shared" si="10"/>
        <v>1.1428571428571428</v>
      </c>
      <c r="D287" s="43"/>
    </row>
    <row r="288" spans="1:4" s="7" customFormat="1" ht="24" x14ac:dyDescent="0.55000000000000004">
      <c r="A288" s="22" t="s">
        <v>316</v>
      </c>
      <c r="B288" s="193"/>
      <c r="C288" s="194"/>
      <c r="D288" s="43"/>
    </row>
    <row r="289" spans="1:4" s="7" customFormat="1" ht="24" x14ac:dyDescent="0.55000000000000004">
      <c r="A289" s="25" t="s">
        <v>290</v>
      </c>
      <c r="B289" s="26">
        <v>3</v>
      </c>
      <c r="C289" s="27">
        <f>B289*100/175</f>
        <v>1.7142857142857142</v>
      </c>
      <c r="D289" s="43"/>
    </row>
    <row r="290" spans="1:4" s="7" customFormat="1" ht="24" x14ac:dyDescent="0.55000000000000004">
      <c r="A290" s="25" t="s">
        <v>295</v>
      </c>
      <c r="B290" s="26">
        <v>1</v>
      </c>
      <c r="C290" s="27">
        <f t="shared" ref="C290:C306" si="11">B290*100/175</f>
        <v>0.5714285714285714</v>
      </c>
      <c r="D290" s="43"/>
    </row>
    <row r="291" spans="1:4" s="7" customFormat="1" ht="24" x14ac:dyDescent="0.55000000000000004">
      <c r="A291" s="25" t="s">
        <v>279</v>
      </c>
      <c r="B291" s="26">
        <v>2</v>
      </c>
      <c r="C291" s="27">
        <f t="shared" si="11"/>
        <v>1.1428571428571428</v>
      </c>
      <c r="D291" s="43"/>
    </row>
    <row r="292" spans="1:4" s="7" customFormat="1" ht="24" x14ac:dyDescent="0.55000000000000004">
      <c r="A292" s="25" t="s">
        <v>289</v>
      </c>
      <c r="B292" s="26">
        <v>3</v>
      </c>
      <c r="C292" s="27">
        <f t="shared" si="11"/>
        <v>1.7142857142857142</v>
      </c>
      <c r="D292" s="43"/>
    </row>
    <row r="293" spans="1:4" s="7" customFormat="1" ht="24" x14ac:dyDescent="0.55000000000000004">
      <c r="A293" s="25" t="s">
        <v>302</v>
      </c>
      <c r="B293" s="26">
        <v>2</v>
      </c>
      <c r="C293" s="27">
        <f t="shared" si="11"/>
        <v>1.1428571428571428</v>
      </c>
      <c r="D293" s="43"/>
    </row>
    <row r="294" spans="1:4" s="7" customFormat="1" ht="24" x14ac:dyDescent="0.55000000000000004">
      <c r="A294" s="25" t="s">
        <v>317</v>
      </c>
      <c r="B294" s="26">
        <v>3</v>
      </c>
      <c r="C294" s="27">
        <f t="shared" si="11"/>
        <v>1.7142857142857142</v>
      </c>
      <c r="D294" s="43"/>
    </row>
    <row r="295" spans="1:4" s="7" customFormat="1" ht="24" x14ac:dyDescent="0.55000000000000004">
      <c r="A295" s="25" t="s">
        <v>310</v>
      </c>
      <c r="B295" s="26">
        <v>2</v>
      </c>
      <c r="C295" s="27">
        <f t="shared" si="11"/>
        <v>1.1428571428571428</v>
      </c>
      <c r="D295" s="43"/>
    </row>
    <row r="296" spans="1:4" s="7" customFormat="1" ht="24" x14ac:dyDescent="0.55000000000000004">
      <c r="A296" s="25" t="s">
        <v>299</v>
      </c>
      <c r="B296" s="26">
        <v>1</v>
      </c>
      <c r="C296" s="27">
        <f t="shared" si="11"/>
        <v>0.5714285714285714</v>
      </c>
      <c r="D296" s="43"/>
    </row>
    <row r="297" spans="1:4" s="7" customFormat="1" ht="24" x14ac:dyDescent="0.55000000000000004">
      <c r="A297" s="25" t="s">
        <v>318</v>
      </c>
      <c r="B297" s="32">
        <v>1</v>
      </c>
      <c r="C297" s="27">
        <f t="shared" si="11"/>
        <v>0.5714285714285714</v>
      </c>
      <c r="D297" s="43"/>
    </row>
    <row r="298" spans="1:4" s="7" customFormat="1" ht="24" x14ac:dyDescent="0.55000000000000004">
      <c r="A298" s="25" t="s">
        <v>319</v>
      </c>
      <c r="B298" s="32">
        <v>2</v>
      </c>
      <c r="C298" s="27">
        <f t="shared" si="11"/>
        <v>1.1428571428571428</v>
      </c>
      <c r="D298" s="43"/>
    </row>
    <row r="299" spans="1:4" s="7" customFormat="1" ht="24" x14ac:dyDescent="0.55000000000000004">
      <c r="A299" s="25" t="s">
        <v>308</v>
      </c>
      <c r="B299" s="32">
        <v>1</v>
      </c>
      <c r="C299" s="27">
        <f t="shared" si="11"/>
        <v>0.5714285714285714</v>
      </c>
      <c r="D299" s="43"/>
    </row>
    <row r="300" spans="1:4" s="7" customFormat="1" ht="24" x14ac:dyDescent="0.55000000000000004">
      <c r="A300" s="25" t="s">
        <v>312</v>
      </c>
      <c r="B300" s="32">
        <v>1</v>
      </c>
      <c r="C300" s="27">
        <f t="shared" si="11"/>
        <v>0.5714285714285714</v>
      </c>
      <c r="D300" s="43"/>
    </row>
    <row r="301" spans="1:4" s="7" customFormat="1" ht="24" x14ac:dyDescent="0.55000000000000004">
      <c r="A301" s="25" t="s">
        <v>283</v>
      </c>
      <c r="B301" s="32">
        <v>1</v>
      </c>
      <c r="C301" s="27">
        <f t="shared" si="11"/>
        <v>0.5714285714285714</v>
      </c>
      <c r="D301" s="43"/>
    </row>
    <row r="302" spans="1:4" s="7" customFormat="1" ht="24" x14ac:dyDescent="0.55000000000000004">
      <c r="A302" s="25" t="s">
        <v>320</v>
      </c>
      <c r="B302" s="32">
        <v>2</v>
      </c>
      <c r="C302" s="27">
        <f t="shared" si="11"/>
        <v>1.1428571428571428</v>
      </c>
      <c r="D302" s="43"/>
    </row>
    <row r="303" spans="1:4" s="7" customFormat="1" ht="24" x14ac:dyDescent="0.55000000000000004">
      <c r="A303" s="25" t="s">
        <v>309</v>
      </c>
      <c r="B303" s="32">
        <v>1</v>
      </c>
      <c r="C303" s="27">
        <f t="shared" si="11"/>
        <v>0.5714285714285714</v>
      </c>
      <c r="D303" s="43"/>
    </row>
    <row r="304" spans="1:4" s="7" customFormat="1" ht="24" x14ac:dyDescent="0.55000000000000004">
      <c r="A304" s="25" t="s">
        <v>278</v>
      </c>
      <c r="B304" s="32">
        <v>2</v>
      </c>
      <c r="C304" s="27">
        <f t="shared" si="11"/>
        <v>1.1428571428571428</v>
      </c>
      <c r="D304" s="43"/>
    </row>
    <row r="305" spans="1:4" s="7" customFormat="1" ht="24" x14ac:dyDescent="0.55000000000000004">
      <c r="A305" s="25" t="s">
        <v>305</v>
      </c>
      <c r="B305" s="32">
        <v>2</v>
      </c>
      <c r="C305" s="27">
        <f t="shared" si="11"/>
        <v>1.1428571428571428</v>
      </c>
      <c r="D305" s="43"/>
    </row>
    <row r="306" spans="1:4" s="7" customFormat="1" ht="24" x14ac:dyDescent="0.55000000000000004">
      <c r="A306" s="28" t="s">
        <v>285</v>
      </c>
      <c r="B306" s="33">
        <v>1</v>
      </c>
      <c r="C306" s="30">
        <f t="shared" si="11"/>
        <v>0.5714285714285714</v>
      </c>
      <c r="D306" s="43"/>
    </row>
    <row r="309" spans="1:4" s="7" customFormat="1" ht="24" x14ac:dyDescent="0.55000000000000004">
      <c r="A309" s="54" t="s">
        <v>65</v>
      </c>
      <c r="B309" s="204" t="s">
        <v>66</v>
      </c>
      <c r="C309" s="21" t="s">
        <v>67</v>
      </c>
      <c r="D309" s="43"/>
    </row>
    <row r="310" spans="1:4" s="7" customFormat="1" ht="24" x14ac:dyDescent="0.55000000000000004">
      <c r="A310" s="22" t="s">
        <v>291</v>
      </c>
      <c r="B310" s="23">
        <v>1</v>
      </c>
      <c r="C310" s="27">
        <f>B310*100/175</f>
        <v>0.5714285714285714</v>
      </c>
      <c r="D310" s="43"/>
    </row>
    <row r="311" spans="1:4" s="7" customFormat="1" ht="24" x14ac:dyDescent="0.55000000000000004">
      <c r="A311" s="25" t="s">
        <v>280</v>
      </c>
      <c r="B311" s="26">
        <v>1</v>
      </c>
      <c r="C311" s="27">
        <f>B311*100/175</f>
        <v>0.5714285714285714</v>
      </c>
      <c r="D311" s="43"/>
    </row>
    <row r="312" spans="1:4" s="7" customFormat="1" ht="24" x14ac:dyDescent="0.55000000000000004">
      <c r="A312" s="25" t="s">
        <v>288</v>
      </c>
      <c r="B312" s="32">
        <v>2</v>
      </c>
      <c r="C312" s="27">
        <f>B312*100/175</f>
        <v>1.1428571428571428</v>
      </c>
      <c r="D312" s="43"/>
    </row>
    <row r="313" spans="1:4" s="7" customFormat="1" ht="24" x14ac:dyDescent="0.55000000000000004">
      <c r="A313" s="25" t="s">
        <v>322</v>
      </c>
      <c r="B313" s="32">
        <v>1</v>
      </c>
      <c r="C313" s="27">
        <f t="shared" ref="C313:C315" si="12">B313*100/175</f>
        <v>0.5714285714285714</v>
      </c>
      <c r="D313" s="43"/>
    </row>
    <row r="314" spans="1:4" s="7" customFormat="1" ht="24" x14ac:dyDescent="0.55000000000000004">
      <c r="A314" s="28" t="s">
        <v>321</v>
      </c>
      <c r="B314" s="33">
        <v>1</v>
      </c>
      <c r="C314" s="30">
        <f t="shared" si="12"/>
        <v>0.5714285714285714</v>
      </c>
      <c r="D314" s="43"/>
    </row>
    <row r="315" spans="1:4" s="7" customFormat="1" ht="24" x14ac:dyDescent="0.55000000000000004">
      <c r="A315" s="54" t="s">
        <v>74</v>
      </c>
      <c r="B315" s="21">
        <f>SUM(B192:B314)</f>
        <v>175</v>
      </c>
      <c r="C315" s="36">
        <f t="shared" si="12"/>
        <v>100</v>
      </c>
    </row>
    <row r="316" spans="1:4" s="7" customFormat="1" ht="24" x14ac:dyDescent="0.55000000000000004">
      <c r="A316" s="169"/>
      <c r="B316" s="38"/>
      <c r="C316" s="39"/>
    </row>
    <row r="317" spans="1:4" s="7" customFormat="1" ht="24" x14ac:dyDescent="0.55000000000000004">
      <c r="A317" s="6" t="s">
        <v>555</v>
      </c>
      <c r="B317" s="10"/>
      <c r="C317" s="10"/>
    </row>
    <row r="318" spans="1:4" s="7" customFormat="1" ht="24" x14ac:dyDescent="0.55000000000000004">
      <c r="A318" s="169" t="s">
        <v>556</v>
      </c>
      <c r="B318" s="38"/>
      <c r="C318" s="39"/>
    </row>
    <row r="319" spans="1:4" s="7" customFormat="1" ht="24" x14ac:dyDescent="0.55000000000000004">
      <c r="A319" s="169" t="s">
        <v>557</v>
      </c>
      <c r="B319" s="38"/>
      <c r="C319" s="39"/>
    </row>
    <row r="320" spans="1:4" s="7" customFormat="1" ht="24" x14ac:dyDescent="0.55000000000000004">
      <c r="A320" s="169" t="s">
        <v>558</v>
      </c>
      <c r="B320" s="38"/>
      <c r="C320" s="39"/>
    </row>
    <row r="321" spans="1:3" s="7" customFormat="1" ht="24" x14ac:dyDescent="0.55000000000000004">
      <c r="A321" s="169" t="s">
        <v>559</v>
      </c>
      <c r="B321" s="38"/>
      <c r="C321" s="39"/>
    </row>
    <row r="322" spans="1:3" s="7" customFormat="1" ht="24" x14ac:dyDescent="0.55000000000000004">
      <c r="A322" s="169" t="s">
        <v>560</v>
      </c>
      <c r="B322" s="38"/>
      <c r="C322" s="39"/>
    </row>
    <row r="323" spans="1:3" s="7" customFormat="1" ht="24" x14ac:dyDescent="0.55000000000000004">
      <c r="A323" s="169" t="s">
        <v>561</v>
      </c>
      <c r="B323" s="38"/>
      <c r="C323" s="39"/>
    </row>
    <row r="324" spans="1:3" s="7" customFormat="1" ht="24" x14ac:dyDescent="0.55000000000000004">
      <c r="A324" s="6" t="s">
        <v>562</v>
      </c>
      <c r="B324" s="10"/>
      <c r="C324" s="10"/>
    </row>
    <row r="325" spans="1:3" s="7" customFormat="1" ht="24" x14ac:dyDescent="0.55000000000000004">
      <c r="A325" s="6" t="s">
        <v>563</v>
      </c>
      <c r="B325" s="10"/>
      <c r="C325" s="10"/>
    </row>
    <row r="326" spans="1:3" s="7" customFormat="1" ht="24" x14ac:dyDescent="0.55000000000000004">
      <c r="A326" s="6" t="s">
        <v>591</v>
      </c>
      <c r="B326" s="10"/>
      <c r="C326" s="10"/>
    </row>
    <row r="327" spans="1:3" s="7" customFormat="1" ht="24" x14ac:dyDescent="0.55000000000000004">
      <c r="A327" s="6" t="s">
        <v>592</v>
      </c>
      <c r="B327" s="10"/>
      <c r="C327" s="10"/>
    </row>
    <row r="328" spans="1:3" s="7" customFormat="1" ht="24" x14ac:dyDescent="0.55000000000000004">
      <c r="A328" s="6" t="s">
        <v>593</v>
      </c>
      <c r="B328" s="10"/>
      <c r="C328" s="10"/>
    </row>
    <row r="329" spans="1:3" s="7" customFormat="1" ht="24" x14ac:dyDescent="0.55000000000000004">
      <c r="A329" s="6" t="s">
        <v>594</v>
      </c>
      <c r="B329" s="10"/>
      <c r="C329" s="10"/>
    </row>
    <row r="330" spans="1:3" s="7" customFormat="1" ht="24" x14ac:dyDescent="0.55000000000000004">
      <c r="A330" s="6" t="s">
        <v>595</v>
      </c>
      <c r="B330" s="10"/>
      <c r="C330" s="10"/>
    </row>
    <row r="331" spans="1:3" s="7" customFormat="1" ht="24" x14ac:dyDescent="0.55000000000000004">
      <c r="A331" s="6" t="s">
        <v>596</v>
      </c>
      <c r="B331" s="10"/>
      <c r="C331" s="10"/>
    </row>
    <row r="332" spans="1:3" s="7" customFormat="1" ht="24" x14ac:dyDescent="0.55000000000000004">
      <c r="A332" s="6" t="s">
        <v>598</v>
      </c>
      <c r="B332" s="10"/>
      <c r="C332" s="10"/>
    </row>
    <row r="333" spans="1:3" s="7" customFormat="1" ht="24" x14ac:dyDescent="0.55000000000000004">
      <c r="A333" s="169" t="s">
        <v>597</v>
      </c>
      <c r="B333" s="38"/>
      <c r="C333" s="39"/>
    </row>
    <row r="334" spans="1:3" s="53" customFormat="1" ht="24" x14ac:dyDescent="0.55000000000000004">
      <c r="A334" s="223"/>
      <c r="B334" s="51"/>
      <c r="C334" s="52"/>
    </row>
    <row r="335" spans="1:3" s="53" customFormat="1" ht="24" x14ac:dyDescent="0.55000000000000004">
      <c r="A335" s="50"/>
      <c r="B335" s="51"/>
      <c r="C335" s="52"/>
    </row>
    <row r="336" spans="1:3" s="53" customFormat="1" ht="24" x14ac:dyDescent="0.55000000000000004">
      <c r="A336" s="50"/>
      <c r="B336" s="51"/>
      <c r="C336" s="52"/>
    </row>
    <row r="337" spans="1:4" s="53" customFormat="1" ht="24" x14ac:dyDescent="0.55000000000000004">
      <c r="A337" s="50"/>
      <c r="B337" s="51"/>
      <c r="C337" s="52"/>
    </row>
    <row r="338" spans="1:4" s="53" customFormat="1" ht="24" x14ac:dyDescent="0.55000000000000004">
      <c r="A338" s="50"/>
      <c r="B338" s="51"/>
      <c r="C338" s="52"/>
    </row>
    <row r="339" spans="1:4" s="53" customFormat="1" ht="24" x14ac:dyDescent="0.55000000000000004">
      <c r="A339" s="50"/>
      <c r="B339" s="51"/>
      <c r="C339" s="52"/>
    </row>
    <row r="340" spans="1:4" s="53" customFormat="1" ht="24" x14ac:dyDescent="0.55000000000000004">
      <c r="A340" s="50"/>
      <c r="B340" s="51"/>
      <c r="C340" s="52"/>
    </row>
    <row r="341" spans="1:4" s="53" customFormat="1" ht="24" x14ac:dyDescent="0.55000000000000004">
      <c r="A341" s="50"/>
      <c r="B341" s="51"/>
      <c r="C341" s="52"/>
    </row>
    <row r="342" spans="1:4" s="57" customFormat="1" ht="24" x14ac:dyDescent="0.55000000000000004">
      <c r="A342" s="40" t="s">
        <v>102</v>
      </c>
      <c r="B342" s="55"/>
      <c r="C342" s="55"/>
      <c r="D342" s="56"/>
    </row>
    <row r="343" spans="1:4" s="14" customFormat="1" x14ac:dyDescent="0.5">
      <c r="A343" s="229" t="s">
        <v>103</v>
      </c>
      <c r="B343" s="242" t="s">
        <v>532</v>
      </c>
      <c r="C343" s="243"/>
      <c r="D343" s="244"/>
    </row>
    <row r="344" spans="1:4" s="14" customFormat="1" ht="56.25" x14ac:dyDescent="0.5">
      <c r="A344" s="230"/>
      <c r="B344" s="58" t="s">
        <v>104</v>
      </c>
      <c r="C344" s="59" t="s">
        <v>105</v>
      </c>
      <c r="D344" s="59" t="s">
        <v>106</v>
      </c>
    </row>
    <row r="345" spans="1:4" s="14" customFormat="1" x14ac:dyDescent="0.5">
      <c r="A345" s="60" t="s">
        <v>107</v>
      </c>
      <c r="B345" s="61">
        <f>'EPE (Elementary 2)'!I22</f>
        <v>4.3</v>
      </c>
      <c r="C345" s="61">
        <f>'EPE (Elementary 2)'!I23</f>
        <v>0.64031242374328667</v>
      </c>
      <c r="D345" s="62" t="str">
        <f>IF(B345&gt;4.5,"มากที่สุด",IF(B345&gt;3.5,"มาก",IF(B345&gt;2.5,"ปานกลาง",IF(B345&gt;1.5,"น้อย",IF(B345&lt;=1.5,"น้อยที่สุด")))))</f>
        <v>มาก</v>
      </c>
    </row>
    <row r="346" spans="1:4" s="14" customFormat="1" x14ac:dyDescent="0.5">
      <c r="A346" s="60" t="s">
        <v>108</v>
      </c>
      <c r="B346" s="61">
        <f>'EPE (Elementary 2)'!J22</f>
        <v>4.3</v>
      </c>
      <c r="C346" s="61">
        <f>'EPE (Elementary 2)'!J23</f>
        <v>0.71414284285428653</v>
      </c>
      <c r="D346" s="62" t="str">
        <f t="shared" ref="D346:D354" si="13">IF(B346&gt;4.5,"มากที่สุด",IF(B346&gt;3.5,"มาก",IF(B346&gt;2.5,"ปานกลาง",IF(B346&gt;1.5,"น้อย",IF(B346&lt;=1.5,"น้อยที่สุด")))))</f>
        <v>มาก</v>
      </c>
    </row>
    <row r="347" spans="1:4" s="14" customFormat="1" x14ac:dyDescent="0.5">
      <c r="A347" s="60" t="s">
        <v>109</v>
      </c>
      <c r="B347" s="61">
        <f>'EPE (Elementary 2)'!K22</f>
        <v>4.3499999999999996</v>
      </c>
      <c r="C347" s="61">
        <f>'EPE (Elementary 2)'!K23</f>
        <v>0.65383484153110361</v>
      </c>
      <c r="D347" s="62" t="str">
        <f t="shared" si="13"/>
        <v>มาก</v>
      </c>
    </row>
    <row r="348" spans="1:4" s="14" customFormat="1" x14ac:dyDescent="0.5">
      <c r="A348" s="60" t="s">
        <v>110</v>
      </c>
      <c r="B348" s="61">
        <f>'EPE (Elementary 2)'!L22</f>
        <v>4.1500000000000004</v>
      </c>
      <c r="C348" s="61">
        <f>'EPE (Elementary 2)'!L23</f>
        <v>0.79214897588774158</v>
      </c>
      <c r="D348" s="62" t="str">
        <f t="shared" si="13"/>
        <v>มาก</v>
      </c>
    </row>
    <row r="349" spans="1:4" s="14" customFormat="1" x14ac:dyDescent="0.5">
      <c r="A349" s="60" t="s">
        <v>111</v>
      </c>
      <c r="B349" s="61">
        <f>'EPE (Elementary 2)'!M22</f>
        <v>4.3499999999999996</v>
      </c>
      <c r="C349" s="61">
        <f>'EPE (Elementary 2)'!M23</f>
        <v>0.65383484153110361</v>
      </c>
      <c r="D349" s="62" t="str">
        <f t="shared" si="13"/>
        <v>มาก</v>
      </c>
    </row>
    <row r="350" spans="1:4" s="14" customFormat="1" x14ac:dyDescent="0.5">
      <c r="A350" s="60" t="s">
        <v>112</v>
      </c>
      <c r="B350" s="61">
        <f>'EPE (Elementary 2)'!N22</f>
        <v>4.6500000000000004</v>
      </c>
      <c r="C350" s="61">
        <f>'EPE (Elementary 2)'!N23</f>
        <v>0.47696960070847277</v>
      </c>
      <c r="D350" s="62" t="str">
        <f t="shared" si="13"/>
        <v>มากที่สุด</v>
      </c>
    </row>
    <row r="351" spans="1:4" s="14" customFormat="1" x14ac:dyDescent="0.5">
      <c r="A351" s="60" t="s">
        <v>113</v>
      </c>
      <c r="B351" s="61">
        <f>'EPE (Elementary 2)'!O22</f>
        <v>4.6500000000000004</v>
      </c>
      <c r="C351" s="61">
        <f>'EPE (Elementary 2)'!O23</f>
        <v>0.47696960070847277</v>
      </c>
      <c r="D351" s="62" t="str">
        <f t="shared" si="13"/>
        <v>มากที่สุด</v>
      </c>
    </row>
    <row r="352" spans="1:4" s="14" customFormat="1" x14ac:dyDescent="0.5">
      <c r="A352" s="60" t="s">
        <v>114</v>
      </c>
      <c r="B352" s="61">
        <f>'EPE (Elementary 2)'!P22</f>
        <v>4.7</v>
      </c>
      <c r="C352" s="61">
        <f>'EPE (Elementary 2)'!Q23</f>
        <v>0.4330127018922193</v>
      </c>
      <c r="D352" s="62" t="str">
        <f t="shared" si="13"/>
        <v>มากที่สุด</v>
      </c>
    </row>
    <row r="353" spans="1:5" s="14" customFormat="1" x14ac:dyDescent="0.5">
      <c r="A353" s="60" t="s">
        <v>115</v>
      </c>
      <c r="B353" s="61">
        <f>'EPE (Elementary 2)'!Q22</f>
        <v>4.75</v>
      </c>
      <c r="C353" s="61">
        <f>'EPE (Elementary 2)'!Q23</f>
        <v>0.4330127018922193</v>
      </c>
      <c r="D353" s="62" t="str">
        <f t="shared" si="13"/>
        <v>มากที่สุด</v>
      </c>
    </row>
    <row r="354" spans="1:5" s="14" customFormat="1" x14ac:dyDescent="0.5">
      <c r="A354" s="60" t="s">
        <v>116</v>
      </c>
      <c r="B354" s="61">
        <f>'EPE (Elementary 2)'!T22</f>
        <v>4.4000000000000004</v>
      </c>
      <c r="C354" s="61">
        <f>'EPE (Elementary 2)'!T23</f>
        <v>0.58309518948453054</v>
      </c>
      <c r="D354" s="62" t="str">
        <f t="shared" si="13"/>
        <v>มาก</v>
      </c>
    </row>
    <row r="355" spans="1:5" s="14" customFormat="1" ht="22.5" thickBot="1" x14ac:dyDescent="0.55000000000000004">
      <c r="A355" s="63" t="s">
        <v>117</v>
      </c>
      <c r="B355" s="64">
        <f>AVERAGE(B345:B354)</f>
        <v>4.46</v>
      </c>
      <c r="C355" s="64">
        <f>AVERAGE(C345:C354)</f>
        <v>0.58573337202334375</v>
      </c>
      <c r="D355" s="65" t="s">
        <v>182</v>
      </c>
    </row>
    <row r="356" spans="1:5" ht="22.5" thickTop="1" x14ac:dyDescent="0.5">
      <c r="A356" s="66"/>
      <c r="B356" s="67"/>
      <c r="C356" s="67"/>
      <c r="D356" s="68"/>
    </row>
    <row r="357" spans="1:5" x14ac:dyDescent="0.5">
      <c r="A357" s="66"/>
      <c r="B357" s="67"/>
      <c r="C357" s="67"/>
      <c r="D357" s="68"/>
    </row>
    <row r="358" spans="1:5" s="7" customFormat="1" ht="24" x14ac:dyDescent="0.55000000000000004">
      <c r="A358" s="70" t="s">
        <v>325</v>
      </c>
      <c r="B358" s="71"/>
      <c r="C358" s="71"/>
      <c r="D358" s="72"/>
    </row>
    <row r="359" spans="1:5" s="7" customFormat="1" ht="24" x14ac:dyDescent="0.55000000000000004">
      <c r="A359" s="70" t="s">
        <v>564</v>
      </c>
      <c r="B359" s="71"/>
      <c r="C359" s="71"/>
      <c r="D359" s="72"/>
    </row>
    <row r="360" spans="1:5" s="7" customFormat="1" ht="24" x14ac:dyDescent="0.55000000000000004">
      <c r="A360" s="70" t="s">
        <v>329</v>
      </c>
      <c r="B360" s="71"/>
      <c r="C360" s="71"/>
      <c r="D360" s="72"/>
    </row>
    <row r="361" spans="1:5" s="7" customFormat="1" ht="24" x14ac:dyDescent="0.55000000000000004">
      <c r="A361" s="70" t="s">
        <v>584</v>
      </c>
      <c r="B361" s="71"/>
      <c r="C361" s="71"/>
      <c r="D361" s="72"/>
    </row>
    <row r="362" spans="1:5" s="7" customFormat="1" ht="24" x14ac:dyDescent="0.55000000000000004">
      <c r="A362" s="70" t="s">
        <v>585</v>
      </c>
      <c r="B362" s="71"/>
      <c r="C362" s="71"/>
      <c r="D362" s="72"/>
    </row>
    <row r="363" spans="1:5" s="7" customFormat="1" ht="24" x14ac:dyDescent="0.55000000000000004">
      <c r="A363" s="70" t="s">
        <v>586</v>
      </c>
      <c r="B363" s="71"/>
      <c r="C363" s="71"/>
      <c r="D363" s="72"/>
    </row>
    <row r="364" spans="1:5" s="7" customFormat="1" ht="24" x14ac:dyDescent="0.55000000000000004">
      <c r="A364" s="70" t="s">
        <v>587</v>
      </c>
      <c r="B364" s="39"/>
      <c r="C364" s="39"/>
      <c r="D364" s="38"/>
      <c r="E364" s="43"/>
    </row>
    <row r="365" spans="1:5" s="7" customFormat="1" ht="24" x14ac:dyDescent="0.55000000000000004">
      <c r="A365" s="70"/>
      <c r="B365" s="39"/>
      <c r="C365" s="39"/>
      <c r="D365" s="38"/>
      <c r="E365" s="43"/>
    </row>
    <row r="366" spans="1:5" s="7" customFormat="1" ht="24" x14ac:dyDescent="0.55000000000000004">
      <c r="A366" s="70"/>
      <c r="B366" s="39"/>
      <c r="C366" s="39"/>
      <c r="D366" s="38"/>
      <c r="E366" s="43"/>
    </row>
    <row r="367" spans="1:5" s="7" customFormat="1" ht="24" x14ac:dyDescent="0.55000000000000004">
      <c r="A367" s="70"/>
      <c r="B367" s="39"/>
      <c r="C367" s="39"/>
      <c r="D367" s="38"/>
      <c r="E367" s="43"/>
    </row>
    <row r="368" spans="1:5" s="7" customFormat="1" ht="24" x14ac:dyDescent="0.55000000000000004">
      <c r="A368" s="70"/>
      <c r="B368" s="39"/>
      <c r="C368" s="39"/>
      <c r="D368" s="38"/>
      <c r="E368" s="43"/>
    </row>
    <row r="369" spans="1:7" s="7" customFormat="1" ht="24" x14ac:dyDescent="0.55000000000000004">
      <c r="A369" s="70"/>
      <c r="B369" s="39"/>
      <c r="C369" s="39"/>
      <c r="D369" s="38"/>
      <c r="E369" s="43"/>
    </row>
    <row r="370" spans="1:7" s="7" customFormat="1" ht="24" x14ac:dyDescent="0.55000000000000004">
      <c r="A370" s="70"/>
      <c r="B370" s="39"/>
      <c r="C370" s="39"/>
      <c r="D370" s="38"/>
      <c r="E370" s="43"/>
    </row>
    <row r="371" spans="1:7" s="7" customFormat="1" ht="24" x14ac:dyDescent="0.55000000000000004">
      <c r="A371" s="70"/>
      <c r="B371" s="39"/>
      <c r="C371" s="39"/>
      <c r="D371" s="38"/>
      <c r="E371" s="43"/>
    </row>
    <row r="372" spans="1:7" s="7" customFormat="1" ht="24" x14ac:dyDescent="0.55000000000000004">
      <c r="A372" s="70"/>
      <c r="B372" s="39"/>
      <c r="C372" s="39"/>
      <c r="D372" s="38"/>
      <c r="E372" s="43"/>
    </row>
    <row r="373" spans="1:7" s="7" customFormat="1" ht="24" x14ac:dyDescent="0.55000000000000004">
      <c r="A373" s="70"/>
      <c r="B373" s="39"/>
      <c r="C373" s="39"/>
      <c r="D373" s="38"/>
      <c r="E373" s="43"/>
    </row>
    <row r="374" spans="1:7" s="7" customFormat="1" ht="24" x14ac:dyDescent="0.55000000000000004">
      <c r="A374" s="70"/>
      <c r="B374" s="39"/>
      <c r="C374" s="39"/>
      <c r="D374" s="38"/>
      <c r="E374" s="43"/>
    </row>
    <row r="375" spans="1:7" s="11" customFormat="1" ht="24" x14ac:dyDescent="0.55000000000000004">
      <c r="A375" s="11" t="s">
        <v>118</v>
      </c>
      <c r="E375" s="73"/>
      <c r="F375" s="73"/>
      <c r="G375" s="73"/>
    </row>
    <row r="376" spans="1:7" s="11" customFormat="1" ht="24" x14ac:dyDescent="0.55000000000000004">
      <c r="A376" s="11" t="s">
        <v>533</v>
      </c>
      <c r="E376" s="73"/>
      <c r="F376" s="73"/>
      <c r="G376" s="73"/>
    </row>
    <row r="377" spans="1:7" s="11" customFormat="1" ht="25.5" customHeight="1" x14ac:dyDescent="0.55000000000000004">
      <c r="A377" s="234" t="s">
        <v>65</v>
      </c>
      <c r="B377" s="236"/>
      <c r="C377" s="238" t="s">
        <v>119</v>
      </c>
      <c r="D377" s="74" t="s">
        <v>120</v>
      </c>
      <c r="E377" s="73"/>
      <c r="F377" s="75"/>
      <c r="G377" s="73"/>
    </row>
    <row r="378" spans="1:7" s="11" customFormat="1" ht="25.5" customHeight="1" x14ac:dyDescent="0.55000000000000004">
      <c r="A378" s="235"/>
      <c r="B378" s="237"/>
      <c r="C378" s="239"/>
      <c r="D378" s="76" t="s">
        <v>121</v>
      </c>
      <c r="E378" s="73"/>
      <c r="F378" s="73"/>
      <c r="G378" s="73"/>
    </row>
    <row r="379" spans="1:7" s="7" customFormat="1" ht="24" x14ac:dyDescent="0.55000000000000004">
      <c r="A379" s="77" t="s">
        <v>122</v>
      </c>
      <c r="B379" s="78"/>
      <c r="C379" s="78"/>
      <c r="D379" s="44"/>
      <c r="E379" s="10"/>
      <c r="F379" s="10"/>
      <c r="G379" s="10"/>
    </row>
    <row r="380" spans="1:7" s="7" customFormat="1" ht="25.5" customHeight="1" x14ac:dyDescent="0.55000000000000004">
      <c r="A380" s="79" t="s">
        <v>123</v>
      </c>
      <c r="B380" s="80">
        <f>'EPE (Elementary 2)'!R22</f>
        <v>3.35</v>
      </c>
      <c r="C380" s="80">
        <f>'EPE (Elementary 2)'!R23</f>
        <v>0.85293610546159937</v>
      </c>
      <c r="D380" s="81" t="str">
        <f>IF(B380&gt;4.5,"มากที่สุด",IF(B380&gt;3.5,"มาก",IF(B380&gt;2.5,"ปานกลาง",IF(B380&gt;1.5,"น้อย",IF(B380&lt;=1.5,"น้อยที่สุด")))))</f>
        <v>ปานกลาง</v>
      </c>
      <c r="E380" s="10"/>
      <c r="F380" s="10"/>
      <c r="G380" s="10"/>
    </row>
    <row r="381" spans="1:7" s="7" customFormat="1" ht="24.75" thickBot="1" x14ac:dyDescent="0.6">
      <c r="A381" s="82" t="s">
        <v>124</v>
      </c>
      <c r="B381" s="83">
        <f>AVERAGE(B380:B380)</f>
        <v>3.35</v>
      </c>
      <c r="C381" s="83">
        <f>SUM(C380)</f>
        <v>0.85293610546159937</v>
      </c>
      <c r="D381" s="84" t="str">
        <f>IF(B381&gt;4.5,"มากที่สุด",IF(B381&gt;3.5,"มาก",IF(B381&gt;2.5,"ปานกลาง",IF(B381&gt;1.5,"น้อย",IF(B381&lt;=1.5,"น้อยที่สุด")))))</f>
        <v>ปานกลาง</v>
      </c>
      <c r="E381" s="10"/>
      <c r="F381" s="10"/>
      <c r="G381" s="10"/>
    </row>
    <row r="382" spans="1:7" s="7" customFormat="1" ht="24.75" thickTop="1" x14ac:dyDescent="0.55000000000000004">
      <c r="A382" s="85" t="s">
        <v>125</v>
      </c>
      <c r="B382" s="78"/>
      <c r="C382" s="78"/>
      <c r="D382" s="78"/>
      <c r="E382" s="10"/>
      <c r="F382" s="10"/>
      <c r="G382" s="10"/>
    </row>
    <row r="383" spans="1:7" s="7" customFormat="1" ht="25.5" customHeight="1" x14ac:dyDescent="0.55000000000000004">
      <c r="A383" s="79" t="s">
        <v>126</v>
      </c>
      <c r="B383" s="80">
        <f>'EPE (Elementary 2)'!S22</f>
        <v>4.2</v>
      </c>
      <c r="C383" s="80">
        <f>'EPE (Elementary 2)'!S23</f>
        <v>0.39999999999999997</v>
      </c>
      <c r="D383" s="86" t="str">
        <f>IF(B383&gt;4.5,"มากที่สุด",IF(B383&gt;3.5,"มาก",IF(B383&gt;2.5,"ปานกลาง",IF(B383&gt;1.5,"น้อย",IF(B383&lt;=1.5,"น้อยที่สุด")))))</f>
        <v>มาก</v>
      </c>
      <c r="E383" s="10"/>
      <c r="F383" s="10"/>
      <c r="G383" s="10"/>
    </row>
    <row r="384" spans="1:7" s="7" customFormat="1" ht="24.75" thickBot="1" x14ac:dyDescent="0.6">
      <c r="A384" s="82" t="s">
        <v>124</v>
      </c>
      <c r="B384" s="83">
        <f>AVERAGE(B383:B383)</f>
        <v>4.2</v>
      </c>
      <c r="C384" s="83">
        <f>SUM(C383)</f>
        <v>0.39999999999999997</v>
      </c>
      <c r="D384" s="87" t="str">
        <f>IF(B384&gt;4.5,"มากที่สุด",IF(B384&gt;3.5,"มาก",IF(B384&gt;2.5,"ปานกลาง",IF(B384&gt;1.5,"น้อย",IF(B384&lt;=1.5,"น้อยที่สุด")))))</f>
        <v>มาก</v>
      </c>
      <c r="E384" s="10"/>
      <c r="F384" s="10"/>
      <c r="G384" s="10"/>
    </row>
    <row r="385" spans="1:7" s="7" customFormat="1" ht="24.75" thickTop="1" x14ac:dyDescent="0.55000000000000004">
      <c r="A385" s="88"/>
      <c r="E385" s="10"/>
      <c r="F385" s="10"/>
      <c r="G385" s="10"/>
    </row>
    <row r="386" spans="1:7" s="7" customFormat="1" ht="24" x14ac:dyDescent="0.55000000000000004">
      <c r="A386" s="7" t="s">
        <v>127</v>
      </c>
    </row>
    <row r="387" spans="1:7" s="7" customFormat="1" ht="24" x14ac:dyDescent="0.55000000000000004">
      <c r="A387" s="7" t="s">
        <v>565</v>
      </c>
    </row>
    <row r="388" spans="1:7" s="7" customFormat="1" ht="24" x14ac:dyDescent="0.55000000000000004">
      <c r="A388" s="7" t="s">
        <v>566</v>
      </c>
    </row>
    <row r="389" spans="1:7" s="7" customFormat="1" ht="15.75" customHeight="1" x14ac:dyDescent="0.55000000000000004"/>
    <row r="390" spans="1:7" s="14" customFormat="1" ht="24" x14ac:dyDescent="0.55000000000000004">
      <c r="A390" s="40" t="s">
        <v>128</v>
      </c>
      <c r="B390" s="16"/>
      <c r="C390" s="16"/>
    </row>
    <row r="391" spans="1:7" s="14" customFormat="1" x14ac:dyDescent="0.5">
      <c r="A391" s="229" t="s">
        <v>103</v>
      </c>
      <c r="B391" s="231" t="s">
        <v>534</v>
      </c>
      <c r="C391" s="232"/>
      <c r="D391" s="233"/>
    </row>
    <row r="392" spans="1:7" s="14" customFormat="1" ht="56.25" x14ac:dyDescent="0.5">
      <c r="A392" s="230"/>
      <c r="B392" s="58" t="s">
        <v>104</v>
      </c>
      <c r="C392" s="59" t="s">
        <v>105</v>
      </c>
      <c r="D392" s="59" t="s">
        <v>106</v>
      </c>
    </row>
    <row r="393" spans="1:7" s="14" customFormat="1" x14ac:dyDescent="0.5">
      <c r="A393" s="60" t="s">
        <v>107</v>
      </c>
      <c r="B393" s="61">
        <f>'EPE (Intermediate)'!I40</f>
        <v>4.5384615384615383</v>
      </c>
      <c r="C393" s="61">
        <f>'EPE (Intermediate)'!I41</f>
        <v>0.59252410298929814</v>
      </c>
      <c r="D393" s="62" t="str">
        <f>IF(B393&gt;4.5,"มากที่สุด",IF(B393&gt;3.5,"มาก",IF(B393&gt;2.5,"ปานกลาง",IF(B393&gt;1.5,"น้อย",IF(B393&lt;=1.5,"น้อยที่สุด")))))</f>
        <v>มากที่สุด</v>
      </c>
    </row>
    <row r="394" spans="1:7" s="14" customFormat="1" x14ac:dyDescent="0.5">
      <c r="A394" s="60" t="s">
        <v>108</v>
      </c>
      <c r="B394" s="61">
        <f>'EPE (Intermediate)'!J40</f>
        <v>4.5641025641025639</v>
      </c>
      <c r="C394" s="61">
        <f>'EPE (Intermediate)'!J41</f>
        <v>0.49587383604650409</v>
      </c>
      <c r="D394" s="62" t="str">
        <f t="shared" ref="D394:D403" si="14">IF(B394&gt;4.5,"มากที่สุด",IF(B394&gt;3.5,"มาก",IF(B394&gt;2.5,"ปานกลาง",IF(B394&gt;1.5,"น้อย",IF(B394&lt;=1.5,"น้อยที่สุด")))))</f>
        <v>มากที่สุด</v>
      </c>
    </row>
    <row r="395" spans="1:7" s="14" customFormat="1" x14ac:dyDescent="0.5">
      <c r="A395" s="60" t="s">
        <v>109</v>
      </c>
      <c r="B395" s="61">
        <f>'EPE (Intermediate)'!K40</f>
        <v>4.4358974358974361</v>
      </c>
      <c r="C395" s="61">
        <f>'EPE (Intermediate)'!K41</f>
        <v>0.7087320492864243</v>
      </c>
      <c r="D395" s="62" t="str">
        <f t="shared" si="14"/>
        <v>มาก</v>
      </c>
    </row>
    <row r="396" spans="1:7" s="14" customFormat="1" x14ac:dyDescent="0.5">
      <c r="A396" s="60" t="s">
        <v>110</v>
      </c>
      <c r="B396" s="61">
        <f>'EPE (Intermediate)'!L40</f>
        <v>4.384615384615385</v>
      </c>
      <c r="C396" s="61">
        <f>'EPE (Intermediate)'!L41</f>
        <v>0.70220840705790621</v>
      </c>
      <c r="D396" s="62" t="str">
        <f t="shared" si="14"/>
        <v>มาก</v>
      </c>
    </row>
    <row r="397" spans="1:7" s="14" customFormat="1" x14ac:dyDescent="0.5">
      <c r="A397" s="60" t="s">
        <v>111</v>
      </c>
      <c r="B397" s="61">
        <f>'EPE (Intermediate)'!M40</f>
        <v>4.666666666666667</v>
      </c>
      <c r="C397" s="61">
        <f>'EPE (Intermediate)'!M41</f>
        <v>0.47140452079103168</v>
      </c>
      <c r="D397" s="62" t="str">
        <f t="shared" si="14"/>
        <v>มากที่สุด</v>
      </c>
    </row>
    <row r="398" spans="1:7" s="14" customFormat="1" x14ac:dyDescent="0.5">
      <c r="A398" s="60" t="s">
        <v>112</v>
      </c>
      <c r="B398" s="61">
        <f>'EPE (Intermediate)'!N40</f>
        <v>4.615384615384615</v>
      </c>
      <c r="C398" s="61">
        <f>'EPE (Intermediate)'!N41</f>
        <v>0.48650425541052128</v>
      </c>
      <c r="D398" s="62" t="str">
        <f t="shared" si="14"/>
        <v>มากที่สุด</v>
      </c>
    </row>
    <row r="399" spans="1:7" s="14" customFormat="1" x14ac:dyDescent="0.5">
      <c r="A399" s="60" t="s">
        <v>113</v>
      </c>
      <c r="B399" s="61">
        <f>'EPE (Intermediate)'!O40</f>
        <v>4.615384615384615</v>
      </c>
      <c r="C399" s="61">
        <f>'EPE (Intermediate)'!O41</f>
        <v>0.53662691119118977</v>
      </c>
      <c r="D399" s="62" t="str">
        <f t="shared" si="14"/>
        <v>มากที่สุด</v>
      </c>
    </row>
    <row r="400" spans="1:7" s="14" customFormat="1" x14ac:dyDescent="0.5">
      <c r="A400" s="60" t="s">
        <v>114</v>
      </c>
      <c r="B400" s="61">
        <f>'EPE (Intermediate)'!P40</f>
        <v>4.615384615384615</v>
      </c>
      <c r="C400" s="61">
        <f>'EPE (Intermediate)'!P41</f>
        <v>0.53662691119118977</v>
      </c>
      <c r="D400" s="62" t="str">
        <f t="shared" si="14"/>
        <v>มากที่สุด</v>
      </c>
    </row>
    <row r="401" spans="1:4" s="14" customFormat="1" x14ac:dyDescent="0.5">
      <c r="A401" s="60" t="s">
        <v>115</v>
      </c>
      <c r="B401" s="61">
        <f>'EPE (Intermediate)'!Q40</f>
        <v>4.6923076923076925</v>
      </c>
      <c r="C401" s="61">
        <f>'EPE (Intermediate)'!Q41</f>
        <v>0.56176672564632846</v>
      </c>
      <c r="D401" s="62" t="str">
        <f t="shared" si="14"/>
        <v>มากที่สุด</v>
      </c>
    </row>
    <row r="402" spans="1:4" s="14" customFormat="1" x14ac:dyDescent="0.5">
      <c r="A402" s="60" t="s">
        <v>116</v>
      </c>
      <c r="B402" s="61">
        <f>'EPE (Intermediate)'!T40</f>
        <v>4.333333333333333</v>
      </c>
      <c r="C402" s="61">
        <f>'EPE (Intermediate)'!T41</f>
        <v>0.65372045046061267</v>
      </c>
      <c r="D402" s="62" t="str">
        <f t="shared" si="14"/>
        <v>มาก</v>
      </c>
    </row>
    <row r="403" spans="1:4" s="14" customFormat="1" ht="22.5" thickBot="1" x14ac:dyDescent="0.55000000000000004">
      <c r="A403" s="63" t="s">
        <v>117</v>
      </c>
      <c r="B403" s="64">
        <f>AVERAGE(B393:B402)</f>
        <v>4.546153846153846</v>
      </c>
      <c r="C403" s="64">
        <f>AVERAGE(C393:C402)</f>
        <v>0.57459881700710069</v>
      </c>
      <c r="D403" s="65" t="str">
        <f t="shared" si="14"/>
        <v>มากที่สุด</v>
      </c>
    </row>
    <row r="404" spans="1:4" s="14" customFormat="1" ht="22.5" thickTop="1" x14ac:dyDescent="0.5">
      <c r="A404" s="89"/>
      <c r="B404" s="90"/>
      <c r="C404" s="90"/>
      <c r="D404" s="91"/>
    </row>
    <row r="405" spans="1:4" s="14" customFormat="1" x14ac:dyDescent="0.5">
      <c r="A405" s="89"/>
      <c r="B405" s="90"/>
      <c r="C405" s="90"/>
      <c r="D405" s="91"/>
    </row>
    <row r="406" spans="1:4" s="14" customFormat="1" x14ac:dyDescent="0.5">
      <c r="A406" s="89"/>
      <c r="B406" s="90"/>
      <c r="C406" s="90"/>
      <c r="D406" s="91"/>
    </row>
    <row r="407" spans="1:4" s="14" customFormat="1" x14ac:dyDescent="0.5">
      <c r="A407" s="89"/>
      <c r="B407" s="90"/>
      <c r="C407" s="90"/>
      <c r="D407" s="91"/>
    </row>
    <row r="408" spans="1:4" s="7" customFormat="1" ht="24" x14ac:dyDescent="0.55000000000000004">
      <c r="A408" s="70" t="s">
        <v>180</v>
      </c>
      <c r="B408" s="71"/>
      <c r="C408" s="71"/>
      <c r="D408" s="72"/>
    </row>
    <row r="409" spans="1:4" s="7" customFormat="1" ht="24" x14ac:dyDescent="0.55000000000000004">
      <c r="A409" s="70" t="s">
        <v>567</v>
      </c>
      <c r="B409" s="71"/>
      <c r="C409" s="71"/>
      <c r="D409" s="72"/>
    </row>
    <row r="410" spans="1:4" s="7" customFormat="1" ht="24" x14ac:dyDescent="0.55000000000000004">
      <c r="A410" s="70" t="s">
        <v>568</v>
      </c>
      <c r="B410" s="71"/>
      <c r="C410" s="71"/>
      <c r="D410" s="72"/>
    </row>
    <row r="411" spans="1:4" s="7" customFormat="1" ht="24" x14ac:dyDescent="0.55000000000000004">
      <c r="A411" s="70" t="s">
        <v>570</v>
      </c>
      <c r="B411" s="71"/>
      <c r="C411" s="71"/>
      <c r="D411" s="72"/>
    </row>
    <row r="412" spans="1:4" s="7" customFormat="1" ht="24" x14ac:dyDescent="0.55000000000000004">
      <c r="A412" s="70" t="s">
        <v>569</v>
      </c>
      <c r="B412" s="71"/>
      <c r="C412" s="71"/>
      <c r="D412" s="72"/>
    </row>
    <row r="413" spans="1:4" s="7" customFormat="1" ht="24" x14ac:dyDescent="0.55000000000000004">
      <c r="A413" s="70" t="s">
        <v>599</v>
      </c>
      <c r="B413" s="71"/>
      <c r="C413" s="71"/>
      <c r="D413" s="72"/>
    </row>
    <row r="414" spans="1:4" s="7" customFormat="1" ht="24" x14ac:dyDescent="0.55000000000000004">
      <c r="A414" s="70" t="s">
        <v>600</v>
      </c>
      <c r="B414" s="71"/>
      <c r="C414" s="71"/>
      <c r="D414" s="72"/>
    </row>
    <row r="415" spans="1:4" s="7" customFormat="1" ht="24" x14ac:dyDescent="0.55000000000000004">
      <c r="A415" s="70"/>
      <c r="B415" s="71"/>
      <c r="C415" s="71"/>
      <c r="D415" s="72"/>
    </row>
    <row r="416" spans="1:4" s="7" customFormat="1" ht="24" x14ac:dyDescent="0.55000000000000004">
      <c r="A416" s="70"/>
      <c r="B416" s="71"/>
      <c r="C416" s="71"/>
      <c r="D416" s="72"/>
    </row>
    <row r="417" spans="1:7" s="11" customFormat="1" ht="24" x14ac:dyDescent="0.55000000000000004">
      <c r="A417" s="11" t="s">
        <v>129</v>
      </c>
      <c r="E417" s="73"/>
      <c r="F417" s="73"/>
      <c r="G417" s="73"/>
    </row>
    <row r="418" spans="1:7" s="11" customFormat="1" ht="24" x14ac:dyDescent="0.55000000000000004">
      <c r="A418" s="11" t="s">
        <v>535</v>
      </c>
      <c r="E418" s="73"/>
      <c r="F418" s="73"/>
      <c r="G418" s="73"/>
    </row>
    <row r="419" spans="1:7" s="11" customFormat="1" ht="21" customHeight="1" x14ac:dyDescent="0.55000000000000004">
      <c r="A419" s="234" t="s">
        <v>65</v>
      </c>
      <c r="B419" s="236"/>
      <c r="C419" s="238" t="s">
        <v>119</v>
      </c>
      <c r="D419" s="74" t="s">
        <v>120</v>
      </c>
      <c r="E419" s="73"/>
      <c r="F419" s="75"/>
      <c r="G419" s="73"/>
    </row>
    <row r="420" spans="1:7" s="11" customFormat="1" ht="13.5" customHeight="1" x14ac:dyDescent="0.55000000000000004">
      <c r="A420" s="235"/>
      <c r="B420" s="237"/>
      <c r="C420" s="239"/>
      <c r="D420" s="76" t="s">
        <v>121</v>
      </c>
      <c r="E420" s="73"/>
      <c r="F420" s="73"/>
      <c r="G420" s="73"/>
    </row>
    <row r="421" spans="1:7" s="7" customFormat="1" ht="24" x14ac:dyDescent="0.55000000000000004">
      <c r="A421" s="77" t="s">
        <v>122</v>
      </c>
      <c r="B421" s="78"/>
      <c r="C421" s="78"/>
      <c r="D421" s="44"/>
      <c r="E421" s="10"/>
      <c r="F421" s="10"/>
      <c r="G421" s="10"/>
    </row>
    <row r="422" spans="1:7" s="7" customFormat="1" ht="25.5" customHeight="1" x14ac:dyDescent="0.55000000000000004">
      <c r="A422" s="79" t="s">
        <v>123</v>
      </c>
      <c r="B422" s="80">
        <f>'EPE (Intermediate)'!R40</f>
        <v>3.4358974358974357</v>
      </c>
      <c r="C422" s="80">
        <f>'EPE (Intermediate)'!R41</f>
        <v>1.2769127792808963</v>
      </c>
      <c r="D422" s="81" t="str">
        <f>IF(B422&gt;4.5,"มากที่สุด",IF(B422&gt;3.5,"มาก",IF(B422&gt;2.5,"ปานกลาง",IF(B422&gt;1.5,"น้อย",IF(B422&lt;=1.5,"น้อยที่สุด")))))</f>
        <v>ปานกลาง</v>
      </c>
      <c r="E422" s="10"/>
      <c r="F422" s="10"/>
      <c r="G422" s="10"/>
    </row>
    <row r="423" spans="1:7" s="7" customFormat="1" ht="24.75" thickBot="1" x14ac:dyDescent="0.6">
      <c r="A423" s="82" t="s">
        <v>124</v>
      </c>
      <c r="B423" s="83">
        <f>AVERAGE(B422:B422)</f>
        <v>3.4358974358974357</v>
      </c>
      <c r="C423" s="83">
        <f>SUM(C422)</f>
        <v>1.2769127792808963</v>
      </c>
      <c r="D423" s="84" t="str">
        <f>IF(B423&gt;4.5,"มากที่สุด",IF(B423&gt;3.5,"มาก",IF(B423&gt;2.5,"ปานกลาง",IF(B423&gt;1.5,"น้อย",IF(B423&lt;=1.5,"น้อยที่สุด")))))</f>
        <v>ปานกลาง</v>
      </c>
      <c r="E423" s="10"/>
      <c r="F423" s="10"/>
      <c r="G423" s="10"/>
    </row>
    <row r="424" spans="1:7" s="7" customFormat="1" ht="24.75" thickTop="1" x14ac:dyDescent="0.55000000000000004">
      <c r="A424" s="85" t="s">
        <v>125</v>
      </c>
      <c r="B424" s="78"/>
      <c r="C424" s="78"/>
      <c r="D424" s="78"/>
      <c r="E424" s="10"/>
      <c r="F424" s="10"/>
      <c r="G424" s="10"/>
    </row>
    <row r="425" spans="1:7" s="7" customFormat="1" ht="25.5" customHeight="1" x14ac:dyDescent="0.55000000000000004">
      <c r="A425" s="79" t="s">
        <v>126</v>
      </c>
      <c r="B425" s="80">
        <f>'EPE (Intermediate)'!S40</f>
        <v>4.1538461538461542</v>
      </c>
      <c r="C425" s="80">
        <f>'EPE (Intermediate)'!S41</f>
        <v>0.69939393317876009</v>
      </c>
      <c r="D425" s="86" t="str">
        <f>IF(B425&gt;4.5,"มากที่สุด",IF(B425&gt;3.5,"มาก",IF(B425&gt;2.5,"ปานกลาง",IF(B425&gt;1.5,"น้อย",IF(B425&lt;=1.5,"น้อยที่สุด")))))</f>
        <v>มาก</v>
      </c>
      <c r="E425" s="10"/>
      <c r="F425" s="10"/>
      <c r="G425" s="10"/>
    </row>
    <row r="426" spans="1:7" s="7" customFormat="1" ht="24.75" thickBot="1" x14ac:dyDescent="0.6">
      <c r="A426" s="82" t="s">
        <v>124</v>
      </c>
      <c r="B426" s="83">
        <f>AVERAGE(B425:B425)</f>
        <v>4.1538461538461542</v>
      </c>
      <c r="C426" s="83">
        <f>SUM(C425)</f>
        <v>0.69939393317876009</v>
      </c>
      <c r="D426" s="87" t="str">
        <f>IF(B426&gt;4.5,"มากที่สุด",IF(B426&gt;3.5,"มาก",IF(B426&gt;2.5,"ปานกลาง",IF(B426&gt;1.5,"น้อย",IF(B426&lt;=1.5,"น้อยที่สุด")))))</f>
        <v>มาก</v>
      </c>
      <c r="E426" s="10"/>
      <c r="F426" s="10"/>
      <c r="G426" s="10"/>
    </row>
    <row r="427" spans="1:7" s="7" customFormat="1" ht="18" customHeight="1" thickTop="1" x14ac:dyDescent="0.55000000000000004">
      <c r="A427" s="88"/>
      <c r="E427" s="10"/>
      <c r="F427" s="10"/>
      <c r="G427" s="10"/>
    </row>
    <row r="428" spans="1:7" s="7" customFormat="1" ht="24" x14ac:dyDescent="0.55000000000000004">
      <c r="A428" s="7" t="s">
        <v>130</v>
      </c>
    </row>
    <row r="429" spans="1:7" s="7" customFormat="1" ht="24" x14ac:dyDescent="0.55000000000000004">
      <c r="A429" s="7" t="s">
        <v>571</v>
      </c>
    </row>
    <row r="430" spans="1:7" s="7" customFormat="1" ht="24" x14ac:dyDescent="0.55000000000000004">
      <c r="A430" s="7" t="s">
        <v>572</v>
      </c>
    </row>
    <row r="431" spans="1:7" s="7" customFormat="1" ht="16.5" customHeight="1" x14ac:dyDescent="0.55000000000000004">
      <c r="A431" s="70"/>
      <c r="B431" s="71"/>
      <c r="C431" s="71"/>
      <c r="D431" s="72"/>
    </row>
    <row r="432" spans="1:7" s="7" customFormat="1" ht="16.5" customHeight="1" x14ac:dyDescent="0.55000000000000004">
      <c r="A432" s="70"/>
      <c r="B432" s="71"/>
      <c r="C432" s="71"/>
      <c r="D432" s="72"/>
    </row>
    <row r="433" spans="1:4" s="7" customFormat="1" ht="16.5" customHeight="1" x14ac:dyDescent="0.55000000000000004">
      <c r="A433" s="70"/>
      <c r="B433" s="71"/>
      <c r="C433" s="71"/>
      <c r="D433" s="72"/>
    </row>
    <row r="434" spans="1:4" s="7" customFormat="1" ht="16.5" customHeight="1" x14ac:dyDescent="0.55000000000000004">
      <c r="A434" s="70"/>
      <c r="B434" s="71"/>
      <c r="C434" s="71"/>
      <c r="D434" s="72"/>
    </row>
    <row r="435" spans="1:4" s="7" customFormat="1" ht="16.5" customHeight="1" x14ac:dyDescent="0.55000000000000004">
      <c r="A435" s="70"/>
      <c r="B435" s="71"/>
      <c r="C435" s="71"/>
      <c r="D435" s="72"/>
    </row>
    <row r="436" spans="1:4" s="7" customFormat="1" ht="16.5" customHeight="1" x14ac:dyDescent="0.55000000000000004">
      <c r="A436" s="70"/>
      <c r="B436" s="71"/>
      <c r="C436" s="71"/>
      <c r="D436" s="72"/>
    </row>
    <row r="437" spans="1:4" s="7" customFormat="1" ht="16.5" customHeight="1" x14ac:dyDescent="0.55000000000000004">
      <c r="A437" s="70"/>
      <c r="B437" s="71"/>
      <c r="C437" s="71"/>
      <c r="D437" s="72"/>
    </row>
    <row r="438" spans="1:4" s="7" customFormat="1" ht="16.5" customHeight="1" x14ac:dyDescent="0.55000000000000004">
      <c r="A438" s="70"/>
      <c r="B438" s="71"/>
      <c r="C438" s="71"/>
      <c r="D438" s="72"/>
    </row>
    <row r="439" spans="1:4" s="7" customFormat="1" ht="16.5" customHeight="1" x14ac:dyDescent="0.55000000000000004">
      <c r="A439" s="70"/>
      <c r="B439" s="71"/>
      <c r="C439" s="71"/>
      <c r="D439" s="72"/>
    </row>
    <row r="440" spans="1:4" s="7" customFormat="1" ht="16.5" customHeight="1" x14ac:dyDescent="0.55000000000000004">
      <c r="A440" s="70"/>
      <c r="B440" s="71"/>
      <c r="C440" s="71"/>
      <c r="D440" s="72"/>
    </row>
    <row r="441" spans="1:4" s="7" customFormat="1" ht="16.5" customHeight="1" x14ac:dyDescent="0.55000000000000004">
      <c r="A441" s="70"/>
      <c r="B441" s="71"/>
      <c r="C441" s="71"/>
      <c r="D441" s="72"/>
    </row>
    <row r="442" spans="1:4" s="7" customFormat="1" ht="16.5" customHeight="1" x14ac:dyDescent="0.55000000000000004">
      <c r="A442" s="70"/>
      <c r="B442" s="71"/>
      <c r="C442" s="71"/>
      <c r="D442" s="72"/>
    </row>
    <row r="443" spans="1:4" s="7" customFormat="1" ht="16.5" customHeight="1" x14ac:dyDescent="0.55000000000000004">
      <c r="A443" s="70"/>
      <c r="B443" s="71"/>
      <c r="C443" s="71"/>
      <c r="D443" s="72"/>
    </row>
    <row r="444" spans="1:4" s="14" customFormat="1" ht="24" x14ac:dyDescent="0.55000000000000004">
      <c r="A444" s="40" t="s">
        <v>131</v>
      </c>
      <c r="B444" s="16"/>
      <c r="C444" s="16"/>
    </row>
    <row r="445" spans="1:4" s="14" customFormat="1" x14ac:dyDescent="0.5">
      <c r="A445" s="245" t="s">
        <v>103</v>
      </c>
      <c r="B445" s="247" t="s">
        <v>132</v>
      </c>
      <c r="C445" s="248"/>
      <c r="D445" s="249"/>
    </row>
    <row r="446" spans="1:4" s="14" customFormat="1" ht="15.75" customHeight="1" x14ac:dyDescent="0.5">
      <c r="A446" s="246"/>
      <c r="B446" s="92"/>
      <c r="C446" s="93" t="s">
        <v>536</v>
      </c>
      <c r="D446" s="94"/>
    </row>
    <row r="447" spans="1:4" s="14" customFormat="1" ht="64.5" customHeight="1" x14ac:dyDescent="0.5">
      <c r="A447" s="230"/>
      <c r="B447" s="95" t="s">
        <v>104</v>
      </c>
      <c r="C447" s="96" t="s">
        <v>105</v>
      </c>
      <c r="D447" s="96" t="s">
        <v>106</v>
      </c>
    </row>
    <row r="448" spans="1:4" s="14" customFormat="1" x14ac:dyDescent="0.5">
      <c r="A448" s="60" t="s">
        <v>107</v>
      </c>
      <c r="B448" s="61">
        <f>'EPE (Pre-Intermediate)'!I30</f>
        <v>4.6551724137931032</v>
      </c>
      <c r="C448" s="61">
        <f>'EPE (Pre-Intermediate)'!I31</f>
        <v>0.47531202593414562</v>
      </c>
      <c r="D448" s="62" t="str">
        <f>IF(B448&gt;4.5,"มากที่สุด",IF(B448&gt;3.5,"มาก",IF(B448&gt;2.5,"ปานกลาง",IF(B448&gt;1.5,"น้อย",IF(B448&lt;=1.5,"น้อยที่สุด")))))</f>
        <v>มากที่สุด</v>
      </c>
    </row>
    <row r="449" spans="1:4" s="14" customFormat="1" x14ac:dyDescent="0.5">
      <c r="A449" s="60" t="s">
        <v>108</v>
      </c>
      <c r="B449" s="61">
        <f>'EPE (Pre-Intermediate)'!J30</f>
        <v>4.5517241379310347</v>
      </c>
      <c r="C449" s="61">
        <f>'EPE (Pre-Intermediate)'!J31</f>
        <v>0.49731741730537132</v>
      </c>
      <c r="D449" s="62" t="str">
        <f t="shared" ref="D449:D458" si="15">IF(B449&gt;4.5,"มากที่สุด",IF(B449&gt;3.5,"มาก",IF(B449&gt;2.5,"ปานกลาง",IF(B449&gt;1.5,"น้อย",IF(B449&lt;=1.5,"น้อยที่สุด")))))</f>
        <v>มากที่สุด</v>
      </c>
    </row>
    <row r="450" spans="1:4" s="14" customFormat="1" x14ac:dyDescent="0.5">
      <c r="A450" s="60" t="s">
        <v>109</v>
      </c>
      <c r="B450" s="61">
        <f>'EPE (Pre-Intermediate)'!K30</f>
        <v>4.6206896551724137</v>
      </c>
      <c r="C450" s="61">
        <f>'EPE (Pre-Intermediate)'!K31</f>
        <v>0.48521542343000856</v>
      </c>
      <c r="D450" s="62" t="str">
        <f t="shared" si="15"/>
        <v>มากที่สุด</v>
      </c>
    </row>
    <row r="451" spans="1:4" s="14" customFormat="1" x14ac:dyDescent="0.5">
      <c r="A451" s="60" t="s">
        <v>110</v>
      </c>
      <c r="B451" s="61">
        <f>'EPE (Pre-Intermediate)'!L30</f>
        <v>4.4137931034482758</v>
      </c>
      <c r="C451" s="61">
        <f>'EPE (Pre-Intermediate)'!L31</f>
        <v>0.61684633862062865</v>
      </c>
      <c r="D451" s="62" t="str">
        <f t="shared" si="15"/>
        <v>มาก</v>
      </c>
    </row>
    <row r="452" spans="1:4" s="14" customFormat="1" x14ac:dyDescent="0.5">
      <c r="A452" s="60" t="s">
        <v>111</v>
      </c>
      <c r="B452" s="61">
        <f>'EPE (Pre-Intermediate)'!M30</f>
        <v>4.4827586206896548</v>
      </c>
      <c r="C452" s="61">
        <f>'EPE (Pre-Intermediate)'!M31</f>
        <v>0.56450708771534308</v>
      </c>
      <c r="D452" s="62" t="str">
        <f t="shared" si="15"/>
        <v>มาก</v>
      </c>
    </row>
    <row r="453" spans="1:4" s="14" customFormat="1" x14ac:dyDescent="0.5">
      <c r="A453" s="60" t="s">
        <v>112</v>
      </c>
      <c r="B453" s="61">
        <f>'EPE (Pre-Intermediate)'!N30</f>
        <v>4.4482758620689653</v>
      </c>
      <c r="C453" s="61">
        <f>'EPE (Pre-Intermediate)'!N31</f>
        <v>0.62068965517241492</v>
      </c>
      <c r="D453" s="62" t="str">
        <f t="shared" si="15"/>
        <v>มาก</v>
      </c>
    </row>
    <row r="454" spans="1:4" s="14" customFormat="1" x14ac:dyDescent="0.5">
      <c r="A454" s="60" t="s">
        <v>113</v>
      </c>
      <c r="B454" s="61">
        <f>'EPE (Pre-Intermediate)'!O30</f>
        <v>4.6206896551724137</v>
      </c>
      <c r="C454" s="61">
        <f>'EPE (Pre-Intermediate)'!O31</f>
        <v>0.48521542343000856</v>
      </c>
      <c r="D454" s="62" t="str">
        <f t="shared" si="15"/>
        <v>มากที่สุด</v>
      </c>
    </row>
    <row r="455" spans="1:4" s="14" customFormat="1" x14ac:dyDescent="0.5">
      <c r="A455" s="60" t="s">
        <v>114</v>
      </c>
      <c r="B455" s="61">
        <f>'EPE (Pre-Intermediate)'!P30</f>
        <v>4.5862068965517242</v>
      </c>
      <c r="C455" s="61">
        <f>'EPE (Pre-Intermediate)'!P31</f>
        <v>0.4925123054167525</v>
      </c>
      <c r="D455" s="62" t="str">
        <f t="shared" si="15"/>
        <v>มากที่สุด</v>
      </c>
    </row>
    <row r="456" spans="1:4" s="14" customFormat="1" x14ac:dyDescent="0.5">
      <c r="A456" s="60" t="s">
        <v>115</v>
      </c>
      <c r="B456" s="61">
        <f>'EPE (Pre-Intermediate)'!Q30</f>
        <v>4.5862068965517242</v>
      </c>
      <c r="C456" s="61">
        <f>'EPE (Pre-Intermediate)'!Q31</f>
        <v>0.4925123054167525</v>
      </c>
      <c r="D456" s="62" t="str">
        <f t="shared" si="15"/>
        <v>มากที่สุด</v>
      </c>
    </row>
    <row r="457" spans="1:4" s="14" customFormat="1" x14ac:dyDescent="0.5">
      <c r="A457" s="60" t="s">
        <v>116</v>
      </c>
      <c r="B457" s="61">
        <f>'EPE (Pre-Intermediate)'!T30</f>
        <v>4.3448275862068968</v>
      </c>
      <c r="C457" s="61">
        <f>'EPE (Pre-Intermediate)'!T31</f>
        <v>0.47531202593415012</v>
      </c>
      <c r="D457" s="62" t="str">
        <f t="shared" si="15"/>
        <v>มาก</v>
      </c>
    </row>
    <row r="458" spans="1:4" s="14" customFormat="1" ht="22.5" thickBot="1" x14ac:dyDescent="0.55000000000000004">
      <c r="A458" s="63" t="s">
        <v>117</v>
      </c>
      <c r="B458" s="64">
        <f>AVERAGE(B448:B457)</f>
        <v>4.5310344827586198</v>
      </c>
      <c r="C458" s="64">
        <f>AVERAGE(C448:C457)</f>
        <v>0.5205440008375577</v>
      </c>
      <c r="D458" s="65" t="str">
        <f t="shared" si="15"/>
        <v>มากที่สุด</v>
      </c>
    </row>
    <row r="459" spans="1:4" s="14" customFormat="1" ht="22.5" thickTop="1" x14ac:dyDescent="0.5">
      <c r="A459" s="89"/>
      <c r="B459" s="90"/>
      <c r="C459" s="90"/>
      <c r="D459" s="91"/>
    </row>
    <row r="460" spans="1:4" s="7" customFormat="1" ht="24" x14ac:dyDescent="0.55000000000000004">
      <c r="A460" s="70" t="s">
        <v>325</v>
      </c>
      <c r="B460" s="71"/>
      <c r="C460" s="71"/>
      <c r="D460" s="72"/>
    </row>
    <row r="461" spans="1:4" s="7" customFormat="1" ht="24" x14ac:dyDescent="0.55000000000000004">
      <c r="A461" s="70" t="s">
        <v>573</v>
      </c>
      <c r="B461" s="71"/>
      <c r="C461" s="71"/>
      <c r="D461" s="72"/>
    </row>
    <row r="462" spans="1:4" s="7" customFormat="1" ht="24" x14ac:dyDescent="0.55000000000000004">
      <c r="A462" s="70" t="s">
        <v>574</v>
      </c>
      <c r="B462" s="71"/>
      <c r="C462" s="71"/>
      <c r="D462" s="72"/>
    </row>
    <row r="463" spans="1:4" s="7" customFormat="1" ht="24" x14ac:dyDescent="0.55000000000000004">
      <c r="A463" s="70" t="s">
        <v>575</v>
      </c>
      <c r="B463" s="71"/>
      <c r="C463" s="71"/>
      <c r="D463" s="72"/>
    </row>
    <row r="464" spans="1:4" s="7" customFormat="1" ht="24" x14ac:dyDescent="0.55000000000000004">
      <c r="A464" s="70" t="s">
        <v>609</v>
      </c>
      <c r="B464" s="71"/>
      <c r="C464" s="71"/>
      <c r="D464" s="72"/>
    </row>
    <row r="465" spans="1:7" s="7" customFormat="1" ht="24" x14ac:dyDescent="0.55000000000000004">
      <c r="A465" s="70" t="s">
        <v>576</v>
      </c>
      <c r="B465" s="71"/>
      <c r="C465" s="71"/>
      <c r="D465" s="72"/>
    </row>
    <row r="466" spans="1:7" s="7" customFormat="1" ht="24" x14ac:dyDescent="0.55000000000000004">
      <c r="A466" s="70" t="s">
        <v>601</v>
      </c>
      <c r="B466" s="71"/>
      <c r="C466" s="71"/>
      <c r="D466" s="72"/>
    </row>
    <row r="467" spans="1:7" s="7" customFormat="1" ht="24" x14ac:dyDescent="0.55000000000000004">
      <c r="A467" s="70" t="s">
        <v>602</v>
      </c>
      <c r="B467" s="71"/>
      <c r="C467" s="71"/>
      <c r="D467" s="72"/>
    </row>
    <row r="468" spans="1:7" s="7" customFormat="1" ht="24" x14ac:dyDescent="0.55000000000000004">
      <c r="A468" s="70"/>
      <c r="B468" s="71"/>
      <c r="C468" s="71"/>
      <c r="D468" s="72"/>
    </row>
    <row r="469" spans="1:7" s="7" customFormat="1" ht="24" x14ac:dyDescent="0.55000000000000004">
      <c r="A469" s="70"/>
      <c r="B469" s="71"/>
      <c r="C469" s="71"/>
      <c r="D469" s="72"/>
    </row>
    <row r="470" spans="1:7" s="7" customFormat="1" ht="24" x14ac:dyDescent="0.55000000000000004">
      <c r="A470" s="70"/>
      <c r="B470" s="71"/>
      <c r="C470" s="71"/>
      <c r="D470" s="72"/>
    </row>
    <row r="471" spans="1:7" s="7" customFormat="1" ht="24" x14ac:dyDescent="0.55000000000000004">
      <c r="A471" s="70"/>
      <c r="B471" s="71"/>
      <c r="C471" s="71"/>
      <c r="D471" s="72"/>
    </row>
    <row r="472" spans="1:7" s="7" customFormat="1" ht="24" x14ac:dyDescent="0.55000000000000004">
      <c r="A472" s="70"/>
      <c r="B472" s="71"/>
      <c r="C472" s="71"/>
      <c r="D472" s="72"/>
    </row>
    <row r="473" spans="1:7" s="7" customFormat="1" ht="24" x14ac:dyDescent="0.55000000000000004">
      <c r="A473" s="70"/>
      <c r="B473" s="71"/>
      <c r="C473" s="71"/>
      <c r="D473" s="72"/>
    </row>
    <row r="474" spans="1:7" s="7" customFormat="1" ht="24" x14ac:dyDescent="0.55000000000000004">
      <c r="A474" s="70"/>
      <c r="B474" s="71"/>
      <c r="C474" s="71"/>
      <c r="D474" s="72"/>
    </row>
    <row r="475" spans="1:7" s="7" customFormat="1" ht="24" x14ac:dyDescent="0.55000000000000004">
      <c r="A475" s="70"/>
      <c r="B475" s="71"/>
      <c r="C475" s="71"/>
      <c r="D475" s="72"/>
    </row>
    <row r="476" spans="1:7" s="7" customFormat="1" ht="24" x14ac:dyDescent="0.55000000000000004">
      <c r="A476" s="70"/>
      <c r="B476" s="71"/>
      <c r="C476" s="71"/>
      <c r="D476" s="72"/>
    </row>
    <row r="477" spans="1:7" s="11" customFormat="1" ht="24" x14ac:dyDescent="0.55000000000000004">
      <c r="A477" s="11" t="s">
        <v>133</v>
      </c>
      <c r="E477" s="73"/>
      <c r="F477" s="73"/>
      <c r="G477" s="73"/>
    </row>
    <row r="478" spans="1:7" s="11" customFormat="1" ht="24" x14ac:dyDescent="0.55000000000000004">
      <c r="A478" s="11" t="s">
        <v>537</v>
      </c>
      <c r="E478" s="73"/>
      <c r="F478" s="73"/>
      <c r="G478" s="73"/>
    </row>
    <row r="479" spans="1:7" s="11" customFormat="1" ht="21" customHeight="1" x14ac:dyDescent="0.55000000000000004">
      <c r="A479" s="234" t="s">
        <v>65</v>
      </c>
      <c r="B479" s="236"/>
      <c r="C479" s="238" t="s">
        <v>119</v>
      </c>
      <c r="D479" s="74" t="s">
        <v>120</v>
      </c>
      <c r="E479" s="73"/>
      <c r="F479" s="75"/>
      <c r="G479" s="73"/>
    </row>
    <row r="480" spans="1:7" s="11" customFormat="1" ht="13.5" customHeight="1" x14ac:dyDescent="0.55000000000000004">
      <c r="A480" s="235"/>
      <c r="B480" s="237"/>
      <c r="C480" s="239"/>
      <c r="D480" s="76" t="s">
        <v>121</v>
      </c>
      <c r="E480" s="73"/>
      <c r="F480" s="73"/>
      <c r="G480" s="73"/>
    </row>
    <row r="481" spans="1:7" s="7" customFormat="1" ht="24" x14ac:dyDescent="0.55000000000000004">
      <c r="A481" s="77" t="s">
        <v>122</v>
      </c>
      <c r="B481" s="78"/>
      <c r="C481" s="78"/>
      <c r="D481" s="44"/>
      <c r="E481" s="10"/>
      <c r="F481" s="10"/>
      <c r="G481" s="10"/>
    </row>
    <row r="482" spans="1:7" s="7" customFormat="1" ht="25.5" customHeight="1" x14ac:dyDescent="0.55000000000000004">
      <c r="A482" s="79" t="s">
        <v>123</v>
      </c>
      <c r="B482" s="80">
        <f>'EPE (Pre-Intermediate)'!R30</f>
        <v>3.7241379310344827</v>
      </c>
      <c r="C482" s="80">
        <f>'EPE (Pre-Intermediate)'!R31</f>
        <v>0.97897031493644082</v>
      </c>
      <c r="D482" s="81" t="str">
        <f>IF(B482&gt;4.5,"มากที่สุด",IF(B482&gt;3.5,"มาก",IF(B482&gt;2.5,"ปานกลาง",IF(B482&gt;1.5,"น้อย",IF(B482&lt;=1.5,"น้อยที่สุด")))))</f>
        <v>มาก</v>
      </c>
      <c r="E482" s="10"/>
      <c r="F482" s="10"/>
      <c r="G482" s="10"/>
    </row>
    <row r="483" spans="1:7" s="7" customFormat="1" ht="24.75" thickBot="1" x14ac:dyDescent="0.6">
      <c r="A483" s="82" t="s">
        <v>124</v>
      </c>
      <c r="B483" s="83">
        <f>AVERAGE(B482:B482)</f>
        <v>3.7241379310344827</v>
      </c>
      <c r="C483" s="83">
        <f>SUM(C482)</f>
        <v>0.97897031493644082</v>
      </c>
      <c r="D483" s="84" t="str">
        <f>IF(B483&gt;4.5,"มากที่สุด",IF(B483&gt;3.5,"มาก",IF(B483&gt;2.5,"ปานกลาง",IF(B483&gt;1.5,"น้อย",IF(B483&lt;=1.5,"น้อยที่สุด")))))</f>
        <v>มาก</v>
      </c>
      <c r="E483" s="10"/>
      <c r="F483" s="10"/>
      <c r="G483" s="10"/>
    </row>
    <row r="484" spans="1:7" s="7" customFormat="1" ht="24.75" thickTop="1" x14ac:dyDescent="0.55000000000000004">
      <c r="A484" s="85" t="s">
        <v>125</v>
      </c>
      <c r="B484" s="78"/>
      <c r="C484" s="78"/>
      <c r="D484" s="78"/>
      <c r="E484" s="10"/>
      <c r="F484" s="10"/>
      <c r="G484" s="10"/>
    </row>
    <row r="485" spans="1:7" s="7" customFormat="1" ht="25.5" customHeight="1" x14ac:dyDescent="0.55000000000000004">
      <c r="A485" s="79" t="s">
        <v>126</v>
      </c>
      <c r="B485" s="80">
        <f>'EPE (Pre-Intermediate)'!S30</f>
        <v>4.2758620689655169</v>
      </c>
      <c r="C485" s="80">
        <f>'EPE (Pre-Intermediate)'!S31</f>
        <v>0.51838953028871937</v>
      </c>
      <c r="D485" s="86" t="str">
        <f>IF(B485&gt;4.5,"มากที่สุด",IF(B485&gt;3.5,"มาก",IF(B485&gt;2.5,"ปานกลาง",IF(B485&gt;1.5,"น้อย",IF(B485&lt;=1.5,"น้อยที่สุด")))))</f>
        <v>มาก</v>
      </c>
      <c r="E485" s="10"/>
      <c r="F485" s="10"/>
      <c r="G485" s="10"/>
    </row>
    <row r="486" spans="1:7" s="7" customFormat="1" ht="24.75" thickBot="1" x14ac:dyDescent="0.6">
      <c r="A486" s="82" t="s">
        <v>124</v>
      </c>
      <c r="B486" s="83">
        <f>AVERAGE(B485:B485)</f>
        <v>4.2758620689655169</v>
      </c>
      <c r="C486" s="83">
        <f>SUM(C485)</f>
        <v>0.51838953028871937</v>
      </c>
      <c r="D486" s="87" t="str">
        <f>IF(B486&gt;4.5,"มากที่สุด",IF(B486&gt;3.5,"มาก",IF(B486&gt;2.5,"ปานกลาง",IF(B486&gt;1.5,"น้อย",IF(B486&lt;=1.5,"น้อยที่สุด")))))</f>
        <v>มาก</v>
      </c>
      <c r="E486" s="10"/>
      <c r="F486" s="10"/>
      <c r="G486" s="10"/>
    </row>
    <row r="487" spans="1:7" s="7" customFormat="1" ht="24.75" thickTop="1" x14ac:dyDescent="0.55000000000000004">
      <c r="A487" s="88"/>
      <c r="E487" s="10"/>
      <c r="F487" s="10"/>
      <c r="G487" s="10"/>
    </row>
    <row r="488" spans="1:7" s="7" customFormat="1" ht="24" x14ac:dyDescent="0.55000000000000004">
      <c r="A488" s="7" t="s">
        <v>326</v>
      </c>
    </row>
    <row r="489" spans="1:7" s="7" customFormat="1" ht="24" x14ac:dyDescent="0.55000000000000004">
      <c r="A489" s="7" t="s">
        <v>603</v>
      </c>
    </row>
    <row r="490" spans="1:7" s="7" customFormat="1" ht="24" x14ac:dyDescent="0.55000000000000004">
      <c r="A490" s="7" t="s">
        <v>577</v>
      </c>
    </row>
    <row r="491" spans="1:7" s="7" customFormat="1" ht="24" x14ac:dyDescent="0.55000000000000004"/>
    <row r="492" spans="1:7" s="7" customFormat="1" ht="24" x14ac:dyDescent="0.55000000000000004"/>
    <row r="493" spans="1:7" s="7" customFormat="1" ht="24" x14ac:dyDescent="0.55000000000000004"/>
    <row r="494" spans="1:7" s="7" customFormat="1" ht="24" x14ac:dyDescent="0.55000000000000004"/>
    <row r="495" spans="1:7" s="7" customFormat="1" ht="24" x14ac:dyDescent="0.55000000000000004"/>
    <row r="496" spans="1:7" s="7" customFormat="1" ht="24" x14ac:dyDescent="0.55000000000000004"/>
    <row r="497" spans="1:4" s="7" customFormat="1" ht="24" x14ac:dyDescent="0.55000000000000004"/>
    <row r="498" spans="1:4" s="7" customFormat="1" ht="24" x14ac:dyDescent="0.55000000000000004"/>
    <row r="499" spans="1:4" s="7" customFormat="1" ht="24" x14ac:dyDescent="0.55000000000000004"/>
    <row r="500" spans="1:4" s="7" customFormat="1" ht="24" x14ac:dyDescent="0.55000000000000004"/>
    <row r="501" spans="1:4" s="7" customFormat="1" ht="24" x14ac:dyDescent="0.55000000000000004"/>
    <row r="502" spans="1:4" s="7" customFormat="1" ht="24" x14ac:dyDescent="0.55000000000000004"/>
    <row r="503" spans="1:4" s="7" customFormat="1" ht="24" x14ac:dyDescent="0.55000000000000004"/>
    <row r="504" spans="1:4" s="7" customFormat="1" ht="24" x14ac:dyDescent="0.55000000000000004"/>
    <row r="505" spans="1:4" s="7" customFormat="1" ht="24" x14ac:dyDescent="0.55000000000000004"/>
    <row r="506" spans="1:4" s="7" customFormat="1" ht="24" x14ac:dyDescent="0.55000000000000004"/>
    <row r="507" spans="1:4" s="7" customFormat="1" ht="24" x14ac:dyDescent="0.55000000000000004"/>
    <row r="508" spans="1:4" s="7" customFormat="1" ht="24" x14ac:dyDescent="0.55000000000000004"/>
    <row r="509" spans="1:4" s="7" customFormat="1" ht="24" x14ac:dyDescent="0.55000000000000004"/>
    <row r="510" spans="1:4" s="14" customFormat="1" ht="24" x14ac:dyDescent="0.55000000000000004">
      <c r="A510" s="40" t="s">
        <v>134</v>
      </c>
      <c r="B510" s="16"/>
      <c r="C510" s="16"/>
    </row>
    <row r="511" spans="1:4" s="14" customFormat="1" x14ac:dyDescent="0.5">
      <c r="A511" s="229" t="s">
        <v>103</v>
      </c>
      <c r="B511" s="231" t="s">
        <v>538</v>
      </c>
      <c r="C511" s="232"/>
      <c r="D511" s="233"/>
    </row>
    <row r="512" spans="1:4" s="14" customFormat="1" ht="56.25" x14ac:dyDescent="0.5">
      <c r="A512" s="230"/>
      <c r="B512" s="58" t="s">
        <v>104</v>
      </c>
      <c r="C512" s="59" t="s">
        <v>105</v>
      </c>
      <c r="D512" s="59" t="s">
        <v>106</v>
      </c>
    </row>
    <row r="513" spans="1:4" s="14" customFormat="1" x14ac:dyDescent="0.5">
      <c r="A513" s="60" t="s">
        <v>107</v>
      </c>
      <c r="B513" s="61">
        <f>'EPE (Starter 2)'!I28</f>
        <v>4.5185185185185182</v>
      </c>
      <c r="C513" s="61">
        <f>'EPE (Starter 2)'!I29</f>
        <v>0.83312754660755295</v>
      </c>
      <c r="D513" s="62" t="str">
        <f>IF(B513&gt;4.5,"มากที่สุด",IF(B513&gt;3.5,"มาก",IF(B513&gt;2.5,"ปานกลาง",IF(B513&gt;1.5,"น้อย",IF(B513&lt;=1.5,"น้อยที่สุด")))))</f>
        <v>มากที่สุด</v>
      </c>
    </row>
    <row r="514" spans="1:4" s="14" customFormat="1" x14ac:dyDescent="0.5">
      <c r="A514" s="60" t="s">
        <v>108</v>
      </c>
      <c r="B514" s="61">
        <f>'EPE (Starter 2)'!J28</f>
        <v>4.333333333333333</v>
      </c>
      <c r="C514" s="61">
        <f>'EPE (Starter 2)'!J29</f>
        <v>0.72008229982309846</v>
      </c>
      <c r="D514" s="62" t="str">
        <f t="shared" ref="D514:D523" si="16">IF(B514&gt;4.5,"มากที่สุด",IF(B514&gt;3.5,"มาก",IF(B514&gt;2.5,"ปานกลาง",IF(B514&gt;1.5,"น้อย",IF(B514&lt;=1.5,"น้อยที่สุด")))))</f>
        <v>มาก</v>
      </c>
    </row>
    <row r="515" spans="1:4" s="14" customFormat="1" x14ac:dyDescent="0.5">
      <c r="A515" s="60" t="s">
        <v>109</v>
      </c>
      <c r="B515" s="61">
        <f>'EPE (Starter 2)'!K28</f>
        <v>4.666666666666667</v>
      </c>
      <c r="C515" s="61">
        <f>'EPE (Starter 2)'!K29</f>
        <v>0.54433105395182513</v>
      </c>
      <c r="D515" s="62" t="str">
        <f t="shared" si="16"/>
        <v>มากที่สุด</v>
      </c>
    </row>
    <row r="516" spans="1:4" s="14" customFormat="1" x14ac:dyDescent="0.5">
      <c r="A516" s="60" t="s">
        <v>110</v>
      </c>
      <c r="B516" s="61">
        <f>'EPE (Starter 2)'!L28</f>
        <v>4.4814814814814818</v>
      </c>
      <c r="C516" s="61">
        <f>'EPE (Starter 2)'!L29</f>
        <v>0.6307180135528303</v>
      </c>
      <c r="D516" s="62" t="str">
        <f t="shared" si="16"/>
        <v>มาก</v>
      </c>
    </row>
    <row r="517" spans="1:4" s="14" customFormat="1" x14ac:dyDescent="0.5">
      <c r="A517" s="60" t="s">
        <v>111</v>
      </c>
      <c r="B517" s="61">
        <f>'EPE (Starter 2)'!M28</f>
        <v>4.666666666666667</v>
      </c>
      <c r="C517" s="61">
        <f>'EPE (Starter 2)'!M29</f>
        <v>0.54433105395182513</v>
      </c>
      <c r="D517" s="62" t="str">
        <f t="shared" si="16"/>
        <v>มากที่สุด</v>
      </c>
    </row>
    <row r="518" spans="1:4" s="14" customFormat="1" x14ac:dyDescent="0.5">
      <c r="A518" s="60" t="s">
        <v>112</v>
      </c>
      <c r="B518" s="61">
        <f>'EPE (Starter 2)'!N28</f>
        <v>4.5925925925925926</v>
      </c>
      <c r="C518" s="61">
        <f>'EPE (Starter 2)'!N29</f>
        <v>0.56169447733715427</v>
      </c>
      <c r="D518" s="62" t="str">
        <f t="shared" si="16"/>
        <v>มากที่สุด</v>
      </c>
    </row>
    <row r="519" spans="1:4" s="14" customFormat="1" x14ac:dyDescent="0.5">
      <c r="A519" s="60" t="s">
        <v>113</v>
      </c>
      <c r="B519" s="61">
        <f>'EPE (Starter 2)'!O28</f>
        <v>4.6923076923076925</v>
      </c>
      <c r="C519" s="61">
        <f>'EPE (Starter 2)'!O29</f>
        <v>0.46153846153846151</v>
      </c>
      <c r="D519" s="62" t="str">
        <f t="shared" si="16"/>
        <v>มากที่สุด</v>
      </c>
    </row>
    <row r="520" spans="1:4" s="14" customFormat="1" x14ac:dyDescent="0.5">
      <c r="A520" s="60" t="s">
        <v>114</v>
      </c>
      <c r="B520" s="61">
        <f>'EPE (Starter 2)'!P28</f>
        <v>4.7407407407407405</v>
      </c>
      <c r="C520" s="61">
        <f>'EPE (Starter 2)'!P29</f>
        <v>0.438228132081453</v>
      </c>
      <c r="D520" s="62" t="str">
        <f t="shared" si="16"/>
        <v>มากที่สุด</v>
      </c>
    </row>
    <row r="521" spans="1:4" s="14" customFormat="1" x14ac:dyDescent="0.5">
      <c r="A521" s="60" t="s">
        <v>115</v>
      </c>
      <c r="B521" s="61">
        <f>'EPE (Starter 2)'!Q28</f>
        <v>4.8148148148148149</v>
      </c>
      <c r="C521" s="61">
        <f>'EPE (Starter 2)'!Q29</f>
        <v>0.38844772154450058</v>
      </c>
      <c r="D521" s="62" t="str">
        <f t="shared" si="16"/>
        <v>มากที่สุด</v>
      </c>
    </row>
    <row r="522" spans="1:4" s="14" customFormat="1" x14ac:dyDescent="0.5">
      <c r="A522" s="60" t="s">
        <v>116</v>
      </c>
      <c r="B522" s="61">
        <f>'EPE (Starter 2)'!T28</f>
        <v>4.4074074074074074</v>
      </c>
      <c r="C522" s="61">
        <f>'EPE (Starter 2)'!T29</f>
        <v>0.6241592424575102</v>
      </c>
      <c r="D522" s="62" t="str">
        <f t="shared" si="16"/>
        <v>มาก</v>
      </c>
    </row>
    <row r="523" spans="1:4" s="14" customFormat="1" ht="22.5" thickBot="1" x14ac:dyDescent="0.55000000000000004">
      <c r="A523" s="63" t="s">
        <v>117</v>
      </c>
      <c r="B523" s="64">
        <f>AVERAGE(B513:B522)</f>
        <v>4.5914529914529911</v>
      </c>
      <c r="C523" s="64">
        <f>AVERAGE(C513:C522)</f>
        <v>0.57466580028462122</v>
      </c>
      <c r="D523" s="65" t="str">
        <f t="shared" si="16"/>
        <v>มากที่สุด</v>
      </c>
    </row>
    <row r="524" spans="1:4" s="14" customFormat="1" ht="22.5" thickTop="1" x14ac:dyDescent="0.5">
      <c r="A524" s="89"/>
      <c r="B524" s="90"/>
      <c r="C524" s="90"/>
      <c r="D524" s="91"/>
    </row>
    <row r="525" spans="1:4" s="7" customFormat="1" ht="24" x14ac:dyDescent="0.55000000000000004">
      <c r="A525" s="70" t="s">
        <v>180</v>
      </c>
      <c r="B525" s="71"/>
      <c r="C525" s="71"/>
      <c r="D525" s="72"/>
    </row>
    <row r="526" spans="1:4" s="7" customFormat="1" ht="24" x14ac:dyDescent="0.55000000000000004">
      <c r="A526" s="70" t="s">
        <v>323</v>
      </c>
      <c r="B526" s="71"/>
      <c r="C526" s="71"/>
      <c r="D526" s="72"/>
    </row>
    <row r="527" spans="1:4" s="7" customFormat="1" ht="24" x14ac:dyDescent="0.55000000000000004">
      <c r="A527" s="70" t="s">
        <v>181</v>
      </c>
      <c r="B527" s="71"/>
      <c r="C527" s="71"/>
      <c r="D527" s="72"/>
    </row>
    <row r="528" spans="1:4" s="7" customFormat="1" ht="24" x14ac:dyDescent="0.55000000000000004">
      <c r="A528" s="70" t="s">
        <v>578</v>
      </c>
      <c r="B528" s="71"/>
      <c r="C528" s="71"/>
      <c r="D528" s="72"/>
    </row>
    <row r="529" spans="1:7" s="7" customFormat="1" ht="24" x14ac:dyDescent="0.55000000000000004">
      <c r="A529" s="70" t="s">
        <v>579</v>
      </c>
      <c r="B529" s="71"/>
      <c r="C529" s="71"/>
      <c r="D529" s="72"/>
    </row>
    <row r="530" spans="1:7" s="7" customFormat="1" ht="24" x14ac:dyDescent="0.55000000000000004">
      <c r="A530" s="70" t="s">
        <v>580</v>
      </c>
      <c r="B530" s="71"/>
      <c r="C530" s="71"/>
      <c r="D530" s="72"/>
    </row>
    <row r="531" spans="1:7" s="7" customFormat="1" ht="24" x14ac:dyDescent="0.55000000000000004">
      <c r="A531" s="70"/>
      <c r="B531" s="71"/>
      <c r="C531" s="71"/>
      <c r="D531" s="72"/>
    </row>
    <row r="532" spans="1:7" s="7" customFormat="1" ht="24" x14ac:dyDescent="0.55000000000000004">
      <c r="A532" s="70"/>
      <c r="B532" s="71"/>
      <c r="C532" s="71"/>
      <c r="D532" s="72"/>
    </row>
    <row r="533" spans="1:7" s="7" customFormat="1" ht="24" x14ac:dyDescent="0.55000000000000004">
      <c r="A533" s="70"/>
      <c r="B533" s="71"/>
      <c r="C533" s="71"/>
      <c r="D533" s="72"/>
    </row>
    <row r="534" spans="1:7" s="7" customFormat="1" ht="24" x14ac:dyDescent="0.55000000000000004">
      <c r="A534" s="70"/>
      <c r="B534" s="71"/>
      <c r="C534" s="71"/>
      <c r="D534" s="72"/>
    </row>
    <row r="535" spans="1:7" s="7" customFormat="1" ht="24" x14ac:dyDescent="0.55000000000000004">
      <c r="A535" s="70"/>
      <c r="B535" s="71"/>
      <c r="C535" s="71"/>
      <c r="D535" s="72"/>
    </row>
    <row r="536" spans="1:7" s="7" customFormat="1" ht="24" x14ac:dyDescent="0.55000000000000004">
      <c r="A536" s="70"/>
      <c r="B536" s="71"/>
      <c r="C536" s="71"/>
      <c r="D536" s="72"/>
    </row>
    <row r="537" spans="1:7" s="7" customFormat="1" ht="24" x14ac:dyDescent="0.55000000000000004">
      <c r="A537" s="70"/>
      <c r="B537" s="71"/>
      <c r="C537" s="71"/>
      <c r="D537" s="72"/>
    </row>
    <row r="538" spans="1:7" s="7" customFormat="1" ht="24" x14ac:dyDescent="0.55000000000000004">
      <c r="A538" s="70"/>
      <c r="B538" s="71"/>
      <c r="C538" s="71"/>
      <c r="D538" s="72"/>
    </row>
    <row r="539" spans="1:7" s="7" customFormat="1" ht="24" x14ac:dyDescent="0.55000000000000004">
      <c r="A539" s="70"/>
      <c r="B539" s="71"/>
      <c r="C539" s="71"/>
      <c r="D539" s="72"/>
    </row>
    <row r="540" spans="1:7" s="7" customFormat="1" ht="24" x14ac:dyDescent="0.55000000000000004">
      <c r="A540" s="70"/>
      <c r="B540" s="71"/>
      <c r="C540" s="71"/>
      <c r="D540" s="72"/>
    </row>
    <row r="541" spans="1:7" s="7" customFormat="1" ht="24" x14ac:dyDescent="0.55000000000000004">
      <c r="A541" s="70"/>
      <c r="B541" s="71"/>
      <c r="C541" s="71"/>
      <c r="D541" s="72"/>
    </row>
    <row r="542" spans="1:7" s="7" customFormat="1" ht="24" x14ac:dyDescent="0.55000000000000004">
      <c r="A542" s="70"/>
      <c r="B542" s="71"/>
      <c r="C542" s="71"/>
      <c r="D542" s="72"/>
    </row>
    <row r="543" spans="1:7" s="11" customFormat="1" ht="24" x14ac:dyDescent="0.55000000000000004">
      <c r="A543" s="11" t="s">
        <v>135</v>
      </c>
      <c r="E543" s="73"/>
      <c r="F543" s="73"/>
      <c r="G543" s="73"/>
    </row>
    <row r="544" spans="1:7" s="11" customFormat="1" ht="24" x14ac:dyDescent="0.55000000000000004">
      <c r="A544" s="11" t="s">
        <v>539</v>
      </c>
      <c r="E544" s="73"/>
      <c r="F544" s="73"/>
      <c r="G544" s="73"/>
    </row>
    <row r="545" spans="1:7" s="11" customFormat="1" ht="21" customHeight="1" x14ac:dyDescent="0.55000000000000004">
      <c r="A545" s="234" t="s">
        <v>65</v>
      </c>
      <c r="B545" s="236"/>
      <c r="C545" s="238" t="s">
        <v>119</v>
      </c>
      <c r="D545" s="74" t="s">
        <v>120</v>
      </c>
      <c r="E545" s="73"/>
      <c r="F545" s="75"/>
      <c r="G545" s="73"/>
    </row>
    <row r="546" spans="1:7" s="11" customFormat="1" ht="13.5" customHeight="1" x14ac:dyDescent="0.55000000000000004">
      <c r="A546" s="235"/>
      <c r="B546" s="237"/>
      <c r="C546" s="239"/>
      <c r="D546" s="76" t="s">
        <v>121</v>
      </c>
      <c r="E546" s="73"/>
      <c r="F546" s="73"/>
      <c r="G546" s="73"/>
    </row>
    <row r="547" spans="1:7" s="7" customFormat="1" ht="24" x14ac:dyDescent="0.55000000000000004">
      <c r="A547" s="77" t="s">
        <v>122</v>
      </c>
      <c r="B547" s="78"/>
      <c r="C547" s="78"/>
      <c r="D547" s="44"/>
      <c r="E547" s="10"/>
      <c r="F547" s="10"/>
      <c r="G547" s="10"/>
    </row>
    <row r="548" spans="1:7" s="7" customFormat="1" ht="25.5" customHeight="1" x14ac:dyDescent="0.55000000000000004">
      <c r="A548" s="79" t="s">
        <v>123</v>
      </c>
      <c r="B548" s="80">
        <f>'EPE (Starter 2)'!R28</f>
        <v>3.1851851851851851</v>
      </c>
      <c r="C548" s="80">
        <f>'EPE (Starter 2)'!R29</f>
        <v>1.2776435785674318</v>
      </c>
      <c r="D548" s="81" t="str">
        <f>IF(B548&gt;4.5,"มากที่สุด",IF(B548&gt;3.5,"มาก",IF(B548&gt;2.5,"ปานกลาง",IF(B548&gt;1.5,"น้อย",IF(B548&lt;=1.5,"น้อยที่สุด")))))</f>
        <v>ปานกลาง</v>
      </c>
      <c r="E548" s="10"/>
      <c r="F548" s="10"/>
      <c r="G548" s="10"/>
    </row>
    <row r="549" spans="1:7" s="7" customFormat="1" ht="24.75" thickBot="1" x14ac:dyDescent="0.6">
      <c r="A549" s="82" t="s">
        <v>124</v>
      </c>
      <c r="B549" s="83">
        <f>AVERAGE(B548:B548)</f>
        <v>3.1851851851851851</v>
      </c>
      <c r="C549" s="83">
        <f>SUM(C548)</f>
        <v>1.2776435785674318</v>
      </c>
      <c r="D549" s="84" t="str">
        <f>IF(B549&gt;4.5,"มากที่สุด",IF(B549&gt;3.5,"มาก",IF(B549&gt;2.5,"ปานกลาง",IF(B549&gt;1.5,"น้อย",IF(B549&lt;=1.5,"น้อยที่สุด")))))</f>
        <v>ปานกลาง</v>
      </c>
      <c r="E549" s="10"/>
      <c r="F549" s="10"/>
      <c r="G549" s="10"/>
    </row>
    <row r="550" spans="1:7" s="7" customFormat="1" ht="24.75" thickTop="1" x14ac:dyDescent="0.55000000000000004">
      <c r="A550" s="85" t="s">
        <v>125</v>
      </c>
      <c r="B550" s="78"/>
      <c r="C550" s="78"/>
      <c r="D550" s="78"/>
      <c r="E550" s="10"/>
      <c r="F550" s="10"/>
      <c r="G550" s="10"/>
    </row>
    <row r="551" spans="1:7" s="7" customFormat="1" ht="25.5" customHeight="1" x14ac:dyDescent="0.55000000000000004">
      <c r="A551" s="79" t="s">
        <v>126</v>
      </c>
      <c r="B551" s="80">
        <f>'EPE (Starter 2)'!S28</f>
        <v>4.2962962962962967</v>
      </c>
      <c r="C551" s="80">
        <f>'EPE (Starter 2)'!S29</f>
        <v>0.65629796839516241</v>
      </c>
      <c r="D551" s="86" t="str">
        <f>IF(B551&gt;4.5,"มากที่สุด",IF(B551&gt;3.5,"มาก",IF(B551&gt;2.5,"ปานกลาง",IF(B551&gt;1.5,"น้อย",IF(B551&lt;=1.5,"น้อยที่สุด")))))</f>
        <v>มาก</v>
      </c>
      <c r="E551" s="10"/>
      <c r="F551" s="10"/>
      <c r="G551" s="10"/>
    </row>
    <row r="552" spans="1:7" s="7" customFormat="1" ht="24.75" thickBot="1" x14ac:dyDescent="0.6">
      <c r="A552" s="82" t="s">
        <v>124</v>
      </c>
      <c r="B552" s="83">
        <f>AVERAGE(B551:B551)</f>
        <v>4.2962962962962967</v>
      </c>
      <c r="C552" s="83">
        <f>SUM(C551)</f>
        <v>0.65629796839516241</v>
      </c>
      <c r="D552" s="87" t="str">
        <f>IF(B552&gt;4.5,"มากที่สุด",IF(B552&gt;3.5,"มาก",IF(B552&gt;2.5,"ปานกลาง",IF(B552&gt;1.5,"น้อย",IF(B552&lt;=1.5,"น้อยที่สุด")))))</f>
        <v>มาก</v>
      </c>
      <c r="E552" s="10"/>
      <c r="F552" s="10"/>
      <c r="G552" s="10"/>
    </row>
    <row r="553" spans="1:7" s="7" customFormat="1" ht="24.75" thickTop="1" x14ac:dyDescent="0.55000000000000004">
      <c r="A553" s="88"/>
      <c r="E553" s="10"/>
      <c r="F553" s="10"/>
      <c r="G553" s="10"/>
    </row>
    <row r="554" spans="1:7" s="7" customFormat="1" ht="24" x14ac:dyDescent="0.55000000000000004">
      <c r="A554" s="7" t="s">
        <v>327</v>
      </c>
    </row>
    <row r="555" spans="1:7" s="7" customFormat="1" ht="24" x14ac:dyDescent="0.55000000000000004">
      <c r="A555" s="7" t="s">
        <v>581</v>
      </c>
    </row>
    <row r="556" spans="1:7" s="7" customFormat="1" ht="24" x14ac:dyDescent="0.55000000000000004">
      <c r="A556" s="7" t="s">
        <v>328</v>
      </c>
    </row>
    <row r="557" spans="1:7" s="7" customFormat="1" ht="18" customHeight="1" x14ac:dyDescent="0.55000000000000004"/>
    <row r="558" spans="1:7" s="14" customFormat="1" ht="24" x14ac:dyDescent="0.55000000000000004">
      <c r="A558" s="40" t="s">
        <v>177</v>
      </c>
      <c r="B558" s="16"/>
      <c r="C558" s="16"/>
    </row>
    <row r="559" spans="1:7" s="14" customFormat="1" x14ac:dyDescent="0.5">
      <c r="A559" s="229" t="s">
        <v>103</v>
      </c>
      <c r="B559" s="231" t="s">
        <v>540</v>
      </c>
      <c r="C559" s="232"/>
      <c r="D559" s="233"/>
    </row>
    <row r="560" spans="1:7" s="14" customFormat="1" ht="56.25" x14ac:dyDescent="0.5">
      <c r="A560" s="230"/>
      <c r="B560" s="58" t="s">
        <v>104</v>
      </c>
      <c r="C560" s="59" t="s">
        <v>105</v>
      </c>
      <c r="D560" s="59" t="s">
        <v>106</v>
      </c>
    </row>
    <row r="561" spans="1:4" s="14" customFormat="1" x14ac:dyDescent="0.5">
      <c r="A561" s="60" t="s">
        <v>107</v>
      </c>
      <c r="B561" s="61">
        <f>'EPE (Upper-Intermediate)'!I17</f>
        <v>4.875</v>
      </c>
      <c r="C561" s="61">
        <f>'EPE (Upper-Intermediate)'!I18</f>
        <v>0.33071891388307384</v>
      </c>
      <c r="D561" s="62" t="str">
        <f>IF(B561&gt;4.5,"มากที่สุด",IF(B561&gt;3.5,"มาก",IF(B561&gt;2.5,"ปานกลาง",IF(B561&gt;1.5,"น้อย",IF(B561&lt;=1.5,"น้อยที่สุด")))))</f>
        <v>มากที่สุด</v>
      </c>
    </row>
    <row r="562" spans="1:4" s="14" customFormat="1" x14ac:dyDescent="0.5">
      <c r="A562" s="60" t="s">
        <v>108</v>
      </c>
      <c r="B562" s="61">
        <f>'EPE (Upper-Intermediate)'!J17</f>
        <v>4.9375</v>
      </c>
      <c r="C562" s="61">
        <f>'EPE (Upper-Intermediate)'!J18</f>
        <v>0.24206145913796356</v>
      </c>
      <c r="D562" s="62" t="str">
        <f t="shared" ref="D562:D571" si="17">IF(B562&gt;4.5,"มากที่สุด",IF(B562&gt;3.5,"มาก",IF(B562&gt;2.5,"ปานกลาง",IF(B562&gt;1.5,"น้อย",IF(B562&lt;=1.5,"น้อยที่สุด")))))</f>
        <v>มากที่สุด</v>
      </c>
    </row>
    <row r="563" spans="1:4" s="14" customFormat="1" x14ac:dyDescent="0.5">
      <c r="A563" s="60" t="s">
        <v>109</v>
      </c>
      <c r="B563" s="61">
        <f>'EPE (Upper-Intermediate)'!K17</f>
        <v>4.8125</v>
      </c>
      <c r="C563" s="61">
        <f>'EPE (Upper-Intermediate)'!K18</f>
        <v>0.39031237489989989</v>
      </c>
      <c r="D563" s="62" t="str">
        <f t="shared" si="17"/>
        <v>มากที่สุด</v>
      </c>
    </row>
    <row r="564" spans="1:4" s="14" customFormat="1" x14ac:dyDescent="0.5">
      <c r="A564" s="60" t="s">
        <v>110</v>
      </c>
      <c r="B564" s="61">
        <f>'EPE (Upper-Intermediate)'!L17</f>
        <v>4.8125</v>
      </c>
      <c r="C564" s="61">
        <f>'EPE (Upper-Intermediate)'!L18</f>
        <v>0.39031237489989989</v>
      </c>
      <c r="D564" s="62" t="str">
        <f t="shared" si="17"/>
        <v>มากที่สุด</v>
      </c>
    </row>
    <row r="565" spans="1:4" s="14" customFormat="1" x14ac:dyDescent="0.5">
      <c r="A565" s="60" t="s">
        <v>111</v>
      </c>
      <c r="B565" s="61">
        <f>'EPE (Upper-Intermediate)'!M17</f>
        <v>4.5625</v>
      </c>
      <c r="C565" s="61">
        <f>'EPE (Upper-Intermediate)'!M18</f>
        <v>0.49607837082461076</v>
      </c>
      <c r="D565" s="62" t="str">
        <f t="shared" si="17"/>
        <v>มากที่สุด</v>
      </c>
    </row>
    <row r="566" spans="1:4" s="14" customFormat="1" x14ac:dyDescent="0.5">
      <c r="A566" s="60" t="s">
        <v>112</v>
      </c>
      <c r="B566" s="61">
        <f>'EPE (Upper-Intermediate)'!N17</f>
        <v>4.625</v>
      </c>
      <c r="C566" s="61">
        <f>'EPE (Upper-Intermediate)'!N18</f>
        <v>0.48412291827592713</v>
      </c>
      <c r="D566" s="62" t="str">
        <f t="shared" si="17"/>
        <v>มากที่สุด</v>
      </c>
    </row>
    <row r="567" spans="1:4" s="14" customFormat="1" x14ac:dyDescent="0.5">
      <c r="A567" s="60" t="s">
        <v>113</v>
      </c>
      <c r="B567" s="61">
        <f>'EPE (Upper-Intermediate)'!O17</f>
        <v>4.75</v>
      </c>
      <c r="C567" s="61">
        <f>'EPE (Upper-Intermediate)'!O18</f>
        <v>0.4330127018922193</v>
      </c>
      <c r="D567" s="62" t="str">
        <f t="shared" si="17"/>
        <v>มากที่สุด</v>
      </c>
    </row>
    <row r="568" spans="1:4" s="14" customFormat="1" x14ac:dyDescent="0.5">
      <c r="A568" s="60" t="s">
        <v>114</v>
      </c>
      <c r="B568" s="61">
        <f>'EPE (Upper-Intermediate)'!P17</f>
        <v>4.8125</v>
      </c>
      <c r="C568" s="61">
        <f>'EPE (Upper-Intermediate)'!P18</f>
        <v>0.39031237489989989</v>
      </c>
      <c r="D568" s="62" t="str">
        <f t="shared" si="17"/>
        <v>มากที่สุด</v>
      </c>
    </row>
    <row r="569" spans="1:4" s="14" customFormat="1" x14ac:dyDescent="0.5">
      <c r="A569" s="60" t="s">
        <v>115</v>
      </c>
      <c r="B569" s="61">
        <f>'EPE (Upper-Intermediate)'!Q17</f>
        <v>4.875</v>
      </c>
      <c r="C569" s="61">
        <f>'EPE (Upper-Intermediate)'!Q18</f>
        <v>0.33071891388307384</v>
      </c>
      <c r="D569" s="62" t="str">
        <f t="shared" si="17"/>
        <v>มากที่สุด</v>
      </c>
    </row>
    <row r="570" spans="1:4" s="14" customFormat="1" x14ac:dyDescent="0.5">
      <c r="A570" s="60" t="s">
        <v>116</v>
      </c>
      <c r="B570" s="61">
        <f>'EPE (Upper-Intermediate)'!T17</f>
        <v>4.4375</v>
      </c>
      <c r="C570" s="61">
        <f>'EPE (Upper-Intermediate)'!T18</f>
        <v>0.60917464655056019</v>
      </c>
      <c r="D570" s="62" t="str">
        <f t="shared" si="17"/>
        <v>มาก</v>
      </c>
    </row>
    <row r="571" spans="1:4" s="14" customFormat="1" ht="22.5" thickBot="1" x14ac:dyDescent="0.55000000000000004">
      <c r="A571" s="63" t="s">
        <v>117</v>
      </c>
      <c r="B571" s="64">
        <f>AVERAGE(B561:B570)</f>
        <v>4.75</v>
      </c>
      <c r="C571" s="64">
        <f>AVERAGE(C561:C570)</f>
        <v>0.40968250491471281</v>
      </c>
      <c r="D571" s="65" t="str">
        <f t="shared" si="17"/>
        <v>มากที่สุด</v>
      </c>
    </row>
    <row r="572" spans="1:4" s="14" customFormat="1" ht="22.5" thickTop="1" x14ac:dyDescent="0.5">
      <c r="A572" s="89"/>
      <c r="B572" s="90"/>
      <c r="C572" s="90"/>
      <c r="D572" s="91"/>
    </row>
    <row r="573" spans="1:4" s="14" customFormat="1" x14ac:dyDescent="0.5">
      <c r="A573" s="89"/>
      <c r="B573" s="90"/>
      <c r="C573" s="90"/>
      <c r="D573" s="91"/>
    </row>
    <row r="574" spans="1:4" s="14" customFormat="1" x14ac:dyDescent="0.5">
      <c r="A574" s="89"/>
      <c r="B574" s="90"/>
      <c r="C574" s="90"/>
      <c r="D574" s="91"/>
    </row>
    <row r="575" spans="1:4" s="14" customFormat="1" x14ac:dyDescent="0.5">
      <c r="A575" s="89"/>
      <c r="B575" s="90"/>
      <c r="C575" s="90"/>
      <c r="D575" s="91"/>
    </row>
    <row r="576" spans="1:4" s="7" customFormat="1" ht="24" x14ac:dyDescent="0.55000000000000004">
      <c r="A576" s="70" t="s">
        <v>325</v>
      </c>
      <c r="B576" s="71"/>
      <c r="C576" s="71"/>
      <c r="D576" s="72"/>
    </row>
    <row r="577" spans="1:7" s="7" customFormat="1" ht="24" x14ac:dyDescent="0.55000000000000004">
      <c r="A577" s="70" t="s">
        <v>582</v>
      </c>
      <c r="B577" s="71"/>
      <c r="C577" s="71"/>
      <c r="D577" s="72"/>
    </row>
    <row r="578" spans="1:7" s="7" customFormat="1" ht="24" x14ac:dyDescent="0.55000000000000004">
      <c r="A578" s="70" t="s">
        <v>605</v>
      </c>
      <c r="B578" s="71"/>
      <c r="C578" s="71"/>
      <c r="D578" s="72"/>
    </row>
    <row r="579" spans="1:7" s="7" customFormat="1" ht="24" x14ac:dyDescent="0.55000000000000004">
      <c r="A579" s="70" t="s">
        <v>606</v>
      </c>
      <c r="B579" s="71"/>
      <c r="C579" s="71"/>
      <c r="D579" s="72"/>
    </row>
    <row r="580" spans="1:7" s="7" customFormat="1" ht="24" x14ac:dyDescent="0.55000000000000004">
      <c r="A580" s="70" t="s">
        <v>607</v>
      </c>
      <c r="B580" s="71"/>
      <c r="C580" s="71"/>
      <c r="D580" s="72"/>
    </row>
    <row r="581" spans="1:7" s="7" customFormat="1" ht="24" x14ac:dyDescent="0.55000000000000004">
      <c r="A581" s="70" t="s">
        <v>608</v>
      </c>
      <c r="B581" s="71"/>
      <c r="C581" s="71"/>
      <c r="D581" s="72"/>
    </row>
    <row r="582" spans="1:7" s="7" customFormat="1" ht="24" x14ac:dyDescent="0.55000000000000004">
      <c r="A582" s="70" t="s">
        <v>610</v>
      </c>
      <c r="B582" s="71"/>
      <c r="C582" s="71"/>
      <c r="D582" s="72"/>
    </row>
    <row r="583" spans="1:7" s="7" customFormat="1" ht="24" x14ac:dyDescent="0.55000000000000004">
      <c r="A583" s="70" t="s">
        <v>604</v>
      </c>
      <c r="B583" s="71"/>
      <c r="C583" s="71"/>
      <c r="D583" s="72"/>
    </row>
    <row r="584" spans="1:7" s="7" customFormat="1" ht="24" x14ac:dyDescent="0.55000000000000004">
      <c r="A584" s="70"/>
      <c r="B584" s="71"/>
      <c r="C584" s="71"/>
      <c r="D584" s="72"/>
    </row>
    <row r="585" spans="1:7" s="7" customFormat="1" ht="24" x14ac:dyDescent="0.55000000000000004">
      <c r="A585" s="70"/>
      <c r="B585" s="71"/>
      <c r="C585" s="71"/>
      <c r="D585" s="72"/>
    </row>
    <row r="586" spans="1:7" s="11" customFormat="1" ht="24" x14ac:dyDescent="0.55000000000000004">
      <c r="A586" s="11" t="s">
        <v>178</v>
      </c>
      <c r="E586" s="73"/>
      <c r="F586" s="73"/>
      <c r="G586" s="73"/>
    </row>
    <row r="587" spans="1:7" s="11" customFormat="1" ht="24" x14ac:dyDescent="0.55000000000000004">
      <c r="A587" s="11" t="s">
        <v>541</v>
      </c>
      <c r="E587" s="73"/>
      <c r="F587" s="73"/>
      <c r="G587" s="73"/>
    </row>
    <row r="588" spans="1:7" s="11" customFormat="1" ht="21" customHeight="1" x14ac:dyDescent="0.55000000000000004">
      <c r="A588" s="234" t="s">
        <v>65</v>
      </c>
      <c r="B588" s="236"/>
      <c r="C588" s="238" t="s">
        <v>119</v>
      </c>
      <c r="D588" s="74" t="s">
        <v>120</v>
      </c>
      <c r="E588" s="73"/>
      <c r="F588" s="75"/>
      <c r="G588" s="73"/>
    </row>
    <row r="589" spans="1:7" s="11" customFormat="1" ht="13.5" customHeight="1" x14ac:dyDescent="0.55000000000000004">
      <c r="A589" s="235"/>
      <c r="B589" s="237"/>
      <c r="C589" s="239"/>
      <c r="D589" s="76" t="s">
        <v>121</v>
      </c>
      <c r="E589" s="73"/>
      <c r="F589" s="73"/>
      <c r="G589" s="73"/>
    </row>
    <row r="590" spans="1:7" s="7" customFormat="1" ht="24" x14ac:dyDescent="0.55000000000000004">
      <c r="A590" s="77" t="s">
        <v>122</v>
      </c>
      <c r="B590" s="78"/>
      <c r="C590" s="78"/>
      <c r="D590" s="44"/>
      <c r="E590" s="10"/>
      <c r="F590" s="10"/>
      <c r="G590" s="10"/>
    </row>
    <row r="591" spans="1:7" s="7" customFormat="1" ht="25.5" customHeight="1" x14ac:dyDescent="0.55000000000000004">
      <c r="A591" s="79" t="s">
        <v>123</v>
      </c>
      <c r="B591" s="80">
        <f>'EPE (Upper-Intermediate)'!R17</f>
        <v>3.1875</v>
      </c>
      <c r="C591" s="80">
        <f>'EPE (Upper-Intermediate)'!R18</f>
        <v>0.72618437741389064</v>
      </c>
      <c r="D591" s="81" t="str">
        <f>IF(B591&gt;4.5,"มากที่สุด",IF(B591&gt;3.5,"มาก",IF(B591&gt;2.5,"ปานกลาง",IF(B591&gt;1.5,"น้อย",IF(B591&lt;=1.5,"น้อยที่สุด")))))</f>
        <v>ปานกลาง</v>
      </c>
      <c r="E591" s="10"/>
      <c r="F591" s="10"/>
      <c r="G591" s="10"/>
    </row>
    <row r="592" spans="1:7" s="7" customFormat="1" ht="24.75" thickBot="1" x14ac:dyDescent="0.6">
      <c r="A592" s="82" t="s">
        <v>124</v>
      </c>
      <c r="B592" s="83">
        <f>AVERAGE(B591:B591)</f>
        <v>3.1875</v>
      </c>
      <c r="C592" s="83">
        <f>SUM(C591)</f>
        <v>0.72618437741389064</v>
      </c>
      <c r="D592" s="84" t="str">
        <f>IF(B592&gt;4.5,"มากที่สุด",IF(B592&gt;3.5,"มาก",IF(B592&gt;2.5,"ปานกลาง",IF(B592&gt;1.5,"น้อย",IF(B592&lt;=1.5,"น้อยที่สุด")))))</f>
        <v>ปานกลาง</v>
      </c>
      <c r="E592" s="10"/>
      <c r="F592" s="10"/>
      <c r="G592" s="10"/>
    </row>
    <row r="593" spans="1:7" s="7" customFormat="1" ht="24.75" thickTop="1" x14ac:dyDescent="0.55000000000000004">
      <c r="A593" s="85" t="s">
        <v>125</v>
      </c>
      <c r="B593" s="78"/>
      <c r="C593" s="78"/>
      <c r="D593" s="78"/>
      <c r="E593" s="10"/>
      <c r="F593" s="10"/>
      <c r="G593" s="10"/>
    </row>
    <row r="594" spans="1:7" s="7" customFormat="1" ht="25.5" customHeight="1" x14ac:dyDescent="0.55000000000000004">
      <c r="A594" s="79" t="s">
        <v>126</v>
      </c>
      <c r="B594" s="80">
        <f>'EPE (Upper-Intermediate)'!S17</f>
        <v>4.1875</v>
      </c>
      <c r="C594" s="80">
        <f>'EPE (Upper-Intermediate)'!S18</f>
        <v>0.52663436082352244</v>
      </c>
      <c r="D594" s="86" t="str">
        <f>IF(B594&gt;4.5,"มากที่สุด",IF(B594&gt;3.5,"มาก",IF(B594&gt;2.5,"ปานกลาง",IF(B594&gt;1.5,"น้อย",IF(B594&lt;=1.5,"น้อยที่สุด")))))</f>
        <v>มาก</v>
      </c>
      <c r="E594" s="10"/>
      <c r="F594" s="10"/>
      <c r="G594" s="10"/>
    </row>
    <row r="595" spans="1:7" s="7" customFormat="1" ht="24.75" thickBot="1" x14ac:dyDescent="0.6">
      <c r="A595" s="82" t="s">
        <v>124</v>
      </c>
      <c r="B595" s="83">
        <f>AVERAGE(B594:B594)</f>
        <v>4.1875</v>
      </c>
      <c r="C595" s="83">
        <f>SUM(C594)</f>
        <v>0.52663436082352244</v>
      </c>
      <c r="D595" s="87" t="str">
        <f>IF(B595&gt;4.5,"มากที่สุด",IF(B595&gt;3.5,"มาก",IF(B595&gt;2.5,"ปานกลาง",IF(B595&gt;1.5,"น้อย",IF(B595&lt;=1.5,"น้อยที่สุด")))))</f>
        <v>มาก</v>
      </c>
      <c r="E595" s="10"/>
      <c r="F595" s="10"/>
      <c r="G595" s="10"/>
    </row>
    <row r="596" spans="1:7" s="7" customFormat="1" ht="24.75" thickTop="1" x14ac:dyDescent="0.55000000000000004">
      <c r="A596" s="88"/>
      <c r="E596" s="10"/>
      <c r="F596" s="10"/>
      <c r="G596" s="10"/>
    </row>
    <row r="597" spans="1:7" s="7" customFormat="1" ht="24" x14ac:dyDescent="0.55000000000000004">
      <c r="A597" s="7" t="s">
        <v>330</v>
      </c>
    </row>
    <row r="598" spans="1:7" s="7" customFormat="1" ht="24" x14ac:dyDescent="0.55000000000000004">
      <c r="A598" s="7" t="s">
        <v>581</v>
      </c>
    </row>
    <row r="599" spans="1:7" s="7" customFormat="1" ht="24" x14ac:dyDescent="0.55000000000000004">
      <c r="A599" s="7" t="s">
        <v>583</v>
      </c>
    </row>
    <row r="600" spans="1:7" s="7" customFormat="1" ht="18" customHeight="1" x14ac:dyDescent="0.55000000000000004"/>
    <row r="601" spans="1:7" s="7" customFormat="1" ht="18" customHeight="1" x14ac:dyDescent="0.55000000000000004"/>
    <row r="602" spans="1:7" s="7" customFormat="1" ht="18" customHeight="1" x14ac:dyDescent="0.55000000000000004"/>
    <row r="603" spans="1:7" s="7" customFormat="1" ht="18" customHeight="1" x14ac:dyDescent="0.55000000000000004"/>
    <row r="604" spans="1:7" s="7" customFormat="1" ht="18" customHeight="1" x14ac:dyDescent="0.55000000000000004"/>
    <row r="605" spans="1:7" s="7" customFormat="1" ht="18" customHeight="1" x14ac:dyDescent="0.55000000000000004"/>
    <row r="606" spans="1:7" s="7" customFormat="1" ht="18" customHeight="1" x14ac:dyDescent="0.55000000000000004"/>
    <row r="607" spans="1:7" s="7" customFormat="1" ht="18" customHeight="1" x14ac:dyDescent="0.55000000000000004"/>
    <row r="608" spans="1:7" s="7" customFormat="1" ht="18" customHeight="1" x14ac:dyDescent="0.55000000000000004"/>
    <row r="609" spans="1:3" s="7" customFormat="1" ht="18" customHeight="1" x14ac:dyDescent="0.55000000000000004"/>
    <row r="610" spans="1:3" s="7" customFormat="1" ht="18" customHeight="1" x14ac:dyDescent="0.55000000000000004"/>
    <row r="611" spans="1:3" s="53" customFormat="1" ht="24" x14ac:dyDescent="0.55000000000000004">
      <c r="A611" s="97" t="s">
        <v>136</v>
      </c>
      <c r="B611" s="98" t="s">
        <v>66</v>
      </c>
      <c r="C611" s="98" t="s">
        <v>67</v>
      </c>
    </row>
    <row r="612" spans="1:3" s="53" customFormat="1" ht="24" x14ac:dyDescent="0.55000000000000004">
      <c r="A612" s="102" t="s">
        <v>542</v>
      </c>
      <c r="B612" s="121">
        <v>1</v>
      </c>
      <c r="C612" s="101">
        <f>B612*100/1</f>
        <v>100</v>
      </c>
    </row>
    <row r="613" spans="1:3" s="12" customFormat="1" ht="24.75" thickBot="1" x14ac:dyDescent="0.6">
      <c r="A613" s="107" t="s">
        <v>74</v>
      </c>
      <c r="B613" s="108">
        <f>SUM(B612:B612)</f>
        <v>1</v>
      </c>
      <c r="C613" s="109">
        <f>B613*100/1</f>
        <v>100</v>
      </c>
    </row>
    <row r="614" spans="1:3" s="12" customFormat="1" ht="24.75" thickTop="1" x14ac:dyDescent="0.55000000000000004">
      <c r="A614" s="110"/>
      <c r="B614" s="111"/>
      <c r="C614" s="112"/>
    </row>
    <row r="615" spans="1:3" s="53" customFormat="1" ht="24" x14ac:dyDescent="0.55000000000000004">
      <c r="A615" s="97" t="s">
        <v>150</v>
      </c>
      <c r="B615" s="98" t="s">
        <v>66</v>
      </c>
      <c r="C615" s="98" t="s">
        <v>67</v>
      </c>
    </row>
    <row r="616" spans="1:3" s="12" customFormat="1" ht="20.25" customHeight="1" x14ac:dyDescent="0.55000000000000004">
      <c r="A616" s="123" t="s">
        <v>543</v>
      </c>
      <c r="B616" s="121">
        <v>1</v>
      </c>
      <c r="C616" s="218">
        <f>B616*100/3</f>
        <v>33.333333333333336</v>
      </c>
    </row>
    <row r="617" spans="1:3" s="12" customFormat="1" ht="20.25" customHeight="1" x14ac:dyDescent="0.55000000000000004">
      <c r="A617" s="219" t="s">
        <v>544</v>
      </c>
      <c r="B617" s="99">
        <v>1</v>
      </c>
      <c r="C617" s="218">
        <f t="shared" ref="C617:C618" si="18">B617*100/3</f>
        <v>33.333333333333336</v>
      </c>
    </row>
    <row r="618" spans="1:3" s="12" customFormat="1" ht="20.25" customHeight="1" x14ac:dyDescent="0.55000000000000004">
      <c r="A618" s="124" t="s">
        <v>545</v>
      </c>
      <c r="B618" s="145">
        <v>1</v>
      </c>
      <c r="C618" s="218">
        <f t="shared" si="18"/>
        <v>33.333333333333336</v>
      </c>
    </row>
    <row r="619" spans="1:3" s="12" customFormat="1" ht="20.25" customHeight="1" thickBot="1" x14ac:dyDescent="0.6">
      <c r="A619" s="198" t="s">
        <v>74</v>
      </c>
      <c r="B619" s="205">
        <f>SUM(B616:B618)</f>
        <v>3</v>
      </c>
      <c r="C619" s="109">
        <f>B619*100/3</f>
        <v>100</v>
      </c>
    </row>
    <row r="620" spans="1:3" s="12" customFormat="1" ht="24.75" thickTop="1" x14ac:dyDescent="0.55000000000000004">
      <c r="A620" s="110"/>
      <c r="B620" s="111"/>
      <c r="C620" s="112"/>
    </row>
    <row r="621" spans="1:3" s="53" customFormat="1" ht="24" x14ac:dyDescent="0.55000000000000004">
      <c r="A621" s="97" t="s">
        <v>151</v>
      </c>
      <c r="B621" s="105" t="s">
        <v>66</v>
      </c>
      <c r="C621" s="105" t="s">
        <v>67</v>
      </c>
    </row>
    <row r="622" spans="1:3" s="12" customFormat="1" ht="24" x14ac:dyDescent="0.55000000000000004">
      <c r="A622" s="102" t="s">
        <v>548</v>
      </c>
      <c r="B622" s="99">
        <v>1</v>
      </c>
      <c r="C622" s="106">
        <f>B622*100/3</f>
        <v>33.333333333333336</v>
      </c>
    </row>
    <row r="623" spans="1:3" s="12" customFormat="1" ht="24" x14ac:dyDescent="0.55000000000000004">
      <c r="A623" s="100" t="s">
        <v>547</v>
      </c>
      <c r="B623" s="99">
        <v>1</v>
      </c>
      <c r="C623" s="106">
        <f t="shared" ref="C623:C625" si="19">B623*100/3</f>
        <v>33.333333333333336</v>
      </c>
    </row>
    <row r="624" spans="1:3" s="12" customFormat="1" ht="22.5" customHeight="1" x14ac:dyDescent="0.55000000000000004">
      <c r="A624" s="220" t="s">
        <v>546</v>
      </c>
      <c r="B624" s="183">
        <v>1</v>
      </c>
      <c r="C624" s="106">
        <f t="shared" si="19"/>
        <v>33.333333333333336</v>
      </c>
    </row>
    <row r="625" spans="1:3" s="12" customFormat="1" ht="24.75" thickBot="1" x14ac:dyDescent="0.6">
      <c r="A625" s="107" t="s">
        <v>74</v>
      </c>
      <c r="B625" s="108">
        <f>SUM(B622:B624)</f>
        <v>3</v>
      </c>
      <c r="C625" s="109">
        <f t="shared" si="19"/>
        <v>100</v>
      </c>
    </row>
    <row r="626" spans="1:3" s="12" customFormat="1" ht="24.75" thickTop="1" x14ac:dyDescent="0.55000000000000004">
      <c r="A626" s="110"/>
      <c r="B626" s="111"/>
      <c r="C626" s="112"/>
    </row>
    <row r="627" spans="1:3" s="53" customFormat="1" ht="24" x14ac:dyDescent="0.55000000000000004">
      <c r="A627" s="97" t="s">
        <v>137</v>
      </c>
      <c r="B627" s="98" t="s">
        <v>66</v>
      </c>
      <c r="C627" s="98" t="s">
        <v>67</v>
      </c>
    </row>
    <row r="628" spans="1:3" s="12" customFormat="1" ht="24" x14ac:dyDescent="0.55000000000000004">
      <c r="A628" s="100" t="s">
        <v>549</v>
      </c>
      <c r="B628" s="113">
        <v>1</v>
      </c>
      <c r="C628" s="106">
        <f>B628*100/2</f>
        <v>50</v>
      </c>
    </row>
    <row r="629" spans="1:3" s="12" customFormat="1" ht="24" x14ac:dyDescent="0.55000000000000004">
      <c r="A629" s="100" t="s">
        <v>550</v>
      </c>
      <c r="B629" s="225">
        <v>1</v>
      </c>
      <c r="C629" s="227">
        <f>B629*100/2</f>
        <v>50</v>
      </c>
    </row>
    <row r="630" spans="1:3" s="12" customFormat="1" ht="24" x14ac:dyDescent="0.55000000000000004">
      <c r="A630" s="221" t="s">
        <v>551</v>
      </c>
      <c r="B630" s="226"/>
      <c r="C630" s="228"/>
    </row>
    <row r="631" spans="1:3" s="12" customFormat="1" ht="24.75" thickBot="1" x14ac:dyDescent="0.6">
      <c r="A631" s="206" t="s">
        <v>74</v>
      </c>
      <c r="B631" s="205">
        <f>SUM(B628:B630)</f>
        <v>2</v>
      </c>
      <c r="C631" s="207">
        <f>B631*100/2</f>
        <v>100</v>
      </c>
    </row>
    <row r="632" spans="1:3" s="12" customFormat="1" ht="24.75" thickTop="1" x14ac:dyDescent="0.55000000000000004">
      <c r="A632" s="110"/>
      <c r="B632" s="111"/>
      <c r="C632" s="112"/>
    </row>
    <row r="633" spans="1:3" s="53" customFormat="1" ht="24" x14ac:dyDescent="0.55000000000000004">
      <c r="A633" s="97" t="s">
        <v>179</v>
      </c>
      <c r="B633" s="98" t="s">
        <v>66</v>
      </c>
      <c r="C633" s="98" t="s">
        <v>67</v>
      </c>
    </row>
    <row r="634" spans="1:3" s="12" customFormat="1" ht="24" x14ac:dyDescent="0.55000000000000004">
      <c r="A634" s="102" t="s">
        <v>552</v>
      </c>
      <c r="B634" s="113">
        <v>1</v>
      </c>
      <c r="C634" s="106">
        <f>B634*100/3</f>
        <v>33.333333333333336</v>
      </c>
    </row>
    <row r="635" spans="1:3" s="12" customFormat="1" ht="24" x14ac:dyDescent="0.55000000000000004">
      <c r="A635" s="100" t="s">
        <v>553</v>
      </c>
      <c r="B635" s="113">
        <v>1</v>
      </c>
      <c r="C635" s="106">
        <f t="shared" ref="C635:C636" si="20">B635*100/3</f>
        <v>33.333333333333336</v>
      </c>
    </row>
    <row r="636" spans="1:3" s="12" customFormat="1" ht="24" x14ac:dyDescent="0.55000000000000004">
      <c r="A636" s="100" t="s">
        <v>554</v>
      </c>
      <c r="B636" s="113">
        <v>1</v>
      </c>
      <c r="C636" s="106">
        <f t="shared" si="20"/>
        <v>33.333333333333336</v>
      </c>
    </row>
    <row r="637" spans="1:3" s="12" customFormat="1" ht="24.75" thickBot="1" x14ac:dyDescent="0.6">
      <c r="A637" s="206" t="s">
        <v>74</v>
      </c>
      <c r="B637" s="208">
        <f>SUM(B634:B636)</f>
        <v>3</v>
      </c>
      <c r="C637" s="207">
        <f>B637*100/3</f>
        <v>100</v>
      </c>
    </row>
    <row r="638" spans="1:3" s="53" customFormat="1" ht="24.75" thickTop="1" x14ac:dyDescent="0.55000000000000004">
      <c r="A638" s="103"/>
      <c r="B638" s="104"/>
      <c r="C638" s="104"/>
    </row>
    <row r="639" spans="1:3" s="53" customFormat="1" ht="24" x14ac:dyDescent="0.55000000000000004">
      <c r="A639" s="103"/>
      <c r="B639" s="104"/>
      <c r="C639" s="104"/>
    </row>
    <row r="640" spans="1:3" s="53" customFormat="1" ht="24" x14ac:dyDescent="0.55000000000000004">
      <c r="A640" s="103"/>
      <c r="B640" s="104"/>
      <c r="C640" s="104"/>
    </row>
    <row r="641" spans="1:3" s="53" customFormat="1" ht="24" x14ac:dyDescent="0.55000000000000004">
      <c r="A641" s="103"/>
      <c r="B641" s="104"/>
      <c r="C641" s="104"/>
    </row>
    <row r="642" spans="1:3" s="53" customFormat="1" ht="24" x14ac:dyDescent="0.55000000000000004">
      <c r="A642" s="103"/>
      <c r="B642" s="104"/>
      <c r="C642" s="104"/>
    </row>
    <row r="643" spans="1:3" s="53" customFormat="1" ht="24" x14ac:dyDescent="0.55000000000000004">
      <c r="A643" s="103"/>
      <c r="B643" s="104"/>
      <c r="C643" s="104"/>
    </row>
    <row r="644" spans="1:3" s="53" customFormat="1" ht="24" x14ac:dyDescent="0.55000000000000004">
      <c r="A644" s="103"/>
      <c r="B644" s="104"/>
      <c r="C644" s="104"/>
    </row>
    <row r="645" spans="1:3" s="53" customFormat="1" ht="24" x14ac:dyDescent="0.55000000000000004">
      <c r="A645" s="103"/>
      <c r="B645" s="104"/>
      <c r="C645" s="104"/>
    </row>
    <row r="646" spans="1:3" s="53" customFormat="1" ht="24" x14ac:dyDescent="0.55000000000000004">
      <c r="A646" s="103"/>
      <c r="B646" s="104"/>
      <c r="C646" s="104"/>
    </row>
    <row r="647" spans="1:3" s="53" customFormat="1" ht="24" x14ac:dyDescent="0.55000000000000004">
      <c r="A647" s="103"/>
      <c r="B647" s="104"/>
      <c r="C647" s="104"/>
    </row>
    <row r="648" spans="1:3" s="53" customFormat="1" ht="24" x14ac:dyDescent="0.55000000000000004">
      <c r="A648" s="103"/>
      <c r="B648" s="104"/>
      <c r="C648" s="104"/>
    </row>
    <row r="649" spans="1:3" s="53" customFormat="1" ht="24" x14ac:dyDescent="0.55000000000000004">
      <c r="A649" s="103"/>
      <c r="B649" s="104"/>
      <c r="C649" s="104"/>
    </row>
    <row r="650" spans="1:3" s="53" customFormat="1" ht="24" x14ac:dyDescent="0.55000000000000004">
      <c r="A650" s="103"/>
      <c r="B650" s="104"/>
      <c r="C650" s="104"/>
    </row>
    <row r="651" spans="1:3" s="53" customFormat="1" ht="24" x14ac:dyDescent="0.55000000000000004">
      <c r="A651" s="103"/>
      <c r="B651" s="104"/>
      <c r="C651" s="104"/>
    </row>
    <row r="652" spans="1:3" s="53" customFormat="1" ht="24" x14ac:dyDescent="0.55000000000000004">
      <c r="A652" s="103"/>
      <c r="B652" s="104"/>
      <c r="C652" s="104"/>
    </row>
    <row r="653" spans="1:3" s="53" customFormat="1" ht="24" x14ac:dyDescent="0.55000000000000004">
      <c r="A653" s="103"/>
      <c r="B653" s="104"/>
      <c r="C653" s="104"/>
    </row>
    <row r="654" spans="1:3" s="53" customFormat="1" ht="24" x14ac:dyDescent="0.55000000000000004">
      <c r="A654" s="103"/>
      <c r="B654" s="104"/>
      <c r="C654" s="104"/>
    </row>
    <row r="655" spans="1:3" s="53" customFormat="1" ht="24" x14ac:dyDescent="0.55000000000000004">
      <c r="A655" s="103"/>
      <c r="B655" s="104"/>
      <c r="C655" s="104"/>
    </row>
    <row r="656" spans="1:3" s="53" customFormat="1" ht="24" x14ac:dyDescent="0.55000000000000004">
      <c r="A656" s="103"/>
      <c r="B656" s="104"/>
      <c r="C656" s="104"/>
    </row>
    <row r="657" spans="1:3" s="53" customFormat="1" ht="24" x14ac:dyDescent="0.55000000000000004">
      <c r="A657" s="103"/>
      <c r="B657" s="104"/>
      <c r="C657" s="104"/>
    </row>
    <row r="658" spans="1:3" s="53" customFormat="1" ht="24" x14ac:dyDescent="0.55000000000000004">
      <c r="A658" s="103"/>
      <c r="B658" s="104"/>
      <c r="C658" s="104"/>
    </row>
    <row r="659" spans="1:3" s="53" customFormat="1" ht="24" x14ac:dyDescent="0.55000000000000004">
      <c r="A659" s="103"/>
      <c r="B659" s="104"/>
      <c r="C659" s="104"/>
    </row>
    <row r="660" spans="1:3" s="53" customFormat="1" ht="24" x14ac:dyDescent="0.55000000000000004">
      <c r="A660" s="103"/>
      <c r="B660" s="104"/>
      <c r="C660" s="104"/>
    </row>
    <row r="661" spans="1:3" s="53" customFormat="1" ht="24" x14ac:dyDescent="0.55000000000000004">
      <c r="A661" s="103"/>
      <c r="B661" s="104"/>
      <c r="C661" s="104"/>
    </row>
    <row r="662" spans="1:3" s="53" customFormat="1" ht="24" x14ac:dyDescent="0.55000000000000004">
      <c r="A662" s="103"/>
      <c r="B662" s="104"/>
      <c r="C662" s="104"/>
    </row>
    <row r="663" spans="1:3" s="53" customFormat="1" ht="24" x14ac:dyDescent="0.55000000000000004">
      <c r="A663" s="103"/>
      <c r="B663" s="104"/>
      <c r="C663" s="104"/>
    </row>
    <row r="664" spans="1:3" s="53" customFormat="1" ht="24" x14ac:dyDescent="0.55000000000000004">
      <c r="A664" s="103"/>
      <c r="B664" s="104"/>
      <c r="C664" s="104"/>
    </row>
    <row r="665" spans="1:3" s="53" customFormat="1" ht="24" x14ac:dyDescent="0.55000000000000004">
      <c r="A665" s="103"/>
      <c r="B665" s="104"/>
      <c r="C665" s="104"/>
    </row>
    <row r="666" spans="1:3" s="53" customFormat="1" ht="24" x14ac:dyDescent="0.55000000000000004">
      <c r="A666" s="103"/>
      <c r="B666" s="104"/>
      <c r="C666" s="104"/>
    </row>
    <row r="667" spans="1:3" s="53" customFormat="1" ht="24" x14ac:dyDescent="0.55000000000000004">
      <c r="A667" s="103"/>
      <c r="B667" s="104"/>
      <c r="C667" s="104"/>
    </row>
    <row r="668" spans="1:3" s="53" customFormat="1" ht="24" x14ac:dyDescent="0.55000000000000004">
      <c r="A668" s="103"/>
      <c r="B668" s="104"/>
      <c r="C668" s="104"/>
    </row>
    <row r="669" spans="1:3" s="53" customFormat="1" ht="24" x14ac:dyDescent="0.55000000000000004">
      <c r="A669" s="103"/>
      <c r="B669" s="104"/>
      <c r="C669" s="104"/>
    </row>
    <row r="670" spans="1:3" s="53" customFormat="1" ht="24" x14ac:dyDescent="0.55000000000000004">
      <c r="A670" s="103"/>
      <c r="B670" s="104"/>
      <c r="C670" s="104"/>
    </row>
    <row r="671" spans="1:3" s="53" customFormat="1" ht="24" x14ac:dyDescent="0.55000000000000004">
      <c r="A671" s="103"/>
      <c r="B671" s="104"/>
      <c r="C671" s="104"/>
    </row>
    <row r="672" spans="1:3" s="53" customFormat="1" ht="24" x14ac:dyDescent="0.55000000000000004">
      <c r="A672" s="103"/>
      <c r="B672" s="104"/>
      <c r="C672" s="104"/>
    </row>
    <row r="673" spans="1:3" s="53" customFormat="1" ht="24" x14ac:dyDescent="0.55000000000000004">
      <c r="A673" s="103"/>
      <c r="B673" s="104"/>
      <c r="C673" s="104"/>
    </row>
    <row r="674" spans="1:3" s="53" customFormat="1" ht="24" x14ac:dyDescent="0.55000000000000004">
      <c r="A674" s="103"/>
      <c r="B674" s="104"/>
      <c r="C674" s="104"/>
    </row>
    <row r="675" spans="1:3" s="53" customFormat="1" ht="24" x14ac:dyDescent="0.55000000000000004">
      <c r="A675" s="103"/>
      <c r="B675" s="104"/>
      <c r="C675" s="104"/>
    </row>
    <row r="676" spans="1:3" s="53" customFormat="1" ht="24" x14ac:dyDescent="0.55000000000000004">
      <c r="A676" s="103"/>
      <c r="B676" s="104"/>
      <c r="C676" s="104"/>
    </row>
    <row r="677" spans="1:3" s="53" customFormat="1" ht="24" x14ac:dyDescent="0.55000000000000004">
      <c r="A677" s="103"/>
      <c r="B677" s="104"/>
      <c r="C677" s="104"/>
    </row>
    <row r="678" spans="1:3" s="53" customFormat="1" ht="24" x14ac:dyDescent="0.55000000000000004">
      <c r="A678" s="103"/>
      <c r="B678" s="104"/>
      <c r="C678" s="104"/>
    </row>
    <row r="679" spans="1:3" s="53" customFormat="1" ht="24" x14ac:dyDescent="0.55000000000000004">
      <c r="A679" s="103"/>
      <c r="B679" s="104"/>
      <c r="C679" s="104"/>
    </row>
    <row r="680" spans="1:3" s="53" customFormat="1" ht="24" x14ac:dyDescent="0.55000000000000004">
      <c r="A680" s="103"/>
      <c r="B680" s="104"/>
      <c r="C680" s="104"/>
    </row>
    <row r="681" spans="1:3" s="53" customFormat="1" ht="24" x14ac:dyDescent="0.55000000000000004">
      <c r="A681" s="103"/>
      <c r="B681" s="104"/>
      <c r="C681" s="104"/>
    </row>
    <row r="682" spans="1:3" s="53" customFormat="1" ht="24" x14ac:dyDescent="0.55000000000000004">
      <c r="A682" s="103"/>
      <c r="B682" s="104"/>
      <c r="C682" s="104"/>
    </row>
    <row r="683" spans="1:3" s="53" customFormat="1" ht="24" x14ac:dyDescent="0.55000000000000004">
      <c r="A683" s="103"/>
      <c r="B683" s="104"/>
      <c r="C683" s="104"/>
    </row>
    <row r="684" spans="1:3" s="53" customFormat="1" ht="24" x14ac:dyDescent="0.55000000000000004">
      <c r="A684" s="103"/>
      <c r="B684" s="104"/>
      <c r="C684" s="104"/>
    </row>
    <row r="685" spans="1:3" s="53" customFormat="1" ht="24" x14ac:dyDescent="0.55000000000000004">
      <c r="A685" s="103"/>
      <c r="B685" s="104"/>
      <c r="C685" s="104"/>
    </row>
    <row r="686" spans="1:3" s="53" customFormat="1" ht="24" x14ac:dyDescent="0.55000000000000004">
      <c r="A686" s="103"/>
      <c r="B686" s="104"/>
      <c r="C686" s="104"/>
    </row>
    <row r="687" spans="1:3" s="53" customFormat="1" ht="24" x14ac:dyDescent="0.55000000000000004">
      <c r="A687" s="103"/>
      <c r="B687" s="104"/>
      <c r="C687" s="104"/>
    </row>
    <row r="688" spans="1:3" s="53" customFormat="1" ht="24" x14ac:dyDescent="0.55000000000000004">
      <c r="A688" s="103"/>
      <c r="B688" s="104"/>
      <c r="C688" s="104"/>
    </row>
    <row r="689" spans="1:3" s="53" customFormat="1" ht="24" x14ac:dyDescent="0.55000000000000004">
      <c r="A689" s="103"/>
      <c r="B689" s="104"/>
      <c r="C689" s="104"/>
    </row>
    <row r="690" spans="1:3" s="53" customFormat="1" ht="24" x14ac:dyDescent="0.55000000000000004">
      <c r="A690" s="103"/>
      <c r="B690" s="104"/>
      <c r="C690" s="104"/>
    </row>
    <row r="691" spans="1:3" s="53" customFormat="1" ht="24" x14ac:dyDescent="0.55000000000000004">
      <c r="A691" s="103"/>
      <c r="B691" s="104"/>
      <c r="C691" s="104"/>
    </row>
    <row r="692" spans="1:3" s="53" customFormat="1" ht="24" x14ac:dyDescent="0.55000000000000004">
      <c r="A692" s="103"/>
      <c r="B692" s="104"/>
      <c r="C692" s="104"/>
    </row>
    <row r="693" spans="1:3" s="53" customFormat="1" ht="24" x14ac:dyDescent="0.55000000000000004">
      <c r="A693" s="103"/>
      <c r="B693" s="104"/>
      <c r="C693" s="104"/>
    </row>
    <row r="694" spans="1:3" s="53" customFormat="1" ht="24" x14ac:dyDescent="0.55000000000000004">
      <c r="A694" s="103"/>
      <c r="B694" s="104"/>
      <c r="C694" s="104"/>
    </row>
    <row r="695" spans="1:3" s="53" customFormat="1" ht="24" x14ac:dyDescent="0.55000000000000004">
      <c r="A695" s="103"/>
      <c r="B695" s="104"/>
      <c r="C695" s="104"/>
    </row>
    <row r="696" spans="1:3" s="53" customFormat="1" ht="24" x14ac:dyDescent="0.55000000000000004">
      <c r="A696" s="103"/>
      <c r="B696" s="104"/>
      <c r="C696" s="104"/>
    </row>
    <row r="697" spans="1:3" s="53" customFormat="1" ht="24" x14ac:dyDescent="0.55000000000000004">
      <c r="A697" s="103"/>
      <c r="B697" s="104"/>
      <c r="C697" s="104"/>
    </row>
    <row r="698" spans="1:3" s="53" customFormat="1" ht="24" x14ac:dyDescent="0.55000000000000004">
      <c r="A698" s="103"/>
      <c r="B698" s="104"/>
      <c r="C698" s="104"/>
    </row>
    <row r="699" spans="1:3" s="53" customFormat="1" ht="24" x14ac:dyDescent="0.55000000000000004">
      <c r="A699" s="103"/>
      <c r="B699" s="104"/>
      <c r="C699" s="104"/>
    </row>
    <row r="700" spans="1:3" s="53" customFormat="1" ht="24" x14ac:dyDescent="0.55000000000000004">
      <c r="A700" s="103"/>
      <c r="B700" s="104"/>
      <c r="C700" s="104"/>
    </row>
    <row r="701" spans="1:3" s="53" customFormat="1" ht="24" x14ac:dyDescent="0.55000000000000004">
      <c r="A701" s="103"/>
      <c r="B701" s="104"/>
      <c r="C701" s="104"/>
    </row>
    <row r="702" spans="1:3" s="53" customFormat="1" ht="24" x14ac:dyDescent="0.55000000000000004">
      <c r="A702" s="103"/>
      <c r="B702" s="104"/>
      <c r="C702" s="104"/>
    </row>
    <row r="703" spans="1:3" s="53" customFormat="1" ht="24" x14ac:dyDescent="0.55000000000000004">
      <c r="A703" s="103"/>
      <c r="B703" s="104"/>
      <c r="C703" s="104"/>
    </row>
    <row r="704" spans="1:3" s="53" customFormat="1" ht="24" x14ac:dyDescent="0.55000000000000004">
      <c r="A704" s="103"/>
      <c r="B704" s="104"/>
      <c r="C704" s="104"/>
    </row>
    <row r="705" spans="1:3" s="53" customFormat="1" ht="24" x14ac:dyDescent="0.55000000000000004">
      <c r="A705" s="103"/>
      <c r="B705" s="104"/>
      <c r="C705" s="104"/>
    </row>
    <row r="706" spans="1:3" s="53" customFormat="1" ht="24" x14ac:dyDescent="0.55000000000000004">
      <c r="A706" s="103"/>
      <c r="B706" s="104"/>
      <c r="C706" s="104"/>
    </row>
    <row r="707" spans="1:3" s="53" customFormat="1" ht="24" x14ac:dyDescent="0.55000000000000004">
      <c r="A707" s="103"/>
      <c r="B707" s="104"/>
      <c r="C707" s="104"/>
    </row>
    <row r="708" spans="1:3" s="53" customFormat="1" ht="24" x14ac:dyDescent="0.55000000000000004">
      <c r="A708" s="103"/>
      <c r="B708" s="104"/>
      <c r="C708" s="104"/>
    </row>
    <row r="709" spans="1:3" s="53" customFormat="1" ht="24" x14ac:dyDescent="0.55000000000000004">
      <c r="A709" s="103"/>
      <c r="B709" s="104"/>
      <c r="C709" s="104"/>
    </row>
    <row r="710" spans="1:3" s="53" customFormat="1" ht="24" x14ac:dyDescent="0.55000000000000004">
      <c r="A710" s="103"/>
      <c r="B710" s="104"/>
      <c r="C710" s="104"/>
    </row>
    <row r="711" spans="1:3" s="53" customFormat="1" ht="24" x14ac:dyDescent="0.55000000000000004">
      <c r="A711" s="103"/>
      <c r="B711" s="104"/>
      <c r="C711" s="104"/>
    </row>
    <row r="712" spans="1:3" s="53" customFormat="1" ht="24" x14ac:dyDescent="0.55000000000000004">
      <c r="A712" s="103"/>
      <c r="B712" s="104"/>
      <c r="C712" s="104"/>
    </row>
    <row r="713" spans="1:3" s="53" customFormat="1" ht="24" x14ac:dyDescent="0.55000000000000004">
      <c r="A713" s="103"/>
      <c r="B713" s="104"/>
      <c r="C713" s="104"/>
    </row>
    <row r="714" spans="1:3" s="53" customFormat="1" ht="24" x14ac:dyDescent="0.55000000000000004">
      <c r="A714" s="103"/>
      <c r="B714" s="104"/>
      <c r="C714" s="104"/>
    </row>
    <row r="715" spans="1:3" s="53" customFormat="1" ht="24" x14ac:dyDescent="0.55000000000000004">
      <c r="A715" s="103"/>
      <c r="B715" s="104"/>
      <c r="C715" s="104"/>
    </row>
    <row r="716" spans="1:3" s="53" customFormat="1" ht="24" x14ac:dyDescent="0.55000000000000004">
      <c r="A716" s="103"/>
      <c r="B716" s="104"/>
      <c r="C716" s="104"/>
    </row>
    <row r="717" spans="1:3" s="53" customFormat="1" ht="24" x14ac:dyDescent="0.55000000000000004">
      <c r="A717" s="103"/>
      <c r="B717" s="104"/>
      <c r="C717" s="104"/>
    </row>
    <row r="718" spans="1:3" s="53" customFormat="1" ht="24" x14ac:dyDescent="0.55000000000000004">
      <c r="A718" s="103"/>
      <c r="B718" s="104"/>
      <c r="C718" s="104"/>
    </row>
    <row r="719" spans="1:3" s="53" customFormat="1" ht="24" x14ac:dyDescent="0.55000000000000004">
      <c r="A719" s="103"/>
      <c r="B719" s="104"/>
      <c r="C719" s="104"/>
    </row>
    <row r="720" spans="1:3" s="53" customFormat="1" ht="24" x14ac:dyDescent="0.55000000000000004">
      <c r="A720" s="103"/>
      <c r="B720" s="104"/>
      <c r="C720" s="104"/>
    </row>
    <row r="721" spans="1:3" s="53" customFormat="1" ht="24" x14ac:dyDescent="0.55000000000000004">
      <c r="A721" s="103"/>
      <c r="B721" s="104"/>
      <c r="C721" s="104"/>
    </row>
    <row r="722" spans="1:3" s="53" customFormat="1" ht="24" x14ac:dyDescent="0.55000000000000004">
      <c r="A722" s="103"/>
      <c r="B722" s="104"/>
      <c r="C722" s="104"/>
    </row>
    <row r="723" spans="1:3" s="53" customFormat="1" ht="24" x14ac:dyDescent="0.55000000000000004">
      <c r="A723" s="103"/>
      <c r="B723" s="104"/>
      <c r="C723" s="104"/>
    </row>
    <row r="724" spans="1:3" s="53" customFormat="1" ht="24" x14ac:dyDescent="0.55000000000000004">
      <c r="A724" s="103"/>
      <c r="B724" s="104"/>
      <c r="C724" s="104"/>
    </row>
    <row r="725" spans="1:3" s="53" customFormat="1" ht="24" x14ac:dyDescent="0.55000000000000004">
      <c r="A725" s="103"/>
      <c r="B725" s="104"/>
      <c r="C725" s="104"/>
    </row>
    <row r="726" spans="1:3" s="53" customFormat="1" ht="24" x14ac:dyDescent="0.55000000000000004">
      <c r="A726" s="103"/>
      <c r="B726" s="104"/>
      <c r="C726" s="104"/>
    </row>
    <row r="727" spans="1:3" s="53" customFormat="1" ht="24" x14ac:dyDescent="0.55000000000000004">
      <c r="A727" s="103"/>
      <c r="B727" s="104"/>
      <c r="C727" s="104"/>
    </row>
    <row r="728" spans="1:3" s="53" customFormat="1" ht="24" x14ac:dyDescent="0.55000000000000004">
      <c r="A728" s="103"/>
      <c r="B728" s="104"/>
      <c r="C728" s="104"/>
    </row>
    <row r="729" spans="1:3" s="53" customFormat="1" ht="24" x14ac:dyDescent="0.55000000000000004">
      <c r="A729" s="103"/>
      <c r="B729" s="104"/>
      <c r="C729" s="104"/>
    </row>
    <row r="730" spans="1:3" s="53" customFormat="1" ht="24" x14ac:dyDescent="0.55000000000000004">
      <c r="A730" s="103"/>
      <c r="B730" s="104"/>
      <c r="C730" s="104"/>
    </row>
    <row r="731" spans="1:3" s="53" customFormat="1" ht="24" x14ac:dyDescent="0.55000000000000004">
      <c r="A731" s="103"/>
      <c r="B731" s="104"/>
      <c r="C731" s="104"/>
    </row>
    <row r="732" spans="1:3" s="53" customFormat="1" ht="24" x14ac:dyDescent="0.55000000000000004">
      <c r="A732" s="103"/>
      <c r="B732" s="104"/>
      <c r="C732" s="104"/>
    </row>
    <row r="733" spans="1:3" s="53" customFormat="1" ht="24" x14ac:dyDescent="0.55000000000000004">
      <c r="A733" s="103"/>
      <c r="B733" s="104"/>
      <c r="C733" s="104"/>
    </row>
    <row r="734" spans="1:3" s="53" customFormat="1" ht="24" x14ac:dyDescent="0.55000000000000004">
      <c r="A734" s="103"/>
      <c r="B734" s="104"/>
      <c r="C734" s="104"/>
    </row>
    <row r="735" spans="1:3" s="53" customFormat="1" ht="24" x14ac:dyDescent="0.55000000000000004">
      <c r="A735" s="103"/>
      <c r="B735" s="104"/>
      <c r="C735" s="104"/>
    </row>
    <row r="736" spans="1:3" s="53" customFormat="1" ht="24" x14ac:dyDescent="0.55000000000000004">
      <c r="A736" s="103"/>
      <c r="B736" s="104"/>
      <c r="C736" s="104"/>
    </row>
    <row r="737" spans="1:3" s="53" customFormat="1" ht="24" x14ac:dyDescent="0.55000000000000004">
      <c r="A737" s="103"/>
      <c r="B737" s="104"/>
      <c r="C737" s="104"/>
    </row>
    <row r="738" spans="1:3" s="53" customFormat="1" ht="24" x14ac:dyDescent="0.55000000000000004">
      <c r="A738" s="103"/>
      <c r="B738" s="104"/>
      <c r="C738" s="104"/>
    </row>
    <row r="739" spans="1:3" s="53" customFormat="1" ht="24" x14ac:dyDescent="0.55000000000000004">
      <c r="A739" s="103"/>
      <c r="B739" s="104"/>
      <c r="C739" s="104"/>
    </row>
    <row r="740" spans="1:3" s="53" customFormat="1" ht="24" x14ac:dyDescent="0.55000000000000004">
      <c r="A740" s="103"/>
      <c r="B740" s="104"/>
      <c r="C740" s="104"/>
    </row>
    <row r="741" spans="1:3" s="53" customFormat="1" ht="24" x14ac:dyDescent="0.55000000000000004">
      <c r="A741" s="103"/>
      <c r="B741" s="104"/>
      <c r="C741" s="104"/>
    </row>
    <row r="742" spans="1:3" s="53" customFormat="1" ht="24" x14ac:dyDescent="0.55000000000000004">
      <c r="A742" s="103"/>
      <c r="B742" s="104"/>
      <c r="C742" s="104"/>
    </row>
    <row r="743" spans="1:3" s="53" customFormat="1" ht="24" x14ac:dyDescent="0.55000000000000004">
      <c r="A743" s="103"/>
      <c r="B743" s="104"/>
      <c r="C743" s="104"/>
    </row>
    <row r="744" spans="1:3" s="53" customFormat="1" ht="24" x14ac:dyDescent="0.55000000000000004">
      <c r="A744" s="103"/>
      <c r="B744" s="104"/>
      <c r="C744" s="104"/>
    </row>
    <row r="745" spans="1:3" s="53" customFormat="1" ht="24" x14ac:dyDescent="0.55000000000000004">
      <c r="A745" s="103"/>
      <c r="B745" s="104"/>
      <c r="C745" s="104"/>
    </row>
    <row r="746" spans="1:3" s="53" customFormat="1" ht="24" x14ac:dyDescent="0.55000000000000004">
      <c r="A746" s="103"/>
      <c r="B746" s="104"/>
      <c r="C746" s="104"/>
    </row>
    <row r="747" spans="1:3" s="53" customFormat="1" ht="24" x14ac:dyDescent="0.55000000000000004">
      <c r="A747" s="103"/>
      <c r="B747" s="104"/>
      <c r="C747" s="104"/>
    </row>
    <row r="748" spans="1:3" s="53" customFormat="1" ht="24" x14ac:dyDescent="0.55000000000000004">
      <c r="A748" s="103"/>
      <c r="B748" s="104"/>
      <c r="C748" s="104"/>
    </row>
    <row r="749" spans="1:3" s="53" customFormat="1" ht="24" x14ac:dyDescent="0.55000000000000004">
      <c r="A749" s="103"/>
      <c r="B749" s="104"/>
      <c r="C749" s="104"/>
    </row>
  </sheetData>
  <mergeCells count="29">
    <mergeCell ref="A545:A546"/>
    <mergeCell ref="B545:B546"/>
    <mergeCell ref="C545:C546"/>
    <mergeCell ref="A391:A392"/>
    <mergeCell ref="B391:D391"/>
    <mergeCell ref="A419:A420"/>
    <mergeCell ref="B419:B420"/>
    <mergeCell ref="C419:C420"/>
    <mergeCell ref="A445:A447"/>
    <mergeCell ref="B445:D445"/>
    <mergeCell ref="A479:A480"/>
    <mergeCell ref="B479:B480"/>
    <mergeCell ref="C479:C480"/>
    <mergeCell ref="A511:A512"/>
    <mergeCell ref="B511:D511"/>
    <mergeCell ref="A1:D1"/>
    <mergeCell ref="A2:D2"/>
    <mergeCell ref="A343:A344"/>
    <mergeCell ref="B343:D343"/>
    <mergeCell ref="A377:A378"/>
    <mergeCell ref="B377:B378"/>
    <mergeCell ref="C377:C378"/>
    <mergeCell ref="B629:B630"/>
    <mergeCell ref="C629:C630"/>
    <mergeCell ref="A559:A560"/>
    <mergeCell ref="B559:D559"/>
    <mergeCell ref="A588:A589"/>
    <mergeCell ref="B588:B589"/>
    <mergeCell ref="C588:C589"/>
  </mergeCells>
  <pageMargins left="0.7" right="0.2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1</xdr:col>
                <xdr:colOff>123825</xdr:colOff>
                <xdr:row>478</xdr:row>
                <xdr:rowOff>161925</xdr:rowOff>
              </from>
              <to>
                <xdr:col>1</xdr:col>
                <xdr:colOff>257175</xdr:colOff>
                <xdr:row>479</xdr:row>
                <xdr:rowOff>28575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5">
            <anchor moveWithCells="1" sizeWithCells="1">
              <from>
                <xdr:col>1</xdr:col>
                <xdr:colOff>123825</xdr:colOff>
                <xdr:row>376</xdr:row>
                <xdr:rowOff>219075</xdr:rowOff>
              </from>
              <to>
                <xdr:col>1</xdr:col>
                <xdr:colOff>257175</xdr:colOff>
                <xdr:row>377</xdr:row>
                <xdr:rowOff>85725</xdr:rowOff>
              </to>
            </anchor>
          </objectPr>
        </oleObject>
      </mc:Choice>
      <mc:Fallback>
        <oleObject progId="Equation.3" shapeId="8194" r:id="rId6"/>
      </mc:Fallback>
    </mc:AlternateContent>
    <mc:AlternateContent xmlns:mc="http://schemas.openxmlformats.org/markup-compatibility/2006">
      <mc:Choice Requires="x14">
        <oleObject progId="Equation.3" shapeId="8195" r:id="rId7">
          <objectPr defaultSize="0" autoPict="0" r:id="rId5">
            <anchor moveWithCells="1" sizeWithCells="1">
              <from>
                <xdr:col>1</xdr:col>
                <xdr:colOff>123825</xdr:colOff>
                <xdr:row>418</xdr:row>
                <xdr:rowOff>161925</xdr:rowOff>
              </from>
              <to>
                <xdr:col>1</xdr:col>
                <xdr:colOff>257175</xdr:colOff>
                <xdr:row>419</xdr:row>
                <xdr:rowOff>28575</xdr:rowOff>
              </to>
            </anchor>
          </objectPr>
        </oleObject>
      </mc:Choice>
      <mc:Fallback>
        <oleObject progId="Equation.3" shapeId="8195" r:id="rId7"/>
      </mc:Fallback>
    </mc:AlternateContent>
    <mc:AlternateContent xmlns:mc="http://schemas.openxmlformats.org/markup-compatibility/2006">
      <mc:Choice Requires="x14">
        <oleObject progId="Equation.3" shapeId="8196" r:id="rId8">
          <objectPr defaultSize="0" autoPict="0" r:id="rId5">
            <anchor moveWithCells="1" sizeWithCells="1">
              <from>
                <xdr:col>1</xdr:col>
                <xdr:colOff>123825</xdr:colOff>
                <xdr:row>544</xdr:row>
                <xdr:rowOff>161925</xdr:rowOff>
              </from>
              <to>
                <xdr:col>1</xdr:col>
                <xdr:colOff>257175</xdr:colOff>
                <xdr:row>545</xdr:row>
                <xdr:rowOff>28575</xdr:rowOff>
              </to>
            </anchor>
          </objectPr>
        </oleObject>
      </mc:Choice>
      <mc:Fallback>
        <oleObject progId="Equation.3" shapeId="8196" r:id="rId8"/>
      </mc:Fallback>
    </mc:AlternateContent>
    <mc:AlternateContent xmlns:mc="http://schemas.openxmlformats.org/markup-compatibility/2006">
      <mc:Choice Requires="x14">
        <oleObject progId="Equation.3" shapeId="8197" r:id="rId9">
          <objectPr defaultSize="0" autoPict="0" r:id="rId5">
            <anchor moveWithCells="1" sizeWithCells="1">
              <from>
                <xdr:col>1</xdr:col>
                <xdr:colOff>123825</xdr:colOff>
                <xdr:row>478</xdr:row>
                <xdr:rowOff>161925</xdr:rowOff>
              </from>
              <to>
                <xdr:col>1</xdr:col>
                <xdr:colOff>257175</xdr:colOff>
                <xdr:row>479</xdr:row>
                <xdr:rowOff>28575</xdr:rowOff>
              </to>
            </anchor>
          </objectPr>
        </oleObject>
      </mc:Choice>
      <mc:Fallback>
        <oleObject progId="Equation.3" shapeId="8197" r:id="rId9"/>
      </mc:Fallback>
    </mc:AlternateContent>
    <mc:AlternateContent xmlns:mc="http://schemas.openxmlformats.org/markup-compatibility/2006">
      <mc:Choice Requires="x14">
        <oleObject progId="Equation.3" shapeId="8198" r:id="rId10">
          <objectPr defaultSize="0" autoPict="0" r:id="rId5">
            <anchor moveWithCells="1" sizeWithCells="1">
              <from>
                <xdr:col>1</xdr:col>
                <xdr:colOff>123825</xdr:colOff>
                <xdr:row>376</xdr:row>
                <xdr:rowOff>219075</xdr:rowOff>
              </from>
              <to>
                <xdr:col>1</xdr:col>
                <xdr:colOff>257175</xdr:colOff>
                <xdr:row>377</xdr:row>
                <xdr:rowOff>85725</xdr:rowOff>
              </to>
            </anchor>
          </objectPr>
        </oleObject>
      </mc:Choice>
      <mc:Fallback>
        <oleObject progId="Equation.3" shapeId="8198" r:id="rId10"/>
      </mc:Fallback>
    </mc:AlternateContent>
    <mc:AlternateContent xmlns:mc="http://schemas.openxmlformats.org/markup-compatibility/2006">
      <mc:Choice Requires="x14">
        <oleObject progId="Equation.3" shapeId="8199" r:id="rId11">
          <objectPr defaultSize="0" autoPict="0" r:id="rId5">
            <anchor moveWithCells="1" sizeWithCells="1">
              <from>
                <xdr:col>1</xdr:col>
                <xdr:colOff>123825</xdr:colOff>
                <xdr:row>418</xdr:row>
                <xdr:rowOff>161925</xdr:rowOff>
              </from>
              <to>
                <xdr:col>1</xdr:col>
                <xdr:colOff>257175</xdr:colOff>
                <xdr:row>419</xdr:row>
                <xdr:rowOff>28575</xdr:rowOff>
              </to>
            </anchor>
          </objectPr>
        </oleObject>
      </mc:Choice>
      <mc:Fallback>
        <oleObject progId="Equation.3" shapeId="8199" r:id="rId11"/>
      </mc:Fallback>
    </mc:AlternateContent>
    <mc:AlternateContent xmlns:mc="http://schemas.openxmlformats.org/markup-compatibility/2006">
      <mc:Choice Requires="x14">
        <oleObject progId="Equation.3" shapeId="8200" r:id="rId12">
          <objectPr defaultSize="0" autoPict="0" r:id="rId5">
            <anchor moveWithCells="1" sizeWithCells="1">
              <from>
                <xdr:col>1</xdr:col>
                <xdr:colOff>123825</xdr:colOff>
                <xdr:row>544</xdr:row>
                <xdr:rowOff>161925</xdr:rowOff>
              </from>
              <to>
                <xdr:col>1</xdr:col>
                <xdr:colOff>257175</xdr:colOff>
                <xdr:row>545</xdr:row>
                <xdr:rowOff>28575</xdr:rowOff>
              </to>
            </anchor>
          </objectPr>
        </oleObject>
      </mc:Choice>
      <mc:Fallback>
        <oleObject progId="Equation.3" shapeId="8200" r:id="rId12"/>
      </mc:Fallback>
    </mc:AlternateContent>
    <mc:AlternateContent xmlns:mc="http://schemas.openxmlformats.org/markup-compatibility/2006">
      <mc:Choice Requires="x14">
        <oleObject progId="Equation.3" shapeId="8203" r:id="rId13">
          <objectPr defaultSize="0" autoPict="0" r:id="rId5">
            <anchor moveWithCells="1" sizeWithCells="1">
              <from>
                <xdr:col>1</xdr:col>
                <xdr:colOff>123825</xdr:colOff>
                <xdr:row>587</xdr:row>
                <xdr:rowOff>161925</xdr:rowOff>
              </from>
              <to>
                <xdr:col>1</xdr:col>
                <xdr:colOff>257175</xdr:colOff>
                <xdr:row>588</xdr:row>
                <xdr:rowOff>28575</xdr:rowOff>
              </to>
            </anchor>
          </objectPr>
        </oleObject>
      </mc:Choice>
      <mc:Fallback>
        <oleObject progId="Equation.3" shapeId="8203" r:id="rId13"/>
      </mc:Fallback>
    </mc:AlternateContent>
    <mc:AlternateContent xmlns:mc="http://schemas.openxmlformats.org/markup-compatibility/2006">
      <mc:Choice Requires="x14">
        <oleObject progId="Equation.3" shapeId="8204" r:id="rId14">
          <objectPr defaultSize="0" autoPict="0" r:id="rId5">
            <anchor moveWithCells="1" sizeWithCells="1">
              <from>
                <xdr:col>1</xdr:col>
                <xdr:colOff>123825</xdr:colOff>
                <xdr:row>587</xdr:row>
                <xdr:rowOff>161925</xdr:rowOff>
              </from>
              <to>
                <xdr:col>1</xdr:col>
                <xdr:colOff>257175</xdr:colOff>
                <xdr:row>588</xdr:row>
                <xdr:rowOff>28575</xdr:rowOff>
              </to>
            </anchor>
          </objectPr>
        </oleObject>
      </mc:Choice>
      <mc:Fallback>
        <oleObject progId="Equation.3" shapeId="8204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K176"/>
  <sheetViews>
    <sheetView tabSelected="1" topLeftCell="A211" zoomScale="160" zoomScaleNormal="160" workbookViewId="0">
      <selection activeCell="D168" sqref="D168"/>
    </sheetView>
  </sheetViews>
  <sheetFormatPr defaultColWidth="9.140625" defaultRowHeight="24" x14ac:dyDescent="0.55000000000000004"/>
  <cols>
    <col min="1" max="1" width="5.85546875" style="5" customWidth="1"/>
    <col min="2" max="16384" width="9.140625" style="5"/>
  </cols>
  <sheetData>
    <row r="1" spans="1:11" ht="25.5" customHeight="1" x14ac:dyDescent="0.7">
      <c r="B1" s="250" t="s">
        <v>52</v>
      </c>
      <c r="C1" s="250"/>
      <c r="D1" s="250"/>
      <c r="E1" s="250"/>
      <c r="F1" s="250"/>
      <c r="G1" s="250"/>
      <c r="H1" s="250"/>
      <c r="I1" s="250"/>
      <c r="J1" s="250"/>
      <c r="K1" s="250"/>
    </row>
    <row r="3" spans="1:11" x14ac:dyDescent="0.55000000000000004">
      <c r="C3" s="5" t="s">
        <v>715</v>
      </c>
    </row>
    <row r="4" spans="1:11" x14ac:dyDescent="0.55000000000000004">
      <c r="B4" s="5" t="s">
        <v>611</v>
      </c>
    </row>
    <row r="5" spans="1:11" s="7" customFormat="1" x14ac:dyDescent="0.55000000000000004">
      <c r="A5" s="6" t="s">
        <v>612</v>
      </c>
      <c r="B5" s="5"/>
      <c r="C5" s="5"/>
      <c r="E5" s="5"/>
    </row>
    <row r="6" spans="1:11" s="7" customFormat="1" x14ac:dyDescent="0.55000000000000004">
      <c r="A6" s="6" t="s">
        <v>613</v>
      </c>
      <c r="B6" s="5"/>
      <c r="C6" s="5"/>
      <c r="E6" s="5"/>
    </row>
    <row r="7" spans="1:11" s="7" customFormat="1" x14ac:dyDescent="0.55000000000000004">
      <c r="A7" s="6" t="s">
        <v>614</v>
      </c>
      <c r="B7" s="5"/>
      <c r="C7" s="5"/>
      <c r="E7" s="5"/>
    </row>
    <row r="8" spans="1:11" s="7" customFormat="1" x14ac:dyDescent="0.55000000000000004">
      <c r="A8" s="6" t="s">
        <v>615</v>
      </c>
      <c r="B8" s="5"/>
      <c r="C8" s="5"/>
      <c r="E8" s="5"/>
    </row>
    <row r="9" spans="1:11" s="7" customFormat="1" x14ac:dyDescent="0.55000000000000004">
      <c r="A9" s="6" t="s">
        <v>616</v>
      </c>
      <c r="B9" s="5"/>
      <c r="C9" s="5"/>
      <c r="E9" s="5"/>
    </row>
    <row r="10" spans="1:11" s="7" customFormat="1" x14ac:dyDescent="0.55000000000000004">
      <c r="A10" s="6"/>
      <c r="B10" s="5"/>
      <c r="C10" s="5"/>
      <c r="E10" s="5"/>
    </row>
    <row r="11" spans="1:11" s="8" customFormat="1" ht="19.5" customHeight="1" x14ac:dyDescent="0.2">
      <c r="C11" s="9" t="s">
        <v>53</v>
      </c>
    </row>
    <row r="12" spans="1:11" ht="10.5" customHeight="1" x14ac:dyDescent="0.55000000000000004"/>
    <row r="13" spans="1:11" s="7" customFormat="1" x14ac:dyDescent="0.55000000000000004">
      <c r="C13" s="6" t="s">
        <v>701</v>
      </c>
    </row>
    <row r="14" spans="1:11" s="7" customFormat="1" x14ac:dyDescent="0.55000000000000004">
      <c r="B14" s="6" t="s">
        <v>702</v>
      </c>
      <c r="C14" s="10"/>
      <c r="D14" s="10"/>
    </row>
    <row r="15" spans="1:11" s="7" customFormat="1" x14ac:dyDescent="0.55000000000000004">
      <c r="B15" s="6" t="s">
        <v>703</v>
      </c>
      <c r="C15" s="10"/>
      <c r="D15" s="10"/>
    </row>
    <row r="16" spans="1:11" s="7" customFormat="1" x14ac:dyDescent="0.55000000000000004">
      <c r="B16" s="6" t="s">
        <v>658</v>
      </c>
      <c r="C16" s="10"/>
      <c r="D16" s="10"/>
    </row>
    <row r="17" spans="1:10" s="7" customFormat="1" x14ac:dyDescent="0.55000000000000004">
      <c r="B17" s="6" t="s">
        <v>705</v>
      </c>
      <c r="C17" s="10"/>
      <c r="D17" s="10"/>
    </row>
    <row r="18" spans="1:10" s="7" customFormat="1" x14ac:dyDescent="0.55000000000000004">
      <c r="B18" s="6" t="s">
        <v>704</v>
      </c>
      <c r="C18" s="10"/>
      <c r="D18" s="10"/>
    </row>
    <row r="19" spans="1:10" s="7" customFormat="1" x14ac:dyDescent="0.55000000000000004">
      <c r="B19" s="6" t="s">
        <v>659</v>
      </c>
      <c r="C19" s="10"/>
      <c r="D19" s="10"/>
    </row>
    <row r="20" spans="1:10" s="7" customFormat="1" x14ac:dyDescent="0.55000000000000004">
      <c r="B20" s="6" t="s">
        <v>660</v>
      </c>
      <c r="C20" s="10"/>
      <c r="D20" s="10"/>
    </row>
    <row r="21" spans="1:10" s="7" customFormat="1" x14ac:dyDescent="0.55000000000000004">
      <c r="B21" s="6" t="s">
        <v>661</v>
      </c>
      <c r="C21" s="10"/>
      <c r="D21" s="10"/>
    </row>
    <row r="22" spans="1:10" s="7" customFormat="1" x14ac:dyDescent="0.55000000000000004">
      <c r="B22" s="6" t="s">
        <v>663</v>
      </c>
      <c r="C22" s="10"/>
      <c r="D22" s="10"/>
    </row>
    <row r="23" spans="1:10" s="7" customFormat="1" x14ac:dyDescent="0.55000000000000004">
      <c r="A23" s="251" t="s">
        <v>662</v>
      </c>
      <c r="B23" s="251"/>
      <c r="C23" s="251"/>
      <c r="D23" s="251"/>
      <c r="E23" s="251"/>
      <c r="F23" s="251"/>
      <c r="G23" s="251"/>
      <c r="H23" s="251"/>
      <c r="I23" s="251"/>
      <c r="J23" s="251"/>
    </row>
    <row r="24" spans="1:10" s="7" customFormat="1" x14ac:dyDescent="0.55000000000000004">
      <c r="B24" s="6"/>
      <c r="C24" s="10"/>
      <c r="D24" s="10"/>
    </row>
    <row r="25" spans="1:10" s="7" customFormat="1" x14ac:dyDescent="0.55000000000000004">
      <c r="B25" s="6"/>
      <c r="C25" s="10"/>
      <c r="D25" s="10"/>
    </row>
    <row r="26" spans="1:10" s="7" customFormat="1" x14ac:dyDescent="0.55000000000000004">
      <c r="B26" s="6"/>
      <c r="C26" s="10"/>
      <c r="D26" s="10"/>
    </row>
    <row r="27" spans="1:10" s="7" customFormat="1" x14ac:dyDescent="0.55000000000000004">
      <c r="B27" s="6"/>
      <c r="C27" s="10"/>
      <c r="D27" s="10"/>
    </row>
    <row r="28" spans="1:10" s="7" customFormat="1" x14ac:dyDescent="0.55000000000000004">
      <c r="B28" s="6"/>
      <c r="C28" s="10"/>
      <c r="D28" s="10"/>
    </row>
    <row r="29" spans="1:10" s="7" customFormat="1" x14ac:dyDescent="0.55000000000000004">
      <c r="B29" s="6"/>
      <c r="C29" s="10"/>
      <c r="D29" s="10"/>
    </row>
    <row r="30" spans="1:10" s="7" customFormat="1" x14ac:dyDescent="0.55000000000000004">
      <c r="B30" s="6"/>
      <c r="C30" s="10"/>
      <c r="D30" s="10"/>
    </row>
    <row r="31" spans="1:10" s="7" customFormat="1" x14ac:dyDescent="0.55000000000000004">
      <c r="B31" s="6"/>
      <c r="C31" s="10"/>
      <c r="D31" s="10"/>
    </row>
    <row r="32" spans="1:10" s="7" customFormat="1" x14ac:dyDescent="0.55000000000000004">
      <c r="B32" s="6"/>
      <c r="C32" s="10"/>
      <c r="D32" s="10"/>
    </row>
    <row r="33" spans="1:4" s="7" customFormat="1" x14ac:dyDescent="0.55000000000000004">
      <c r="B33" s="6"/>
      <c r="C33" s="10"/>
      <c r="D33" s="10"/>
    </row>
    <row r="34" spans="1:4" s="7" customFormat="1" x14ac:dyDescent="0.55000000000000004">
      <c r="B34" s="6"/>
      <c r="C34" s="10"/>
      <c r="D34" s="10"/>
    </row>
    <row r="35" spans="1:4" s="7" customFormat="1" x14ac:dyDescent="0.55000000000000004">
      <c r="B35" s="6" t="s">
        <v>674</v>
      </c>
      <c r="C35" s="10"/>
      <c r="D35" s="10"/>
    </row>
    <row r="36" spans="1:4" s="7" customFormat="1" x14ac:dyDescent="0.55000000000000004">
      <c r="B36" s="6" t="s">
        <v>675</v>
      </c>
      <c r="C36" s="10"/>
      <c r="D36" s="10"/>
    </row>
    <row r="37" spans="1:4" s="7" customFormat="1" x14ac:dyDescent="0.55000000000000004">
      <c r="B37" s="6" t="s">
        <v>676</v>
      </c>
      <c r="C37" s="10"/>
      <c r="D37" s="10"/>
    </row>
    <row r="38" spans="1:4" s="7" customFormat="1" x14ac:dyDescent="0.55000000000000004">
      <c r="B38" s="6" t="s">
        <v>677</v>
      </c>
      <c r="C38" s="10"/>
      <c r="D38" s="10"/>
    </row>
    <row r="39" spans="1:4" s="7" customFormat="1" x14ac:dyDescent="0.55000000000000004">
      <c r="B39" s="6" t="s">
        <v>664</v>
      </c>
      <c r="C39" s="10"/>
      <c r="D39" s="10"/>
    </row>
    <row r="40" spans="1:4" s="7" customFormat="1" x14ac:dyDescent="0.55000000000000004">
      <c r="B40" s="6" t="s">
        <v>665</v>
      </c>
      <c r="C40" s="10"/>
      <c r="D40" s="10"/>
    </row>
    <row r="41" spans="1:4" s="7" customFormat="1" x14ac:dyDescent="0.55000000000000004">
      <c r="B41" s="6" t="s">
        <v>666</v>
      </c>
      <c r="C41" s="10"/>
      <c r="D41" s="10"/>
    </row>
    <row r="42" spans="1:4" s="7" customFormat="1" x14ac:dyDescent="0.55000000000000004">
      <c r="B42" s="6" t="s">
        <v>667</v>
      </c>
      <c r="C42" s="10"/>
      <c r="D42" s="10"/>
    </row>
    <row r="43" spans="1:4" s="7" customFormat="1" x14ac:dyDescent="0.55000000000000004">
      <c r="A43" s="169" t="s">
        <v>668</v>
      </c>
      <c r="B43" s="38"/>
      <c r="C43" s="39"/>
    </row>
    <row r="44" spans="1:4" s="7" customFormat="1" x14ac:dyDescent="0.55000000000000004">
      <c r="A44" s="169" t="s">
        <v>670</v>
      </c>
      <c r="B44" s="38"/>
      <c r="C44" s="39"/>
    </row>
    <row r="45" spans="1:4" s="7" customFormat="1" x14ac:dyDescent="0.55000000000000004">
      <c r="A45" s="169" t="s">
        <v>669</v>
      </c>
      <c r="B45" s="38"/>
      <c r="C45" s="39"/>
    </row>
    <row r="46" spans="1:4" s="7" customFormat="1" x14ac:dyDescent="0.55000000000000004">
      <c r="B46" s="6" t="s">
        <v>671</v>
      </c>
      <c r="C46" s="10"/>
      <c r="D46" s="10"/>
    </row>
    <row r="47" spans="1:4" s="7" customFormat="1" x14ac:dyDescent="0.55000000000000004">
      <c r="B47" s="6" t="s">
        <v>672</v>
      </c>
      <c r="C47" s="10"/>
      <c r="D47" s="10"/>
    </row>
    <row r="48" spans="1:4" s="7" customFormat="1" x14ac:dyDescent="0.55000000000000004">
      <c r="B48" s="6" t="s">
        <v>706</v>
      </c>
      <c r="C48" s="10"/>
      <c r="D48" s="10"/>
    </row>
    <row r="49" spans="1:4" s="7" customFormat="1" x14ac:dyDescent="0.55000000000000004">
      <c r="B49" s="6" t="s">
        <v>707</v>
      </c>
      <c r="C49" s="10"/>
      <c r="D49" s="10"/>
    </row>
    <row r="50" spans="1:4" s="7" customFormat="1" x14ac:dyDescent="0.55000000000000004">
      <c r="B50" s="6" t="s">
        <v>708</v>
      </c>
      <c r="C50" s="10"/>
      <c r="D50" s="10"/>
    </row>
    <row r="51" spans="1:4" s="7" customFormat="1" x14ac:dyDescent="0.55000000000000004">
      <c r="B51" s="6" t="s">
        <v>709</v>
      </c>
      <c r="C51" s="10"/>
      <c r="D51" s="10"/>
    </row>
    <row r="52" spans="1:4" s="7" customFormat="1" x14ac:dyDescent="0.55000000000000004">
      <c r="A52" s="7" t="s">
        <v>710</v>
      </c>
      <c r="B52" s="6"/>
      <c r="C52" s="10"/>
      <c r="D52" s="10"/>
    </row>
    <row r="53" spans="1:4" s="7" customFormat="1" x14ac:dyDescent="0.55000000000000004">
      <c r="B53" s="6" t="s">
        <v>711</v>
      </c>
      <c r="C53" s="10"/>
      <c r="D53" s="10"/>
    </row>
    <row r="54" spans="1:4" s="7" customFormat="1" x14ac:dyDescent="0.55000000000000004">
      <c r="B54" s="6" t="s">
        <v>712</v>
      </c>
      <c r="C54" s="10"/>
      <c r="D54" s="10"/>
    </row>
    <row r="55" spans="1:4" s="7" customFormat="1" x14ac:dyDescent="0.55000000000000004">
      <c r="A55" s="6" t="s">
        <v>713</v>
      </c>
      <c r="B55" s="10"/>
      <c r="C55" s="10"/>
    </row>
    <row r="56" spans="1:4" s="7" customFormat="1" x14ac:dyDescent="0.55000000000000004">
      <c r="A56" s="6" t="s">
        <v>673</v>
      </c>
      <c r="B56" s="7" t="s">
        <v>714</v>
      </c>
    </row>
    <row r="57" spans="1:4" s="7" customFormat="1" x14ac:dyDescent="0.55000000000000004">
      <c r="B57" s="6" t="s">
        <v>205</v>
      </c>
      <c r="C57" s="10"/>
      <c r="D57" s="10"/>
    </row>
    <row r="58" spans="1:4" s="7" customFormat="1" x14ac:dyDescent="0.55000000000000004">
      <c r="B58" s="6"/>
      <c r="C58" s="10"/>
      <c r="D58" s="10"/>
    </row>
    <row r="59" spans="1:4" s="7" customFormat="1" x14ac:dyDescent="0.55000000000000004">
      <c r="B59" s="6"/>
      <c r="C59" s="10"/>
      <c r="D59" s="10"/>
    </row>
    <row r="60" spans="1:4" s="7" customFormat="1" x14ac:dyDescent="0.55000000000000004">
      <c r="B60" s="6"/>
      <c r="C60" s="10"/>
      <c r="D60" s="10"/>
    </row>
    <row r="61" spans="1:4" s="7" customFormat="1" x14ac:dyDescent="0.55000000000000004">
      <c r="B61" s="6"/>
      <c r="C61" s="10"/>
      <c r="D61" s="10"/>
    </row>
    <row r="62" spans="1:4" s="7" customFormat="1" x14ac:dyDescent="0.55000000000000004">
      <c r="B62" s="6"/>
      <c r="C62" s="10"/>
      <c r="D62" s="10"/>
    </row>
    <row r="63" spans="1:4" s="7" customFormat="1" x14ac:dyDescent="0.55000000000000004">
      <c r="B63" s="6"/>
      <c r="C63" s="10"/>
      <c r="D63" s="10"/>
    </row>
    <row r="64" spans="1:4" s="7" customFormat="1" x14ac:dyDescent="0.55000000000000004">
      <c r="B64" s="6"/>
      <c r="C64" s="10"/>
      <c r="D64" s="10"/>
    </row>
    <row r="65" spans="1:10" s="7" customFormat="1" x14ac:dyDescent="0.55000000000000004">
      <c r="B65" s="6"/>
      <c r="C65" s="10"/>
      <c r="D65" s="10"/>
    </row>
    <row r="66" spans="1:10" s="7" customFormat="1" x14ac:dyDescent="0.55000000000000004">
      <c r="B66" s="6"/>
      <c r="C66" s="10"/>
      <c r="D66" s="10"/>
    </row>
    <row r="67" spans="1:10" s="7" customFormat="1" x14ac:dyDescent="0.55000000000000004">
      <c r="B67" s="6"/>
      <c r="C67" s="10"/>
      <c r="D67" s="10"/>
    </row>
    <row r="68" spans="1:10" s="7" customFormat="1" x14ac:dyDescent="0.55000000000000004">
      <c r="B68" s="157" t="s">
        <v>678</v>
      </c>
      <c r="C68" s="10"/>
      <c r="D68" s="10"/>
    </row>
    <row r="69" spans="1:10" s="7" customFormat="1" x14ac:dyDescent="0.55000000000000004">
      <c r="B69" s="6" t="s">
        <v>679</v>
      </c>
      <c r="C69" s="10"/>
      <c r="D69" s="10"/>
    </row>
    <row r="70" spans="1:10" s="7" customFormat="1" x14ac:dyDescent="0.55000000000000004">
      <c r="B70" s="6" t="s">
        <v>680</v>
      </c>
      <c r="C70" s="10"/>
      <c r="D70" s="10"/>
    </row>
    <row r="71" spans="1:10" s="7" customFormat="1" x14ac:dyDescent="0.55000000000000004">
      <c r="B71" s="6" t="s">
        <v>681</v>
      </c>
      <c r="C71" s="10"/>
      <c r="D71" s="10"/>
    </row>
    <row r="72" spans="1:10" s="7" customFormat="1" x14ac:dyDescent="0.55000000000000004">
      <c r="B72" s="6" t="s">
        <v>682</v>
      </c>
      <c r="C72" s="10"/>
      <c r="D72" s="10"/>
    </row>
    <row r="73" spans="1:10" s="7" customFormat="1" x14ac:dyDescent="0.55000000000000004">
      <c r="A73" s="157"/>
      <c r="B73" s="6" t="s">
        <v>683</v>
      </c>
      <c r="C73" s="10"/>
      <c r="D73" s="10"/>
    </row>
    <row r="74" spans="1:10" s="7" customFormat="1" x14ac:dyDescent="0.55000000000000004">
      <c r="A74" s="7" t="s">
        <v>684</v>
      </c>
      <c r="B74" s="6"/>
      <c r="C74" s="10"/>
      <c r="D74" s="10"/>
    </row>
    <row r="75" spans="1:10" s="7" customFormat="1" x14ac:dyDescent="0.55000000000000004">
      <c r="A75" s="7" t="s">
        <v>685</v>
      </c>
      <c r="B75" s="6"/>
      <c r="C75" s="10"/>
      <c r="D75" s="10"/>
    </row>
    <row r="76" spans="1:10" s="7" customFormat="1" x14ac:dyDescent="0.55000000000000004">
      <c r="B76" s="6" t="s">
        <v>686</v>
      </c>
      <c r="C76" s="10"/>
      <c r="D76" s="10"/>
    </row>
    <row r="77" spans="1:10" s="7" customFormat="1" x14ac:dyDescent="0.55000000000000004">
      <c r="A77" s="6" t="s">
        <v>687</v>
      </c>
      <c r="B77" s="10"/>
      <c r="C77" s="10"/>
    </row>
    <row r="78" spans="1:10" s="7" customFormat="1" x14ac:dyDescent="0.55000000000000004">
      <c r="A78" s="6" t="s">
        <v>688</v>
      </c>
      <c r="B78" s="10"/>
      <c r="C78" s="10"/>
    </row>
    <row r="79" spans="1:10" s="7" customFormat="1" x14ac:dyDescent="0.55000000000000004">
      <c r="A79" s="251" t="s">
        <v>617</v>
      </c>
      <c r="B79" s="251"/>
      <c r="C79" s="251"/>
      <c r="D79" s="251"/>
      <c r="E79" s="251"/>
      <c r="F79" s="251"/>
      <c r="G79" s="251"/>
      <c r="H79" s="251"/>
      <c r="I79" s="251"/>
      <c r="J79" s="251"/>
    </row>
    <row r="80" spans="1:10" s="7" customFormat="1" x14ac:dyDescent="0.55000000000000004">
      <c r="B80" s="6" t="s">
        <v>618</v>
      </c>
      <c r="C80" s="10"/>
      <c r="D80" s="10"/>
    </row>
    <row r="81" spans="1:4" s="7" customFormat="1" x14ac:dyDescent="0.55000000000000004">
      <c r="B81" s="6" t="s">
        <v>619</v>
      </c>
      <c r="C81" s="10"/>
      <c r="D81" s="10"/>
    </row>
    <row r="82" spans="1:4" s="7" customFormat="1" x14ac:dyDescent="0.55000000000000004">
      <c r="B82" s="6" t="s">
        <v>620</v>
      </c>
      <c r="C82" s="10"/>
      <c r="D82" s="10"/>
    </row>
    <row r="83" spans="1:4" s="7" customFormat="1" x14ac:dyDescent="0.55000000000000004">
      <c r="B83" s="6" t="s">
        <v>621</v>
      </c>
      <c r="C83" s="10"/>
      <c r="D83" s="10"/>
    </row>
    <row r="84" spans="1:4" s="7" customFormat="1" x14ac:dyDescent="0.55000000000000004">
      <c r="B84" s="6" t="s">
        <v>689</v>
      </c>
      <c r="C84" s="10"/>
      <c r="D84" s="10"/>
    </row>
    <row r="85" spans="1:4" s="7" customFormat="1" x14ac:dyDescent="0.55000000000000004">
      <c r="B85" s="6" t="s">
        <v>690</v>
      </c>
      <c r="C85" s="10"/>
      <c r="D85" s="10"/>
    </row>
    <row r="86" spans="1:4" s="7" customFormat="1" x14ac:dyDescent="0.55000000000000004">
      <c r="B86" s="6" t="s">
        <v>691</v>
      </c>
      <c r="C86" s="10"/>
      <c r="D86" s="10"/>
    </row>
    <row r="87" spans="1:4" s="7" customFormat="1" x14ac:dyDescent="0.55000000000000004">
      <c r="B87" s="6" t="s">
        <v>692</v>
      </c>
      <c r="C87" s="10"/>
      <c r="D87" s="10"/>
    </row>
    <row r="88" spans="1:4" s="7" customFormat="1" x14ac:dyDescent="0.55000000000000004">
      <c r="A88" s="6" t="s">
        <v>693</v>
      </c>
      <c r="B88" s="10"/>
      <c r="C88" s="10"/>
    </row>
    <row r="89" spans="1:4" s="7" customFormat="1" x14ac:dyDescent="0.55000000000000004">
      <c r="A89" s="6" t="s">
        <v>694</v>
      </c>
      <c r="B89" s="10"/>
      <c r="C89" s="10"/>
    </row>
    <row r="90" spans="1:4" s="7" customFormat="1" x14ac:dyDescent="0.55000000000000004">
      <c r="A90" s="6" t="s">
        <v>695</v>
      </c>
      <c r="B90" s="10"/>
      <c r="C90" s="10"/>
    </row>
    <row r="91" spans="1:4" s="7" customFormat="1" x14ac:dyDescent="0.55000000000000004">
      <c r="A91" s="169" t="s">
        <v>696</v>
      </c>
      <c r="B91" s="38"/>
      <c r="C91" s="39"/>
    </row>
    <row r="92" spans="1:4" s="7" customFormat="1" x14ac:dyDescent="0.55000000000000004">
      <c r="B92" s="6"/>
      <c r="C92" s="10"/>
      <c r="D92" s="10"/>
    </row>
    <row r="93" spans="1:4" s="7" customFormat="1" x14ac:dyDescent="0.55000000000000004">
      <c r="B93" s="6"/>
      <c r="C93" s="10"/>
      <c r="D93" s="10"/>
    </row>
    <row r="94" spans="1:4" s="7" customFormat="1" x14ac:dyDescent="0.55000000000000004">
      <c r="B94" s="6"/>
      <c r="C94" s="10"/>
      <c r="D94" s="10"/>
    </row>
    <row r="95" spans="1:4" s="7" customFormat="1" x14ac:dyDescent="0.55000000000000004">
      <c r="B95" s="6"/>
      <c r="C95" s="10"/>
      <c r="D95" s="10"/>
    </row>
    <row r="96" spans="1:4" s="7" customFormat="1" x14ac:dyDescent="0.55000000000000004">
      <c r="B96" s="6"/>
      <c r="C96" s="10"/>
      <c r="D96" s="10"/>
    </row>
    <row r="97" spans="2:4" s="7" customFormat="1" x14ac:dyDescent="0.55000000000000004">
      <c r="B97" s="6"/>
      <c r="C97" s="10"/>
      <c r="D97" s="10"/>
    </row>
    <row r="98" spans="2:4" s="7" customFormat="1" x14ac:dyDescent="0.55000000000000004">
      <c r="B98" s="6"/>
      <c r="C98" s="10"/>
      <c r="D98" s="10"/>
    </row>
    <row r="99" spans="2:4" s="7" customFormat="1" x14ac:dyDescent="0.55000000000000004">
      <c r="B99" s="6"/>
      <c r="C99" s="10"/>
      <c r="D99" s="10"/>
    </row>
    <row r="100" spans="2:4" s="7" customFormat="1" x14ac:dyDescent="0.55000000000000004">
      <c r="B100" s="6"/>
      <c r="C100" s="10"/>
      <c r="D100" s="10"/>
    </row>
    <row r="101" spans="2:4" s="7" customFormat="1" x14ac:dyDescent="0.55000000000000004">
      <c r="B101" s="157"/>
      <c r="C101" s="11" t="s">
        <v>54</v>
      </c>
    </row>
    <row r="102" spans="2:4" s="7" customFormat="1" x14ac:dyDescent="0.55000000000000004">
      <c r="C102" s="7" t="s">
        <v>55</v>
      </c>
    </row>
    <row r="103" spans="2:4" s="7" customFormat="1" x14ac:dyDescent="0.55000000000000004">
      <c r="B103" s="7" t="s">
        <v>622</v>
      </c>
    </row>
    <row r="104" spans="2:4" s="7" customFormat="1" x14ac:dyDescent="0.55000000000000004">
      <c r="B104" s="7" t="s">
        <v>623</v>
      </c>
    </row>
    <row r="105" spans="2:4" s="7" customFormat="1" x14ac:dyDescent="0.55000000000000004">
      <c r="C105" s="7" t="s">
        <v>56</v>
      </c>
    </row>
    <row r="106" spans="2:4" s="7" customFormat="1" x14ac:dyDescent="0.55000000000000004">
      <c r="B106" s="7" t="s">
        <v>624</v>
      </c>
    </row>
    <row r="107" spans="2:4" s="7" customFormat="1" x14ac:dyDescent="0.55000000000000004">
      <c r="B107" s="7" t="s">
        <v>625</v>
      </c>
    </row>
    <row r="108" spans="2:4" s="7" customFormat="1" x14ac:dyDescent="0.55000000000000004">
      <c r="C108" s="7" t="s">
        <v>57</v>
      </c>
    </row>
    <row r="109" spans="2:4" s="7" customFormat="1" x14ac:dyDescent="0.55000000000000004">
      <c r="B109" s="7" t="s">
        <v>626</v>
      </c>
    </row>
    <row r="110" spans="2:4" s="7" customFormat="1" x14ac:dyDescent="0.55000000000000004">
      <c r="B110" s="7" t="s">
        <v>627</v>
      </c>
    </row>
    <row r="111" spans="2:4" s="7" customFormat="1" x14ac:dyDescent="0.55000000000000004">
      <c r="C111" s="7" t="s">
        <v>58</v>
      </c>
    </row>
    <row r="112" spans="2:4" s="7" customFormat="1" x14ac:dyDescent="0.55000000000000004">
      <c r="B112" s="7" t="s">
        <v>628</v>
      </c>
    </row>
    <row r="113" spans="2:3" s="7" customFormat="1" x14ac:dyDescent="0.55000000000000004">
      <c r="B113" s="7" t="s">
        <v>331</v>
      </c>
    </row>
    <row r="114" spans="2:3" s="7" customFormat="1" x14ac:dyDescent="0.55000000000000004">
      <c r="C114" s="7" t="s">
        <v>716</v>
      </c>
    </row>
    <row r="115" spans="2:3" s="7" customFormat="1" x14ac:dyDescent="0.55000000000000004">
      <c r="B115" s="7" t="s">
        <v>629</v>
      </c>
    </row>
    <row r="116" spans="2:3" s="7" customFormat="1" x14ac:dyDescent="0.55000000000000004">
      <c r="B116" s="7" t="s">
        <v>630</v>
      </c>
    </row>
    <row r="117" spans="2:3" s="7" customFormat="1" x14ac:dyDescent="0.55000000000000004"/>
    <row r="118" spans="2:3" s="7" customFormat="1" x14ac:dyDescent="0.55000000000000004"/>
    <row r="119" spans="2:3" s="7" customFormat="1" x14ac:dyDescent="0.55000000000000004"/>
    <row r="120" spans="2:3" s="7" customFormat="1" x14ac:dyDescent="0.55000000000000004"/>
    <row r="121" spans="2:3" s="7" customFormat="1" x14ac:dyDescent="0.55000000000000004"/>
    <row r="122" spans="2:3" s="7" customFormat="1" x14ac:dyDescent="0.55000000000000004"/>
    <row r="123" spans="2:3" s="7" customFormat="1" x14ac:dyDescent="0.55000000000000004"/>
    <row r="124" spans="2:3" s="7" customFormat="1" x14ac:dyDescent="0.55000000000000004"/>
    <row r="125" spans="2:3" s="7" customFormat="1" x14ac:dyDescent="0.55000000000000004"/>
    <row r="126" spans="2:3" s="7" customFormat="1" x14ac:dyDescent="0.55000000000000004"/>
    <row r="127" spans="2:3" s="7" customFormat="1" x14ac:dyDescent="0.55000000000000004"/>
    <row r="128" spans="2:3" s="7" customFormat="1" x14ac:dyDescent="0.55000000000000004"/>
    <row r="129" spans="1:4" s="7" customFormat="1" x14ac:dyDescent="0.55000000000000004"/>
    <row r="130" spans="1:4" s="7" customFormat="1" x14ac:dyDescent="0.55000000000000004"/>
    <row r="131" spans="1:4" s="7" customFormat="1" x14ac:dyDescent="0.55000000000000004"/>
    <row r="132" spans="1:4" s="7" customFormat="1" x14ac:dyDescent="0.55000000000000004"/>
    <row r="133" spans="1:4" s="7" customFormat="1" x14ac:dyDescent="0.55000000000000004"/>
    <row r="134" spans="1:4" s="12" customFormat="1" x14ac:dyDescent="0.55000000000000004">
      <c r="A134" s="53"/>
      <c r="B134" s="224"/>
      <c r="C134" s="13" t="s">
        <v>59</v>
      </c>
    </row>
    <row r="135" spans="1:4" s="12" customFormat="1" x14ac:dyDescent="0.55000000000000004">
      <c r="B135" s="224"/>
      <c r="C135" s="12" t="s">
        <v>631</v>
      </c>
    </row>
    <row r="136" spans="1:4" s="7" customFormat="1" x14ac:dyDescent="0.55000000000000004">
      <c r="A136" s="70" t="s">
        <v>204</v>
      </c>
      <c r="B136" s="71"/>
      <c r="C136" s="71"/>
      <c r="D136" s="72"/>
    </row>
    <row r="137" spans="1:4" s="7" customFormat="1" x14ac:dyDescent="0.55000000000000004">
      <c r="A137" s="70" t="s">
        <v>697</v>
      </c>
      <c r="B137" s="71"/>
      <c r="C137" s="71"/>
      <c r="D137" s="72"/>
    </row>
    <row r="138" spans="1:4" s="7" customFormat="1" x14ac:dyDescent="0.55000000000000004">
      <c r="A138" s="70" t="s">
        <v>698</v>
      </c>
      <c r="B138" s="71"/>
      <c r="C138" s="71"/>
      <c r="D138" s="72"/>
    </row>
    <row r="139" spans="1:4" s="7" customFormat="1" x14ac:dyDescent="0.55000000000000004">
      <c r="A139" s="70" t="s">
        <v>699</v>
      </c>
      <c r="B139" s="71"/>
      <c r="C139" s="71"/>
      <c r="D139" s="72"/>
    </row>
    <row r="140" spans="1:4" s="7" customFormat="1" x14ac:dyDescent="0.55000000000000004">
      <c r="A140" s="70" t="s">
        <v>700</v>
      </c>
      <c r="B140" s="71"/>
      <c r="C140" s="71"/>
      <c r="D140" s="72"/>
    </row>
    <row r="141" spans="1:4" s="12" customFormat="1" x14ac:dyDescent="0.55000000000000004">
      <c r="C141" s="12" t="s">
        <v>632</v>
      </c>
    </row>
    <row r="142" spans="1:4" s="7" customFormat="1" x14ac:dyDescent="0.55000000000000004">
      <c r="A142" s="70" t="s">
        <v>332</v>
      </c>
      <c r="B142" s="71"/>
      <c r="C142" s="71"/>
      <c r="D142" s="72"/>
    </row>
    <row r="143" spans="1:4" s="7" customFormat="1" x14ac:dyDescent="0.55000000000000004">
      <c r="A143" s="70" t="s">
        <v>633</v>
      </c>
      <c r="B143" s="71"/>
      <c r="C143" s="71"/>
      <c r="D143" s="72"/>
    </row>
    <row r="144" spans="1:4" s="7" customFormat="1" x14ac:dyDescent="0.55000000000000004">
      <c r="A144" s="70" t="s">
        <v>634</v>
      </c>
      <c r="B144" s="71"/>
      <c r="C144" s="71"/>
      <c r="D144" s="72"/>
    </row>
    <row r="145" spans="1:4" s="7" customFormat="1" x14ac:dyDescent="0.55000000000000004">
      <c r="A145" s="70" t="s">
        <v>635</v>
      </c>
      <c r="B145" s="71"/>
      <c r="C145" s="71"/>
      <c r="D145" s="72"/>
    </row>
    <row r="146" spans="1:4" s="7" customFormat="1" x14ac:dyDescent="0.55000000000000004">
      <c r="A146" s="70" t="s">
        <v>636</v>
      </c>
      <c r="B146" s="71"/>
      <c r="C146" s="71"/>
      <c r="D146" s="72"/>
    </row>
    <row r="147" spans="1:4" s="7" customFormat="1" x14ac:dyDescent="0.55000000000000004">
      <c r="A147" s="70"/>
      <c r="B147" s="71" t="s">
        <v>637</v>
      </c>
      <c r="C147" s="71"/>
      <c r="D147" s="72"/>
    </row>
    <row r="148" spans="1:4" s="12" customFormat="1" x14ac:dyDescent="0.55000000000000004">
      <c r="B148" s="224"/>
      <c r="C148" s="12" t="s">
        <v>638</v>
      </c>
    </row>
    <row r="149" spans="1:4" s="12" customFormat="1" x14ac:dyDescent="0.55000000000000004">
      <c r="A149" s="12" t="s">
        <v>639</v>
      </c>
      <c r="B149" s="224"/>
    </row>
    <row r="150" spans="1:4" s="12" customFormat="1" x14ac:dyDescent="0.55000000000000004">
      <c r="A150" s="12" t="s">
        <v>640</v>
      </c>
      <c r="B150" s="224"/>
    </row>
    <row r="151" spans="1:4" s="7" customFormat="1" x14ac:dyDescent="0.55000000000000004">
      <c r="A151" s="70" t="s">
        <v>641</v>
      </c>
      <c r="B151" s="71"/>
      <c r="C151" s="71"/>
      <c r="D151" s="72"/>
    </row>
    <row r="152" spans="1:4" s="7" customFormat="1" x14ac:dyDescent="0.55000000000000004">
      <c r="A152" s="70" t="s">
        <v>642</v>
      </c>
      <c r="B152" s="71"/>
      <c r="C152" s="71"/>
      <c r="D152" s="72"/>
    </row>
    <row r="153" spans="1:4" s="7" customFormat="1" x14ac:dyDescent="0.55000000000000004">
      <c r="A153" s="70" t="s">
        <v>643</v>
      </c>
      <c r="B153" s="71"/>
      <c r="C153" s="71"/>
      <c r="D153" s="72"/>
    </row>
    <row r="154" spans="1:4" s="7" customFormat="1" x14ac:dyDescent="0.55000000000000004">
      <c r="A154" s="70" t="s">
        <v>644</v>
      </c>
      <c r="B154" s="71"/>
      <c r="C154" s="71"/>
      <c r="D154" s="72"/>
    </row>
    <row r="155" spans="1:4" s="7" customFormat="1" x14ac:dyDescent="0.55000000000000004">
      <c r="A155" s="70"/>
      <c r="B155" s="71" t="s">
        <v>645</v>
      </c>
      <c r="C155" s="71"/>
      <c r="D155" s="72"/>
    </row>
    <row r="156" spans="1:4" s="12" customFormat="1" x14ac:dyDescent="0.55000000000000004">
      <c r="C156" s="12" t="s">
        <v>333</v>
      </c>
    </row>
    <row r="157" spans="1:4" s="7" customFormat="1" x14ac:dyDescent="0.55000000000000004">
      <c r="A157" s="70" t="s">
        <v>204</v>
      </c>
      <c r="B157" s="71"/>
      <c r="C157" s="71"/>
      <c r="D157" s="72"/>
    </row>
    <row r="158" spans="1:4" s="7" customFormat="1" x14ac:dyDescent="0.55000000000000004">
      <c r="A158" s="70" t="s">
        <v>646</v>
      </c>
      <c r="B158" s="71"/>
      <c r="C158" s="71"/>
      <c r="D158" s="72"/>
    </row>
    <row r="159" spans="1:4" s="7" customFormat="1" x14ac:dyDescent="0.55000000000000004">
      <c r="A159" s="70" t="s">
        <v>647</v>
      </c>
      <c r="B159" s="71"/>
      <c r="C159" s="71"/>
      <c r="D159" s="72"/>
    </row>
    <row r="160" spans="1:4" s="7" customFormat="1" x14ac:dyDescent="0.55000000000000004">
      <c r="A160" s="70" t="s">
        <v>648</v>
      </c>
      <c r="B160" s="71"/>
      <c r="C160" s="71"/>
      <c r="D160" s="72"/>
    </row>
    <row r="161" spans="1:4" s="7" customFormat="1" x14ac:dyDescent="0.55000000000000004">
      <c r="A161" s="70" t="s">
        <v>334</v>
      </c>
      <c r="B161" s="71"/>
      <c r="C161" s="71"/>
      <c r="D161" s="72"/>
    </row>
    <row r="162" spans="1:4" s="7" customFormat="1" x14ac:dyDescent="0.55000000000000004">
      <c r="A162" s="70" t="s">
        <v>335</v>
      </c>
      <c r="B162" s="71"/>
      <c r="C162" s="71"/>
      <c r="D162" s="72"/>
    </row>
    <row r="163" spans="1:4" x14ac:dyDescent="0.55000000000000004">
      <c r="B163" s="5" t="s">
        <v>336</v>
      </c>
    </row>
    <row r="167" spans="1:4" x14ac:dyDescent="0.55000000000000004">
      <c r="C167" s="5" t="s">
        <v>717</v>
      </c>
    </row>
    <row r="168" spans="1:4" x14ac:dyDescent="0.55000000000000004">
      <c r="A168" s="5" t="s">
        <v>649</v>
      </c>
    </row>
    <row r="169" spans="1:4" x14ac:dyDescent="0.55000000000000004">
      <c r="A169" s="5" t="s">
        <v>650</v>
      </c>
    </row>
    <row r="170" spans="1:4" x14ac:dyDescent="0.55000000000000004">
      <c r="A170" s="5" t="s">
        <v>651</v>
      </c>
    </row>
    <row r="171" spans="1:4" x14ac:dyDescent="0.55000000000000004">
      <c r="A171" s="5" t="s">
        <v>652</v>
      </c>
    </row>
    <row r="172" spans="1:4" x14ac:dyDescent="0.55000000000000004">
      <c r="A172" s="5" t="s">
        <v>653</v>
      </c>
    </row>
    <row r="173" spans="1:4" s="7" customFormat="1" x14ac:dyDescent="0.55000000000000004">
      <c r="A173" s="70" t="s">
        <v>654</v>
      </c>
      <c r="B173" s="71"/>
      <c r="C173" s="71"/>
      <c r="D173" s="72"/>
    </row>
    <row r="174" spans="1:4" s="7" customFormat="1" x14ac:dyDescent="0.55000000000000004">
      <c r="A174" s="70" t="s">
        <v>655</v>
      </c>
      <c r="B174" s="71"/>
      <c r="C174" s="71"/>
      <c r="D174" s="72"/>
    </row>
    <row r="175" spans="1:4" x14ac:dyDescent="0.55000000000000004">
      <c r="B175" s="5" t="s">
        <v>656</v>
      </c>
    </row>
    <row r="176" spans="1:4" x14ac:dyDescent="0.55000000000000004">
      <c r="B176" s="5" t="s">
        <v>657</v>
      </c>
    </row>
  </sheetData>
  <mergeCells count="3">
    <mergeCell ref="B1:K1"/>
    <mergeCell ref="A23:J23"/>
    <mergeCell ref="A79:J79"/>
  </mergeCells>
  <pageMargins left="0.7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การตอบแบบฟอร์ม 1</vt:lpstr>
      <vt:lpstr>EPE (Elementary 2)</vt:lpstr>
      <vt:lpstr>EPE (Intermediate)</vt:lpstr>
      <vt:lpstr>EPE (Pre-Intermediate)</vt:lpstr>
      <vt:lpstr>EPE (Starter 2)</vt:lpstr>
      <vt:lpstr>EPE (Upper-Intermediate)</vt:lpstr>
      <vt:lpstr>สรุปรวม</vt:lpstr>
      <vt:lpstr>บทสรุปผู้บริหาร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2022-01-13T06:58:53Z</cp:lastPrinted>
  <dcterms:created xsi:type="dcterms:W3CDTF">2020-12-28T02:20:10Z</dcterms:created>
  <dcterms:modified xsi:type="dcterms:W3CDTF">2022-01-19T04:19:29Z</dcterms:modified>
</cp:coreProperties>
</file>