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4\"/>
    </mc:Choice>
  </mc:AlternateContent>
  <bookViews>
    <workbookView xWindow="-105" yWindow="-105" windowWidth="23250" windowHeight="12570" firstSheet="1" activeTab="6"/>
  </bookViews>
  <sheets>
    <sheet name="การตอบแบบฟอร์ม 1" sheetId="1" r:id="rId1"/>
    <sheet name="EPE (Elementary 2)" sheetId="2" r:id="rId2"/>
    <sheet name="EPE (Intermediate)" sheetId="3" r:id="rId3"/>
    <sheet name="EPE (Pre-Intermediate)" sheetId="4" r:id="rId4"/>
    <sheet name="EPE (Starter 2)" sheetId="5" r:id="rId5"/>
    <sheet name="EPE (Upper-Intermediate)" sheetId="9" r:id="rId6"/>
    <sheet name="สรุปรวม" sheetId="8" r:id="rId7"/>
    <sheet name="บทสรุปผู้บริหาร" sheetId="7" r:id="rId8"/>
  </sheets>
  <definedNames>
    <definedName name="_xlnm._FilterDatabase" localSheetId="1" hidden="1">'EPE (Elementary 2)'!$G$1:$G$67</definedName>
    <definedName name="_xlnm._FilterDatabase" localSheetId="2" hidden="1">'EPE (Intermediate)'!$G$1:$G$94</definedName>
    <definedName name="_xlnm._FilterDatabase" localSheetId="3" hidden="1">'EPE (Pre-Intermediate)'!$G$1:$G$61</definedName>
    <definedName name="_xlnm._FilterDatabase" localSheetId="4" hidden="1">'EPE (Starter 2)'!$G$1:$G$73</definedName>
    <definedName name="_xlnm._FilterDatabase" localSheetId="5" hidden="1">'EPE (Upper-Intermediate)'!$A$1:$U$58</definedName>
  </definedNames>
  <calcPr calcId="162913"/>
</workbook>
</file>

<file path=xl/calcChain.xml><?xml version="1.0" encoding="utf-8"?>
<calcChain xmlns="http://schemas.openxmlformats.org/spreadsheetml/2006/main">
  <c r="B318" i="8" l="1"/>
  <c r="C318" i="8" s="1"/>
  <c r="C236" i="8"/>
  <c r="H67" i="3"/>
  <c r="H66" i="3"/>
  <c r="H57" i="3"/>
  <c r="C637" i="8"/>
  <c r="C638" i="8"/>
  <c r="C639" i="8"/>
  <c r="C636" i="8"/>
  <c r="B640" i="8"/>
  <c r="C640" i="8" s="1"/>
  <c r="C631" i="8"/>
  <c r="C632" i="8"/>
  <c r="C630" i="8"/>
  <c r="B633" i="8"/>
  <c r="C633" i="8" s="1"/>
  <c r="C625" i="8"/>
  <c r="C626" i="8"/>
  <c r="C624" i="8"/>
  <c r="B627" i="8"/>
  <c r="C627" i="8" s="1"/>
  <c r="C619" i="8"/>
  <c r="C618" i="8"/>
  <c r="C614" i="8"/>
  <c r="C613" i="8"/>
  <c r="C384" i="8"/>
  <c r="B384" i="8"/>
  <c r="C381" i="8"/>
  <c r="B381" i="8"/>
  <c r="C355" i="8"/>
  <c r="C354" i="8"/>
  <c r="C353" i="8"/>
  <c r="C352" i="8"/>
  <c r="C351" i="8"/>
  <c r="C350" i="8"/>
  <c r="C349" i="8"/>
  <c r="C348" i="8"/>
  <c r="C347" i="8"/>
  <c r="C346" i="8"/>
  <c r="B355" i="8"/>
  <c r="B354" i="8"/>
  <c r="B353" i="8"/>
  <c r="B352" i="8"/>
  <c r="B351" i="8"/>
  <c r="B350" i="8"/>
  <c r="B349" i="8"/>
  <c r="B348" i="8"/>
  <c r="B347" i="8"/>
  <c r="B346" i="8"/>
  <c r="C316" i="8"/>
  <c r="C317" i="8"/>
  <c r="C315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13" i="8"/>
  <c r="C314" i="8"/>
  <c r="C290" i="8"/>
  <c r="C264" i="8"/>
  <c r="C265" i="8"/>
  <c r="C266" i="8"/>
  <c r="C267" i="8"/>
  <c r="C268" i="8"/>
  <c r="C269" i="8"/>
  <c r="C270" i="8"/>
  <c r="C271" i="8"/>
  <c r="C272" i="8"/>
  <c r="C273" i="8"/>
  <c r="C274" i="8"/>
  <c r="C278" i="8"/>
  <c r="C279" i="8"/>
  <c r="C280" i="8"/>
  <c r="C281" i="8"/>
  <c r="C282" i="8"/>
  <c r="C283" i="8"/>
  <c r="C284" i="8"/>
  <c r="C285" i="8"/>
  <c r="C286" i="8"/>
  <c r="C287" i="8"/>
  <c r="C288" i="8"/>
  <c r="C263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46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7" i="8"/>
  <c r="C218" i="8"/>
  <c r="C200" i="8"/>
  <c r="C201" i="8"/>
  <c r="C202" i="8"/>
  <c r="C203" i="8"/>
  <c r="C204" i="8"/>
  <c r="C205" i="8"/>
  <c r="C206" i="8"/>
  <c r="C207" i="8"/>
  <c r="C208" i="8"/>
  <c r="C209" i="8"/>
  <c r="C212" i="8"/>
  <c r="C213" i="8"/>
  <c r="C214" i="8"/>
  <c r="C215" i="8"/>
  <c r="C216" i="8"/>
  <c r="C199" i="8"/>
  <c r="B182" i="8"/>
  <c r="C182" i="8" s="1"/>
  <c r="C168" i="8"/>
  <c r="C169" i="8"/>
  <c r="C170" i="8"/>
  <c r="C171" i="8"/>
  <c r="C172" i="8"/>
  <c r="C173" i="8"/>
  <c r="C174" i="8"/>
  <c r="C175" i="8"/>
  <c r="C178" i="8"/>
  <c r="C179" i="8"/>
  <c r="C180" i="8"/>
  <c r="C181" i="8"/>
  <c r="C167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52" i="8"/>
  <c r="H54" i="5"/>
  <c r="H56" i="5"/>
  <c r="H53" i="5"/>
  <c r="H52" i="5"/>
  <c r="B356" i="8" l="1"/>
  <c r="C356" i="8"/>
  <c r="H57" i="5"/>
  <c r="H65" i="5"/>
  <c r="H64" i="5"/>
  <c r="H63" i="5"/>
  <c r="H62" i="5"/>
  <c r="H61" i="5"/>
  <c r="H60" i="5"/>
  <c r="H59" i="5"/>
  <c r="H58" i="5"/>
  <c r="H51" i="5"/>
  <c r="H50" i="5"/>
  <c r="H49" i="5"/>
  <c r="H48" i="5"/>
  <c r="H47" i="5"/>
  <c r="H46" i="5"/>
  <c r="H45" i="5"/>
  <c r="H44" i="5"/>
  <c r="C143" i="8"/>
  <c r="C144" i="8"/>
  <c r="C145" i="8"/>
  <c r="C146" i="8"/>
  <c r="C147" i="8"/>
  <c r="C148" i="8"/>
  <c r="C149" i="8"/>
  <c r="C150" i="8"/>
  <c r="C142" i="8"/>
  <c r="C117" i="8"/>
  <c r="C118" i="8"/>
  <c r="C119" i="8"/>
  <c r="C120" i="8"/>
  <c r="C121" i="8"/>
  <c r="C122" i="8"/>
  <c r="C123" i="8"/>
  <c r="C124" i="8"/>
  <c r="C125" i="8"/>
  <c r="C126" i="8"/>
  <c r="C127" i="8"/>
  <c r="C116" i="8"/>
  <c r="C107" i="8"/>
  <c r="C108" i="8"/>
  <c r="C109" i="8"/>
  <c r="C110" i="8"/>
  <c r="C111" i="8"/>
  <c r="C112" i="8"/>
  <c r="C113" i="8"/>
  <c r="C114" i="8"/>
  <c r="C106" i="8"/>
  <c r="E54" i="2"/>
  <c r="C81" i="8"/>
  <c r="C83" i="8"/>
  <c r="C84" i="8"/>
  <c r="C86" i="8"/>
  <c r="C87" i="8"/>
  <c r="C89" i="8"/>
  <c r="C90" i="8"/>
  <c r="C92" i="8"/>
  <c r="C93" i="8"/>
  <c r="C80" i="8"/>
  <c r="C63" i="8"/>
  <c r="C64" i="8"/>
  <c r="C65" i="8"/>
  <c r="C62" i="8"/>
  <c r="C58" i="8"/>
  <c r="C59" i="8"/>
  <c r="C60" i="8"/>
  <c r="C57" i="8"/>
  <c r="C54" i="8"/>
  <c r="C55" i="8"/>
  <c r="C53" i="8"/>
  <c r="C50" i="8"/>
  <c r="C51" i="8"/>
  <c r="C49" i="8"/>
  <c r="C46" i="8"/>
  <c r="C47" i="8"/>
  <c r="C45" i="8"/>
  <c r="B66" i="8"/>
  <c r="C66" i="8" s="1"/>
  <c r="C18" i="8"/>
  <c r="C23" i="8"/>
  <c r="C24" i="8"/>
  <c r="C26" i="8"/>
  <c r="C27" i="8"/>
  <c r="C29" i="8"/>
  <c r="C30" i="8"/>
  <c r="C17" i="8"/>
  <c r="H48" i="2" l="1"/>
  <c r="H40" i="2"/>
  <c r="H53" i="2"/>
  <c r="H52" i="2"/>
  <c r="H51" i="2"/>
  <c r="H50" i="2"/>
  <c r="H49" i="2"/>
  <c r="H46" i="2"/>
  <c r="H45" i="2"/>
  <c r="H44" i="2"/>
  <c r="H43" i="2"/>
  <c r="H42" i="2"/>
  <c r="H41" i="2"/>
  <c r="H39" i="2"/>
  <c r="H38" i="2"/>
  <c r="H49" i="9"/>
  <c r="H66" i="9"/>
  <c r="H45" i="9"/>
  <c r="H53" i="9"/>
  <c r="H52" i="9"/>
  <c r="H50" i="9"/>
  <c r="H46" i="9"/>
  <c r="H44" i="9"/>
  <c r="H63" i="9"/>
  <c r="H65" i="9"/>
  <c r="H64" i="9"/>
  <c r="H62" i="9"/>
  <c r="H61" i="9"/>
  <c r="H60" i="9"/>
  <c r="H59" i="9"/>
  <c r="H58" i="9"/>
  <c r="H57" i="9"/>
  <c r="H56" i="9"/>
  <c r="H54" i="9"/>
  <c r="H51" i="9"/>
  <c r="H48" i="9"/>
  <c r="H47" i="9"/>
  <c r="B54" i="9"/>
  <c r="B53" i="9"/>
  <c r="B48" i="9"/>
  <c r="B47" i="9"/>
  <c r="B44" i="9"/>
  <c r="B43" i="9"/>
  <c r="E56" i="9"/>
  <c r="E44" i="9"/>
  <c r="E55" i="9"/>
  <c r="E54" i="9"/>
  <c r="E53" i="9"/>
  <c r="E52" i="9"/>
  <c r="E51" i="9"/>
  <c r="E50" i="9"/>
  <c r="E49" i="9"/>
  <c r="E48" i="9"/>
  <c r="E47" i="9"/>
  <c r="E46" i="9"/>
  <c r="E45" i="9"/>
  <c r="B50" i="9"/>
  <c r="B49" i="9"/>
  <c r="J38" i="9"/>
  <c r="J39" i="9" s="1"/>
  <c r="J40" i="9" s="1"/>
  <c r="K38" i="9"/>
  <c r="K39" i="9" s="1"/>
  <c r="K40" i="9" s="1"/>
  <c r="L38" i="9"/>
  <c r="M38" i="9"/>
  <c r="M39" i="9" s="1"/>
  <c r="N38" i="9"/>
  <c r="N39" i="9" s="1"/>
  <c r="N40" i="9" s="1"/>
  <c r="O38" i="9"/>
  <c r="O39" i="9" s="1"/>
  <c r="P38" i="9"/>
  <c r="Q38" i="9"/>
  <c r="R38" i="9"/>
  <c r="R39" i="9" s="1"/>
  <c r="R40" i="9" s="1"/>
  <c r="S38" i="9"/>
  <c r="S39" i="9" s="1"/>
  <c r="T38" i="9"/>
  <c r="J41" i="9"/>
  <c r="K41" i="9"/>
  <c r="L41" i="9"/>
  <c r="M41" i="9"/>
  <c r="N41" i="9"/>
  <c r="O41" i="9"/>
  <c r="P41" i="9"/>
  <c r="Q41" i="9"/>
  <c r="R41" i="9"/>
  <c r="S41" i="9"/>
  <c r="T41" i="9"/>
  <c r="I41" i="9"/>
  <c r="I38" i="9"/>
  <c r="I39" i="9" s="1"/>
  <c r="H43" i="5"/>
  <c r="H66" i="5" s="1"/>
  <c r="H54" i="2" l="1"/>
  <c r="H67" i="9"/>
  <c r="B45" i="9"/>
  <c r="E57" i="9"/>
  <c r="I40" i="9"/>
  <c r="B55" i="9"/>
  <c r="S40" i="9"/>
  <c r="O40" i="9"/>
  <c r="B51" i="9"/>
  <c r="Q39" i="9"/>
  <c r="Q40" i="9" s="1"/>
  <c r="M40" i="9"/>
  <c r="T39" i="9"/>
  <c r="T40" i="9" s="1"/>
  <c r="P39" i="9"/>
  <c r="P40" i="9" s="1"/>
  <c r="L39" i="9"/>
  <c r="L40" i="9" s="1"/>
  <c r="E55" i="5"/>
  <c r="E43" i="5"/>
  <c r="E56" i="5"/>
  <c r="E48" i="5"/>
  <c r="E49" i="5"/>
  <c r="E50" i="5"/>
  <c r="E51" i="5"/>
  <c r="E52" i="5"/>
  <c r="E53" i="5"/>
  <c r="E54" i="5"/>
  <c r="E47" i="5"/>
  <c r="E46" i="5"/>
  <c r="E45" i="5"/>
  <c r="E44" i="5"/>
  <c r="B53" i="5"/>
  <c r="B52" i="5"/>
  <c r="B48" i="5"/>
  <c r="B49" i="5"/>
  <c r="B47" i="5"/>
  <c r="B43" i="5"/>
  <c r="B42" i="5"/>
  <c r="H57" i="4"/>
  <c r="H56" i="4"/>
  <c r="H46" i="4"/>
  <c r="H47" i="4"/>
  <c r="H48" i="4"/>
  <c r="H45" i="4"/>
  <c r="H44" i="4"/>
  <c r="H43" i="4"/>
  <c r="H41" i="4"/>
  <c r="H54" i="4"/>
  <c r="H50" i="4"/>
  <c r="H55" i="4"/>
  <c r="H53" i="4"/>
  <c r="H52" i="4"/>
  <c r="H51" i="4"/>
  <c r="H49" i="4"/>
  <c r="H42" i="4"/>
  <c r="E46" i="4"/>
  <c r="E44" i="4"/>
  <c r="E49" i="4"/>
  <c r="E45" i="4"/>
  <c r="E43" i="4"/>
  <c r="E42" i="4"/>
  <c r="E47" i="4"/>
  <c r="E48" i="4"/>
  <c r="E41" i="4"/>
  <c r="B50" i="4"/>
  <c r="B49" i="4"/>
  <c r="B45" i="4"/>
  <c r="B44" i="4"/>
  <c r="B46" i="4"/>
  <c r="B41" i="4"/>
  <c r="B40" i="4"/>
  <c r="J35" i="4"/>
  <c r="J36" i="4" s="1"/>
  <c r="J37" i="4" s="1"/>
  <c r="K35" i="4"/>
  <c r="L35" i="4"/>
  <c r="L36" i="4" s="1"/>
  <c r="M35" i="4"/>
  <c r="N35" i="4"/>
  <c r="N36" i="4" s="1"/>
  <c r="N37" i="4" s="1"/>
  <c r="O35" i="4"/>
  <c r="O36" i="4" s="1"/>
  <c r="O37" i="4" s="1"/>
  <c r="P35" i="4"/>
  <c r="P36" i="4" s="1"/>
  <c r="P37" i="4" s="1"/>
  <c r="Q35" i="4"/>
  <c r="R35" i="4"/>
  <c r="R36" i="4" s="1"/>
  <c r="R37" i="4" s="1"/>
  <c r="S35" i="4"/>
  <c r="S36" i="4" s="1"/>
  <c r="S37" i="4" s="1"/>
  <c r="T35" i="4"/>
  <c r="T36" i="4" s="1"/>
  <c r="J38" i="4"/>
  <c r="K38" i="4"/>
  <c r="L38" i="4"/>
  <c r="M38" i="4"/>
  <c r="N38" i="4"/>
  <c r="O38" i="4"/>
  <c r="P38" i="4"/>
  <c r="Q38" i="4"/>
  <c r="R38" i="4"/>
  <c r="S38" i="4"/>
  <c r="T38" i="4"/>
  <c r="I38" i="4"/>
  <c r="I35" i="4"/>
  <c r="I36" i="4" s="1"/>
  <c r="I37" i="4" s="1"/>
  <c r="H65" i="3"/>
  <c r="H64" i="3"/>
  <c r="H63" i="3"/>
  <c r="H59" i="3"/>
  <c r="H58" i="3"/>
  <c r="H55" i="3"/>
  <c r="H49" i="3"/>
  <c r="B48" i="3"/>
  <c r="H62" i="3"/>
  <c r="H61" i="3"/>
  <c r="H60" i="3"/>
  <c r="H56" i="3"/>
  <c r="H54" i="3"/>
  <c r="H53" i="3"/>
  <c r="H52" i="3"/>
  <c r="H51" i="3"/>
  <c r="H50" i="3"/>
  <c r="H48" i="3"/>
  <c r="H47" i="3"/>
  <c r="E58" i="3"/>
  <c r="E57" i="3"/>
  <c r="E56" i="3"/>
  <c r="E55" i="3"/>
  <c r="B56" i="3"/>
  <c r="B55" i="3"/>
  <c r="B52" i="3"/>
  <c r="B51" i="3"/>
  <c r="B53" i="3" s="1"/>
  <c r="B46" i="3"/>
  <c r="B47" i="3"/>
  <c r="J39" i="3"/>
  <c r="J40" i="3" s="1"/>
  <c r="J41" i="3" s="1"/>
  <c r="K39" i="3"/>
  <c r="K40" i="3" s="1"/>
  <c r="K41" i="3" s="1"/>
  <c r="L39" i="3"/>
  <c r="L40" i="3" s="1"/>
  <c r="M39" i="3"/>
  <c r="N39" i="3"/>
  <c r="N40" i="3" s="1"/>
  <c r="N41" i="3" s="1"/>
  <c r="O39" i="3"/>
  <c r="O40" i="3" s="1"/>
  <c r="O41" i="3" s="1"/>
  <c r="P39" i="3"/>
  <c r="P40" i="3" s="1"/>
  <c r="P41" i="3" s="1"/>
  <c r="Q39" i="3"/>
  <c r="R39" i="3"/>
  <c r="R40" i="3" s="1"/>
  <c r="R41" i="3" s="1"/>
  <c r="S39" i="3"/>
  <c r="S40" i="3" s="1"/>
  <c r="S41" i="3" s="1"/>
  <c r="T39" i="3"/>
  <c r="T40" i="3" s="1"/>
  <c r="J42" i="3"/>
  <c r="K42" i="3"/>
  <c r="L42" i="3"/>
  <c r="M42" i="3"/>
  <c r="N42" i="3"/>
  <c r="O42" i="3"/>
  <c r="P42" i="3"/>
  <c r="Q42" i="3"/>
  <c r="R42" i="3"/>
  <c r="S42" i="3"/>
  <c r="T42" i="3"/>
  <c r="I42" i="3"/>
  <c r="I39" i="3"/>
  <c r="E48" i="2"/>
  <c r="E45" i="2"/>
  <c r="E52" i="2"/>
  <c r="I31" i="2"/>
  <c r="E53" i="2"/>
  <c r="E51" i="2"/>
  <c r="E50" i="2"/>
  <c r="E49" i="2"/>
  <c r="E46" i="2"/>
  <c r="E39" i="2"/>
  <c r="E38" i="2"/>
  <c r="B39" i="2"/>
  <c r="B44" i="2"/>
  <c r="B46" i="2"/>
  <c r="B45" i="2"/>
  <c r="B38" i="2"/>
  <c r="J31" i="2"/>
  <c r="K31" i="2"/>
  <c r="L31" i="2"/>
  <c r="M31" i="2"/>
  <c r="N31" i="2"/>
  <c r="O31" i="2"/>
  <c r="P31" i="2"/>
  <c r="Q31" i="2"/>
  <c r="R31" i="2"/>
  <c r="S31" i="2"/>
  <c r="T31" i="2"/>
  <c r="J34" i="2"/>
  <c r="K34" i="2"/>
  <c r="L34" i="2"/>
  <c r="M34" i="2"/>
  <c r="N34" i="2"/>
  <c r="O34" i="2"/>
  <c r="P34" i="2"/>
  <c r="Q34" i="2"/>
  <c r="R34" i="2"/>
  <c r="S34" i="2"/>
  <c r="T34" i="2"/>
  <c r="I34" i="2"/>
  <c r="B57" i="3" l="1"/>
  <c r="E58" i="5"/>
  <c r="B54" i="5"/>
  <c r="B50" i="5"/>
  <c r="B44" i="5"/>
  <c r="B47" i="4"/>
  <c r="B42" i="4"/>
  <c r="E50" i="4"/>
  <c r="K36" i="4"/>
  <c r="K37" i="4" s="1"/>
  <c r="B51" i="4"/>
  <c r="T37" i="4"/>
  <c r="L37" i="4"/>
  <c r="Q36" i="4"/>
  <c r="Q37" i="4" s="1"/>
  <c r="M36" i="4"/>
  <c r="M37" i="4" s="1"/>
  <c r="T41" i="3"/>
  <c r="I40" i="3"/>
  <c r="I41" i="3" s="1"/>
  <c r="L41" i="3"/>
  <c r="Q40" i="3"/>
  <c r="Q41" i="3" s="1"/>
  <c r="M40" i="3"/>
  <c r="M41" i="3" s="1"/>
  <c r="E40" i="2"/>
  <c r="B40" i="2"/>
  <c r="B47" i="2"/>
  <c r="B621" i="8" l="1"/>
  <c r="C621" i="8" s="1"/>
  <c r="B615" i="8"/>
  <c r="C615" i="8" s="1"/>
  <c r="E47" i="3" l="1"/>
  <c r="J38" i="5" l="1"/>
  <c r="J39" i="5" s="1"/>
  <c r="J40" i="5" s="1"/>
  <c r="K38" i="5"/>
  <c r="K39" i="5" s="1"/>
  <c r="L38" i="5"/>
  <c r="L39" i="5" s="1"/>
  <c r="M38" i="5"/>
  <c r="N38" i="5"/>
  <c r="N39" i="5" s="1"/>
  <c r="N40" i="5" s="1"/>
  <c r="O38" i="5"/>
  <c r="O39" i="5" s="1"/>
  <c r="O40" i="5" s="1"/>
  <c r="P38" i="5"/>
  <c r="Q38" i="5"/>
  <c r="R38" i="5"/>
  <c r="R39" i="5" s="1"/>
  <c r="R40" i="5" s="1"/>
  <c r="S38" i="5"/>
  <c r="S39" i="5" s="1"/>
  <c r="T38" i="5"/>
  <c r="T39" i="5" s="1"/>
  <c r="J41" i="5"/>
  <c r="K41" i="5"/>
  <c r="L41" i="5"/>
  <c r="M41" i="5"/>
  <c r="N41" i="5"/>
  <c r="O41" i="5"/>
  <c r="P41" i="5"/>
  <c r="Q41" i="5"/>
  <c r="R41" i="5"/>
  <c r="S41" i="5"/>
  <c r="T41" i="5"/>
  <c r="I41" i="5"/>
  <c r="I38" i="5"/>
  <c r="L32" i="2" l="1"/>
  <c r="L33" i="2" s="1"/>
  <c r="N32" i="2"/>
  <c r="N33" i="2" s="1"/>
  <c r="S40" i="5"/>
  <c r="I39" i="5"/>
  <c r="I40" i="5" s="1"/>
  <c r="K40" i="5"/>
  <c r="P39" i="5"/>
  <c r="P40" i="5" s="1"/>
  <c r="T40" i="5"/>
  <c r="L40" i="5"/>
  <c r="Q39" i="5"/>
  <c r="Q40" i="5" s="1"/>
  <c r="M39" i="5"/>
  <c r="M40" i="5" s="1"/>
  <c r="B94" i="8"/>
  <c r="C94" i="8" s="1"/>
  <c r="E54" i="3"/>
  <c r="E52" i="3"/>
  <c r="E50" i="3"/>
  <c r="E53" i="3"/>
  <c r="E51" i="3"/>
  <c r="E49" i="3"/>
  <c r="E48" i="3"/>
  <c r="E59" i="3" l="1"/>
  <c r="P32" i="2"/>
  <c r="P33" i="2" s="1"/>
  <c r="S32" i="2"/>
  <c r="S33" i="2" s="1"/>
  <c r="K32" i="2"/>
  <c r="K33" i="2" s="1"/>
  <c r="O32" i="2"/>
  <c r="O33" i="2" s="1"/>
  <c r="I32" i="2"/>
  <c r="I33" i="2" s="1"/>
  <c r="M32" i="2"/>
  <c r="M33" i="2" s="1"/>
  <c r="J32" i="2"/>
  <c r="J33" i="2" s="1"/>
  <c r="R32" i="2"/>
  <c r="R33" i="2" s="1"/>
  <c r="T32" i="2"/>
  <c r="T33" i="2" s="1"/>
  <c r="Q32" i="2"/>
  <c r="Q33" i="2" s="1"/>
  <c r="B20" i="8"/>
  <c r="C20" i="8" s="1"/>
  <c r="B21" i="8"/>
  <c r="C21" i="8" s="1"/>
  <c r="B566" i="8" l="1"/>
  <c r="D566" i="8" s="1"/>
  <c r="B570" i="8"/>
  <c r="D570" i="8" s="1"/>
  <c r="B31" i="8" l="1"/>
  <c r="C31" i="8" s="1"/>
  <c r="B569" i="8"/>
  <c r="D569" i="8" s="1"/>
  <c r="C562" i="8"/>
  <c r="B562" i="8"/>
  <c r="B568" i="8"/>
  <c r="D568" i="8" s="1"/>
  <c r="B567" i="8"/>
  <c r="D567" i="8" s="1"/>
  <c r="C571" i="8"/>
  <c r="B571" i="8"/>
  <c r="D571" i="8" s="1"/>
  <c r="B565" i="8"/>
  <c r="D565" i="8" s="1"/>
  <c r="B593" i="8"/>
  <c r="B564" i="8"/>
  <c r="D564" i="8" s="1"/>
  <c r="B590" i="8"/>
  <c r="B563" i="8"/>
  <c r="D563" i="8" s="1"/>
  <c r="C566" i="8" l="1"/>
  <c r="B594" i="8"/>
  <c r="D594" i="8" s="1"/>
  <c r="D593" i="8"/>
  <c r="C567" i="8"/>
  <c r="C570" i="8"/>
  <c r="C593" i="8"/>
  <c r="C594" i="8" s="1"/>
  <c r="C568" i="8"/>
  <c r="C563" i="8"/>
  <c r="C565" i="8"/>
  <c r="D562" i="8"/>
  <c r="B572" i="8"/>
  <c r="D572" i="8" s="1"/>
  <c r="D590" i="8"/>
  <c r="B591" i="8"/>
  <c r="D591" i="8" s="1"/>
  <c r="C590" i="8"/>
  <c r="C591" i="8" s="1"/>
  <c r="C564" i="8"/>
  <c r="C569" i="8"/>
  <c r="C572" i="8" l="1"/>
  <c r="B394" i="8" l="1"/>
  <c r="B523" i="8"/>
  <c r="B522" i="8"/>
  <c r="B521" i="8"/>
  <c r="B520" i="8"/>
  <c r="B519" i="8"/>
  <c r="B518" i="8"/>
  <c r="B517" i="8"/>
  <c r="B515" i="8"/>
  <c r="B514" i="8"/>
  <c r="B458" i="8"/>
  <c r="B486" i="8"/>
  <c r="B483" i="8"/>
  <c r="B457" i="8"/>
  <c r="B456" i="8"/>
  <c r="B455" i="8"/>
  <c r="B454" i="8"/>
  <c r="B453" i="8"/>
  <c r="B452" i="8"/>
  <c r="B451" i="8"/>
  <c r="B449" i="8"/>
  <c r="B403" i="8"/>
  <c r="B426" i="8"/>
  <c r="B423" i="8"/>
  <c r="B402" i="8"/>
  <c r="B401" i="8"/>
  <c r="B400" i="8"/>
  <c r="B399" i="8"/>
  <c r="B398" i="8"/>
  <c r="B397" i="8"/>
  <c r="B396" i="8"/>
  <c r="B395" i="8"/>
  <c r="B404" i="8" l="1"/>
  <c r="C549" i="8"/>
  <c r="B549" i="8"/>
  <c r="C516" i="8"/>
  <c r="B516" i="8"/>
  <c r="B524" i="8" s="1"/>
  <c r="C552" i="8"/>
  <c r="B552" i="8"/>
  <c r="C450" i="8"/>
  <c r="B450" i="8"/>
  <c r="B459" i="8" s="1"/>
  <c r="C517" i="8"/>
  <c r="C521" i="8"/>
  <c r="C523" i="8"/>
  <c r="C518" i="8" l="1"/>
  <c r="C522" i="8"/>
  <c r="C514" i="8"/>
  <c r="C520" i="8"/>
  <c r="C515" i="8"/>
  <c r="C519" i="8"/>
  <c r="C456" i="8"/>
  <c r="C451" i="8"/>
  <c r="C452" i="8"/>
  <c r="C449" i="8"/>
  <c r="C455" i="8"/>
  <c r="C453" i="8"/>
  <c r="C457" i="8"/>
  <c r="C454" i="8"/>
  <c r="C486" i="8"/>
  <c r="C458" i="8"/>
  <c r="C483" i="8"/>
  <c r="C394" i="8"/>
  <c r="C403" i="8"/>
  <c r="C423" i="8"/>
  <c r="C426" i="8"/>
  <c r="C399" i="8"/>
  <c r="C397" i="8"/>
  <c r="C396" i="8"/>
  <c r="C402" i="8"/>
  <c r="C401" i="8"/>
  <c r="C400" i="8"/>
  <c r="C395" i="8"/>
  <c r="C398" i="8"/>
  <c r="C524" i="8" l="1"/>
  <c r="C459" i="8"/>
  <c r="C404" i="8"/>
  <c r="C553" i="8" l="1"/>
  <c r="D552" i="8"/>
  <c r="C550" i="8"/>
  <c r="D549" i="8"/>
  <c r="D523" i="8"/>
  <c r="D522" i="8"/>
  <c r="D521" i="8"/>
  <c r="D520" i="8"/>
  <c r="D519" i="8"/>
  <c r="D518" i="8"/>
  <c r="D517" i="8"/>
  <c r="D516" i="8"/>
  <c r="D515" i="8"/>
  <c r="C487" i="8"/>
  <c r="D486" i="8"/>
  <c r="C484" i="8"/>
  <c r="B484" i="8"/>
  <c r="D484" i="8" s="1"/>
  <c r="D458" i="8"/>
  <c r="D457" i="8"/>
  <c r="D456" i="8"/>
  <c r="D455" i="8"/>
  <c r="D454" i="8"/>
  <c r="D453" i="8"/>
  <c r="D452" i="8"/>
  <c r="D451" i="8"/>
  <c r="D450" i="8"/>
  <c r="D449" i="8"/>
  <c r="C427" i="8"/>
  <c r="D426" i="8"/>
  <c r="C424" i="8"/>
  <c r="D423" i="8"/>
  <c r="D403" i="8"/>
  <c r="D402" i="8"/>
  <c r="D401" i="8"/>
  <c r="D400" i="8"/>
  <c r="D399" i="8"/>
  <c r="D398" i="8"/>
  <c r="D397" i="8"/>
  <c r="D396" i="8"/>
  <c r="D395" i="8"/>
  <c r="D394" i="8"/>
  <c r="B550" i="8" l="1"/>
  <c r="D550" i="8" s="1"/>
  <c r="B424" i="8"/>
  <c r="D424" i="8" s="1"/>
  <c r="B553" i="8"/>
  <c r="D553" i="8" s="1"/>
  <c r="B487" i="8"/>
  <c r="D487" i="8" s="1"/>
  <c r="B427" i="8"/>
  <c r="D427" i="8" s="1"/>
  <c r="D459" i="8"/>
  <c r="D404" i="8"/>
  <c r="D483" i="8"/>
  <c r="D346" i="8"/>
  <c r="D348" i="8" l="1"/>
  <c r="D349" i="8"/>
  <c r="D350" i="8"/>
  <c r="D351" i="8"/>
  <c r="D352" i="8"/>
  <c r="D353" i="8"/>
  <c r="D354" i="8"/>
  <c r="D355" i="8"/>
  <c r="C382" i="8"/>
  <c r="C385" i="8"/>
  <c r="B385" i="8" l="1"/>
  <c r="D385" i="8" s="1"/>
  <c r="D384" i="8"/>
  <c r="B382" i="8"/>
  <c r="D382" i="8" s="1"/>
  <c r="D381" i="8"/>
  <c r="D524" i="8" l="1"/>
  <c r="D514" i="8"/>
  <c r="D347" i="8"/>
</calcChain>
</file>

<file path=xl/sharedStrings.xml><?xml version="1.0" encoding="utf-8"?>
<sst xmlns="http://schemas.openxmlformats.org/spreadsheetml/2006/main" count="3517" uniqueCount="784">
  <si>
    <t>ประทับเวลา</t>
  </si>
  <si>
    <t>1. สถานภาพ</t>
  </si>
  <si>
    <t>2. อายุ</t>
  </si>
  <si>
    <t>3. ระดับการศึกษา</t>
  </si>
  <si>
    <t>4. คณะที่นิสิตเรียน</t>
  </si>
  <si>
    <t>5. สาขาวิชา</t>
  </si>
  <si>
    <t>6. รายวิชาที่เรียน</t>
  </si>
  <si>
    <t>1. ความคิดเห็นเกี่ยวกับเจ้าหน้าที่ [เจ้าหน้าที่ให้บริการตอบคำถามออนไลน์ได้ถูกต้อง ชัดเจน และรวดเร็ว]</t>
  </si>
  <si>
    <t>2. ความคิดเห็นเกี่ยวกับโปรแกรมที่ใช้ในการจัดการเรียนการสอน [การสมัครเข้ารับการอบบรมมีความสะดวกและง่ายต่อการใช้งาน]</t>
  </si>
  <si>
    <t>2. ความคิดเห็นเกี่ยวกับโปรแกรมที่ใช้ในการจัดการเรียนการสอน [การใช้งานโปรแกรมออนไลน์ในการอบรมมีความชัดเจน ใช้งานง่าย ตอบสนองความต้องการของท่านได้]</t>
  </si>
  <si>
    <t>2. ความคิดเห็นเกี่ยวกับโปรแกรมที่ใช้ในการจัดการเรียนการสอน [โปรแกรมมีความเสถียร และมีเมนูที่ครบถ้วนตรงตามความต้องการ]</t>
  </si>
  <si>
    <t>3. ความคิดเห็นต่อเนื้อหาที่ใช้ในการอบรมและอาจารย์ผู้สอน [เนื้อหาสาระในบทเรียนที่ท่านอบรมมีความเหมาะสมกับระดับความรู้]</t>
  </si>
  <si>
    <t>3. ความคิดเห็นต่อเนื้อหาที่ใช้ในการอบรมและอาจารย์ผู้สอน [หนังสือที่เรียนมีเนื้อหาสาระ ความชัดเจน ความครบถ้วนตรงตามความต้องการ และเข้าใจง่าย]</t>
  </si>
  <si>
    <t>3. ความคิดเห็นต่อเนื้อหาที่ใช้ในการอบรมและอาจารย์ผู้สอน [อาจารย์ผู้สอนมีการอธิบายเนื้อหาวิชาได้อย่างชัดเจน และเข้าใจง่าย]</t>
  </si>
  <si>
    <t>3. ความคิดเห็นต่อเนื้อหาที่ใช้ในการอบรมและอาจารย์ผู้สอน [อาจารย์ผู้สอนใช้สื่อในการอบรมที่เหมาะสมกับเนื้อหา และตอบคำถามได้อย่างชัดเจน]</t>
  </si>
  <si>
    <t>3. ความคิดเห็นต่อเนื้อหาที่ใช้ในการอบรมและอาจารย์ผู้สอน [อาจารย์ผู้สอนเข้าสอน – เลิกสอน ตรงตามเวลา]</t>
  </si>
  <si>
    <t>4. ความคิดเห็นเกี่ยวกับระดับความรู้ [ความรู้ก่อนการเข้ารับการอบรมของท่านอยู่ในระดับใด]</t>
  </si>
  <si>
    <t>4. ความคิดเห็นเกี่ยวกับระดับความรู้ [ความรู้หลังการเข้ารับการอบรมของท่านอยู่ในระดับใด]</t>
  </si>
  <si>
    <t>4. ความคิดเห็นเกี่ยวกับระดับความรู้ [ท่านสามารถนำความรู้ไปประยุกต์ใช้ให้เกิดประโยชน์เพียงใด]</t>
  </si>
  <si>
    <t/>
  </si>
  <si>
    <t>ชาย</t>
  </si>
  <si>
    <t>41-50 ปี</t>
  </si>
  <si>
    <t>ปริญญาเอก</t>
  </si>
  <si>
    <t>วิศวกรรมศาสตร์</t>
  </si>
  <si>
    <t>EPE (Elementary 2)</t>
  </si>
  <si>
    <t>31-40 ปี</t>
  </si>
  <si>
    <t>หญิง</t>
  </si>
  <si>
    <t>20-30 ปี</t>
  </si>
  <si>
    <t>เทคโนโลยีชีวภาพทางการเกษตร</t>
  </si>
  <si>
    <t>ศึกษาศาสตร์</t>
  </si>
  <si>
    <t>ปริญญาโท</t>
  </si>
  <si>
    <t>EPE (Intermediate)</t>
  </si>
  <si>
    <t>บริหารธุรกิจ</t>
  </si>
  <si>
    <t>สาธารณสุข</t>
  </si>
  <si>
    <t>การบริหารการศึกษา</t>
  </si>
  <si>
    <t>EPE (Starter 2)</t>
  </si>
  <si>
    <t>EPE (Pre-Intermediate)</t>
  </si>
  <si>
    <t>วิทยาศาสตร์การเกษตร</t>
  </si>
  <si>
    <t>เกษตรศาสตร์ ทรัพยากรธรรมชาติและสิ่งแวดล้อม</t>
  </si>
  <si>
    <t>เภสัชศาสตร์</t>
  </si>
  <si>
    <t>-</t>
  </si>
  <si>
    <t>คณะสาธารณสุขศาสตร์</t>
  </si>
  <si>
    <t>คณะศึกษาศาสตร์</t>
  </si>
  <si>
    <t>ภาษาไทย</t>
  </si>
  <si>
    <t>สังคมศาสตร์</t>
  </si>
  <si>
    <t>รัฐศาสตร์</t>
  </si>
  <si>
    <t>หลักสูตรและการสอน</t>
  </si>
  <si>
    <t>ไม่มี</t>
  </si>
  <si>
    <t>คณะวิศวกรรมศาสตร์</t>
  </si>
  <si>
    <t>มนุษยศาสตร์</t>
  </si>
  <si>
    <t>วิทยาศาสตร์</t>
  </si>
  <si>
    <t>สาธารณสุขศาสตร์</t>
  </si>
  <si>
    <t>บริหารการศึกษา</t>
  </si>
  <si>
    <t>การสื่อสาร</t>
  </si>
  <si>
    <t>สถิติ</t>
  </si>
  <si>
    <t>51 ปีขึ้นไป</t>
  </si>
  <si>
    <t>สถาปัตยกรรมศาสตร์</t>
  </si>
  <si>
    <t>สหเวชศาสตร์</t>
  </si>
  <si>
    <t>บทสรุปสำหรับผู้บริหาร</t>
  </si>
  <si>
    <t>ปรากฏผลการประเมินดังนี้</t>
  </si>
  <si>
    <t xml:space="preserve">              2. กลุ่ม Intermediate  พบว่า จำนวนผู้เข้ารับการอบรมจำแนกตามเพศเป็นเพศหญิง</t>
  </si>
  <si>
    <t xml:space="preserve">              3. กลุ่ม Pre - Intermediate พบว่า จำนวนผู้เข้ารับการอบรมจำแนกตามเพศ</t>
  </si>
  <si>
    <t xml:space="preserve">จากการสอบถามความรู้ก่อน-หลังการอบรม พบว่า </t>
  </si>
  <si>
    <t>1. กลุ่ม Elementary 2 พบว่า  ก่อนเข้ารับการอบรมผู้เข้าร่วมโครงการมีความรู้ความเข้าใจ</t>
  </si>
  <si>
    <t>2. กลุ่ม  Intermediate  พบว่า  ก่อนเข้ารับการอบรมผู้เข้าร่วมโครงการมีความรู้ความเข้าใจ</t>
  </si>
  <si>
    <t>3. กลุ่ม Pre - Intermediate  พบว่า  ก่อนเข้ารับการอบรมผู้เข้าร่วมโครงการมีความรู้</t>
  </si>
  <si>
    <t>4. กลุ่ม  Starter 2 พบว่า  ก่อนเข้ารับการอบรมผู้เข้าร่วมโครงการมีความรู้ความเข้าใจ</t>
  </si>
  <si>
    <t>จากการสอบถามความพึงพอใจ พบว่า</t>
  </si>
  <si>
    <t>ผลการประเมินโครงการภาษาอังกฤษเพื่อยกระดับความรู้นิสิตบัณฑิตศึกษา</t>
  </si>
  <si>
    <t xml:space="preserve">    การประเมินผลโครงการภาษาอังกฤษเพื่อยกระดับความรู้นิสิตบัณฑิตศึกษา (EPE) มีผู้ตอบแบบประเมิน</t>
  </si>
  <si>
    <t>ปรากฎผลการประเมินดังนี้</t>
  </si>
  <si>
    <t>ตอนที่ 1 ข้อมูลทั่วไปของผู้ตอบแบบสอบถาม</t>
  </si>
  <si>
    <t>ตาราง 1 แสดงจำนวนผู้เข้ารับการอบรมจำแนกตามเพศ</t>
  </si>
  <si>
    <t>รายการ</t>
  </si>
  <si>
    <t>จำนวน</t>
  </si>
  <si>
    <t>ร้อยละ</t>
  </si>
  <si>
    <t xml:space="preserve">Elementary 2    </t>
  </si>
  <si>
    <t xml:space="preserve">   ชาย</t>
  </si>
  <si>
    <t xml:space="preserve">   หญิง</t>
  </si>
  <si>
    <t xml:space="preserve">Intermediate </t>
  </si>
  <si>
    <t xml:space="preserve">Pre - Intermediate    </t>
  </si>
  <si>
    <t>Starter 2</t>
  </si>
  <si>
    <t>รวม</t>
  </si>
  <si>
    <t>ตาราง 2 แสดงจำนวนผู้เข้ารับการอบรมจำแนกตามอายุ</t>
  </si>
  <si>
    <t xml:space="preserve">   20 - 30 ปี</t>
  </si>
  <si>
    <t xml:space="preserve">   31 - 40 ปี</t>
  </si>
  <si>
    <t xml:space="preserve">   41 - 50 ปี</t>
  </si>
  <si>
    <t xml:space="preserve">Intermediate  </t>
  </si>
  <si>
    <t xml:space="preserve">Pre - Intermediate   </t>
  </si>
  <si>
    <t xml:space="preserve">   51 ปีขึ้นไป</t>
  </si>
  <si>
    <t>ตาราง 3 แสดงจำนวนผู้เข้ารับการอบรมจำแนกตามระดับการศึกษา</t>
  </si>
  <si>
    <t xml:space="preserve">Elementary 2  </t>
  </si>
  <si>
    <t xml:space="preserve">   ปริญญาโท</t>
  </si>
  <si>
    <t xml:space="preserve">   ปริญญาเอก</t>
  </si>
  <si>
    <t xml:space="preserve">Pre - Intermediate </t>
  </si>
  <si>
    <t>ตาราง 4 แสดงจำนวนผู้เข้ารับการอบรมจำแนกตามคณะ/วิทยาลัย</t>
  </si>
  <si>
    <t>Elementary 2</t>
  </si>
  <si>
    <t xml:space="preserve">   คณะศึกษาศาสตร์</t>
  </si>
  <si>
    <t xml:space="preserve">   คณะเกษตรศาสตร์ ทรัพยากรธรรมชาติและสิ่งแวดล้อม</t>
  </si>
  <si>
    <t xml:space="preserve">   คณะบริหารธุรกิจ เศรษฐศาสตร์และการสื่อสาร</t>
  </si>
  <si>
    <t xml:space="preserve">   คณะวิทยาศาสตร์</t>
  </si>
  <si>
    <t xml:space="preserve">   คณะวิทยาศาสตร์การแพทย์</t>
  </si>
  <si>
    <t xml:space="preserve">   คณะวิศวกรรมศาสตร์</t>
  </si>
  <si>
    <t xml:space="preserve">   คณะเภสัชศาสตร์</t>
  </si>
  <si>
    <t xml:space="preserve">   คณะสาธารณสุขศาสตร์</t>
  </si>
  <si>
    <t xml:space="preserve">   คณะมนุษยศาสตร์</t>
  </si>
  <si>
    <t>Pre - Intermediate</t>
  </si>
  <si>
    <t xml:space="preserve">Starter 2   </t>
  </si>
  <si>
    <t xml:space="preserve">   คณะสังคมศาสตร์</t>
  </si>
  <si>
    <t>ตาราง 5 แสดงจำนวนผู้เข้ารับการอบรมจำแนกตามสาขาวิชา</t>
  </si>
  <si>
    <t xml:space="preserve">Elementary 2     </t>
  </si>
  <si>
    <t xml:space="preserve">ตาราง 6 แสดงผลการประเมินโครงการฯ กลุ่ม Elementary 2 </t>
  </si>
  <si>
    <t>รายการประเมิน</t>
  </si>
  <si>
    <t>ค่าเฉลี่ย</t>
  </si>
  <si>
    <t>ส่วนเบี่ยงเบน
มาตรฐาน</t>
  </si>
  <si>
    <t>ระดับความ
คิดเห็น</t>
  </si>
  <si>
    <t>1. เจ้าหน้าที่ให้บริการตอบคำถามออนไลน์ได้ถูกต้อง ชัดเจน และรวดเร็ว</t>
  </si>
  <si>
    <t>2. การสมัครเข้ารับการอบบรมมีความสะดวกและง่ายต่อการใช้งาน</t>
  </si>
  <si>
    <t>3. การใช้งานโปรแกรมออนไลน์ในการอบรมมีความชัดเจน ใช้งานง่าย ตอบสนองความต้องการของท่านได้</t>
  </si>
  <si>
    <t>4. โปรแกรมมีความเสถียร และมีเมนูที่ครบถ้วนตรงตามความต้องการ</t>
  </si>
  <si>
    <t>5. เนื้อหาสาระในบทเรียนที่ท่านอบรมมีความเหมาะสมกับระดับความรู้</t>
  </si>
  <si>
    <t>6. หนังสือที่เรียนมีเนื้อหาสาระ ความชัดเจน ความครบถ้วนตรงตามความต้องการ และเข้าใจง่าย</t>
  </si>
  <si>
    <t>7. อาจารย์ผู้สอนมีการอธิบายเนื้อหาวิชาได้อย่างชัดเจน และเข้าใจง่าย</t>
  </si>
  <si>
    <t>8. อาจารย์ผู้สอนใช้สื่อในการอบรมที่เหมาะสมกับเนื้อหา และตอบคำถามได้อย่างชัดเจน</t>
  </si>
  <si>
    <t>9. อาจารย์ผู้สอนเข้าสอน – เลิกสอน ตรงตามเวลา</t>
  </si>
  <si>
    <t>12. ท่านสามารถนำความรู้ไปประยุกต์ใช้ให้เกิดประโยชน์เพียงใด</t>
  </si>
  <si>
    <t>รวมเฉลี่ย</t>
  </si>
  <si>
    <t xml:space="preserve">ตาราง 7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</si>
  <si>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SD</t>
  </si>
  <si>
    <t>ระดับความ</t>
  </si>
  <si>
    <t>คิดเห็น</t>
  </si>
  <si>
    <t>ความรู้ก่อนการอบรม</t>
  </si>
  <si>
    <t>10.ความรู้ก่อนการเข้ารับการอบรมโครงการ</t>
  </si>
  <si>
    <t>เฉลี่ยรวม</t>
  </si>
  <si>
    <t>ความรู้หลังการอบรม</t>
  </si>
  <si>
    <t>11.ความรู้หลังการเข้ารับการอบรมโครงการ</t>
  </si>
  <si>
    <t xml:space="preserve">      จากตาราง 7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</si>
  <si>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8 แสดงผลการประเมินโครงการฯ กลุ่ม Intermediate </t>
  </si>
  <si>
    <t xml:space="preserve">ตาราง 9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</si>
  <si>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 xml:space="preserve">      จากตาราง 9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</si>
  <si>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ตาราง 10 แสดงผลการประเมินโครงการฯ กลุ่ม Pre - Intermediate </t>
  </si>
  <si>
    <t xml:space="preserve">EPE (Pre - Intermediate) </t>
  </si>
  <si>
    <t xml:space="preserve">ตาราง 11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</si>
  <si>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ตาราง 12 แสดงผลการประเมินโครงการฯ กลุ่ม Starter 2</t>
  </si>
  <si>
    <t xml:space="preserve">ตาราง 13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</si>
  <si>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Elementary 2</t>
  </si>
  <si>
    <t>กลุ่ม Starter 2</t>
  </si>
  <si>
    <t>คณะ</t>
  </si>
  <si>
    <t>คณะมนุษยศาสตร์</t>
  </si>
  <si>
    <t>เพศ</t>
  </si>
  <si>
    <t>อายุ</t>
  </si>
  <si>
    <t>ระดับ</t>
  </si>
  <si>
    <t>สาขาวิชา</t>
  </si>
  <si>
    <t>วิทยาศาสตร์การแพทย์</t>
  </si>
  <si>
    <t>1. กลุ่ม Elementary 2  พบว่า จำนวนผู้เข้ารับการอบรมจำแนกตามเพศ เป็นเพศหญิง</t>
  </si>
  <si>
    <t>ที่อยู่อีเมล</t>
  </si>
  <si>
    <t>เทคโนโลยีสารสนเทศ</t>
  </si>
  <si>
    <t>pla_cpe9@hotmail.com</t>
  </si>
  <si>
    <t>จุลชีววิทยา</t>
  </si>
  <si>
    <t>ศิลปะและการออกแบบ</t>
  </si>
  <si>
    <t>preechak63@nu.ac.th</t>
  </si>
  <si>
    <t>สังคมศึกษา</t>
  </si>
  <si>
    <t>ไม่มีครับ</t>
  </si>
  <si>
    <t>nawaphatt63@nu.ac.th</t>
  </si>
  <si>
    <t>วิทยาลัยพลังงานทดแทนและสมาร์ตกริดเทคโนโลยี</t>
  </si>
  <si>
    <t>กลุ่ม Intermediate</t>
  </si>
  <si>
    <t>กลุ่ม Per-Intermediate</t>
  </si>
  <si>
    <t>sattapornw63@nu.ac.th</t>
  </si>
  <si>
    <t>ชีวเวชศาสตร์</t>
  </si>
  <si>
    <t>EPE (Upper-Intermediate)</t>
  </si>
  <si>
    <t>วิศวกรรมสิ่งแวดล้อม</t>
  </si>
  <si>
    <t>chirawatt63@nu.ac.th</t>
  </si>
  <si>
    <t>วิศวกรรมคอมพิวเตอร์</t>
  </si>
  <si>
    <t>เทคโนโลยีและสื่อสารการศึกษา</t>
  </si>
  <si>
    <t>sunisasae63@nu.ac.th</t>
  </si>
  <si>
    <t>MBA</t>
  </si>
  <si>
    <t>บริหารธุรกิจ เศรษฐศาสตร์ และการสื่อสาร</t>
  </si>
  <si>
    <t>nattachait63@nu.ac.th</t>
  </si>
  <si>
    <t>เกษตรศาสตร์ฯ</t>
  </si>
  <si>
    <t>ปรสิตวิทยา</t>
  </si>
  <si>
    <t>nitwadeej58@nu.ac.th</t>
  </si>
  <si>
    <t>เอเชียตะวันออกเฉียงใต้ศึกษา</t>
  </si>
  <si>
    <t>duangprateepm62@nu.ac.th</t>
  </si>
  <si>
    <t>wunpenc63@nu.ac.th</t>
  </si>
  <si>
    <t>สาธารณสุขศาสตรมหาบัณฑิต</t>
  </si>
  <si>
    <t>พลศึกษาและวิทยาศาสตร์การออกกำลังกาย</t>
  </si>
  <si>
    <t>nontapornr63@nu.ac.th</t>
  </si>
  <si>
    <t>kittisaksr63@nu.ac.th</t>
  </si>
  <si>
    <t>aummarat60@nu.ac.th</t>
  </si>
  <si>
    <t>malaiwant63@nu.ac.th</t>
  </si>
  <si>
    <t>วิศวกรรมโยธา</t>
  </si>
  <si>
    <t>patarasudak63@nu.ac.th</t>
  </si>
  <si>
    <t>คณะบริหารธุรกิจ เศรษฐศาสตร์และการสื่อสาร</t>
  </si>
  <si>
    <t>วิศวกรรมการจัดการ</t>
  </si>
  <si>
    <t>anivatb62@nu.ac.th</t>
  </si>
  <si>
    <t>BEC</t>
  </si>
  <si>
    <t>papang_555@hotmail.com</t>
  </si>
  <si>
    <t>ฟิสิกส์ประยุกต์</t>
  </si>
  <si>
    <t>watchareei61@nu.ac.th</t>
  </si>
  <si>
    <t>นวัตกรรมทางการวัดผลการเรียนรู้</t>
  </si>
  <si>
    <t>สาธารณสุขศาสตรดุษฎีบัณฑิต</t>
  </si>
  <si>
    <t>การจัดการการท่องเที่ยวและจิตบริการ</t>
  </si>
  <si>
    <t>เกษตรศาสตร์</t>
  </si>
  <si>
    <t>พยาบาลศาสตร์</t>
  </si>
  <si>
    <t>วิศวกรรมไฟฟ้า</t>
  </si>
  <si>
    <t>พัฒนาสังคม</t>
  </si>
  <si>
    <t>wareen63@nu.ac.th</t>
  </si>
  <si>
    <t>การจัดการกีฬา</t>
  </si>
  <si>
    <t>sureeratb63@nu.ac.th</t>
  </si>
  <si>
    <t>คณิตศาสตร์</t>
  </si>
  <si>
    <t>dumnerns63@nu.ac.th</t>
  </si>
  <si>
    <t>kanlayap63@nu.ac.th</t>
  </si>
  <si>
    <t>anchaleei62@nu.ac.th</t>
  </si>
  <si>
    <t>บริหารธุรกิจ เศรษฐศาสตร์และการสื่อสาร</t>
  </si>
  <si>
    <t>บริหารการพยาบาล</t>
  </si>
  <si>
    <t xml:space="preserve">Upper-Intermediate  </t>
  </si>
  <si>
    <t xml:space="preserve">Upper-Intermediate   </t>
  </si>
  <si>
    <t xml:space="preserve">   คณะพยาบาลศาสตร์</t>
  </si>
  <si>
    <t xml:space="preserve">Upper-Intermediate     </t>
  </si>
  <si>
    <t>ตาราง 14 แสดงผลการประเมินโครงการฯ กลุ่ม Upper-Intermediate</t>
  </si>
  <si>
    <t xml:space="preserve">ตาราง 15 แสดงค่าเฉลี่ย ค่าเบี่ยงเบนมาตรฐาน และระดับความรู้ ความเข้าใจเกี่ยวกับกิจกรรมในโครงการฯ </t>
  </si>
  <si>
    <t>กลุ่ม Upper-Intermediate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</si>
  <si>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</t>
  </si>
  <si>
    <t xml:space="preserve">          จากตารางแสดงจำนวนผู้เข้าร่วมรับการอบรมจำแนกตามสาขาวิชา พบว่า กลุ่ม Elementary 2 </t>
  </si>
  <si>
    <t xml:space="preserve">              5. กลุ่ม Upper-Intermediate พบว่า จำนวนผู้เข้ารับการอบรมจำแนกตามเพศเป็นเพศหญิง</t>
  </si>
  <si>
    <t>5. กลุ่ม Upper-Intermediate พบว่า  ก่อนเข้ารับการอบรมผู้เข้าร่วมโครงการมีความรู้</t>
  </si>
  <si>
    <t xml:space="preserve">5. กลุ่ม Upper-Intermediate  พบว่า ภาพรวมมีความพึงพอใจอยู่ในระดับมากที่สุด 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</si>
  <si>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</si>
  <si>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>SITM</t>
  </si>
  <si>
    <t>มาก</t>
  </si>
  <si>
    <t>busakornw61@nu.ac.th</t>
  </si>
  <si>
    <t>padaraneeo62@nu.ac.th</t>
  </si>
  <si>
    <t>ภาษาอังกฤษ</t>
  </si>
  <si>
    <t>atchariyam63@nu.ac.th</t>
  </si>
  <si>
    <t>kritsanas63@nu.ac.th</t>
  </si>
  <si>
    <t>worapongp63@nu.ac.th</t>
  </si>
  <si>
    <t>เกษตรและทรัพยากรธรรมชาติ</t>
  </si>
  <si>
    <t>วิทยาศาสตร์เกษตร</t>
  </si>
  <si>
    <t>ภาษาศาสตร์</t>
  </si>
  <si>
    <t>wissanup63@nu.ac.th</t>
  </si>
  <si>
    <t>punyisap63@nu.ac.th</t>
  </si>
  <si>
    <t>chawalitra59@nu.ac.th</t>
  </si>
  <si>
    <t>DK_firstmaster@hotmail.com</t>
  </si>
  <si>
    <t>benjawan_lovely1@hotmail.com</t>
  </si>
  <si>
    <t>sumalik63@nu.ac.th</t>
  </si>
  <si>
    <t>teerapapp62@nu.ac.th</t>
  </si>
  <si>
    <t>thanetk63@nu.ac.th</t>
  </si>
  <si>
    <t>คณะแพทยศาสตร์</t>
  </si>
  <si>
    <t>วิทยาศาสตรสุขภาพศึกษา</t>
  </si>
  <si>
    <t>manats61@nu.ac.th</t>
  </si>
  <si>
    <t>คณะบริหารธุรกิจ เศรษฐศาสตร์ และการสื่อสาร</t>
  </si>
  <si>
    <t>wannaw62@nu.ac.th</t>
  </si>
  <si>
    <t>wachirawitd63@nu.ac.th</t>
  </si>
  <si>
    <t>aphitthay60@nu.ac.th</t>
  </si>
  <si>
    <t>การจัดการภัยพิบัติ</t>
  </si>
  <si>
    <t>pongpatw63@nu.ac.th</t>
  </si>
  <si>
    <t>jakkreeb62@nu.ac.th</t>
  </si>
  <si>
    <t>supattrac62@nu.ac.th</t>
  </si>
  <si>
    <t>thitichad62@nu.ac.th</t>
  </si>
  <si>
    <t>การท่องเที่ยวและจิตบริการ</t>
  </si>
  <si>
    <t>chonladap62@nu.ac.th</t>
  </si>
  <si>
    <t>phantidal62@nu.ac.th</t>
  </si>
  <si>
    <t>pratoomm63@nu.ac.th</t>
  </si>
  <si>
    <t>apiradeeb62@nu.ac.th</t>
  </si>
  <si>
    <t>chirarate63@nu.ac.th</t>
  </si>
  <si>
    <t>teerapattarad62@nu.ac.th</t>
  </si>
  <si>
    <t>การจัดการการท่องเที่ยว</t>
  </si>
  <si>
    <t>natthaphonp63@nu.ac.th</t>
  </si>
  <si>
    <t>nualprangc60@nu.ac.th</t>
  </si>
  <si>
    <t>kassarinr63@nu.ac.th</t>
  </si>
  <si>
    <t>Natthawatduwngchun@gmail.com</t>
  </si>
  <si>
    <t>alissaray62@nu.ac.th</t>
  </si>
  <si>
    <t>r.charoensrirungrueng@gmail.com</t>
  </si>
  <si>
    <t>thawats63@NU.AC.TH</t>
  </si>
  <si>
    <t>kamonchats60@nu.ac.th</t>
  </si>
  <si>
    <t>pratchayasa63@nu.ac.th</t>
  </si>
  <si>
    <t>pornvimonk63@nu.ac.th</t>
  </si>
  <si>
    <t>abdulhakamd63@nu.ac.th</t>
  </si>
  <si>
    <t>sukritp60@nu.ac.th</t>
  </si>
  <si>
    <t>แพทยศาสตร์</t>
  </si>
  <si>
    <t>prapassonp63@nu.ac.th</t>
  </si>
  <si>
    <t>jensakpanda@gmail.com</t>
  </si>
  <si>
    <t>ทรัพยากรธรรมชาติและสิ่งแวดล้อม</t>
  </si>
  <si>
    <t>บัณฑิตวิทยาลัย</t>
  </si>
  <si>
    <t>เทคโนโลยีผู้ประกอบการและการจัดการนวัตกรรม</t>
  </si>
  <si>
    <t>อาจารย์สอนดี4ค่ะ</t>
  </si>
  <si>
    <t>การท่องเที่ยว</t>
  </si>
  <si>
    <t xml:space="preserve">   คณะแพทยศาสตร์</t>
  </si>
  <si>
    <t xml:space="preserve">   บัณฑิตวิทยาลัย</t>
  </si>
  <si>
    <t xml:space="preserve">   คณะทันตแพทยศาสตร์</t>
  </si>
  <si>
    <t xml:space="preserve">จำนวนผู้เข้ารับการอบรมจำแนกตามคณะ/วิทยาลัย พบว่า เป็นนิสิตสังกัดคณะสาธารณสุขศาสตร์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</si>
  <si>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</t>
  </si>
  <si>
    <t xml:space="preserve"> </t>
  </si>
  <si>
    <t>วันที่ 18 กันยายน 2564</t>
  </si>
  <si>
    <t>ผลการประเมินโครงการภาษาอังกฤษเพื่อยกระดับความรู้นิสิตบัณฑิตศึกษา วันที่ 18 กันยายน 2564</t>
  </si>
  <si>
    <t>supphakith61@nu.ac.th</t>
  </si>
  <si>
    <t>chinnawatoo63@nu.ac.th</t>
  </si>
  <si>
    <t>คณะศึกษาสาสตร์</t>
  </si>
  <si>
    <t xml:space="preserve">ขอบคุณเจ้าหน้าที่ทุกๆท่านในการจัดการเรียนการสอนนะครับ
</t>
  </si>
  <si>
    <t>wassanak62@nu.ac.th</t>
  </si>
  <si>
    <t>pornnapatha61@nu.ac.th</t>
  </si>
  <si>
    <t>chanikantp63@nu.ac.th</t>
  </si>
  <si>
    <t>เทคโนโลยีผู้ประกอบการ</t>
  </si>
  <si>
    <t>ketsaneep63@nu.ac.th</t>
  </si>
  <si>
    <t>kamtonk64@nu.ac.th</t>
  </si>
  <si>
    <t>คณิตศาสตร์ศึกษา</t>
  </si>
  <si>
    <t>patarawadeem63@nu.ac.th</t>
  </si>
  <si>
    <t>วิทยาศาสตร์สุขภาพศึกษา</t>
  </si>
  <si>
    <t>praifak64@nu.ac.th</t>
  </si>
  <si>
    <t>amonthepc63@nu.ac.th</t>
  </si>
  <si>
    <t>Chonnipaf59@nu.ac.th</t>
  </si>
  <si>
    <t>บริหารธุรกิจฯ</t>
  </si>
  <si>
    <t>kominb64@nu.ac.th</t>
  </si>
  <si>
    <t>napatthornp63@nu.ac.th</t>
  </si>
  <si>
    <t>khamonwant64@nu.ac.th</t>
  </si>
  <si>
    <t>meradeei63@nu.ac.th</t>
  </si>
  <si>
    <t xml:space="preserve">เศรษฐศาสตร์ </t>
  </si>
  <si>
    <t>keeratiph64@nu.ac.th</t>
  </si>
  <si>
    <t>usanutk61@nu.ac.th</t>
  </si>
  <si>
    <t>chainuwats63061633@nu.ac.th</t>
  </si>
  <si>
    <t>สาธารณสุขศาสตร์บัณฑฺ๖</t>
  </si>
  <si>
    <t xml:space="preserve">โดยส่วนตัวมีความคิดว่า การเรียนออนไลน์ทำให้การเรียนมีประสิทธิภาพไม่เต็มที่ แต่ก็มีความสะดวกต่อสถานการณ์ปัจจุบัน </t>
  </si>
  <si>
    <t>siriyakornka61@nu.ac.th</t>
  </si>
  <si>
    <t>kamolchanokysa@gmail.com</t>
  </si>
  <si>
    <t>chayakarns64@nu.ac.th</t>
  </si>
  <si>
    <t>theerapongc64@nu.ac.th</t>
  </si>
  <si>
    <t>คณะเกษตรศาสตร์</t>
  </si>
  <si>
    <t>somchokn63@nu.ac.th</t>
  </si>
  <si>
    <t>บริหารธุรกิจ เศรฐศาตร์และการสื่อสาร</t>
  </si>
  <si>
    <t>akachail59@nu.ac.th</t>
  </si>
  <si>
    <t>เภสัชวิทยา</t>
  </si>
  <si>
    <t>surawitr63@nu.ac.th</t>
  </si>
  <si>
    <t>หากเรียนออนไลน์ 100% น่าจะลดค่าเรียนลง เนื่องจากไม่ได้ฝึกการพูด และทำกิจกรรมภายในห้องเรียน</t>
  </si>
  <si>
    <t>suwichad64@nu.ac.th</t>
  </si>
  <si>
    <t>amornkarnp64@nu.ac.th</t>
  </si>
  <si>
    <t>วิศวกรรมสิ่งแวล้อม</t>
  </si>
  <si>
    <t>wasanw62@nu.ac.th</t>
  </si>
  <si>
    <t>chatwarinj64@nu.ac.th</t>
  </si>
  <si>
    <t>วิทยาศาสตร์การประมง</t>
  </si>
  <si>
    <t>สาธารณสุขสาสตรบัณฑิต</t>
  </si>
  <si>
    <t>chanaphats63@nu.ac.th</t>
  </si>
  <si>
    <t>praphol.ch@gmail.com</t>
  </si>
  <si>
    <t>thonyaponp62@nu.ac.th</t>
  </si>
  <si>
    <t>อยากให้มีการทบทวนเพิ่มหลังจากชั่วโมงการสอนแบบรวบรวมทั้ง 12 บทที่เรียนอีกทีค่ะ</t>
  </si>
  <si>
    <t>parinyalo63@nu.ac.th</t>
  </si>
  <si>
    <t>คณะเกษตรศาสตร์ทรัพยากรธรรมชาติและสิ่งแวดล้อม</t>
  </si>
  <si>
    <t>ขอขอบคุณอาจารย์ผู้สอน เเละบัณฑิตวิทยาลัย มน. ครับ</t>
  </si>
  <si>
    <t>Bussakornt63@nu.ac.th</t>
  </si>
  <si>
    <t>คอมพิวเตอร์</t>
  </si>
  <si>
    <t>kamonratt64@nu.ac.th</t>
  </si>
  <si>
    <t>piyaracht59@nu.ac.th</t>
  </si>
  <si>
    <t>ข้อสอบมีคำถามหลายข้อที่ซ้ำ</t>
  </si>
  <si>
    <t>nopparatpa60@nu.ac.th</t>
  </si>
  <si>
    <t>kornchawanpi63@nu.ac.th</t>
  </si>
  <si>
    <t>tun4168@gmail.com</t>
  </si>
  <si>
    <t>เป็นการอบรมที่ดี และควรมีกิจกรรมต่อเนื่อง</t>
  </si>
  <si>
    <t>butsakonk62@nu.ac.th</t>
  </si>
  <si>
    <t>supisaram62@nu.ac.th</t>
  </si>
  <si>
    <t>คณะบริหารธุรกิจฯ</t>
  </si>
  <si>
    <t>การบัญชี</t>
  </si>
  <si>
    <t>apiphooo62@nu.ac.th</t>
  </si>
  <si>
    <t>นิเทศศาสตร์</t>
  </si>
  <si>
    <t>sabvolleyball@gmail.com</t>
  </si>
  <si>
    <t>พัฒนศึกษา</t>
  </si>
  <si>
    <t>wikarnw63@nu.ac.th</t>
  </si>
  <si>
    <t>SGTech</t>
  </si>
  <si>
    <t>Smart Gird</t>
  </si>
  <si>
    <t>thanachartk62@nu.ac.th</t>
  </si>
  <si>
    <t>peerawaty63@nu.ac.th</t>
  </si>
  <si>
    <t>Putitas63@nu.ac.th</t>
  </si>
  <si>
    <t xml:space="preserve">อาจารยผู้สอน สอนและอธิบายเนื้อหาได้ชัดเจน มีแบบฝึกหัดให้ฝึกทำครบถ้วน </t>
  </si>
  <si>
    <t>sujitrap61@nu.ac.th</t>
  </si>
  <si>
    <t>science</t>
  </si>
  <si>
    <t>Physics</t>
  </si>
  <si>
    <t>poomp63@nu.ac.th</t>
  </si>
  <si>
    <t>สาธารณศุขศาสตรมหาบัณฑิต</t>
  </si>
  <si>
    <t>surawutl63@nu.ac.th</t>
  </si>
  <si>
    <t>สาขาวิชาการจัดการสมาร์ตซิตี้และนวัตกรรมดิจิทัล</t>
  </si>
  <si>
    <t>peeraphatg64@nu.ac.th</t>
  </si>
  <si>
    <t>วิทยาศาสตร์การเกษต</t>
  </si>
  <si>
    <t>Chirasakc63@nu.ac.th</t>
  </si>
  <si>
    <t>ศึกษาสาสตร์</t>
  </si>
  <si>
    <t>thammarongs63@nu.ac.th</t>
  </si>
  <si>
    <t>คณะสถาปัตยกรรมศาสตร์ ศิลปะและการออกแบบ</t>
  </si>
  <si>
    <t>ข้อสอบออนไลน์ควรมีการกำหนดให้เป็นแบบจำเป็นต้องตอบ หากไม่กำหนดอาจทำให้ผู้สอบลืมใส่คำตอบในบางข้อได้</t>
  </si>
  <si>
    <t>khuanchaii63@nu.ac.th</t>
  </si>
  <si>
    <t>rachap64@nu.ac.th</t>
  </si>
  <si>
    <t>ทันตแพทยศาสตร์</t>
  </si>
  <si>
    <t>wananurats60@nu.ac.th</t>
  </si>
  <si>
    <t>mesurevare@gmail.com</t>
  </si>
  <si>
    <t>ratchaneew64@nu.ac.th</t>
  </si>
  <si>
    <t>อาจารย์สอนได้เข้าใจง่าย ถ่ายทอดออกมาได้เป็นอย่างดี</t>
  </si>
  <si>
    <t>วิทยาสาตร์การเกษตร</t>
  </si>
  <si>
    <t>pearanatk63@nu.ac.th</t>
  </si>
  <si>
    <t>pimchutha59@nu.ac.th</t>
  </si>
  <si>
    <t>atchariyapornp64@nu.ac.th</t>
  </si>
  <si>
    <t>Jirananp64@nu.ac.th</t>
  </si>
  <si>
    <t>rawiwanm62@nu.ac.th</t>
  </si>
  <si>
    <t>การพยาบาล</t>
  </si>
  <si>
    <t>songpolc63@nu.ac.th</t>
  </si>
  <si>
    <t>orawanc60@nu.ac.th</t>
  </si>
  <si>
    <t>บริหารสาธารณสุข</t>
  </si>
  <si>
    <t xml:space="preserve">ชื่นชมอาจารย์ที่สอน มีความเป็นกันเองและไม่ทำให้รู้สึกกลัวการเรียนภาษาอังกฤษ ก่อนเข้าห้อง ขณะเรียน ไม่มีความรู้สึกกังวลใจ หรือกดดัน ทำให้อยากเข้าเรียนในทุกคาบสอน </t>
  </si>
  <si>
    <t>wacharapai63@nu.ac.th</t>
  </si>
  <si>
    <t>ขอบคุณที่จัดให้มีการอบรมภาษาอังกฤษเพื่อยกระดับความรู้สำหรับนิสิตบัณฑิตศึกษา</t>
  </si>
  <si>
    <t>kailiebell1001@gmail.com</t>
  </si>
  <si>
    <t>thepparitt62@nu.ac.th</t>
  </si>
  <si>
    <t>watcharaphongm60@nu.ac.th</t>
  </si>
  <si>
    <t>fatah_m@yahoo.com</t>
  </si>
  <si>
    <t>เกษตร ทรัพยากรธรรมชาติและสิ่งแวดล่้อม</t>
  </si>
  <si>
    <t>ทรัพยากรธรรมชาติและสิ่งแวดล่้อม</t>
  </si>
  <si>
    <t>thamrong63@nu.ac.th</t>
  </si>
  <si>
    <t>kridanais60@nu.ac.th</t>
  </si>
  <si>
    <t>titiporng64@nu.ac.th</t>
  </si>
  <si>
    <t>jakkritv63@nu.ac.th</t>
  </si>
  <si>
    <t>sunsaiw61@ac.th</t>
  </si>
  <si>
    <t>sunsaneej61@nu.ac.th</t>
  </si>
  <si>
    <t>การพยาบาลเวชปฎิบัติชุมชน</t>
  </si>
  <si>
    <t>nattaponsi63@nu.ac.th</t>
  </si>
  <si>
    <t>peerapha5392@gmail.com</t>
  </si>
  <si>
    <t>ในการทำข้อสอบ มีการเข้าระบบล่าช้า และมีเสียงแทรกในการทำข้อสอบทำให้ขาดสมาธิค่ะ</t>
  </si>
  <si>
    <t>jidapat60@nu.ac.th</t>
  </si>
  <si>
    <t>nuttapongp61@nu.ac.th</t>
  </si>
  <si>
    <t>การพยาบาลเวชปฏิบัติชุมชน</t>
  </si>
  <si>
    <t>JakkritS62@nu.ac.th</t>
  </si>
  <si>
    <t>คณะวิสวกรรมศาสตร์</t>
  </si>
  <si>
    <t>sunattras60@nu.ac.th</t>
  </si>
  <si>
    <t>---</t>
  </si>
  <si>
    <t>เรียนและสอบแบบออนไลด์สะดวกดีค่ะ</t>
  </si>
  <si>
    <t>คณะเศรษฐศาสตร์และการสื่อสาร</t>
  </si>
  <si>
    <t>sitthisakt63@nu.ac.th</t>
  </si>
  <si>
    <t>rotsukhon63@nu.ac.th</t>
  </si>
  <si>
    <t>thunthanuti62@nu.ac.th</t>
  </si>
  <si>
    <t xml:space="preserve">ขอขอบคุณ อาจารย์ผู้สอนรายวิชา และคณะผู้ควบคุมห้องสอบ ขอให้การสอบผ่านไปด้วยดี </t>
  </si>
  <si>
    <t>kittiwoott62@nu.ac.th</t>
  </si>
  <si>
    <t>สรีรวิทยา</t>
  </si>
  <si>
    <t>nutchaninadt62@nu.ac.th</t>
  </si>
  <si>
    <t>waritpons63@nu.ac.th</t>
  </si>
  <si>
    <t xml:space="preserve">ข้อสอบเยอะไปนะครับ ฮ่าๆๆๆ </t>
  </si>
  <si>
    <t>การบริหารธรุกิจ</t>
  </si>
  <si>
    <t>0982694233ksp@gmail.com</t>
  </si>
  <si>
    <t>pp.chanmee@gmail.com</t>
  </si>
  <si>
    <t>thanapatw61@nu.ac.th</t>
  </si>
  <si>
    <t>chaimongkhonp63@nu.ac.th</t>
  </si>
  <si>
    <t>apinyatcp@gmail.com</t>
  </si>
  <si>
    <t>สาธารณสุขศาสตร์บัณฑิต</t>
  </si>
  <si>
    <t>orathaipa60@nu.ac.th</t>
  </si>
  <si>
    <t>monster.mju@gmail.com</t>
  </si>
  <si>
    <t>ขอขอบพระคุณอาจารย์และเจ้าหน้าที่ทุกท่านที่มีส่วนร่วมในการเรียนและการสอบครั้งนี้ครับ</t>
  </si>
  <si>
    <t>wanicha.byuy@gmail.com</t>
  </si>
  <si>
    <t>kook.kanlaya07@gmail.com</t>
  </si>
  <si>
    <t>Bec</t>
  </si>
  <si>
    <t>parichayapohnc62@nu.ac.th</t>
  </si>
  <si>
    <t>jongrakp63@nu.ac.th</t>
  </si>
  <si>
    <t>siripornj61@nu.ac.th</t>
  </si>
  <si>
    <t>watcharac62@nu.ac.th</t>
  </si>
  <si>
    <t>kasiditt63@nu.ac.th</t>
  </si>
  <si>
    <t>ข้อสอบซ้ำเยอะ ข้อสอบ reading มีเนื้อหาผิดบรรทัด เรื่องที่เกี่ยวกับการเรียนรู้ภาษาจากประเทศต่าง ๆ</t>
  </si>
  <si>
    <t>aromc63@nu.ac.th</t>
  </si>
  <si>
    <t>kamonwani62@gmail.co.th</t>
  </si>
  <si>
    <t>papantasornm62@nu.ac.th</t>
  </si>
  <si>
    <t>saicholb60@nu.ac.th</t>
  </si>
  <si>
    <t>ขอบคุณอาจารย์Todsapornที่สอนที่มีความอดทนและเมตตา</t>
  </si>
  <si>
    <t>onusai61@nu.ac.th</t>
  </si>
  <si>
    <t>pawidharnp63@nu.ac.th</t>
  </si>
  <si>
    <t>เศรษฐศาสตร์</t>
  </si>
  <si>
    <t>gatsuneem@nu.ac.th</t>
  </si>
  <si>
    <t>เนื้อหาการเรียนอัดแน่นเกินไป ไม่สัมพันธ์กับเวลา ทำให้อาจารย์ผู้สอนต้องเร่งรีบในการสอนเพื่อให้ได้จำนวนบทเรียนที่กำหนด ส่งผลทำให้ในบางหัวข้อ ผู้เรียนไม่สามารถทำความเข้าใจเนื้อหาได้</t>
  </si>
  <si>
    <t>kannana2513@gmail.com</t>
  </si>
  <si>
    <t xml:space="preserve">เจ้าหน้าที่บริการดี มีน้ำใจ เนื่อหาวิชาการอาจารย์สอนเข้าใจง่าย </t>
  </si>
  <si>
    <t>nunnaphatt59@nu.ac.th</t>
  </si>
  <si>
    <t xml:space="preserve">ชอบวิธีการสอนของอาจารย์ผู้สอน4 ๆ ค่ะ </t>
  </si>
  <si>
    <t>ขอขอบพระคุณอาจารย์ผู้สอน และเจ้าหน้าที่ทุกท่าน 4ๆค่ะ ได้รับความรู้เพิ่มเติม4ขึ้นด้วย</t>
  </si>
  <si>
    <t>อาจารย์ผู้สอน สอนได้เข้าใจง่าย4</t>
  </si>
  <si>
    <t>เวลาสอบออนไลน์(นั่งคนเดียว เปิดกล้อง ปิดไมค์ จริงๆ ซึ่งนิสิตระดับเข้าใจกฏการสอบดี) เหตุคือ ไม่ควรงดห้ามออกเสียงโดยเฉพาะการอ่านโจทย์ เพราะผู้เรียนบางท่านอาจจะถนัดการอ่านโจทย์ออกเสียง4กว่าการอ่านในใจ มันอาจมีส่วน ทำที่ให้ผู้เรียนอึดอัดและไม่มีสติในการทำข้อสอบเท่าที่ควร...ด้วยความเคารพ</t>
  </si>
  <si>
    <t>อาจารย์รุ้งกาญจน์สอนเขาใจดี น่ารัก4ค่ะ</t>
  </si>
  <si>
    <t>ถ้ามีการรับสมัคร ควรมีประกาศหลายช่องทาง4กว่านี้</t>
  </si>
  <si>
    <t>ขอบคุณอาจารย์ทุกท่าน4ๆๆค่ะ การเรียนออนไลน์ดีค่ะสะดวก4ค่ะ</t>
  </si>
  <si>
    <t>ดี4ๆครับ ได้พัฒนาภาษา</t>
  </si>
  <si>
    <t>ดี4ครับ</t>
  </si>
  <si>
    <t>ชอบการเรียนการสอน4ครับ อาจารย์ที่สอนตั้งใจ4ทั้งในและนอกเวลาสอน รวมทั้งสามารถถ่ายทอดความรู้ และสามารถกระตุ้นนักเรียนให้โต้ตอบกับผู้สอนได้เป็นอย่างดี ซึ่งทำให้ผู้เรียนมีความตั้งใจในการเรียน4ขึ้น เป็นการเรียนภาษาอังกฤษของผมครั้งแรกที่เรียนแล้วมีความสุข ไม่น่าเบื่อ ได้ความรู้ ต้องขอขอบคุณทั้งอาจารย์ผู้สอน และผู้ออกแบบหลักสูตร มา ณ ที่นี้ด้วยครับ อีกอย่างหนึ่งที่อยากกล่าวถึงคือหนังสือเรียนที่ใช้เรียน ส่วนตัวผมว่าอ่านสนุกครับ</t>
  </si>
  <si>
    <t>จัดระบบการสอบได้ดี4ครับ</t>
  </si>
  <si>
    <t>อาจารย์สอนดี4 เจ้าหน้าที่ดูแลดี4ๆ ขอบคุณอาจารย์และเจ้าหน้าที่ทุกคนค่ะ</t>
  </si>
  <si>
    <t>เรียนครั้งนี้ดี4เลยคะอยากให้มีการสอนออนไลน์และมีหนังสือให้ในครั้งต่อไปค่ะ</t>
  </si>
  <si>
    <t>อยากให้เจ้าหน้าที่ที่เกี่ยวข้องตรวจสอบอีกครั้งว่าอุปกรณ์ Macbook สามารถใช้สอบได้หรือไม่เพราะนี่เป็นลิงค์ข้อสอบที่สร้างขึ้นจากโปรแกรม Google forms น่าจะใช้สอบได้ปกติเหมือน PC ทั่วไป เพื่อให้เกิดความเข้าใจ สะดวก และทั่วถึงนิสิตทุกคน4ยิ่งขึ้นครับ</t>
  </si>
  <si>
    <t>อาจารย์สอนดี4</t>
  </si>
  <si>
    <t xml:space="preserve">มีความพึงพอใจอย่าง5สำหรับโครงการอบรมภาษาอังกฤษออนไลน์ รวมทั้งแอดมินทุกท่าน และอาจารย์ผู้สอน อำนวยการเรียนการสอนให้กับนิสิตเป็นอย่างดี ขอบคุณ4ๆๆค่ะ </t>
  </si>
  <si>
    <t xml:space="preserve">อาจารย์สอนดี4ค่ะ  อาจารย์มีเทคนิคการสอนที่เข้าใจง่าย สนุกสนานแม้จะเรียนแบบออนไลน์ </t>
  </si>
  <si>
    <t>อาจารย์และบุคลากร สอนและให้คำแนะนำที่ดี4 ขอบคุณครับ</t>
  </si>
  <si>
    <t>ข้อสอบกับเนื้อหาที่เรียนส่วนใหญ่ไม่ค่อยมีความสอดคล้องกัน ตั้งแต่ระดับก่อนหน้านี้แล้วค่ะ ทำให้ความรู้ที่ได้เรียนมานำมาประยุกต์ใช้กับข้อสอบได้ไม่เต็มที่ ,, อาจารย์ผู้สอนสอนดี4ค่ะ และพี่ๆ เจ้าหน้าที่ก็น่ารัก ตอบทุกคำถาม แจ้งรายละเอียดชัดเจนและให้คำแนะนำดี4ค่ะ ขอบคุณค่ะ</t>
  </si>
  <si>
    <t>ได้ความรู้จาก อ.ผู้สอนดี4ครับ ขอให้ผู้สอนมีความสุขในชีวิต ทั้งอาชีพความเป็นอยู่ อย่าได้พบกับมารต่างๆที่ทำให้ชีวิตไม่ดีในโลกนี้เลย</t>
  </si>
  <si>
    <t>เจ้าหน้าที่ช่วยเหลือและให้บริการดี4 แต่พบปัญหาขณะทำการสอบเนื่องจากระบบอินเตอร์เน็ตและคอมพิวเตอร์ของนักศึกษาเองค่อนข้างมีปัญหาทำให้เกิดอาการค้างบ่อยซึ่งได้แก้ไขโดยจัดหาเครื่องใหม่แต่ยังพบปัญหาอยู่</t>
  </si>
  <si>
    <t>ระบบข้อสอบขัดข้อเล็ก2</t>
  </si>
  <si>
    <t>สถาปัตยกรรมศาสตร์ ศิลปะและการออกแบบ</t>
  </si>
  <si>
    <t>การจัดการสมาร์ตซิตี้และนวัตกรรมดิจิทัล</t>
  </si>
  <si>
    <t>ในครั้งนี้ จำนวนทั้งสิ้น 175 คน จำแนกเป็น</t>
  </si>
  <si>
    <t xml:space="preserve">    1. Elementary 2                    จำนวน 30 คน</t>
  </si>
  <si>
    <t xml:space="preserve">    2. Intermediate                     จำนวน 38 คน</t>
  </si>
  <si>
    <t xml:space="preserve">    5. Upper-Intermediate           จำนวน 37 คน</t>
  </si>
  <si>
    <t xml:space="preserve">           จากตารางพบว่า กลุ่ม Elementary 2 เป็นเพศหญิง คิดเป็นร้อยละ 9.14 เพศชาย คิดเป็นร้อยละ 8.00</t>
  </si>
  <si>
    <t>เป็นเพศหญิง คิดเป็นร้อยละ 10.86 เพศชาย คิดเป็นร้อยละ 8.00 กลุ่ม Starter 2 เป็นเพศชาย คิดเป็นร้อยละ 10.86</t>
  </si>
  <si>
    <t>เพศหญิง คิดเป็นร้อยละ 10.29 กลุ่ม Upper-Intermediate เป็นเพศหญิง คิดเป็นร้อยละ 12.00</t>
  </si>
  <si>
    <t>เพศชาย คิดเป็นร้อยละ 9.14</t>
  </si>
  <si>
    <t xml:space="preserve">   50 ปีขึ้นไป</t>
  </si>
  <si>
    <t xml:space="preserve">          จากตารางพบว่า กลุ่ม Elementary 2  มีอายุระหว่าง 20 - 30 ปี คิดเป็นร้อยละ 11.43 รองลงมาคือ</t>
  </si>
  <si>
    <t xml:space="preserve">อายุระหว่าง 31 - 40 ปี คิดเป็นร้อยละ 3.43 กลุ่ม Intermediate ส่วนใหญ่มีอายุระหว่าง 20 - 30 ปี </t>
  </si>
  <si>
    <t xml:space="preserve">คิดเป็นร้อยละ 10.29 รองลงมาคือ อายุระหว่าง 20 - 30 ปี คิดเป็นร้อยละ 7.43 กลุ่ม Pre - Intermediate </t>
  </si>
  <si>
    <t>อายุระหว่าง 20 - 30 ปี อายุระหว่าง 31 - 40 ปี และ อายุระหว่าง 41 - 50 ปี  คิดเป็นร้อยละ 6.29</t>
  </si>
  <si>
    <t xml:space="preserve">กลุ่ม Starter 2 อายุระหว่าง 20 - 30 ปี  คิดเป็นร้อยละ 15.43 รองลงมาคือ อายุระหว่าง 20 - 30 ปี </t>
  </si>
  <si>
    <t xml:space="preserve">          จากตารางพบว่า กลุ่ม Elementary 2 เป็นนิสิตปริญญาโท คิดเป็นร้อยละ 13.71 นิสิตปริญญาเอก </t>
  </si>
  <si>
    <t xml:space="preserve">คิดเป็นร้อยละ 3.43 กลุ่ม Intermediate เป็นนิสิตปริญญาโท คิดเป็นร้อยละ 15.43 นิสิตปริญญาเอก </t>
  </si>
  <si>
    <t xml:space="preserve">    คณะบริหารธุรกิจ เศรษฐศาสตร์และการสื่อสาร</t>
  </si>
  <si>
    <t xml:space="preserve">    คณะศึกษาศาสตร์</t>
  </si>
  <si>
    <t xml:space="preserve">    คณะสาธารณสุขศาสตร์</t>
  </si>
  <si>
    <t xml:space="preserve">    คณะวิทยาศาสตร์</t>
  </si>
  <si>
    <t xml:space="preserve">    บัณฑิตวิทยาลัย</t>
  </si>
  <si>
    <t xml:space="preserve">    คณะวิศวกรรมศาสตร์</t>
  </si>
  <si>
    <t xml:space="preserve">    วิทยาลัยพลังงานทดแทนและสมาร์ตกริดเทคโนโลยี</t>
  </si>
  <si>
    <t xml:space="preserve">    คณะพยาบาลศาสตร์</t>
  </si>
  <si>
    <t xml:space="preserve">    คณะเกษตรศาสตร์ ทรัพยากรธรรมชาติและสิ่งแวดล้อม</t>
  </si>
  <si>
    <t xml:space="preserve">    คณะมนุษยศาสตร์</t>
  </si>
  <si>
    <t xml:space="preserve">    คณะสถาปัตยกรรมศาสตร์ ศิลปะและการออกแบบ</t>
  </si>
  <si>
    <t xml:space="preserve">    คณะสังคมศาสตร์</t>
  </si>
  <si>
    <t xml:space="preserve">    คณะเภสัชศาสตร์</t>
  </si>
  <si>
    <t xml:space="preserve">    คณะแพทยศาสตร์</t>
  </si>
  <si>
    <t xml:space="preserve">    คณะวิทยาศาสตร์การแพทย์</t>
  </si>
  <si>
    <t xml:space="preserve">    คณะสหเวชศาสตร์</t>
  </si>
  <si>
    <t xml:space="preserve">    สาขาวิชาเอเชียตะวันออกเฉียงใต้ศึกษา</t>
  </si>
  <si>
    <t xml:space="preserve">    สาขาวิชาวิทยาศาสตร์สุขภาพศึกษา</t>
  </si>
  <si>
    <t xml:space="preserve">    สาขาวิชาสาธารณสุขศาสตร์</t>
  </si>
  <si>
    <t xml:space="preserve">    สาขาวิชาวิทยาศาสตร์การเกษตร</t>
  </si>
  <si>
    <t xml:space="preserve">    สาขาวิชาบริหารธุรกิจ</t>
  </si>
  <si>
    <t xml:space="preserve">    สาขาวิชาฟิสิกส์ประยุกต์</t>
  </si>
  <si>
    <t xml:space="preserve">    สาขาวิชาหลักสูตรและการสอน</t>
  </si>
  <si>
    <t xml:space="preserve">    สาขาวิชาพัฒนาสังคม</t>
  </si>
  <si>
    <t xml:space="preserve">    สาขาวิชาวิศวกรรมสิ่งแวดล้อม</t>
  </si>
  <si>
    <t xml:space="preserve">    สาขาวิชาสถิติ</t>
  </si>
  <si>
    <t xml:space="preserve">    สาขาวิชาสรีรวิทยา</t>
  </si>
  <si>
    <t xml:space="preserve">    สาขาวิชาการสื่อสาร</t>
  </si>
  <si>
    <t xml:space="preserve">    สาขาวิชาวิศวกรรมการจัดการ</t>
  </si>
  <si>
    <t xml:space="preserve">    สาขาวิชาพลศึกษาและวิทยาศาสตร์การออกกำลังกาย</t>
  </si>
  <si>
    <t xml:space="preserve">    สาขาวิชาภาษาไทย</t>
  </si>
  <si>
    <t xml:space="preserve">    สาขาวิชาวิศวกรรมโยธา</t>
  </si>
  <si>
    <t xml:space="preserve">    สาขาวิชาการบริหารการศึกษา</t>
  </si>
  <si>
    <t xml:space="preserve">    สาขาวิชาเทคโนโลยีสารสนเทศ</t>
  </si>
  <si>
    <t xml:space="preserve">    สาขาวิชาเทคโนโลยีและสื่อสารการศึกษา</t>
  </si>
  <si>
    <t xml:space="preserve">    สาขาวิชาการท่องเที่ยวและจิตบริการ</t>
  </si>
  <si>
    <t xml:space="preserve">    สาขาวิชาการพยาบาลเวชปฎิบัติชุมชน</t>
  </si>
  <si>
    <t xml:space="preserve">    สาขาวิชาพัฒนศึกษา</t>
  </si>
  <si>
    <t xml:space="preserve">    สาขาวิชาจุลชีววิทยา</t>
  </si>
  <si>
    <t xml:space="preserve">    สาขาวิชาเภสัชศาสตร์</t>
  </si>
  <si>
    <t xml:space="preserve">    สาขาวิชาบริหารการพยาบาล</t>
  </si>
  <si>
    <t xml:space="preserve">    สาขาวิชาทันตแพทยศาสตร์</t>
  </si>
  <si>
    <t xml:space="preserve">    สาขาวิชาวิศวกรรมคอมพิวเตอร์</t>
  </si>
  <si>
    <t xml:space="preserve">    สาขาวิชาสังคมศึกษา</t>
  </si>
  <si>
    <t xml:space="preserve">    สาขาวิชาภาษาศาสตร์</t>
  </si>
  <si>
    <t xml:space="preserve">    สาขาวิชาเทคโนโลยีผู้ประกอบการและการจัดการนวัตกรรม</t>
  </si>
  <si>
    <t xml:space="preserve">    สาขาวิชาภาษาอังกฤษ</t>
  </si>
  <si>
    <t xml:space="preserve">    สาขาวิชาทรัพยากรธรรมชาติและสิ่งแวดล้อม</t>
  </si>
  <si>
    <t xml:space="preserve">    สาขาวิชาคณิตศาสตร์</t>
  </si>
  <si>
    <t xml:space="preserve">    สาขาวิชาศิลปะและการออกแบบ</t>
  </si>
  <si>
    <t xml:space="preserve">    สาขาวิชารัฐศาสตร์</t>
  </si>
  <si>
    <t xml:space="preserve">    สาขาวิชาเศรษฐศาสตร์ </t>
  </si>
  <si>
    <t xml:space="preserve">    สาขาวิชาวิศวกรรมไฟฟ้า</t>
  </si>
  <si>
    <t xml:space="preserve">    สาขาวิชาการจัดการสมาร์ตซิตี้และนวัตกรรมดิจิทัล</t>
  </si>
  <si>
    <t xml:space="preserve">    สาขาวิชาเภสัชวิทยา</t>
  </si>
  <si>
    <t xml:space="preserve">    สาขาวิชาวิทยาศาสตร์การประมง</t>
  </si>
  <si>
    <t>Upper-Intermediate</t>
  </si>
  <si>
    <t xml:space="preserve">    สาขาวิชาบริหารการศึกษา</t>
  </si>
  <si>
    <t xml:space="preserve">    สาขาวิชาการจัดการกีฬา</t>
  </si>
  <si>
    <t xml:space="preserve">    สาขาวิชาการจัดการภัยพิบัติ</t>
  </si>
  <si>
    <t xml:space="preserve">    สาขาวิชาชีวเวชศาสตร์</t>
  </si>
  <si>
    <t xml:space="preserve">    สาขาวิชาเทคโนโลยีชีวภาพทางการเกษตร</t>
  </si>
  <si>
    <t xml:space="preserve">    สาขาวิชาปรสิตวิทยา</t>
  </si>
  <si>
    <t>EPE (Elementary 2) N=23</t>
  </si>
  <si>
    <t>ภาพรวม อยู่ในระดับปานกลาง (ค่าเฉลี่ย 2.97)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</si>
  <si>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3.93) </t>
  </si>
  <si>
    <t>กลุ่ม Elementary 2 (N = 23)</t>
  </si>
  <si>
    <t>EPE (Intermediate)  N = 38</t>
  </si>
  <si>
    <t>ความต้องการ ข้อ 8) อาจารย์ผู้สอนใช้สื่อในการอบรมที่เหมาะสมกับเนื้อหา และตอบคำถามได้อย่างชัดเจน</t>
  </si>
  <si>
    <t>กลุ่ม Intermediate  (N = 38)</t>
  </si>
  <si>
    <t>ภาพรวม อยู่ในระดับปานกลาง (ค่าเฉลี่ย 3.24) และหลังเข้ารับการอบรมค่าเฉลี่ยความรู้ ความเข้าใจสูงขึ้น</t>
  </si>
  <si>
    <t xml:space="preserve">อยู่ในระดับมาก (ค่าเฉลี่ย 4.11) </t>
  </si>
  <si>
    <t xml:space="preserve"> N = 33</t>
  </si>
  <si>
    <t>กลุ่ม Pre - Intermediate (N = 33)</t>
  </si>
  <si>
    <t>EPE (Starter 2) N = 37</t>
  </si>
  <si>
    <t>กลุ่ม Starter 2 (N = 37)</t>
  </si>
  <si>
    <t>สำหรับนิสิตบัณฑิตศึกษา ในกลุ่ม Starter 2 พบว่า ภาพรวมมีความพึงพอใจอยู่ในระดับมากที่สุด (ค่าเฉลี่ยเท่ากับ 4.59)</t>
  </si>
  <si>
    <t>อยู่ในระดับมากที่สุด (ค่าเฉลี่ยเท่ากับ 4.70) รองลงมาคือ ข้อ 5) เนื้อหาสาระในบทเรียนที่อบรมมีความเหมาะสม</t>
  </si>
  <si>
    <t xml:space="preserve">กับระดับความรู้ ข้อ 6) หนังสือที่เรียนมีเนื้อหาสาระ ความชัดเจน ความครบถ้วนตรงตามความต้องการ และเข้าใจง่าย </t>
  </si>
  <si>
    <t>และข้อ 2) การสมัครเข้ารับการอบบรมมีความสะดวกและง่ายต่อการใช้งาน ข้อ 3) การใช้งานโปรแกรมออนไลน์</t>
  </si>
  <si>
    <t>ในการอบรมมีความชัดเจน ใช้งานง่าย ตอบสนองความต้องการ และข้อ 8) อาจารย์ผู้สอนใช้สื่อในการอบรมที่เหมาะสม</t>
  </si>
  <si>
    <t>กับเนื้อหา และตอบคำถามได้อย่างชัดเจนอยู่ในระดับมากที่สุด (ค่าเฉลี่ยเท่ากับ 4.60)</t>
  </si>
  <si>
    <t>EPE (Upper-Intermediate) N = 37</t>
  </si>
  <si>
    <t>กลุ่ม Upper-Intermediate (N = 37)</t>
  </si>
  <si>
    <t>1.อาจารย์สอนได้เข้าใจง่าย ถ่ายทอดออกมาได้เป็นอย่างดี</t>
  </si>
  <si>
    <t xml:space="preserve">2.อาจารย์สอนดีมีเทคนิคการสอนที่เข้าใจง่าย สนุกสนานแม้จะเรียนแบบออนไลน์ </t>
  </si>
  <si>
    <t xml:space="preserve">และอาจารย์ผู้สอน อำนวยการเรียนการสอนให้กับนิสิตเป็นอย่างดี </t>
  </si>
  <si>
    <t xml:space="preserve">2.มีความพึงพอใจโครงการอบรมภาษาอังกฤษออนไลน์ รวมทั้งแอดมินทุกท่าน </t>
  </si>
  <si>
    <t>1.เป็นการอบรมที่ดี และควรมีกิจกรรมต่อเนื่อง</t>
  </si>
  <si>
    <t xml:space="preserve">2.สามารถถ่ายทอดความรู้ และสามารถกระตุ้นนักเรียนให้โต้ตอบกับผู้สอนได้เป็นอย่างดี </t>
  </si>
  <si>
    <t>3.ได้พัฒนาภาษา</t>
  </si>
  <si>
    <t>1.อยากให้มีการทบทวนเพิ่มหลังจากชั่วโมงการสอนแบบรวบรวมทั้ง 12 บทที่เรียนอีกครั้ง</t>
  </si>
  <si>
    <t xml:space="preserve">2.เจ้าหน้าที่บริการดี มีน้ำใจ เนื่อหาวิชาการอาจารย์สอนเข้าใจง่าย </t>
  </si>
  <si>
    <t xml:space="preserve">3.ชื่นชมอาจารย์ที่สอน มีความเป็นกันเองและไม่ทำให้รู้สึกกลัวการเรียนภาษาอังกฤษ </t>
  </si>
  <si>
    <t xml:space="preserve">1.อาจารยผู้สอน สอนและอธิบายเนื้อหาได้ชัดเจน มีแบบฝึกหัดให้ฝึกทำครบถ้วน </t>
  </si>
  <si>
    <t>2.จัดระบบการสอบได้ดี</t>
  </si>
  <si>
    <t>3.อาจารย์และบุคลากร สอนและให้คำแนะนำที่ดี</t>
  </si>
  <si>
    <t>4.อาจารย์ผู้สอนสอนดี เจ้าหน้าที่ก็น่ารัก ตอบทุกคำถาม แจ้งรายละเอียดชัดเจนและให้คำแนะนำดี</t>
  </si>
  <si>
    <t xml:space="preserve">กลุ่ม Intermediate เป็นเพศหญิง คิดเป็นร้อยละ 12.57 เพศชาย คิดเป็นร้อยละ 9.14 กลุ่ม Pre - Intermediate </t>
  </si>
  <si>
    <t xml:space="preserve">ส่วนใหญ่สังกัดคณะสาธารณสุขศาสตร์ คิดเป็นร้อยละ 6.29 รองลงมาคือ คณะบริหารธุรกิจ เศรษฐศาสตร์และการสื่อสาร </t>
  </si>
  <si>
    <t xml:space="preserve">          จากตารางแสดงจำนวนผู้เข้าร่วมรับการอบรมจำแนกตามคณะ/วิทยาลัย พบว่า กลุ่ม Elementary 2 </t>
  </si>
  <si>
    <t>สาขาวิชาสาธารณสุขศาสตร์ คิดเป็นร้อยละ 4.57 รองลงมาคือ สาขาวิชาบริหารธุรกิจ คิดเป็นร้อยละ 2.29</t>
  </si>
  <si>
    <t xml:space="preserve">และสาขาวิชาเอเชียตะวันออกเฉียงใต้ศึกษา สาขาวิชาวิทยาศาสตร์สุขภาพศึกษา สาขาวิชาพัฒนาสังคม </t>
  </si>
  <si>
    <t xml:space="preserve">สาขาวิชาวิศวกรรมโยธา คิดเป็นร้อยละ 1.14 กลุ่ม Intermediate สาขาวิชาสาธารณสุขศาสตร์ </t>
  </si>
  <si>
    <t>คิดเป็นร้อยละ 6.29 รองลงมาคือ สาขาวิชาการสื่อสาร คิดเป็นร้อยละ 1.17 และสาขาวิชาการท่องเที่ยว</t>
  </si>
  <si>
    <t>และจิตบริการ สาขาวิชาเอเชียตะวันออกเฉียงใต้ศึกษา สาขาวิชาการพยาบาลเวชปฎิบัติชุมชน</t>
  </si>
  <si>
    <t>สาขาวิชาพัฒนศึกษา สาขาวิชาบริหารธุรกิจ สาขาวิชาวิทยาศาสตร์การเกษตร คิดเป็นร้อยละ 1.14</t>
  </si>
  <si>
    <t xml:space="preserve">กลุ่ม Pre - Intermediate ส่วนใหญ่สาขาวิชาสาธารณสุขศาสตร์ คิดเป็นร้อยละ 6.29 รองลงมาคือ   </t>
  </si>
  <si>
    <t>สาขาวิชาเทคโนโลยีผู้ประกอบการและการจัดการนวัตกรรม คิดเป็นร้อยละ 2.29 และสาขาวิชาสังคมศึกษา</t>
  </si>
  <si>
    <t>คิดเป็นร้อยละ 1.71 กลุ่ม Starter 2 สาขาวิชาคณิตศาสตร์ คิดเป็นร้อยละ 2.29 รองลงมาคือ สาขาวิชา</t>
  </si>
  <si>
    <t>สาธารณสุขศาสตร์ สาขาวิชาวิศวกรรมไฟฟ้า คิดเป็นร้อยละ 1.71 และสาขาวิชาเทคโนโลยีผู้ประกอบการ</t>
  </si>
  <si>
    <t>และการจัดการนวัตกรรม สาขาวิชาเศรษฐศาสตร์ สาขาวิชาหลักสูตรและการสอน สาขาวิชาการจัดการ</t>
  </si>
  <si>
    <t>สมาร์ตซิตี้และนวัตกรรมดิจิทัล สาขาวิชาฟิสิกส์ประยุกต์ สาขาวิชาบริหารธุรกิจ คิดเป็นร้อยละ1.14</t>
  </si>
  <si>
    <t xml:space="preserve">กลุ่ม Upper-Intermediate สาขาวิชาภาษาไทย สาขาวิชาพลศึกษาและวิทยาศาสตร์การออกกำลังกาย </t>
  </si>
  <si>
    <t>สาขาวิชาบริหารการศึกษา คิดเป็นร้อยละ 1.71 รองลงมาคือ สาขาวิชาวิทยาศาสตร์การเกษตร</t>
  </si>
  <si>
    <t>สาขาวิชารัฐศาสตร์ สาขาวิชาการจัดการภัยพิบัติ สาขาวิชาชีวเวชศาสตร์ สาขาวิชาสาธารณสุขศาสตร์</t>
  </si>
  <si>
    <t>สาขาวิชาเทคโนโลยีผู้ประกอบการและการจัดการนวัตกรรม สาขาวิชาวิศวกรรมการจัดการ คิดเป็นร้อยละ 1.14</t>
  </si>
  <si>
    <t xml:space="preserve">ข้อ 7) อาจารย์ผู้สอนมีการอธิบายเนื้อหาวิชาได้อย่างชัดเจน และเข้าใจง่ายอยู่ในระดับมากที่สุด (ค่าเฉลี่ยเท่ากับ 4.65) </t>
  </si>
  <si>
    <t>1.การเรียนและสอบแบบออนไลน์สะดวก</t>
  </si>
  <si>
    <t>อายุระหว่าง 20 - 30 ปี  คิดเป็นร้อยละ 5.14</t>
  </si>
  <si>
    <t xml:space="preserve">คิดเป็นร้อยละ 4.00 กลุ่ม Upper-Intermediate อายุระหว่าง 31 - 40 ปี  คิดเป็นร้อยละ 9.71 รองลงมาคือ </t>
  </si>
  <si>
    <t xml:space="preserve">คิดเป็นร้อยละ 6.29 กลุ่ม Pre - Intermediate เป็นนิสิตปริญญาโท คิดเป็นร้อยละ 16.00 นิสิตปริญญาเอก </t>
  </si>
  <si>
    <t xml:space="preserve">คิดเป็นร้อยละ 2.86 กลุ่ม Starter 2 เป็นนิสิตปริญญาโท คิดเป็นร้อยละ 18.29 นิสิตปริญญาเอก </t>
  </si>
  <si>
    <t>นิสิตปริญญาโท คิดเป็นร้อยละ 2.86</t>
  </si>
  <si>
    <t xml:space="preserve">คิดเป็นร้อยละ 2.86 กลุ่ม Upper-Intermediate เป็นนิสิตปริญญาเอก คิดเป็นร้อยละ 18.29 </t>
  </si>
  <si>
    <t xml:space="preserve">และคณะศึกษาศาสตร์ คิดเป็นร้อยละ 3.43 กลุ่ม Pre - Intermediate สังกัดคณะสาธารณสุขศาสตร์ คิดเป็นร้อยละ 6.29  </t>
  </si>
  <si>
    <t xml:space="preserve">รองลงมาคือ คณะศึกษาศาสตร์ บัณฑิตวิทยาลัย คิดเป็นร้อยละ 2.29 กลุ่ม Starter 2 สังกัดคณะศึกษาศาสตร์ </t>
  </si>
  <si>
    <t xml:space="preserve">คิดเป็นร้อยละ 4.57 รองลงมาคือ คณะบริหารธุรกิจ เศรษฐศาสตร์และการสื่อสาร คิดเป็นร้อยละ 2.86 </t>
  </si>
  <si>
    <t xml:space="preserve">และคณะวิทยาศาสตร์ คิดเป็นร้อยละ 2.29 กลุ่ม Upper-Intermediate สังกัดคณะวิศวกรรมศาสตร์ </t>
  </si>
  <si>
    <t>คิดเป็นร้อยละ 1.71</t>
  </si>
  <si>
    <t xml:space="preserve">คิดเป็นร้อยละ 4.57 รองลงมาคือ คณะศึกษาศาสตร์ คิดเป็นร้อยละ 4.00 และคณะสังคมศาสตร์ คณะมนุษยศาสตร์ </t>
  </si>
  <si>
    <t>เป็นนิสิตสังกัดคณะสาธารณสุขศาสตร์ คิดเป็นร้อยละ 4.57 รองลงมาคือ คณะบริหารธุรกิจ เศรษฐศาสตร์และ</t>
  </si>
  <si>
    <t xml:space="preserve">การสื่อสาร คิดเป็นร้อยละ 2.86 และคณะศึกษาศาสตร์ คณะวิศวกรรมศาสตร์ คิดเป็นร้อยละ 2.29 กลุ่ม Intermediate </t>
  </si>
  <si>
    <t xml:space="preserve">สำหรับนิสิตบัณฑิตศึกษา ในกลุ่ม Elementary 2  พบว่า ภาพรวมมีความพึงพอใจอยู่ในระดับมาก (ค่าเฉลี่ยเท่ากับ 4.48) </t>
  </si>
  <si>
    <t xml:space="preserve">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</si>
  <si>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และเข้าใจง่าย ข้อ 8) อาจารย์ผู้สอนใช้สื่อในการอบรมที่เหมาะสมกับเนื้อหาและตอบคำถามได้อย่างชัดเจน </t>
  </si>
  <si>
    <t xml:space="preserve">และข้อ 9) อาจารย์ผู้สอนเข้าสอน – เลิกสอน ตรงตามเวลาอยู่ในระดับมากที่สุด (ค่าเฉลี่ยเท่ากับ 4.70) </t>
  </si>
  <si>
    <t>รองลงมาคือ ข้อ 5) เนื้อหาสาระในบทเรียนที่อบรมมีความเหมาะสมกับระดับความรู้อยู่ในระดับมากที่สุด</t>
  </si>
  <si>
    <t xml:space="preserve">(ค่าเฉลี่ยเท่ากับ 4.53) และข้อ 1) เจ้าหน้าที่ให้บริการตอบคำถามออนไลน์ได้ถูกต้อง ชัดเจน และรวดเร็ว </t>
  </si>
  <si>
    <t xml:space="preserve">ข้อ 3) การใช้งานโปรแกรมออนไลน์ในการอบรมมีความชัดเจนใช้งานง่าย ตอบสนองความต้องการ และข้อ 6)  </t>
  </si>
  <si>
    <t>(ค่าเฉลี่ยเท่ากับ 4.47)</t>
  </si>
  <si>
    <t xml:space="preserve">หนังสือที่เรียนมีเนื้อหาสาระ ความชัดเจน ความครบถ้วนตรงตามความต้องการ และเข้าใจง่าย </t>
  </si>
  <si>
    <t>เมื่อพิจารณารายข้อพบว่า ข้อที่มีค่าเฉลี่ยสูงสุด คือ ข้อ 9) อาจารย์ผู้สอนเข้าสอน – เลิกสอนตรงตามเวลาอยู่ใน</t>
  </si>
  <si>
    <t>ชัดเจน และรวดเร็ว ข้อ 3) การใช้งานโปรแกรมออนไลน์ในการอบรมมีความชัดเจน ใช้งานง่าย ตอบสนอง</t>
  </si>
  <si>
    <t xml:space="preserve">ระดับมากที่สุด (ค่าเฉลี่ยเท่ากับ 4.71) รองลงมาคือ ข้อ 1) เจ้าหน้าที่ให้บริการตอบคำถามออนไลน์ได้ถูกต้อง </t>
  </si>
  <si>
    <t>อยู่ในระดับมากที่สุด (ค่าเฉลี่ยเท่ากับ 4.61) และข้อ 2) การสมัครเข้ารับการอบบรมมีความสะดวกและง่ายต่อการ</t>
  </si>
  <si>
    <t xml:space="preserve">ใช้งานอยู่ในระดับมากที่สุด (ค่าเฉลี่ยเท่ากับ 4.58) </t>
  </si>
  <si>
    <t xml:space="preserve">          ผลการประเมินความพึงพอใจในการเข้ารับการอบรมภาษาอังกฤษเพื่อพัฒนาศักยภาพด้านภาษาอังกฤษสำหรับนิสิต</t>
  </si>
  <si>
    <t>เมื่อพิจารณารายข้อพบว่า ข้อที่มีค่าเฉลี่ยสูงสุด คือ ข้อ 9) อาจารย์ผู้สอนเข้าสอน – เลิกสอน ตรงตามเวลาอยู่ในระดับ</t>
  </si>
  <si>
    <t>มากที่สุด (ค่าเฉลี่ยเท่ากับ 4.82) รองลงมาคือ ข้อ 1) เจ้าหน้าที่ให้บริการตอบคำถามออนไลน์ได้ถูกต้อง ชัดเจน และรวดเร็ว</t>
  </si>
  <si>
    <t xml:space="preserve">อยู่ในระดับมากที่สุด (ค่าเฉลี่ยเท่ากับ 4.62) และข้อ 8) อาจารย์ผู้สอนใช้สื่อในการอบรมที่เหมาะสมกับเนื้อหา </t>
  </si>
  <si>
    <t>และตอบคำถามได้อย่างชัดเจนอยู่ในระดับมากที่สุด (ค่าเฉลี่ยเท่ากับ 4.53)</t>
  </si>
  <si>
    <t xml:space="preserve">      จากตาราง 11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</si>
  <si>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(ค่าเฉลี่ย 4.00) </t>
  </si>
  <si>
    <t xml:space="preserve">อยู่ในระดับปานกลาง (ค่าเฉลี่ย 3.24) และหลังเข้ารับการอบรมค่าเฉลี่ยความรู้ ความเข้าใจสูงขึ้นอยู่ในระดับมาก </t>
  </si>
  <si>
    <t xml:space="preserve">      จากตาราง 13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</si>
  <si>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(ค่าเฉลี่ย 4.30) </t>
  </si>
  <si>
    <t xml:space="preserve">อยู่ในระดับปานกลาง (ค่าเฉลี่ย 3.35) และหลังเข้ารับการอบรมค่าเฉลี่ยความรู้ ความเข้าใจสูงขึ้นอยู่ในระดับมาก </t>
  </si>
  <si>
    <t xml:space="preserve">รายข้อพบว่า ข้อที่มีค่าเฉลี่ยสูงสุด คือ ข้อ 9) อาจารย์ผู้สอนเข้าสอน – เลิกสอน ตรงตามเวลาอยู่ในระดับมากที่สุด </t>
  </si>
  <si>
    <t xml:space="preserve">(ค่าเฉลี่ยเท่ากับ 4.86) รองลงมาคือ ข้อ 8) อาจารย์ผู้สอนมีการอธิบายเนื้อหาวิชาได้อย่างชัดเจน และเข้าใจง่าย </t>
  </si>
  <si>
    <t>(ค่าเฉลี่ยเท่ากับ 4.73)</t>
  </si>
  <si>
    <t xml:space="preserve">(ค่าเฉลี่ยเท่ากับ 4.81) และข้อ 7) อาจารย์ผู้สอนมีการอธิบายเนื้อหาวิชาได้อย่างชัดเจน และเข้าใจง่ายอยู่ในระดับมากที่สุด </t>
  </si>
  <si>
    <t xml:space="preserve">      จากตาราง 15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</si>
  <si>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 xml:space="preserve">(ค่าเฉลี่ย 4.16) </t>
  </si>
  <si>
    <t xml:space="preserve">อยู่ในระดับปานกลาง (ค่าเฉลี่ย 3.30) และหลังเข้ารับการอบรมค่าเฉลี่ยความรู้ ความเข้าใจสูงขึ้นอยู่ในระดับมาก </t>
  </si>
  <si>
    <t>จำนวนทั้งสิ้น 175 คน จำแนกเป็น</t>
  </si>
  <si>
    <t xml:space="preserve">          1. Elementary 2                    จำนวน 30 คน</t>
  </si>
  <si>
    <t xml:space="preserve">          2. Intermediate                     จำนวน 38 คน</t>
  </si>
  <si>
    <t xml:space="preserve">          3. Pre - Intermediate             จำนวน 33 คน</t>
  </si>
  <si>
    <t xml:space="preserve">          4. Starter 2                          จำนวน 37 คน</t>
  </si>
  <si>
    <t xml:space="preserve">          5. Upper-Intermediate          จำนวน 37 คน</t>
  </si>
  <si>
    <t xml:space="preserve">พบว่า ผู้เข้ารับการอบรมส่วนใหญ่มีอายุระหว่าง 20 - 30 ปี คิดเป็นร้อยละ 11.43 รองลงมาคือ อายุระหว่าง  </t>
  </si>
  <si>
    <t xml:space="preserve">31 - 40 ปี คิดเป็นร้อยละ 3.43 แสดงจำนวนผู้เข้ารับการอบรมจำแนกตามระดับการศึกษา พบว่า  </t>
  </si>
  <si>
    <t>เป็นนิสิตปริญญาโท คิดเป็นร้อยละ 13.71 นิสิตปริญญาเอก คิดเป็นร้อยละ 3.43 แสดงจำนวนผู้เข้ารับ</t>
  </si>
  <si>
    <t>การอบรมจำแนกตามคณะ/วิทยาลัย พบว่า เป็นนิสิตสังกัดคณะสาธารณสุขศาสตร์ คิดเป็นร้อยละ 4.57</t>
  </si>
  <si>
    <t>รองลงมาคือ คณะบริหารธุรกิจ เศรษฐศาสตร์และการสื่อสาร คิดเป็นร้อยละ 2.86 และคณะศึกษาศาสตร์</t>
  </si>
  <si>
    <t xml:space="preserve">คณะวิศวกรรมศาสตร์ คิดเป็นร้อยละ 2.29 แสดงจำนวนผู้เข้ารับการอบรมจำแนกตามสาขาวิชา </t>
  </si>
  <si>
    <t>พบว่า ส่วนใหญ่สาขาวิชาสาธารณสุขศาสตร์ คิดเป็นร้อยละ 4.57 รองลงมาคือ สาขาวิชาบริหารธุรกิจ</t>
  </si>
  <si>
    <t xml:space="preserve">คิดเป็นร้อยละ 2.29 และสาขาวิชาเอเชียตะวันออกเฉียงใต้ศึกษา สาขาวิชาวิทยาศาสตร์สุขภาพศึกษา </t>
  </si>
  <si>
    <t xml:space="preserve">         สาขาวิชาพัฒนาสังคม สาขาวิชาวิศวกรรมโยธา คิดเป็นร้อยละ 1.14 </t>
  </si>
  <si>
    <t xml:space="preserve">คิดเป็นร้อยละ 12.57 เพศชาย คิดเป็นร้อยละ 9.14 แสดงจำนวนผู้เข้ารับการอบรมจำแนกตามอายุ </t>
  </si>
  <si>
    <t>คิดเป็นร้อยละ 9.14 เพศชาย คิดเป็นร้อยละ 8.00 แสดงจำนวนผู้เข้ารับการอบรมจำแนกตามอายุ</t>
  </si>
  <si>
    <t xml:space="preserve">พบว่า ผู้เข้ารับการอบรมส่วนใหญ่ มีอายุระหว่าง 20 - 30 ปี คิดเป็นร้อยละ 10.29 รองลงมาคือ </t>
  </si>
  <si>
    <t xml:space="preserve">อายุระหว่าง 31 - 40 ปี คิดเป็นร้อยละ 7.43 จำนวนผู้เข้ารับการอบรมจำแนกตามระดับการศึกษา </t>
  </si>
  <si>
    <t>พบว่า เป็นนิสิตปริญญาโท คิดเป็นร้อยละ 15.43 นิสิตปริญญาเอก คิดเป็นร้อยละ 6.29</t>
  </si>
  <si>
    <t>คิดเป็นร้อยละ 6.29 รองลงมาคือ คณะบริหารธุรกิจ เศรษฐศาสตร์และการสื่อสาร และคณะศึกษาศาสตร์</t>
  </si>
  <si>
    <t xml:space="preserve">สาขาวิชาสาธารณสุขศาสตร์ คิดเป็นร้อยละ 6.29 รองลงมาคือ สาขาวิชาการสื่อสาร </t>
  </si>
  <si>
    <t xml:space="preserve">          คิดเป็นร้อยละ 1.17 และสาขาวิชาการท่องเที่ยวและจิตบริการ สาขาวิชาเอเชียตะวันออก</t>
  </si>
  <si>
    <t xml:space="preserve">          เฉียงใต้ศึกษา สาขาวิชาการพยาบาลเวชปฎิบัติชุมชน สาขาวิชาพัฒนศึกษา สาขาวิชาบริหารธุรกิจ </t>
  </si>
  <si>
    <t xml:space="preserve">          สาขาวิชาวิทยาศาสตร์การเกษตร คิดเป็นร้อยละ 1.14</t>
  </si>
  <si>
    <t>เป็นเพศหญิง คิดเป็นร้อยละ 10.86 เพศชาย คิดเป็นร้อยละ 8.00 แสดงจำนวนผู้เข้ารับการอบรม</t>
  </si>
  <si>
    <t xml:space="preserve">จำแนกตามอายุ พบว่า ผู้เข้ารับการอบรมส่วนใหญ่ มีอายุระหว่าง 20 - 30 ปี อายุระหว่าง 31 - 40 ปี </t>
  </si>
  <si>
    <t xml:space="preserve">อายุระหว่าง 41 - 50 ปี คิดเป็นร้อยละ 6.29 จำนวนผู้เข้ารับการอบรมจำแนกตามระดับการศึกษา </t>
  </si>
  <si>
    <t>พบว่า เป็นนิสิตปริญญาโท คิดเป็นร้อยละ 16.00 นิสิตปริญญาเอก คิดเป็นร้อยละ 2.86 จำนวนผู้เข้ารับ</t>
  </si>
  <si>
    <t>การอบรมจำแนกตามคณะ/วิทยาลัย พบว่า เป็นนิสิตสังกัดคณะสาธารณสุขศาสตร์ คิดเป็นร้อยละ 6.29</t>
  </si>
  <si>
    <t xml:space="preserve">         สาขาวิชาเทคโนโลยีผู้ประกอบการและการจัดการนวัตกรรม คิดเป็นร้อยละ 2.29 และสาขาวิชาสังคมศึกษา</t>
  </si>
  <si>
    <t xml:space="preserve">         คิดเป็นร้อยละ 1.71 </t>
  </si>
  <si>
    <t xml:space="preserve">              4. กลุ่ม Starter 2 พบว่า จำนวนผู้เข้ารับการอบรมจำแนกตามเพศเป็นเพศชาย</t>
  </si>
  <si>
    <t xml:space="preserve">คิดเป็นร้อยละ 10.86 เพศหญิง คิดเป็นร้อยละ 10.29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</si>
  <si>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20 - 30 ปี คิดเป็นร้อยละ 15.43 รองลงมาคือ </t>
  </si>
  <si>
    <t xml:space="preserve">อายุระหว่าง 31 - 40 ปี คิดเป็นร้อยละ 4.00 จำนวนผู้เข้ารับการอบรมจำแนกตามระดับการศึกษา </t>
  </si>
  <si>
    <t>คิดเป็นร้อยละ 3.43 แสดงจำนวนผู้เข้ารับการอบรมจำแนกตามสาขาวิชา พบว่า ส่วนใหญ่สาขาวิชา</t>
  </si>
  <si>
    <t xml:space="preserve">         รองลงมาคือ คณะศึกษาศาสตร์ บัณฑิตวิทยาลัย คิดเป็นร้อยละ 2.29 แสดงจำนวนผู้เข้ารับการอบรม</t>
  </si>
  <si>
    <t>พบว่า เป็นนิสิตปริญญาโท คิดเป็นร้อยละ 18.29 นิสิตปริญญาเอก คิดเป็นร้อยละ 2.86 จำนวนผู้เข้ารับ</t>
  </si>
  <si>
    <t xml:space="preserve">การอบรมจำแนกตามคณะ/วิทยาลัย พบว่า เป็นนิสิตสังกัดคณะศึกษาศาสตร์ คิดเป็นร้อยละ 4.57 </t>
  </si>
  <si>
    <t xml:space="preserve">         รองลงมาคือ คณะบริหารธุรกิจ เศรษฐศาสตร์และการสื่อสาร คิดเป็นร้อยละ 2.86 และคณะวิทยาศาสตร์ </t>
  </si>
  <si>
    <t xml:space="preserve">คณิตศาสตร์ คิดเป็นร้อยละ 2.29 รองลงมาคือ สาธารณสุขศาสตร์ สาขาวิชาวิศวกรรมไฟฟ้า </t>
  </si>
  <si>
    <t xml:space="preserve">         คิดเป็นร้อยละ 1.71 และสาขาวิชาเทคโนโลยีผู้ประกอบการและการจัดการนวัตกรรม สาขาวิชา</t>
  </si>
  <si>
    <t xml:space="preserve">         คิดเป็นร้อยละ 2.29 แสดงจำนวนผู้เข้ารับการอบรมจำแนกตามสาขาวิชา พบว่า ส่วนใหญ่สาขาวิชา</t>
  </si>
  <si>
    <t xml:space="preserve">         เศรษฐศาสตร์ สาขาวิชาหลักสูตรและการสอน สาขาวิชาการจัดการสมาร์ตซิตี้และนวัตกรรมดิจิทัล </t>
  </si>
  <si>
    <t xml:space="preserve">         สาขาวิชาฟิสิกส์ประยุกต์ สาขาวิชาบริหารธุรกิจ คิดเป็นร้อยละ1.14</t>
  </si>
  <si>
    <t xml:space="preserve">คิดเป็นร้อยละ 12.00 เพศชาย คิดเป็นร้อยละ 9.14 แสดงจำนวนผู้เข้ารับการอบรมจำแนกตามอายุ </t>
  </si>
  <si>
    <t xml:space="preserve">พบว่า ผู้เข้ารับการอบรมส่วนใหญ่ มีอายุระหว่าง 31 - 40 ปี คิดเป็นร้อยละ 9.71 รองลงมาคือ </t>
  </si>
  <si>
    <t xml:space="preserve">อายุระหว่าง 20 - 30 ปี คิดเป็นร้อยละ 5.14 จำนวนผู้เข้ารับการอบรมจำแนกตามระดับการศึกษา </t>
  </si>
  <si>
    <t>พบว่า เป็นนิสิตปริญญาเอก คิดเป็นร้อยละ 18.29 นิสิตปริญญาโท คิดเป็นร้อยละ 2.86</t>
  </si>
  <si>
    <t xml:space="preserve">จำนวนผู้เข้ารับการอบรมจำแนกตามคณะ/วิทยาลัย พบว่า เป็นนิสิตสังกัดคณะวิศวกรรมศาสตร์ </t>
  </si>
  <si>
    <t>คิดเป็นร้อยละ 4.57 รองลงมาคือ คณะศึกษาศาสตร์ คิดเป็นร้อยละ 4.00 และคณะสังคมศาสตร์</t>
  </si>
  <si>
    <t xml:space="preserve">คณะมนุษยศาสตร์ คิดเป็นร้อยละ 1.71 แสดงจำนวนผู้เข้ารับการอบรมจำแนกตามสาขาวิชา พบว่า </t>
  </si>
  <si>
    <t xml:space="preserve">          สาขาวิชาภาษาไทย สาขาวิชาพลศึกษาและวิทยาศาสตร์การออกกำลังกาย สาขาวิชาบริหารการศึกษา </t>
  </si>
  <si>
    <t xml:space="preserve">          คิดเป็นร้อยละ 1.71 รองลงมาคือ สาขาวิชาวิทยาศาสตร์การเกษตร สาขาวิชารัฐศาสตร์ สาขาวิชา</t>
  </si>
  <si>
    <t xml:space="preserve">          การจัดการภัยพิบัติ สาขาวิชาชีวเวชศาสตร์ สาขาวิชาสาธารณสุขศาสตร์ สาขาวิชาเทคโนโลยีผู้ประกอบการ</t>
  </si>
  <si>
    <t xml:space="preserve">         และการจัดการนวัตกรรม สาขาวิชาวิศวกรรมการจัดการ คิดเป็นร้อยละ 1.14</t>
  </si>
  <si>
    <t>เกี่ยวกับกิจกรรมที่จัดในโครงการฯ ภาพรวม อยู่ในระดับปานกลาง (ค่าเฉลี่ย 2.97) และหลังเข้ารับ</t>
  </si>
  <si>
    <t>การอบรมมีค่าเฉลี่ยความรู้ ความเข้าใจสูงขึ้นอยู่ในระดับมาก (ค่าเฉลี่ย 3.93)</t>
  </si>
  <si>
    <t>เกี่ยวกับกิจกรรมที่จัดก่อนการอบรม อยู่ในระดับปานกลาง (ค่าเฉลี่ย 3.24) และหลังเข้ารับการอบรมค่าเฉลี่ย</t>
  </si>
  <si>
    <t xml:space="preserve">ความรู้ ความเข้าใจสูงขึ้นอยู่ในระดับมาก (ค่าเฉลี่ย 4.11) </t>
  </si>
  <si>
    <t>ความเข้าใจเกี่ยวกับกิจกรรมที่จัดก่อนการอบรมอยู่ในระดับปานกลาง (ค่าเฉลี่ย 3.24) และหลังเข้ารับ</t>
  </si>
  <si>
    <t xml:space="preserve">การอบรมค่าเฉลี่ยความรู้ ความเข้าใจสูงขึ้นอยู่ในระดับมาก (ค่าเฉลี่ย 4.00) </t>
  </si>
  <si>
    <t>เกี่ยวกับกิจกรรมที่จัดก่อนการอบรม อยู่ในระดับปานกลาง (ค่าเฉลี่ย 3.35) และหลังเข้ารับการอบรม</t>
  </si>
  <si>
    <t xml:space="preserve">ค่าเฉลี่ยความรู้ ความเข้าใจสูงขึ้นอยู่ในระดับมาก (ค่าเฉลี่ย 4.30) </t>
  </si>
  <si>
    <t>ความเข้าใจเกี่ยวกับกิจกรรมที่จัดก่อนการอบรม อยู่ในระดับมาก (ค่าเฉลี่ย 3.30) และหลังเข้ารับ</t>
  </si>
  <si>
    <t xml:space="preserve">การอบรม ค่าเฉลี่ยความรู้ ความเข้าใจสูงขึ้นอยู่ในระดับมาก (ค่าเฉลี่ย 4.16) </t>
  </si>
  <si>
    <t xml:space="preserve">1. กลุ่ม Elementary 2  พบว่า ภาพรวมมีความพึงพอใจอยู่ในระดับมาก (ค่าเฉลี่ยเท่ากับ 4.48) </t>
  </si>
  <si>
    <t xml:space="preserve">          เมื่อพิจารณารายข้อพบว่า ข้อที่มีค่าเฉลี่ยสูงสุด คือ ข้อ 7) อาจารย์ผู้สอนมีการอธิบายเนื้อหาวิชาได้อย่างชัดเจน </t>
  </si>
  <si>
    <t xml:space="preserve">          และเข้าใจง่าย ข้อ 8) อาจารย์ผู้สอนใช้สื่อในการอบรมที่เหมาะสมกับเนื้อหาและตอบคำถามได้อย่างชัดเจน </t>
  </si>
  <si>
    <t xml:space="preserve">          และข้อ 9) อาจารย์ผู้สอนเข้าสอน – เลิกสอน ตรงตามเวลาอยู่ในระดับมากที่สุด (ค่าเฉลี่ยเท่ากับ 4.70) </t>
  </si>
  <si>
    <t xml:space="preserve">          รองลงมาคือ ข้อ 5) เนื้อหาสาระในบทเรียนที่อบรมมีความเหมาะสมกับระดับความรู้อยู่ในระดับมากที่สุด</t>
  </si>
  <si>
    <t xml:space="preserve">          (ค่าเฉลี่ยเท่ากับ 4.53) และข้อ 1) เจ้าหน้าที่ให้บริการตอบคำถามออนไลน์ได้ถูกต้อง ชัดเจน และรวดเร็ว </t>
  </si>
  <si>
    <t xml:space="preserve">          ข้อ 3) การใช้งานโปรแกรมออนไลน์ในการอบรมมีความชัดเจนใช้งานง่าย ตอบสนองความต้องการ และข้อ 6)  </t>
  </si>
  <si>
    <t xml:space="preserve">          หนังสือที่เรียนมีเนื้อหาสาระ ความชัดเจน ความครบถ้วนตรงตามความต้องการ และเข้าใจง่าย </t>
  </si>
  <si>
    <t xml:space="preserve">          (ค่าเฉลี่ยเท่ากับ 4.47)</t>
  </si>
  <si>
    <t xml:space="preserve">สำหรับนิสิตบัณฑิตศึกษา ในกลุ่ม Intermediate พบว่า ภาพรวมมีความพึงพอใจอยู่ในระดับมาก (ค่าเฉลี่ยเท่ากับ 4.49) </t>
  </si>
  <si>
    <t xml:space="preserve">2. กลุ่ม Intermediate พบว่า ภาพรวมมีความพึงพอใจอยู่ในระดับมาก (ค่าเฉลี่ยเท่ากับ 4.49) </t>
  </si>
  <si>
    <t xml:space="preserve">          เมื่อพิจารณารายข้อพบว่า ข้อที่มีค่าเฉลี่ยสูงสุด คือ ข้อ 9) อาจารย์ผู้สอนเข้าสอน – เลิกสอนตรงตามเวลา</t>
  </si>
  <si>
    <t xml:space="preserve">          อยู่ในระดับมากที่สุด (ค่าเฉลี่ยเท่ากับ 4.71) รองลงมาคือ ข้อ 1) เจ้าหน้าที่ให้บริการตอบคำถามออนไลน์ </t>
  </si>
  <si>
    <t xml:space="preserve">          ได้ถูกต้องชัดเจน และรวดเร็ว ข้อ 3) การใช้งานโปรแกรมออนไลน์ในการอบรมมีความชัดเจน ใช้งานง่าย </t>
  </si>
  <si>
    <t xml:space="preserve">          ตอบสนองความต้องการ ข้อ 8) อาจารย์ผู้สอนใช้สื่อในการอบรมที่เหมาะสมกับเนื้อหา และตอบคำถาม</t>
  </si>
  <si>
    <t xml:space="preserve">          ได้อย่างชัดเจนอยู่ในระดับมากที่สุด (ค่าเฉลี่ยเท่ากับ 4.61) และข้อ 2) การสมัครเข้ารับการอบบรมมีความ</t>
  </si>
  <si>
    <t xml:space="preserve">          สะดวกและง่ายต่อการใช้งานอยู่ในระดับมากที่สุด (ค่าเฉลี่ยเท่ากับ 4.58) </t>
  </si>
  <si>
    <t xml:space="preserve">บัณฑิตศึกษา ในกลุ่ม Pre - Intermediate  พบว่า ภาพรวมมีความพึงพอใจอยู่ในระดับมาก (ค่าเฉลี่ยเท่ากับ 4.46) </t>
  </si>
  <si>
    <t xml:space="preserve">3. กลุ่ม Pre - Intermediate พบว่า ภาพรวมมีความพึงพอใจอยู่ในระดับมาก (ค่าเฉลี่ยเท่ากับ 4.46) </t>
  </si>
  <si>
    <t xml:space="preserve">          อยู่ในระดับมากที่สุด (ค่าเฉลี่ยเท่ากับ 4.82) รองลงมาคือ ข้อ 1) เจ้าหน้าที่ให้บริการตอบคำถามออนไลน์</t>
  </si>
  <si>
    <t xml:space="preserve">          ได้ถูกต้อง ชัดเจน และรวดเร็วอยู่ในระดับมากที่สุด (ค่าเฉลี่ยเท่ากับ 4.62) และข้อ 8) อาจารย์ผู้สอนใช้สื่อ</t>
  </si>
  <si>
    <t xml:space="preserve">          ในการอบรมที่เหมาะสมกับเนื้อหา และตอบคำถามได้อย่างชัดเจนอยู่ในระดับมากที่สุด (ค่าเฉลี่ยเท่ากับ 4.53)</t>
  </si>
  <si>
    <t xml:space="preserve">4. กลุ่ม Starter 2 พบว่า ภาพรวมมีความพึงพอใจอยู่ในระดับมากที่สุด (ค่าเฉลี่ยเท่ากับ 4.59) </t>
  </si>
  <si>
    <t xml:space="preserve">          อยู่ในระดับมากที่สุด (ค่าเฉลี่ยเท่ากับ 4.70) รองลงมาคือ ข้อ 5) เนื้อหาสาระในบทเรียนที่อบรมมีความ</t>
  </si>
  <si>
    <t xml:space="preserve">          เหมาะสมกับระดับความรู้ ข้อ 6) หนังสือที่เรียนมีเนื้อหาสาระ ความชัดเจน ความครบถ้วนตรงตามความต้องการ </t>
  </si>
  <si>
    <t xml:space="preserve">          และเข้าใจง่าย ข้อ 7) อาจารย์ผู้สอนมีการอธิบายเนื้อหาวิชาได้อย่างชัดเจน และเข้าใจง่ายอยู่ในระดับมากที่สุด </t>
  </si>
  <si>
    <t xml:space="preserve">          (ค่าเฉลี่ยเท่ากับ 4.65) และข้อ 2) การสมัครเข้ารับการอบบรมมีความสะดวกและง่ายต่อการใช้งาน ข้อ 3) </t>
  </si>
  <si>
    <t xml:space="preserve">          การใช้งานโปรแกรมออนไลน์ ในการอบรมมีความชัดเจน ใช้งานง่าย ตอบสนองความต้องการ และข้อ 8)</t>
  </si>
  <si>
    <t xml:space="preserve">          อาจารย์ผู้สอนใช้สื่อในการอบรมที่เหมาะสมกับเนื้อหา และตอบคำถามได้อย่างชัดเจนอยู่ในระดับมากที่สุด </t>
  </si>
  <si>
    <t>(ค่าเฉลี่ยเท่ากับ 4.60)</t>
  </si>
  <si>
    <t>บัณฑิตศึกษา ในกลุ่ม Starter 2 พบว่า ภาพรวมมีความพึงพอใจอยู่ในระดับมากที่สุด (ค่าเฉลี่ยเท่ากับ 4.68) เมื่อพิจารณา</t>
  </si>
  <si>
    <t xml:space="preserve">          (ค่าเฉลี่ยเท่ากับ 4.68) เมื่อพิจารณารายข้อพบว่า ข้อที่มีค่าเฉลี่ยสูงสุด คือ ข้อ 9) อาจารย์ผู้สอนเข้าสอน – </t>
  </si>
  <si>
    <t xml:space="preserve">          เลิกสอน ตรงตามเวลาอยู่ในระดับมากที่สุด (ค่าเฉลี่ยเท่ากับ 4.86) รองลงมาคือ ข้อ 8) อาจารย์ผู้สอน</t>
  </si>
  <si>
    <t xml:space="preserve">          มีการอธิบายเนื้อหาวิชาได้อย่างชัดเจน และเข้าใจง่าย (ค่าเฉลี่ยเท่ากับ 4.81) และข้อ 7) อาจารย์ผู้สอน</t>
  </si>
  <si>
    <t xml:space="preserve">          มีการอธิบายเนื้อหาวิชาได้อย่างชัดเจน และเข้าใจง่ายอยู่ในระดับมากที่สุด (ค่าเฉลี่ยเท่ากับ 4.73)</t>
  </si>
  <si>
    <t xml:space="preserve">          กับระดับความรู้อยู่ในระดับมากที่สุด (ค่าเฉลี่ยเท่ากับ 4.80)</t>
  </si>
  <si>
    <r>
      <rPr>
        <b/>
        <sz val="16"/>
        <color rgb="FF000000"/>
        <rFont val="TH SarabunPSK"/>
        <family val="2"/>
      </rPr>
      <t xml:space="preserve">             ข้อเสนอแนะ</t>
    </r>
    <r>
      <rPr>
        <sz val="16"/>
        <color rgb="FF000000"/>
        <rFont val="TH SarabunPSK"/>
        <family val="2"/>
      </rPr>
      <t xml:space="preserve"> อาจารย์สอนได้เข้าใจง่าย ถ่ายทอดออกมาได้เป็นอย่างดี อาจารย์สอนดีมีเทคนิค</t>
    </r>
  </si>
  <si>
    <t xml:space="preserve">การสอนที่เข้าใจง่าย สนุกสนานแม้จะเรียนแบบออนไลน์ </t>
  </si>
  <si>
    <t xml:space="preserve">จำแนกตามสาขาวิชา พบว่า ส่วนใหญ่สาขาวิชาสาธารณสุขศาสตร์ คิดเป็นร้อยละ 6.29 รองลงมาคือ </t>
  </si>
  <si>
    <t xml:space="preserve">    3. Pre - Intermediate              จำนวน 33 คน</t>
  </si>
  <si>
    <t xml:space="preserve">    4. Starter 2                           จำนวน 37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</si>
</sst>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yy\ h:mm:ss"/>
  </numFmts>
  <fonts count="36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b/>
      <i/>
      <sz val="16"/>
      <name val="TH SarabunPSK"/>
      <family val="2"/>
    </font>
    <font>
      <b/>
      <sz val="15"/>
      <name val="TH SarabunPSK"/>
      <family val="2"/>
    </font>
    <font>
      <i/>
      <sz val="16"/>
      <name val="TH SarabunPSK"/>
      <family val="2"/>
    </font>
    <font>
      <sz val="16"/>
      <color rgb="FF000000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0"/>
      <color rgb="FF000000"/>
      <name val="TH Sarabun New"/>
      <family val="2"/>
    </font>
    <font>
      <sz val="10"/>
      <color theme="1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2" fontId="3" fillId="2" borderId="1" xfId="0" applyNumberFormat="1" applyFont="1" applyFill="1" applyBorder="1" applyAlignment="1">
      <alignment vertical="top"/>
    </xf>
    <xf numFmtId="2" fontId="3" fillId="3" borderId="1" xfId="0" applyNumberFormat="1" applyFont="1" applyFill="1" applyBorder="1" applyAlignment="1">
      <alignment vertical="top"/>
    </xf>
    <xf numFmtId="2" fontId="3" fillId="4" borderId="1" xfId="0" applyNumberFormat="1" applyFont="1" applyFill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0" borderId="3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8" xfId="0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Alignment="1"/>
    <xf numFmtId="0" fontId="8" fillId="0" borderId="2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6" xfId="0" applyFont="1" applyFill="1" applyBorder="1" applyAlignment="1"/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Alignment="1"/>
    <xf numFmtId="0" fontId="8" fillId="0" borderId="4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2" fontId="6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2" fillId="0" borderId="13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4" fillId="0" borderId="0" xfId="0" applyFont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4" fillId="0" borderId="2" xfId="0" applyFont="1" applyFill="1" applyBorder="1" applyAlignment="1"/>
    <xf numFmtId="0" fontId="9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4" fillId="0" borderId="4" xfId="0" applyFont="1" applyFill="1" applyBorder="1" applyAlignment="1"/>
    <xf numFmtId="0" fontId="14" fillId="0" borderId="0" xfId="0" applyFont="1" applyFill="1" applyAlignment="1"/>
    <xf numFmtId="0" fontId="1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0" fontId="9" fillId="0" borderId="2" xfId="0" applyFont="1" applyBorder="1" applyAlignment="1"/>
    <xf numFmtId="0" fontId="9" fillId="0" borderId="9" xfId="0" applyFont="1" applyBorder="1" applyAlignment="1">
      <alignment horizontal="center" vertical="top"/>
    </xf>
    <xf numFmtId="0" fontId="19" fillId="0" borderId="0" xfId="0" applyFont="1" applyFill="1" applyAlignment="1"/>
    <xf numFmtId="0" fontId="1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1" xfId="0" applyFont="1" applyBorder="1" applyAlignment="1"/>
    <xf numFmtId="0" fontId="26" fillId="0" borderId="0" xfId="0" applyFont="1" applyAlignment="1"/>
    <xf numFmtId="0" fontId="8" fillId="0" borderId="20" xfId="0" applyFont="1" applyBorder="1" applyAlignment="1">
      <alignment horizontal="left"/>
    </xf>
    <xf numFmtId="187" fontId="28" fillId="0" borderId="20" xfId="0" applyNumberFormat="1" applyFont="1" applyBorder="1" applyAlignment="1"/>
    <xf numFmtId="0" fontId="4" fillId="0" borderId="2" xfId="0" applyFont="1" applyBorder="1" applyAlignment="1">
      <alignment horizontal="center"/>
    </xf>
    <xf numFmtId="0" fontId="29" fillId="0" borderId="0" xfId="0" applyFont="1" applyAlignment="1"/>
    <xf numFmtId="0" fontId="9" fillId="0" borderId="5" xfId="0" applyFont="1" applyBorder="1" applyAlignment="1"/>
    <xf numFmtId="0" fontId="9" fillId="0" borderId="7" xfId="0" applyFont="1" applyBorder="1" applyAlignment="1"/>
    <xf numFmtId="0" fontId="8" fillId="0" borderId="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/>
    <xf numFmtId="0" fontId="21" fillId="0" borderId="3" xfId="0" applyFont="1" applyBorder="1" applyAlignment="1"/>
    <xf numFmtId="0" fontId="21" fillId="0" borderId="2" xfId="0" applyFont="1" applyBorder="1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9" fillId="5" borderId="0" xfId="0" applyNumberFormat="1" applyFont="1" applyFill="1" applyBorder="1" applyAlignment="1"/>
    <xf numFmtId="2" fontId="3" fillId="0" borderId="0" xfId="0" applyNumberFormat="1" applyFont="1" applyBorder="1" applyAlignment="1">
      <alignment vertical="top"/>
    </xf>
    <xf numFmtId="0" fontId="6" fillId="0" borderId="3" xfId="0" applyFont="1" applyFill="1" applyBorder="1" applyAlignment="1"/>
    <xf numFmtId="0" fontId="6" fillId="0" borderId="6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6" borderId="0" xfId="0" applyFont="1" applyFill="1" applyAlignment="1"/>
    <xf numFmtId="0" fontId="30" fillId="0" borderId="0" xfId="0" applyFont="1"/>
    <xf numFmtId="187" fontId="30" fillId="0" borderId="0" xfId="0" applyNumberFormat="1" applyFont="1" applyAlignment="1"/>
    <xf numFmtId="0" fontId="30" fillId="0" borderId="0" xfId="0" applyFont="1" applyAlignment="1"/>
    <xf numFmtId="0" fontId="8" fillId="0" borderId="3" xfId="0" applyFont="1" applyBorder="1" applyAlignment="1">
      <alignment horizontal="center" vertical="center"/>
    </xf>
    <xf numFmtId="0" fontId="25" fillId="0" borderId="0" xfId="0" applyFont="1" applyAlignment="1"/>
    <xf numFmtId="0" fontId="1" fillId="0" borderId="0" xfId="0" applyFont="1" applyAlignment="1"/>
    <xf numFmtId="0" fontId="1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6" fillId="0" borderId="17" xfId="0" applyFont="1" applyFill="1" applyBorder="1" applyAlignment="1"/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32" fillId="0" borderId="0" xfId="0" applyFont="1" applyAlignment="1">
      <alignment horizontal="center"/>
    </xf>
    <xf numFmtId="0" fontId="6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left"/>
    </xf>
    <xf numFmtId="0" fontId="9" fillId="8" borderId="4" xfId="0" applyFont="1" applyFill="1" applyBorder="1" applyAlignment="1"/>
    <xf numFmtId="0" fontId="9" fillId="8" borderId="4" xfId="0" applyNumberFormat="1" applyFont="1" applyFill="1" applyBorder="1" applyAlignment="1"/>
    <xf numFmtId="0" fontId="27" fillId="8" borderId="11" xfId="0" applyFont="1" applyFill="1" applyBorder="1" applyAlignment="1"/>
    <xf numFmtId="0" fontId="27" fillId="8" borderId="4" xfId="0" applyFont="1" applyFill="1" applyBorder="1" applyAlignment="1"/>
    <xf numFmtId="0" fontId="25" fillId="8" borderId="4" xfId="0" applyFont="1" applyFill="1" applyBorder="1" applyAlignment="1"/>
    <xf numFmtId="0" fontId="6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31" fillId="0" borderId="0" xfId="0" applyFont="1" applyAlignment="1"/>
    <xf numFmtId="0" fontId="4" fillId="8" borderId="4" xfId="0" applyFont="1" applyFill="1" applyBorder="1" applyAlignment="1"/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6" fillId="8" borderId="1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9" fillId="0" borderId="17" xfId="0" applyFont="1" applyFill="1" applyBorder="1" applyAlignment="1"/>
    <xf numFmtId="0" fontId="19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A95B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479</xdr:row>
          <xdr:rowOff>161925</xdr:rowOff>
        </xdr:from>
        <xdr:to>
          <xdr:col>1</xdr:col>
          <xdr:colOff>257175</xdr:colOff>
          <xdr:row>480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377</xdr:row>
          <xdr:rowOff>219075</xdr:rowOff>
        </xdr:from>
        <xdr:to>
          <xdr:col>1</xdr:col>
          <xdr:colOff>257175</xdr:colOff>
          <xdr:row>378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419</xdr:row>
          <xdr:rowOff>161925</xdr:rowOff>
        </xdr:from>
        <xdr:to>
          <xdr:col>1</xdr:col>
          <xdr:colOff>257175</xdr:colOff>
          <xdr:row>420</xdr:row>
          <xdr:rowOff>28575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7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545</xdr:row>
          <xdr:rowOff>161925</xdr:rowOff>
        </xdr:from>
        <xdr:to>
          <xdr:col>1</xdr:col>
          <xdr:colOff>257175</xdr:colOff>
          <xdr:row>546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7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479</xdr:row>
          <xdr:rowOff>161925</xdr:rowOff>
        </xdr:from>
        <xdr:to>
          <xdr:col>1</xdr:col>
          <xdr:colOff>257175</xdr:colOff>
          <xdr:row>480</xdr:row>
          <xdr:rowOff>28575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7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377</xdr:row>
          <xdr:rowOff>219075</xdr:rowOff>
        </xdr:from>
        <xdr:to>
          <xdr:col>1</xdr:col>
          <xdr:colOff>257175</xdr:colOff>
          <xdr:row>378</xdr:row>
          <xdr:rowOff>85725</xdr:rowOff>
        </xdr:to>
        <xdr:sp macro="" textlink="">
          <xdr:nvSpPr>
            <xdr:cNvPr id="8198" name="Object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7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419</xdr:row>
          <xdr:rowOff>161925</xdr:rowOff>
        </xdr:from>
        <xdr:to>
          <xdr:col>1</xdr:col>
          <xdr:colOff>257175</xdr:colOff>
          <xdr:row>420</xdr:row>
          <xdr:rowOff>28575</xdr:rowOff>
        </xdr:to>
        <xdr:sp macro="" textlink="">
          <xdr:nvSpPr>
            <xdr:cNvPr id="8199" name="Object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7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545</xdr:row>
          <xdr:rowOff>161925</xdr:rowOff>
        </xdr:from>
        <xdr:to>
          <xdr:col>1</xdr:col>
          <xdr:colOff>257175</xdr:colOff>
          <xdr:row>546</xdr:row>
          <xdr:rowOff>28575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7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586</xdr:row>
          <xdr:rowOff>161925</xdr:rowOff>
        </xdr:from>
        <xdr:to>
          <xdr:col>1</xdr:col>
          <xdr:colOff>257175</xdr:colOff>
          <xdr:row>587</xdr:row>
          <xdr:rowOff>28575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7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586</xdr:row>
          <xdr:rowOff>161925</xdr:rowOff>
        </xdr:from>
        <xdr:to>
          <xdr:col>1</xdr:col>
          <xdr:colOff>257175</xdr:colOff>
          <xdr:row>587</xdr:row>
          <xdr:rowOff>28575</xdr:rowOff>
        </xdr:to>
        <xdr:sp macro="" textlink="">
          <xdr:nvSpPr>
            <xdr:cNvPr id="8204" name="Object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7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6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76"/>
  <sheetViews>
    <sheetView zoomScale="70" zoomScaleNormal="70" workbookViewId="0">
      <pane ySplit="1" topLeftCell="A115" activePane="bottomLeft" state="frozen"/>
      <selection pane="bottomLeft" activeCell="A2" sqref="A2:XFD176"/>
    </sheetView>
  </sheetViews>
  <sheetFormatPr defaultColWidth="14.42578125" defaultRowHeight="15.75" customHeight="1" x14ac:dyDescent="0.2"/>
  <cols>
    <col min="1" max="27" width="21.5703125" customWidth="1"/>
  </cols>
  <sheetData>
    <row r="1" spans="1:21" ht="12.75" x14ac:dyDescent="0.2">
      <c r="A1" s="161" t="s">
        <v>0</v>
      </c>
      <c r="B1" s="161" t="s">
        <v>155</v>
      </c>
      <c r="C1" s="161" t="s">
        <v>1</v>
      </c>
      <c r="D1" s="161" t="s">
        <v>2</v>
      </c>
      <c r="E1" s="161" t="s">
        <v>3</v>
      </c>
      <c r="F1" s="161" t="s">
        <v>4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</row>
    <row r="2" spans="1:21" ht="12.75" x14ac:dyDescent="0.2">
      <c r="A2" s="162">
        <v>44457.406489386573</v>
      </c>
      <c r="B2" s="163" t="s">
        <v>295</v>
      </c>
      <c r="C2" s="163" t="s">
        <v>20</v>
      </c>
      <c r="D2" s="163" t="s">
        <v>27</v>
      </c>
      <c r="E2" s="163" t="s">
        <v>22</v>
      </c>
      <c r="F2" s="163" t="s">
        <v>44</v>
      </c>
      <c r="G2" s="163" t="s">
        <v>181</v>
      </c>
      <c r="H2" s="163" t="s">
        <v>35</v>
      </c>
      <c r="I2" s="166">
        <v>5</v>
      </c>
      <c r="J2" s="163">
        <v>4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3</v>
      </c>
      <c r="S2" s="163">
        <v>4</v>
      </c>
      <c r="T2" s="163">
        <v>5</v>
      </c>
    </row>
    <row r="3" spans="1:21" ht="12.75" x14ac:dyDescent="0.2">
      <c r="A3" s="162">
        <v>44457.408442928237</v>
      </c>
      <c r="B3" s="163" t="s">
        <v>296</v>
      </c>
      <c r="C3" s="163" t="s">
        <v>20</v>
      </c>
      <c r="D3" s="163" t="s">
        <v>27</v>
      </c>
      <c r="E3" s="163" t="s">
        <v>30</v>
      </c>
      <c r="F3" s="163" t="s">
        <v>297</v>
      </c>
      <c r="G3" s="163" t="s">
        <v>46</v>
      </c>
      <c r="H3" s="163" t="s">
        <v>35</v>
      </c>
      <c r="I3" s="163">
        <v>5</v>
      </c>
      <c r="J3" s="163">
        <v>4</v>
      </c>
      <c r="K3" s="163">
        <v>4</v>
      </c>
      <c r="L3" s="163">
        <v>4</v>
      </c>
      <c r="M3" s="163">
        <v>4</v>
      </c>
      <c r="N3" s="163">
        <v>4</v>
      </c>
      <c r="O3" s="163">
        <v>4</v>
      </c>
      <c r="P3" s="163">
        <v>4</v>
      </c>
      <c r="Q3" s="163">
        <v>4</v>
      </c>
      <c r="R3" s="163">
        <v>1</v>
      </c>
      <c r="S3" s="163">
        <v>4</v>
      </c>
      <c r="T3" s="163">
        <v>3</v>
      </c>
      <c r="U3" s="163" t="s">
        <v>298</v>
      </c>
    </row>
    <row r="4" spans="1:21" ht="12.75" x14ac:dyDescent="0.2">
      <c r="A4" s="162">
        <v>44457.411790763887</v>
      </c>
      <c r="B4" s="163" t="s">
        <v>299</v>
      </c>
      <c r="C4" s="163" t="s">
        <v>26</v>
      </c>
      <c r="D4" s="163" t="s">
        <v>27</v>
      </c>
      <c r="E4" s="163" t="s">
        <v>30</v>
      </c>
      <c r="F4" s="163" t="s">
        <v>49</v>
      </c>
      <c r="G4" s="163" t="s">
        <v>43</v>
      </c>
      <c r="H4" s="163" t="s">
        <v>35</v>
      </c>
      <c r="I4" s="163">
        <v>4</v>
      </c>
      <c r="J4" s="163">
        <v>4</v>
      </c>
      <c r="K4" s="163">
        <v>4</v>
      </c>
      <c r="L4" s="163">
        <v>4</v>
      </c>
      <c r="M4" s="163">
        <v>4</v>
      </c>
      <c r="N4" s="163">
        <v>4</v>
      </c>
      <c r="O4" s="163">
        <v>4</v>
      </c>
      <c r="P4" s="163">
        <v>4</v>
      </c>
      <c r="Q4" s="163">
        <v>4</v>
      </c>
      <c r="R4" s="163">
        <v>2</v>
      </c>
      <c r="S4" s="163">
        <v>4</v>
      </c>
      <c r="T4" s="163">
        <v>4</v>
      </c>
    </row>
    <row r="5" spans="1:21" ht="12.75" x14ac:dyDescent="0.2">
      <c r="A5" s="162">
        <v>44457.412665613425</v>
      </c>
      <c r="B5" s="163" t="s">
        <v>300</v>
      </c>
      <c r="C5" s="163" t="s">
        <v>26</v>
      </c>
      <c r="D5" s="163" t="s">
        <v>27</v>
      </c>
      <c r="E5" s="163" t="s">
        <v>30</v>
      </c>
      <c r="F5" s="163" t="s">
        <v>44</v>
      </c>
      <c r="G5" s="163" t="s">
        <v>181</v>
      </c>
      <c r="H5" s="163" t="s">
        <v>35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5</v>
      </c>
      <c r="S5" s="163">
        <v>5</v>
      </c>
      <c r="T5" s="163">
        <v>5</v>
      </c>
      <c r="U5" s="163" t="s">
        <v>471</v>
      </c>
    </row>
    <row r="6" spans="1:21" ht="12.75" x14ac:dyDescent="0.2">
      <c r="A6" s="162">
        <v>44457.414195000005</v>
      </c>
      <c r="B6" s="163" t="s">
        <v>301</v>
      </c>
      <c r="C6" s="163" t="s">
        <v>26</v>
      </c>
      <c r="D6" s="163" t="s">
        <v>25</v>
      </c>
      <c r="E6" s="163" t="s">
        <v>30</v>
      </c>
      <c r="F6" s="163" t="s">
        <v>283</v>
      </c>
      <c r="G6" s="163" t="s">
        <v>302</v>
      </c>
      <c r="H6" s="163" t="s">
        <v>35</v>
      </c>
      <c r="I6" s="163">
        <v>4</v>
      </c>
      <c r="J6" s="163">
        <v>4</v>
      </c>
      <c r="K6" s="163">
        <v>4</v>
      </c>
      <c r="L6" s="163">
        <v>4</v>
      </c>
      <c r="M6" s="163">
        <v>4</v>
      </c>
      <c r="N6" s="163">
        <v>4</v>
      </c>
      <c r="O6" s="163">
        <v>4</v>
      </c>
      <c r="P6" s="163">
        <v>4</v>
      </c>
      <c r="Q6" s="163">
        <v>4</v>
      </c>
      <c r="R6" s="163">
        <v>4</v>
      </c>
      <c r="S6" s="163">
        <v>4</v>
      </c>
      <c r="T6" s="163">
        <v>4</v>
      </c>
    </row>
    <row r="7" spans="1:21" ht="12.75" x14ac:dyDescent="0.2">
      <c r="A7" s="162">
        <v>44457.41505113426</v>
      </c>
      <c r="B7" s="163" t="s">
        <v>303</v>
      </c>
      <c r="C7" s="163" t="s">
        <v>26</v>
      </c>
      <c r="D7" s="163" t="s">
        <v>27</v>
      </c>
      <c r="E7" s="163" t="s">
        <v>30</v>
      </c>
      <c r="F7" s="163" t="s">
        <v>283</v>
      </c>
      <c r="G7" s="163" t="s">
        <v>284</v>
      </c>
      <c r="H7" s="163" t="s">
        <v>35</v>
      </c>
      <c r="I7" s="163">
        <v>5</v>
      </c>
      <c r="J7" s="163">
        <v>5</v>
      </c>
      <c r="K7" s="163">
        <v>5</v>
      </c>
      <c r="L7" s="163">
        <v>5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5</v>
      </c>
      <c r="S7" s="163">
        <v>5</v>
      </c>
      <c r="T7" s="163">
        <v>5</v>
      </c>
    </row>
    <row r="8" spans="1:21" ht="12.75" x14ac:dyDescent="0.2">
      <c r="A8" s="162">
        <v>44457.415113599534</v>
      </c>
      <c r="B8" s="163" t="s">
        <v>304</v>
      </c>
      <c r="C8" s="163" t="s">
        <v>20</v>
      </c>
      <c r="D8" s="163" t="s">
        <v>27</v>
      </c>
      <c r="E8" s="163" t="s">
        <v>22</v>
      </c>
      <c r="F8" s="163" t="s">
        <v>29</v>
      </c>
      <c r="G8" s="163" t="s">
        <v>305</v>
      </c>
      <c r="H8" s="163" t="s">
        <v>35</v>
      </c>
      <c r="I8" s="163">
        <v>5</v>
      </c>
      <c r="J8" s="163">
        <v>5</v>
      </c>
      <c r="K8" s="163">
        <v>5</v>
      </c>
      <c r="L8" s="163">
        <v>4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2</v>
      </c>
      <c r="S8" s="163">
        <v>4</v>
      </c>
      <c r="T8" s="163">
        <v>4</v>
      </c>
      <c r="U8" s="163" t="s">
        <v>40</v>
      </c>
    </row>
    <row r="9" spans="1:21" ht="12.75" x14ac:dyDescent="0.2">
      <c r="A9" s="162">
        <v>44457.415177951392</v>
      </c>
      <c r="B9" s="163" t="s">
        <v>306</v>
      </c>
      <c r="C9" s="163" t="s">
        <v>26</v>
      </c>
      <c r="D9" s="163" t="s">
        <v>27</v>
      </c>
      <c r="E9" s="163" t="s">
        <v>30</v>
      </c>
      <c r="F9" s="163" t="s">
        <v>247</v>
      </c>
      <c r="G9" s="163" t="s">
        <v>307</v>
      </c>
      <c r="H9" s="163" t="s">
        <v>35</v>
      </c>
      <c r="I9" s="163">
        <v>4</v>
      </c>
      <c r="J9" s="163">
        <v>4</v>
      </c>
      <c r="K9" s="163">
        <v>4</v>
      </c>
      <c r="L9" s="163">
        <v>4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3</v>
      </c>
      <c r="S9" s="163">
        <v>4</v>
      </c>
      <c r="T9" s="163">
        <v>4</v>
      </c>
      <c r="U9" s="163" t="s">
        <v>472</v>
      </c>
    </row>
    <row r="10" spans="1:21" ht="12.75" x14ac:dyDescent="0.2">
      <c r="A10" s="162">
        <v>44457.415716504634</v>
      </c>
      <c r="B10" s="163" t="s">
        <v>308</v>
      </c>
      <c r="C10" s="163" t="s">
        <v>26</v>
      </c>
      <c r="D10" s="163" t="s">
        <v>27</v>
      </c>
      <c r="E10" s="163" t="s">
        <v>30</v>
      </c>
      <c r="F10" s="163" t="s">
        <v>50</v>
      </c>
      <c r="G10" s="163" t="s">
        <v>54</v>
      </c>
      <c r="H10" s="163" t="s">
        <v>35</v>
      </c>
      <c r="I10" s="163">
        <v>5</v>
      </c>
      <c r="J10" s="163">
        <v>5</v>
      </c>
      <c r="K10" s="163">
        <v>5</v>
      </c>
      <c r="L10" s="163">
        <v>5</v>
      </c>
      <c r="M10" s="163">
        <v>4</v>
      </c>
      <c r="N10" s="163">
        <v>4</v>
      </c>
      <c r="O10" s="163">
        <v>4</v>
      </c>
      <c r="P10" s="163">
        <v>4</v>
      </c>
      <c r="Q10" s="163">
        <v>4</v>
      </c>
      <c r="R10" s="163">
        <v>3</v>
      </c>
      <c r="S10" s="163">
        <v>4</v>
      </c>
      <c r="T10" s="163">
        <v>4</v>
      </c>
    </row>
    <row r="11" spans="1:21" ht="12.75" x14ac:dyDescent="0.2">
      <c r="A11" s="162">
        <v>44457.416370983796</v>
      </c>
      <c r="B11" s="163" t="s">
        <v>309</v>
      </c>
      <c r="C11" s="163" t="s">
        <v>20</v>
      </c>
      <c r="D11" s="163" t="s">
        <v>27</v>
      </c>
      <c r="E11" s="163" t="s">
        <v>30</v>
      </c>
      <c r="F11" s="163" t="s">
        <v>29</v>
      </c>
      <c r="G11" s="163" t="s">
        <v>161</v>
      </c>
      <c r="H11" s="163" t="s">
        <v>35</v>
      </c>
      <c r="I11" s="163">
        <v>4</v>
      </c>
      <c r="J11" s="163">
        <v>4</v>
      </c>
      <c r="K11" s="163">
        <v>4</v>
      </c>
      <c r="L11" s="163">
        <v>4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3</v>
      </c>
      <c r="S11" s="163">
        <v>4</v>
      </c>
      <c r="T11" s="163">
        <v>4</v>
      </c>
      <c r="U11" s="163" t="s">
        <v>40</v>
      </c>
    </row>
    <row r="12" spans="1:21" ht="12.75" x14ac:dyDescent="0.2">
      <c r="A12" s="162">
        <v>44457.416561215279</v>
      </c>
      <c r="B12" s="163" t="s">
        <v>310</v>
      </c>
      <c r="C12" s="163" t="s">
        <v>26</v>
      </c>
      <c r="D12" s="163" t="s">
        <v>27</v>
      </c>
      <c r="E12" s="163" t="s">
        <v>30</v>
      </c>
      <c r="F12" s="163" t="s">
        <v>311</v>
      </c>
      <c r="G12" s="163" t="s">
        <v>286</v>
      </c>
      <c r="H12" s="163" t="s">
        <v>35</v>
      </c>
      <c r="I12" s="163">
        <v>3</v>
      </c>
      <c r="J12" s="163">
        <v>4</v>
      </c>
      <c r="K12" s="163">
        <v>4</v>
      </c>
      <c r="L12" s="163">
        <v>4</v>
      </c>
      <c r="M12" s="163">
        <v>4</v>
      </c>
      <c r="N12" s="163">
        <v>4</v>
      </c>
      <c r="O12" s="163">
        <v>4</v>
      </c>
      <c r="P12" s="163">
        <v>4</v>
      </c>
      <c r="Q12" s="163">
        <v>4</v>
      </c>
      <c r="R12" s="163">
        <v>2</v>
      </c>
      <c r="S12" s="163">
        <v>3</v>
      </c>
      <c r="T12" s="163">
        <v>3</v>
      </c>
    </row>
    <row r="13" spans="1:21" ht="12.75" x14ac:dyDescent="0.2">
      <c r="A13" s="162">
        <v>44457.417091493058</v>
      </c>
      <c r="B13" s="163" t="s">
        <v>312</v>
      </c>
      <c r="C13" s="163" t="s">
        <v>20</v>
      </c>
      <c r="D13" s="163" t="s">
        <v>25</v>
      </c>
      <c r="E13" s="163" t="s">
        <v>22</v>
      </c>
      <c r="F13" s="163" t="s">
        <v>29</v>
      </c>
      <c r="G13" s="163" t="s">
        <v>305</v>
      </c>
      <c r="H13" s="163" t="s">
        <v>35</v>
      </c>
      <c r="I13" s="163">
        <v>5</v>
      </c>
      <c r="J13" s="163">
        <v>5</v>
      </c>
      <c r="K13" s="163">
        <v>5</v>
      </c>
      <c r="L13" s="163">
        <v>5</v>
      </c>
      <c r="M13" s="163">
        <v>5</v>
      </c>
      <c r="N13" s="163">
        <v>5</v>
      </c>
      <c r="O13" s="163">
        <v>5</v>
      </c>
      <c r="P13" s="163">
        <v>5</v>
      </c>
      <c r="Q13" s="163">
        <v>5</v>
      </c>
      <c r="R13" s="163">
        <v>5</v>
      </c>
      <c r="S13" s="163">
        <v>5</v>
      </c>
      <c r="T13" s="163">
        <v>5</v>
      </c>
    </row>
    <row r="14" spans="1:21" ht="12.75" x14ac:dyDescent="0.2">
      <c r="A14" s="162">
        <v>44457.417636620376</v>
      </c>
      <c r="B14" s="163" t="s">
        <v>313</v>
      </c>
      <c r="C14" s="163" t="s">
        <v>20</v>
      </c>
      <c r="D14" s="163" t="s">
        <v>27</v>
      </c>
      <c r="E14" s="163" t="s">
        <v>30</v>
      </c>
      <c r="F14" s="163" t="s">
        <v>185</v>
      </c>
      <c r="G14" s="163" t="s">
        <v>283</v>
      </c>
      <c r="H14" s="163" t="s">
        <v>35</v>
      </c>
      <c r="I14" s="163">
        <v>4</v>
      </c>
      <c r="J14" s="163">
        <v>4</v>
      </c>
      <c r="K14" s="163">
        <v>4</v>
      </c>
      <c r="L14" s="163">
        <v>4</v>
      </c>
      <c r="M14" s="163">
        <v>4</v>
      </c>
      <c r="N14" s="163">
        <v>4</v>
      </c>
      <c r="O14" s="163">
        <v>4</v>
      </c>
      <c r="P14" s="163">
        <v>4</v>
      </c>
      <c r="Q14" s="163">
        <v>4</v>
      </c>
      <c r="R14" s="163">
        <v>4</v>
      </c>
      <c r="S14" s="163">
        <v>4</v>
      </c>
      <c r="T14" s="163">
        <v>4</v>
      </c>
    </row>
    <row r="15" spans="1:21" ht="12.75" x14ac:dyDescent="0.2">
      <c r="A15" s="162">
        <v>44457.418758263884</v>
      </c>
      <c r="B15" s="163" t="s">
        <v>314</v>
      </c>
      <c r="C15" s="163" t="s">
        <v>26</v>
      </c>
      <c r="D15" s="163" t="s">
        <v>27</v>
      </c>
      <c r="E15" s="163" t="s">
        <v>30</v>
      </c>
      <c r="F15" s="163" t="s">
        <v>44</v>
      </c>
      <c r="G15" s="163" t="s">
        <v>45</v>
      </c>
      <c r="H15" s="163" t="s">
        <v>35</v>
      </c>
      <c r="I15" s="163">
        <v>4</v>
      </c>
      <c r="J15" s="163">
        <v>5</v>
      </c>
      <c r="K15" s="163">
        <v>5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3</v>
      </c>
      <c r="S15" s="163">
        <v>5</v>
      </c>
      <c r="T15" s="163">
        <v>5</v>
      </c>
    </row>
    <row r="16" spans="1:21" ht="12.75" x14ac:dyDescent="0.2">
      <c r="A16" s="162">
        <v>44457.419024803239</v>
      </c>
      <c r="B16" s="163" t="s">
        <v>315</v>
      </c>
      <c r="C16" s="163" t="s">
        <v>26</v>
      </c>
      <c r="D16" s="163" t="s">
        <v>27</v>
      </c>
      <c r="E16" s="163" t="s">
        <v>22</v>
      </c>
      <c r="F16" s="163" t="s">
        <v>250</v>
      </c>
      <c r="G16" s="163" t="s">
        <v>316</v>
      </c>
      <c r="H16" s="163" t="s">
        <v>35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3</v>
      </c>
      <c r="S16" s="163">
        <v>4</v>
      </c>
      <c r="T16" s="163">
        <v>5</v>
      </c>
    </row>
    <row r="17" spans="1:21" ht="12.75" x14ac:dyDescent="0.2">
      <c r="A17" s="162">
        <v>44457.420097557871</v>
      </c>
      <c r="B17" s="163" t="s">
        <v>317</v>
      </c>
      <c r="C17" s="163" t="s">
        <v>20</v>
      </c>
      <c r="D17" s="163" t="s">
        <v>27</v>
      </c>
      <c r="E17" s="163" t="s">
        <v>30</v>
      </c>
      <c r="F17" s="163" t="s">
        <v>29</v>
      </c>
      <c r="G17" s="163" t="s">
        <v>46</v>
      </c>
      <c r="H17" s="163" t="s">
        <v>35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4</v>
      </c>
      <c r="S17" s="163">
        <v>5</v>
      </c>
      <c r="T17" s="163">
        <v>5</v>
      </c>
      <c r="U17" s="163" t="s">
        <v>473</v>
      </c>
    </row>
    <row r="18" spans="1:21" ht="12.75" x14ac:dyDescent="0.2">
      <c r="A18" s="162">
        <v>44457.421631620367</v>
      </c>
      <c r="B18" s="163" t="s">
        <v>318</v>
      </c>
      <c r="C18" s="163" t="s">
        <v>26</v>
      </c>
      <c r="D18" s="163" t="s">
        <v>25</v>
      </c>
      <c r="E18" s="163" t="s">
        <v>30</v>
      </c>
      <c r="F18" s="163" t="s">
        <v>247</v>
      </c>
      <c r="G18" s="163" t="s">
        <v>248</v>
      </c>
      <c r="H18" s="163" t="s">
        <v>24</v>
      </c>
      <c r="I18" s="163">
        <v>5</v>
      </c>
      <c r="J18" s="163">
        <v>4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3</v>
      </c>
      <c r="S18" s="163">
        <v>5</v>
      </c>
      <c r="T18" s="163">
        <v>5</v>
      </c>
    </row>
    <row r="19" spans="1:21" ht="12.75" x14ac:dyDescent="0.2">
      <c r="A19" s="162">
        <v>44457.421979525461</v>
      </c>
      <c r="B19" s="163" t="s">
        <v>319</v>
      </c>
      <c r="C19" s="163" t="s">
        <v>20</v>
      </c>
      <c r="D19" s="163" t="s">
        <v>27</v>
      </c>
      <c r="E19" s="163" t="s">
        <v>30</v>
      </c>
      <c r="F19" s="163" t="s">
        <v>51</v>
      </c>
      <c r="G19" s="163" t="s">
        <v>51</v>
      </c>
      <c r="H19" s="163" t="s">
        <v>35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2</v>
      </c>
      <c r="S19" s="163">
        <v>4</v>
      </c>
      <c r="T19" s="163">
        <v>4</v>
      </c>
    </row>
    <row r="20" spans="1:21" ht="12.75" x14ac:dyDescent="0.2">
      <c r="A20" s="162">
        <v>44457.422222326393</v>
      </c>
      <c r="B20" s="163" t="s">
        <v>230</v>
      </c>
      <c r="C20" s="163" t="s">
        <v>26</v>
      </c>
      <c r="D20" s="163" t="s">
        <v>25</v>
      </c>
      <c r="E20" s="163" t="s">
        <v>30</v>
      </c>
      <c r="F20" s="163" t="s">
        <v>51</v>
      </c>
      <c r="G20" s="163" t="s">
        <v>320</v>
      </c>
      <c r="H20" s="163" t="s">
        <v>36</v>
      </c>
      <c r="I20" s="163">
        <v>4</v>
      </c>
      <c r="J20" s="163">
        <v>4</v>
      </c>
      <c r="K20" s="163">
        <v>3</v>
      </c>
      <c r="L20" s="163">
        <v>3</v>
      </c>
      <c r="M20" s="163">
        <v>4</v>
      </c>
      <c r="N20" s="163">
        <v>4</v>
      </c>
      <c r="O20" s="163">
        <v>4</v>
      </c>
      <c r="P20" s="163">
        <v>3</v>
      </c>
      <c r="Q20" s="163">
        <v>5</v>
      </c>
      <c r="R20" s="163">
        <v>2</v>
      </c>
      <c r="S20" s="163">
        <v>3</v>
      </c>
      <c r="T20" s="163">
        <v>3</v>
      </c>
      <c r="U20" s="163" t="s">
        <v>321</v>
      </c>
    </row>
    <row r="21" spans="1:21" ht="12.75" x14ac:dyDescent="0.2">
      <c r="A21" s="162">
        <v>44457.42241162037</v>
      </c>
      <c r="B21" s="163" t="s">
        <v>322</v>
      </c>
      <c r="C21" s="163" t="s">
        <v>26</v>
      </c>
      <c r="D21" s="163" t="s">
        <v>27</v>
      </c>
      <c r="E21" s="163" t="s">
        <v>30</v>
      </c>
      <c r="F21" s="163" t="s">
        <v>33</v>
      </c>
      <c r="G21" s="163" t="s">
        <v>33</v>
      </c>
      <c r="H21" s="163" t="s">
        <v>36</v>
      </c>
      <c r="I21" s="163">
        <v>4</v>
      </c>
      <c r="J21" s="163">
        <v>4</v>
      </c>
      <c r="K21" s="163">
        <v>4</v>
      </c>
      <c r="L21" s="163">
        <v>2</v>
      </c>
      <c r="M21" s="163">
        <v>5</v>
      </c>
      <c r="N21" s="163">
        <v>4</v>
      </c>
      <c r="O21" s="163">
        <v>4</v>
      </c>
      <c r="P21" s="163">
        <v>4</v>
      </c>
      <c r="Q21" s="163">
        <v>4</v>
      </c>
      <c r="R21" s="163">
        <v>4</v>
      </c>
      <c r="S21" s="163">
        <v>4</v>
      </c>
      <c r="T21" s="163">
        <v>4</v>
      </c>
    </row>
    <row r="22" spans="1:21" ht="12.75" x14ac:dyDescent="0.2">
      <c r="A22" s="162">
        <v>44457.422462662042</v>
      </c>
      <c r="B22" s="163" t="s">
        <v>323</v>
      </c>
      <c r="C22" s="163" t="s">
        <v>26</v>
      </c>
      <c r="D22" s="163" t="s">
        <v>27</v>
      </c>
      <c r="E22" s="163" t="s">
        <v>30</v>
      </c>
      <c r="F22" s="163" t="s">
        <v>195</v>
      </c>
      <c r="G22" s="163" t="s">
        <v>228</v>
      </c>
      <c r="H22" s="163" t="s">
        <v>36</v>
      </c>
      <c r="I22" s="163">
        <v>5</v>
      </c>
      <c r="J22" s="163">
        <v>5</v>
      </c>
      <c r="K22" s="163">
        <v>5</v>
      </c>
      <c r="L22" s="163">
        <v>5</v>
      </c>
      <c r="M22" s="163">
        <v>5</v>
      </c>
      <c r="N22" s="163">
        <v>5</v>
      </c>
      <c r="O22" s="163">
        <v>5</v>
      </c>
      <c r="P22" s="163">
        <v>5</v>
      </c>
      <c r="Q22" s="163">
        <v>5</v>
      </c>
      <c r="R22" s="163">
        <v>5</v>
      </c>
      <c r="S22" s="163">
        <v>5</v>
      </c>
      <c r="T22" s="163">
        <v>5</v>
      </c>
    </row>
    <row r="23" spans="1:21" ht="12.75" x14ac:dyDescent="0.2">
      <c r="A23" s="162">
        <v>44457.422954652779</v>
      </c>
      <c r="B23" s="163" t="s">
        <v>324</v>
      </c>
      <c r="C23" s="163" t="s">
        <v>26</v>
      </c>
      <c r="D23" s="163" t="s">
        <v>27</v>
      </c>
      <c r="E23" s="163" t="s">
        <v>30</v>
      </c>
      <c r="F23" s="163" t="s">
        <v>23</v>
      </c>
      <c r="G23" s="163" t="s">
        <v>204</v>
      </c>
      <c r="H23" s="163" t="s">
        <v>35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5</v>
      </c>
      <c r="S23" s="163">
        <v>5</v>
      </c>
      <c r="T23" s="163">
        <v>5</v>
      </c>
      <c r="U23" s="163" t="s">
        <v>40</v>
      </c>
    </row>
    <row r="24" spans="1:21" ht="12.75" x14ac:dyDescent="0.2">
      <c r="A24" s="162">
        <v>44457.423129988427</v>
      </c>
      <c r="B24" s="163" t="s">
        <v>325</v>
      </c>
      <c r="C24" s="163" t="s">
        <v>20</v>
      </c>
      <c r="D24" s="163" t="s">
        <v>27</v>
      </c>
      <c r="E24" s="163" t="s">
        <v>30</v>
      </c>
      <c r="F24" s="163" t="s">
        <v>326</v>
      </c>
      <c r="G24" s="163" t="s">
        <v>282</v>
      </c>
      <c r="H24" s="163" t="s">
        <v>35</v>
      </c>
      <c r="I24" s="163">
        <v>4</v>
      </c>
      <c r="J24" s="163">
        <v>4</v>
      </c>
      <c r="K24" s="163">
        <v>4</v>
      </c>
      <c r="L24" s="163">
        <v>3</v>
      </c>
      <c r="M24" s="163">
        <v>4</v>
      </c>
      <c r="N24" s="163">
        <v>4</v>
      </c>
      <c r="O24" s="163">
        <v>5</v>
      </c>
      <c r="P24" s="163">
        <v>4</v>
      </c>
      <c r="Q24" s="163">
        <v>5</v>
      </c>
      <c r="R24" s="163">
        <v>3</v>
      </c>
      <c r="S24" s="163">
        <v>4</v>
      </c>
      <c r="T24" s="163">
        <v>5</v>
      </c>
      <c r="U24" s="163" t="s">
        <v>40</v>
      </c>
    </row>
    <row r="25" spans="1:21" ht="12.75" x14ac:dyDescent="0.2">
      <c r="A25" s="162">
        <v>44457.424388888889</v>
      </c>
      <c r="B25" s="163" t="s">
        <v>327</v>
      </c>
      <c r="C25" s="163" t="s">
        <v>20</v>
      </c>
      <c r="D25" s="163" t="s">
        <v>25</v>
      </c>
      <c r="E25" s="163" t="s">
        <v>30</v>
      </c>
      <c r="F25" s="163" t="s">
        <v>328</v>
      </c>
      <c r="G25" s="163" t="s">
        <v>175</v>
      </c>
      <c r="H25" s="163" t="s">
        <v>35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5</v>
      </c>
      <c r="S25" s="163">
        <v>5</v>
      </c>
      <c r="T25" s="163">
        <v>5</v>
      </c>
      <c r="U25" s="163" t="s">
        <v>162</v>
      </c>
    </row>
    <row r="26" spans="1:21" ht="12.75" x14ac:dyDescent="0.2">
      <c r="A26" s="162">
        <v>44457.42441280093</v>
      </c>
      <c r="B26" s="163" t="s">
        <v>329</v>
      </c>
      <c r="C26" s="163" t="s">
        <v>20</v>
      </c>
      <c r="D26" s="163" t="s">
        <v>25</v>
      </c>
      <c r="E26" s="163" t="s">
        <v>30</v>
      </c>
      <c r="F26" s="163" t="s">
        <v>39</v>
      </c>
      <c r="G26" s="163" t="s">
        <v>330</v>
      </c>
      <c r="H26" s="163" t="s">
        <v>35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4</v>
      </c>
      <c r="P26" s="163">
        <v>4</v>
      </c>
      <c r="Q26" s="163">
        <v>5</v>
      </c>
      <c r="R26" s="163">
        <v>3</v>
      </c>
      <c r="S26" s="163">
        <v>4</v>
      </c>
      <c r="T26" s="163">
        <v>4</v>
      </c>
      <c r="U26" s="163" t="s">
        <v>40</v>
      </c>
    </row>
    <row r="27" spans="1:21" ht="12.75" x14ac:dyDescent="0.2">
      <c r="A27" s="162">
        <v>44457.425594143519</v>
      </c>
      <c r="B27" s="163" t="s">
        <v>331</v>
      </c>
      <c r="C27" s="163" t="s">
        <v>20</v>
      </c>
      <c r="D27" s="163" t="s">
        <v>25</v>
      </c>
      <c r="E27" s="163" t="s">
        <v>30</v>
      </c>
      <c r="F27" s="163" t="s">
        <v>33</v>
      </c>
      <c r="G27" s="163" t="s">
        <v>184</v>
      </c>
      <c r="H27" s="163" t="s">
        <v>24</v>
      </c>
      <c r="I27" s="163">
        <v>4</v>
      </c>
      <c r="J27" s="163">
        <v>4</v>
      </c>
      <c r="K27" s="163">
        <v>4</v>
      </c>
      <c r="L27" s="163">
        <v>4</v>
      </c>
      <c r="M27" s="163">
        <v>4</v>
      </c>
      <c r="N27" s="163">
        <v>4</v>
      </c>
      <c r="O27" s="163">
        <v>4</v>
      </c>
      <c r="P27" s="163">
        <v>4</v>
      </c>
      <c r="Q27" s="163">
        <v>4</v>
      </c>
      <c r="R27" s="163">
        <v>4</v>
      </c>
      <c r="S27" s="163">
        <v>4</v>
      </c>
      <c r="T27" s="163">
        <v>4</v>
      </c>
      <c r="U27" s="163" t="s">
        <v>332</v>
      </c>
    </row>
    <row r="28" spans="1:21" ht="12.75" x14ac:dyDescent="0.2">
      <c r="A28" s="162">
        <v>44457.426133113426</v>
      </c>
      <c r="B28" s="163" t="s">
        <v>231</v>
      </c>
      <c r="C28" s="163" t="s">
        <v>26</v>
      </c>
      <c r="D28" s="163" t="s">
        <v>27</v>
      </c>
      <c r="E28" s="163" t="s">
        <v>30</v>
      </c>
      <c r="F28" s="163" t="s">
        <v>29</v>
      </c>
      <c r="G28" s="163" t="s">
        <v>232</v>
      </c>
      <c r="H28" s="163" t="s">
        <v>31</v>
      </c>
      <c r="I28" s="163">
        <v>4</v>
      </c>
      <c r="J28" s="163">
        <v>4</v>
      </c>
      <c r="K28" s="163">
        <v>4</v>
      </c>
      <c r="L28" s="163">
        <v>4</v>
      </c>
      <c r="M28" s="163">
        <v>4</v>
      </c>
      <c r="N28" s="163">
        <v>4</v>
      </c>
      <c r="O28" s="163">
        <v>3</v>
      </c>
      <c r="P28" s="163">
        <v>3</v>
      </c>
      <c r="Q28" s="163">
        <v>4</v>
      </c>
      <c r="R28" s="163">
        <v>3</v>
      </c>
      <c r="S28" s="163">
        <v>4</v>
      </c>
      <c r="T28" s="163">
        <v>4</v>
      </c>
    </row>
    <row r="29" spans="1:21" ht="12.75" x14ac:dyDescent="0.2">
      <c r="A29" s="162">
        <v>44457.426639953701</v>
      </c>
      <c r="B29" s="163" t="s">
        <v>333</v>
      </c>
      <c r="C29" s="163" t="s">
        <v>20</v>
      </c>
      <c r="D29" s="163" t="s">
        <v>27</v>
      </c>
      <c r="E29" s="163" t="s">
        <v>30</v>
      </c>
      <c r="F29" s="163" t="s">
        <v>29</v>
      </c>
      <c r="G29" s="163" t="s">
        <v>209</v>
      </c>
      <c r="H29" s="163" t="s">
        <v>35</v>
      </c>
      <c r="I29" s="163">
        <v>4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4</v>
      </c>
      <c r="P29" s="163">
        <v>4</v>
      </c>
      <c r="Q29" s="163">
        <v>5</v>
      </c>
      <c r="R29" s="163">
        <v>3</v>
      </c>
      <c r="S29" s="163">
        <v>4</v>
      </c>
      <c r="T29" s="163">
        <v>4</v>
      </c>
      <c r="U29" s="163" t="s">
        <v>474</v>
      </c>
    </row>
    <row r="30" spans="1:21" ht="12.75" x14ac:dyDescent="0.2">
      <c r="A30" s="162">
        <v>44457.42681488426</v>
      </c>
      <c r="B30" s="163" t="s">
        <v>235</v>
      </c>
      <c r="C30" s="163" t="s">
        <v>20</v>
      </c>
      <c r="D30" s="163" t="s">
        <v>21</v>
      </c>
      <c r="E30" s="163" t="s">
        <v>22</v>
      </c>
      <c r="F30" s="163" t="s">
        <v>236</v>
      </c>
      <c r="G30" s="163" t="s">
        <v>237</v>
      </c>
      <c r="H30" s="163" t="s">
        <v>24</v>
      </c>
      <c r="I30" s="163">
        <v>5</v>
      </c>
      <c r="J30" s="163">
        <v>5</v>
      </c>
      <c r="K30" s="163">
        <v>5</v>
      </c>
      <c r="L30" s="163">
        <v>5</v>
      </c>
      <c r="M30" s="163">
        <v>5</v>
      </c>
      <c r="N30" s="163">
        <v>5</v>
      </c>
      <c r="O30" s="163">
        <v>5</v>
      </c>
      <c r="P30" s="163">
        <v>5</v>
      </c>
      <c r="Q30" s="163">
        <v>5</v>
      </c>
      <c r="R30" s="163">
        <v>1</v>
      </c>
      <c r="S30" s="163">
        <v>2</v>
      </c>
      <c r="T30" s="163">
        <v>1</v>
      </c>
    </row>
    <row r="31" spans="1:21" ht="12.75" x14ac:dyDescent="0.2">
      <c r="A31" s="162">
        <v>44457.426984074074</v>
      </c>
      <c r="B31" s="163" t="s">
        <v>334</v>
      </c>
      <c r="C31" s="163" t="s">
        <v>26</v>
      </c>
      <c r="D31" s="163" t="s">
        <v>27</v>
      </c>
      <c r="E31" s="163" t="s">
        <v>30</v>
      </c>
      <c r="F31" s="163" t="s">
        <v>23</v>
      </c>
      <c r="G31" s="163" t="s">
        <v>335</v>
      </c>
      <c r="H31" s="163" t="s">
        <v>35</v>
      </c>
      <c r="I31" s="163">
        <v>4</v>
      </c>
      <c r="J31" s="163">
        <v>5</v>
      </c>
      <c r="K31" s="163">
        <v>4</v>
      </c>
      <c r="L31" s="163">
        <v>4</v>
      </c>
      <c r="M31" s="163">
        <v>4</v>
      </c>
      <c r="N31" s="163">
        <v>3</v>
      </c>
      <c r="O31" s="163">
        <v>5</v>
      </c>
      <c r="P31" s="163">
        <v>4</v>
      </c>
      <c r="Q31" s="163">
        <v>4</v>
      </c>
      <c r="R31" s="163">
        <v>3</v>
      </c>
      <c r="S31" s="163">
        <v>4</v>
      </c>
      <c r="T31" s="163">
        <v>4</v>
      </c>
    </row>
    <row r="32" spans="1:21" ht="12.75" x14ac:dyDescent="0.2">
      <c r="A32" s="162">
        <v>44457.428503564814</v>
      </c>
      <c r="B32" s="163" t="s">
        <v>336</v>
      </c>
      <c r="C32" s="163" t="s">
        <v>20</v>
      </c>
      <c r="D32" s="163" t="s">
        <v>27</v>
      </c>
      <c r="E32" s="163" t="s">
        <v>30</v>
      </c>
      <c r="F32" s="163" t="s">
        <v>50</v>
      </c>
      <c r="G32" s="163" t="s">
        <v>197</v>
      </c>
      <c r="H32" s="163" t="s">
        <v>35</v>
      </c>
      <c r="I32" s="163">
        <v>4</v>
      </c>
      <c r="J32" s="163">
        <v>4</v>
      </c>
      <c r="K32" s="163">
        <v>4</v>
      </c>
      <c r="L32" s="163">
        <v>4</v>
      </c>
      <c r="M32" s="163">
        <v>5</v>
      </c>
      <c r="N32" s="163">
        <v>5</v>
      </c>
      <c r="O32" s="163">
        <v>5</v>
      </c>
      <c r="P32" s="163">
        <v>5</v>
      </c>
      <c r="Q32" s="163">
        <v>5</v>
      </c>
      <c r="R32" s="163">
        <v>2</v>
      </c>
      <c r="S32" s="163">
        <v>4</v>
      </c>
      <c r="T32" s="163">
        <v>4</v>
      </c>
    </row>
    <row r="33" spans="1:21" ht="12.75" x14ac:dyDescent="0.2">
      <c r="A33" s="162">
        <v>44457.429164861111</v>
      </c>
      <c r="B33" s="163" t="s">
        <v>337</v>
      </c>
      <c r="C33" s="163" t="s">
        <v>20</v>
      </c>
      <c r="D33" s="163" t="s">
        <v>27</v>
      </c>
      <c r="E33" s="163" t="s">
        <v>30</v>
      </c>
      <c r="F33" s="163" t="s">
        <v>283</v>
      </c>
      <c r="G33" s="163" t="s">
        <v>338</v>
      </c>
      <c r="H33" s="163" t="s">
        <v>35</v>
      </c>
      <c r="I33" s="163">
        <v>5</v>
      </c>
      <c r="J33" s="163">
        <v>5</v>
      </c>
      <c r="K33" s="163">
        <v>5</v>
      </c>
      <c r="L33" s="163">
        <v>5</v>
      </c>
      <c r="M33" s="163">
        <v>5</v>
      </c>
      <c r="N33" s="163">
        <v>5</v>
      </c>
      <c r="O33" s="163">
        <v>5</v>
      </c>
      <c r="P33" s="163">
        <v>5</v>
      </c>
      <c r="Q33" s="163">
        <v>5</v>
      </c>
      <c r="R33" s="163">
        <v>5</v>
      </c>
      <c r="S33" s="163">
        <v>5</v>
      </c>
      <c r="T33" s="163">
        <v>5</v>
      </c>
    </row>
    <row r="34" spans="1:21" ht="12.75" x14ac:dyDescent="0.2">
      <c r="A34" s="162">
        <v>44457.429797916666</v>
      </c>
      <c r="B34" s="163" t="s">
        <v>234</v>
      </c>
      <c r="C34" s="163" t="s">
        <v>20</v>
      </c>
      <c r="D34" s="163" t="s">
        <v>25</v>
      </c>
      <c r="E34" s="163" t="s">
        <v>30</v>
      </c>
      <c r="F34" s="163" t="s">
        <v>51</v>
      </c>
      <c r="G34" s="163" t="s">
        <v>339</v>
      </c>
      <c r="H34" s="163" t="s">
        <v>31</v>
      </c>
      <c r="I34" s="163">
        <v>4</v>
      </c>
      <c r="J34" s="163">
        <v>4</v>
      </c>
      <c r="K34" s="163">
        <v>4</v>
      </c>
      <c r="L34" s="163">
        <v>4</v>
      </c>
      <c r="M34" s="163">
        <v>4</v>
      </c>
      <c r="N34" s="163">
        <v>5</v>
      </c>
      <c r="O34" s="163">
        <v>5</v>
      </c>
      <c r="P34" s="163">
        <v>4</v>
      </c>
      <c r="Q34" s="163">
        <v>5</v>
      </c>
      <c r="R34" s="163">
        <v>2</v>
      </c>
      <c r="S34" s="163">
        <v>5</v>
      </c>
      <c r="T34" s="163">
        <v>5</v>
      </c>
      <c r="U34" s="163" t="s">
        <v>162</v>
      </c>
    </row>
    <row r="35" spans="1:21" ht="12.75" x14ac:dyDescent="0.2">
      <c r="A35" s="162">
        <v>44457.430126597217</v>
      </c>
      <c r="B35" s="163" t="s">
        <v>243</v>
      </c>
      <c r="C35" s="163" t="s">
        <v>26</v>
      </c>
      <c r="D35" s="163" t="s">
        <v>25</v>
      </c>
      <c r="E35" s="163" t="s">
        <v>30</v>
      </c>
      <c r="F35" s="163" t="s">
        <v>49</v>
      </c>
      <c r="G35" s="163" t="s">
        <v>43</v>
      </c>
      <c r="H35" s="163" t="s">
        <v>36</v>
      </c>
      <c r="I35" s="163">
        <v>5</v>
      </c>
      <c r="J35" s="163">
        <v>4</v>
      </c>
      <c r="K35" s="163">
        <v>4</v>
      </c>
      <c r="L35" s="163">
        <v>5</v>
      </c>
      <c r="M35" s="163">
        <v>4</v>
      </c>
      <c r="N35" s="163">
        <v>4</v>
      </c>
      <c r="O35" s="163">
        <v>4</v>
      </c>
      <c r="P35" s="163">
        <v>5</v>
      </c>
      <c r="Q35" s="163">
        <v>5</v>
      </c>
      <c r="R35" s="163">
        <v>3</v>
      </c>
      <c r="S35" s="163">
        <v>4</v>
      </c>
      <c r="T35" s="163">
        <v>4</v>
      </c>
      <c r="U35" s="163" t="s">
        <v>47</v>
      </c>
    </row>
    <row r="36" spans="1:21" ht="12.75" x14ac:dyDescent="0.2">
      <c r="A36" s="162">
        <v>44457.430163055556</v>
      </c>
      <c r="B36" s="163" t="s">
        <v>340</v>
      </c>
      <c r="C36" s="163" t="s">
        <v>20</v>
      </c>
      <c r="D36" s="163" t="s">
        <v>27</v>
      </c>
      <c r="E36" s="163" t="s">
        <v>30</v>
      </c>
      <c r="F36" s="163" t="s">
        <v>32</v>
      </c>
      <c r="G36" s="163" t="s">
        <v>32</v>
      </c>
      <c r="H36" s="163" t="s">
        <v>35</v>
      </c>
      <c r="I36" s="163">
        <v>4</v>
      </c>
      <c r="J36" s="163">
        <v>4</v>
      </c>
      <c r="K36" s="163">
        <v>4</v>
      </c>
      <c r="L36" s="163">
        <v>4</v>
      </c>
      <c r="M36" s="163">
        <v>4</v>
      </c>
      <c r="N36" s="163">
        <v>4</v>
      </c>
      <c r="O36" s="163">
        <v>4</v>
      </c>
      <c r="P36" s="163">
        <v>4</v>
      </c>
      <c r="Q36" s="163">
        <v>4</v>
      </c>
      <c r="R36" s="163">
        <v>4</v>
      </c>
      <c r="S36" s="163">
        <v>4</v>
      </c>
      <c r="T36" s="163">
        <v>4</v>
      </c>
    </row>
    <row r="37" spans="1:21" ht="12.75" x14ac:dyDescent="0.2">
      <c r="A37" s="162">
        <v>44457.430288831019</v>
      </c>
      <c r="B37" s="163" t="s">
        <v>341</v>
      </c>
      <c r="C37" s="163" t="s">
        <v>20</v>
      </c>
      <c r="D37" s="163" t="s">
        <v>25</v>
      </c>
      <c r="E37" s="163" t="s">
        <v>22</v>
      </c>
      <c r="F37" s="163" t="s">
        <v>32</v>
      </c>
      <c r="G37" s="163" t="s">
        <v>266</v>
      </c>
      <c r="H37" s="163" t="s">
        <v>169</v>
      </c>
      <c r="I37" s="163">
        <v>3</v>
      </c>
      <c r="J37" s="163">
        <v>4</v>
      </c>
      <c r="K37" s="163">
        <v>4</v>
      </c>
      <c r="L37" s="163">
        <v>4</v>
      </c>
      <c r="M37" s="163">
        <v>4</v>
      </c>
      <c r="N37" s="163">
        <v>3</v>
      </c>
      <c r="O37" s="163">
        <v>3</v>
      </c>
      <c r="P37" s="163">
        <v>3</v>
      </c>
      <c r="Q37" s="163">
        <v>4</v>
      </c>
      <c r="R37" s="163">
        <v>3</v>
      </c>
      <c r="S37" s="163">
        <v>4</v>
      </c>
      <c r="T37" s="163">
        <v>4</v>
      </c>
    </row>
    <row r="38" spans="1:21" ht="12.75" x14ac:dyDescent="0.2">
      <c r="A38" s="162">
        <v>44457.430970520829</v>
      </c>
      <c r="B38" s="163" t="s">
        <v>342</v>
      </c>
      <c r="C38" s="163" t="s">
        <v>26</v>
      </c>
      <c r="D38" s="163" t="s">
        <v>27</v>
      </c>
      <c r="E38" s="163" t="s">
        <v>30</v>
      </c>
      <c r="F38" s="163" t="s">
        <v>51</v>
      </c>
      <c r="G38" s="163" t="s">
        <v>33</v>
      </c>
      <c r="H38" s="163" t="s">
        <v>35</v>
      </c>
      <c r="I38" s="163">
        <v>5</v>
      </c>
      <c r="J38" s="163">
        <v>5</v>
      </c>
      <c r="K38" s="163">
        <v>5</v>
      </c>
      <c r="L38" s="163">
        <v>5</v>
      </c>
      <c r="M38" s="163">
        <v>5</v>
      </c>
      <c r="N38" s="163">
        <v>5</v>
      </c>
      <c r="O38" s="163">
        <v>5</v>
      </c>
      <c r="P38" s="163">
        <v>5</v>
      </c>
      <c r="Q38" s="163">
        <v>5</v>
      </c>
      <c r="R38" s="163">
        <v>3</v>
      </c>
      <c r="S38" s="163">
        <v>4</v>
      </c>
      <c r="T38" s="163">
        <v>5</v>
      </c>
      <c r="U38" s="163" t="s">
        <v>343</v>
      </c>
    </row>
    <row r="39" spans="1:21" ht="12.75" x14ac:dyDescent="0.2">
      <c r="A39" s="162">
        <v>44457.432000474539</v>
      </c>
      <c r="B39" s="163" t="s">
        <v>344</v>
      </c>
      <c r="C39" s="163" t="s">
        <v>20</v>
      </c>
      <c r="D39" s="163" t="s">
        <v>27</v>
      </c>
      <c r="E39" s="163" t="s">
        <v>30</v>
      </c>
      <c r="F39" s="163" t="s">
        <v>23</v>
      </c>
      <c r="G39" s="163" t="s">
        <v>204</v>
      </c>
      <c r="H39" s="163" t="s">
        <v>35</v>
      </c>
      <c r="I39" s="163">
        <v>5</v>
      </c>
      <c r="J39" s="163">
        <v>5</v>
      </c>
      <c r="K39" s="163">
        <v>5</v>
      </c>
      <c r="L39" s="163">
        <v>5</v>
      </c>
      <c r="M39" s="163">
        <v>5</v>
      </c>
      <c r="N39" s="163">
        <v>5</v>
      </c>
      <c r="O39" s="163">
        <v>5</v>
      </c>
      <c r="P39" s="163">
        <v>5</v>
      </c>
      <c r="Q39" s="163">
        <v>5</v>
      </c>
      <c r="R39" s="163">
        <v>5</v>
      </c>
      <c r="S39" s="163">
        <v>5</v>
      </c>
      <c r="T39" s="163">
        <v>5</v>
      </c>
    </row>
    <row r="40" spans="1:21" ht="12.75" x14ac:dyDescent="0.2">
      <c r="A40" s="162">
        <v>44457.432374884258</v>
      </c>
      <c r="B40" s="163" t="s">
        <v>241</v>
      </c>
      <c r="C40" s="163" t="s">
        <v>20</v>
      </c>
      <c r="D40" s="163" t="s">
        <v>25</v>
      </c>
      <c r="E40" s="163" t="s">
        <v>22</v>
      </c>
      <c r="F40" s="163" t="s">
        <v>345</v>
      </c>
      <c r="G40" s="163" t="s">
        <v>37</v>
      </c>
      <c r="H40" s="163" t="s">
        <v>169</v>
      </c>
      <c r="I40" s="163">
        <v>5</v>
      </c>
      <c r="J40" s="163">
        <v>5</v>
      </c>
      <c r="K40" s="163">
        <v>5</v>
      </c>
      <c r="L40" s="163">
        <v>5</v>
      </c>
      <c r="M40" s="163">
        <v>5</v>
      </c>
      <c r="N40" s="163">
        <v>5</v>
      </c>
      <c r="O40" s="163">
        <v>5</v>
      </c>
      <c r="P40" s="163">
        <v>5</v>
      </c>
      <c r="Q40" s="163">
        <v>5</v>
      </c>
      <c r="R40" s="163">
        <v>3</v>
      </c>
      <c r="S40" s="163">
        <v>4</v>
      </c>
      <c r="T40" s="163">
        <v>4</v>
      </c>
      <c r="U40" s="163" t="s">
        <v>346</v>
      </c>
    </row>
    <row r="41" spans="1:21" ht="12.75" x14ac:dyDescent="0.2">
      <c r="A41" s="162">
        <v>44457.432399351848</v>
      </c>
      <c r="B41" s="163" t="s">
        <v>252</v>
      </c>
      <c r="C41" s="163" t="s">
        <v>20</v>
      </c>
      <c r="D41" s="163" t="s">
        <v>27</v>
      </c>
      <c r="E41" s="163" t="s">
        <v>30</v>
      </c>
      <c r="F41" s="163" t="s">
        <v>29</v>
      </c>
      <c r="G41" s="163" t="s">
        <v>161</v>
      </c>
      <c r="H41" s="163" t="s">
        <v>36</v>
      </c>
      <c r="I41" s="163">
        <v>5</v>
      </c>
      <c r="J41" s="163">
        <v>5</v>
      </c>
      <c r="K41" s="163">
        <v>5</v>
      </c>
      <c r="L41" s="163">
        <v>5</v>
      </c>
      <c r="M41" s="163">
        <v>5</v>
      </c>
      <c r="N41" s="163">
        <v>5</v>
      </c>
      <c r="O41" s="163">
        <v>5</v>
      </c>
      <c r="P41" s="163">
        <v>5</v>
      </c>
      <c r="Q41" s="163">
        <v>5</v>
      </c>
      <c r="R41" s="163">
        <v>5</v>
      </c>
      <c r="S41" s="163">
        <v>5</v>
      </c>
      <c r="T41" s="163">
        <v>5</v>
      </c>
    </row>
    <row r="42" spans="1:21" ht="12.75" x14ac:dyDescent="0.2">
      <c r="A42" s="162">
        <v>44457.432432187503</v>
      </c>
      <c r="B42" s="163" t="s">
        <v>347</v>
      </c>
      <c r="C42" s="163" t="s">
        <v>26</v>
      </c>
      <c r="D42" s="163" t="s">
        <v>27</v>
      </c>
      <c r="E42" s="163" t="s">
        <v>30</v>
      </c>
      <c r="F42" s="163" t="s">
        <v>51</v>
      </c>
      <c r="G42" s="163" t="s">
        <v>184</v>
      </c>
      <c r="H42" s="163" t="s">
        <v>24</v>
      </c>
      <c r="I42" s="163">
        <v>5</v>
      </c>
      <c r="J42" s="163">
        <v>4</v>
      </c>
      <c r="K42" s="163">
        <v>4</v>
      </c>
      <c r="M42" s="163">
        <v>4</v>
      </c>
      <c r="N42" s="163">
        <v>4</v>
      </c>
      <c r="O42" s="163">
        <v>4</v>
      </c>
      <c r="P42" s="163">
        <v>4</v>
      </c>
      <c r="Q42" s="163">
        <v>4</v>
      </c>
      <c r="R42" s="163">
        <v>4</v>
      </c>
      <c r="S42" s="163">
        <v>4</v>
      </c>
      <c r="T42" s="163">
        <v>4</v>
      </c>
      <c r="U42" s="163" t="s">
        <v>40</v>
      </c>
    </row>
    <row r="43" spans="1:21" ht="12.75" x14ac:dyDescent="0.2">
      <c r="A43" s="162">
        <v>44457.432824502313</v>
      </c>
      <c r="B43" s="163" t="s">
        <v>210</v>
      </c>
      <c r="C43" s="163" t="s">
        <v>20</v>
      </c>
      <c r="D43" s="163" t="s">
        <v>21</v>
      </c>
      <c r="E43" s="163" t="s">
        <v>22</v>
      </c>
      <c r="F43" s="163" t="s">
        <v>42</v>
      </c>
      <c r="G43" s="163" t="s">
        <v>185</v>
      </c>
      <c r="H43" s="163" t="s">
        <v>169</v>
      </c>
      <c r="I43" s="163">
        <v>5</v>
      </c>
      <c r="J43" s="163">
        <v>5</v>
      </c>
      <c r="K43" s="163">
        <v>5</v>
      </c>
      <c r="L43" s="163">
        <v>5</v>
      </c>
      <c r="M43" s="163">
        <v>5</v>
      </c>
      <c r="N43" s="163">
        <v>5</v>
      </c>
      <c r="O43" s="163">
        <v>5</v>
      </c>
      <c r="P43" s="163">
        <v>5</v>
      </c>
      <c r="Q43" s="163">
        <v>5</v>
      </c>
      <c r="R43" s="163">
        <v>3</v>
      </c>
      <c r="S43" s="163">
        <v>4</v>
      </c>
      <c r="T43" s="163">
        <v>5</v>
      </c>
      <c r="U43" s="163" t="s">
        <v>40</v>
      </c>
    </row>
    <row r="44" spans="1:21" ht="12.75" x14ac:dyDescent="0.2">
      <c r="A44" s="162">
        <v>44457.433052534718</v>
      </c>
      <c r="B44" s="163" t="s">
        <v>157</v>
      </c>
      <c r="C44" s="163" t="s">
        <v>26</v>
      </c>
      <c r="D44" s="163" t="s">
        <v>25</v>
      </c>
      <c r="E44" s="163" t="s">
        <v>22</v>
      </c>
      <c r="F44" s="163" t="s">
        <v>23</v>
      </c>
      <c r="G44" s="163" t="s">
        <v>348</v>
      </c>
      <c r="H44" s="163" t="s">
        <v>169</v>
      </c>
      <c r="I44" s="163">
        <v>4</v>
      </c>
      <c r="J44" s="163">
        <v>4</v>
      </c>
      <c r="K44" s="163">
        <v>4</v>
      </c>
      <c r="L44" s="163">
        <v>4</v>
      </c>
      <c r="M44" s="163">
        <v>4</v>
      </c>
      <c r="N44" s="163">
        <v>4</v>
      </c>
      <c r="O44" s="163">
        <v>4</v>
      </c>
      <c r="P44" s="163">
        <v>4</v>
      </c>
      <c r="Q44" s="163">
        <v>4</v>
      </c>
      <c r="R44" s="163">
        <v>4</v>
      </c>
      <c r="S44" s="163">
        <v>4</v>
      </c>
      <c r="T44" s="163">
        <v>4</v>
      </c>
      <c r="U44" s="163" t="s">
        <v>47</v>
      </c>
    </row>
    <row r="45" spans="1:21" ht="12.75" x14ac:dyDescent="0.2">
      <c r="A45" s="162">
        <v>44457.433083148149</v>
      </c>
      <c r="B45" s="163" t="s">
        <v>180</v>
      </c>
      <c r="C45" s="163" t="s">
        <v>26</v>
      </c>
      <c r="D45" s="163" t="s">
        <v>25</v>
      </c>
      <c r="E45" s="163" t="s">
        <v>22</v>
      </c>
      <c r="F45" s="163" t="s">
        <v>44</v>
      </c>
      <c r="G45" s="163" t="s">
        <v>181</v>
      </c>
      <c r="H45" s="163" t="s">
        <v>31</v>
      </c>
      <c r="I45" s="163">
        <v>5</v>
      </c>
      <c r="J45" s="163">
        <v>5</v>
      </c>
      <c r="K45" s="163">
        <v>5</v>
      </c>
      <c r="L45" s="163">
        <v>5</v>
      </c>
      <c r="M45" s="163">
        <v>5</v>
      </c>
      <c r="N45" s="163">
        <v>5</v>
      </c>
      <c r="O45" s="163">
        <v>5</v>
      </c>
      <c r="P45" s="163">
        <v>5</v>
      </c>
      <c r="Q45" s="163">
        <v>5</v>
      </c>
      <c r="R45" s="163">
        <v>3</v>
      </c>
      <c r="S45" s="163">
        <v>4</v>
      </c>
      <c r="T45" s="163">
        <v>4</v>
      </c>
    </row>
    <row r="46" spans="1:21" ht="12.75" x14ac:dyDescent="0.2">
      <c r="A46" s="162">
        <v>44457.433107824079</v>
      </c>
      <c r="B46" s="163" t="s">
        <v>349</v>
      </c>
      <c r="C46" s="163" t="s">
        <v>26</v>
      </c>
      <c r="D46" s="163" t="s">
        <v>21</v>
      </c>
      <c r="E46" s="163" t="s">
        <v>22</v>
      </c>
      <c r="F46" s="163" t="s">
        <v>29</v>
      </c>
      <c r="G46" s="163" t="s">
        <v>305</v>
      </c>
      <c r="H46" s="163" t="s">
        <v>35</v>
      </c>
      <c r="I46" s="163">
        <v>5</v>
      </c>
      <c r="J46" s="163">
        <v>5</v>
      </c>
      <c r="K46" s="163">
        <v>5</v>
      </c>
      <c r="L46" s="163">
        <v>5</v>
      </c>
      <c r="M46" s="163">
        <v>5</v>
      </c>
      <c r="N46" s="163">
        <v>5</v>
      </c>
      <c r="O46" s="163">
        <v>5</v>
      </c>
      <c r="P46" s="163">
        <v>5</v>
      </c>
      <c r="Q46" s="163">
        <v>5</v>
      </c>
      <c r="R46" s="163">
        <v>2</v>
      </c>
      <c r="S46" s="163">
        <v>4</v>
      </c>
      <c r="T46" s="163">
        <v>4</v>
      </c>
      <c r="U46" s="163" t="s">
        <v>475</v>
      </c>
    </row>
    <row r="47" spans="1:21" ht="12.75" x14ac:dyDescent="0.2">
      <c r="A47" s="162">
        <v>44457.433344074074</v>
      </c>
      <c r="B47" s="163" t="s">
        <v>273</v>
      </c>
      <c r="C47" s="163" t="s">
        <v>20</v>
      </c>
      <c r="D47" s="163" t="s">
        <v>21</v>
      </c>
      <c r="E47" s="163" t="s">
        <v>22</v>
      </c>
      <c r="F47" s="163" t="s">
        <v>29</v>
      </c>
      <c r="G47" s="163" t="s">
        <v>34</v>
      </c>
      <c r="H47" s="163" t="s">
        <v>169</v>
      </c>
      <c r="I47" s="163">
        <v>5</v>
      </c>
      <c r="J47" s="163">
        <v>5</v>
      </c>
      <c r="K47" s="163">
        <v>5</v>
      </c>
      <c r="L47" s="163">
        <v>5</v>
      </c>
      <c r="M47" s="163">
        <v>5</v>
      </c>
      <c r="N47" s="163">
        <v>5</v>
      </c>
      <c r="O47" s="163">
        <v>5</v>
      </c>
      <c r="P47" s="163">
        <v>5</v>
      </c>
      <c r="Q47" s="163">
        <v>5</v>
      </c>
      <c r="R47" s="163">
        <v>5</v>
      </c>
      <c r="S47" s="163">
        <v>5</v>
      </c>
      <c r="T47" s="163">
        <v>5</v>
      </c>
    </row>
    <row r="48" spans="1:21" ht="12.75" x14ac:dyDescent="0.2">
      <c r="A48" s="162">
        <v>44457.433695717591</v>
      </c>
      <c r="B48" s="163" t="s">
        <v>350</v>
      </c>
      <c r="C48" s="163" t="s">
        <v>20</v>
      </c>
      <c r="D48" s="163" t="s">
        <v>25</v>
      </c>
      <c r="E48" s="163" t="s">
        <v>30</v>
      </c>
      <c r="F48" s="163" t="s">
        <v>23</v>
      </c>
      <c r="G48" s="163" t="s">
        <v>172</v>
      </c>
      <c r="H48" s="163" t="s">
        <v>36</v>
      </c>
      <c r="I48" s="163">
        <v>5</v>
      </c>
      <c r="J48" s="163">
        <v>4</v>
      </c>
      <c r="K48" s="163">
        <v>4</v>
      </c>
      <c r="L48" s="163">
        <v>4</v>
      </c>
      <c r="M48" s="163">
        <v>4</v>
      </c>
      <c r="N48" s="163">
        <v>3</v>
      </c>
      <c r="O48" s="163">
        <v>5</v>
      </c>
      <c r="P48" s="163">
        <v>5</v>
      </c>
      <c r="Q48" s="163">
        <v>5</v>
      </c>
      <c r="R48" s="163">
        <v>3</v>
      </c>
      <c r="S48" s="163">
        <v>4</v>
      </c>
      <c r="T48" s="163">
        <v>4</v>
      </c>
      <c r="U48" s="163" t="s">
        <v>351</v>
      </c>
    </row>
    <row r="49" spans="1:21" ht="12.75" x14ac:dyDescent="0.2">
      <c r="A49" s="162">
        <v>44457.434043518515</v>
      </c>
      <c r="B49" s="163" t="s">
        <v>352</v>
      </c>
      <c r="C49" s="163" t="s">
        <v>26</v>
      </c>
      <c r="D49" s="163" t="s">
        <v>21</v>
      </c>
      <c r="E49" s="163" t="s">
        <v>30</v>
      </c>
      <c r="F49" s="163" t="s">
        <v>50</v>
      </c>
      <c r="G49" s="163" t="s">
        <v>54</v>
      </c>
      <c r="H49" s="163" t="s">
        <v>36</v>
      </c>
      <c r="I49" s="163">
        <v>5</v>
      </c>
      <c r="J49" s="163">
        <v>5</v>
      </c>
      <c r="K49" s="163">
        <v>5</v>
      </c>
      <c r="L49" s="163">
        <v>5</v>
      </c>
      <c r="M49" s="163">
        <v>5</v>
      </c>
      <c r="N49" s="163">
        <v>5</v>
      </c>
      <c r="O49" s="163">
        <v>5</v>
      </c>
      <c r="P49" s="163">
        <v>5</v>
      </c>
      <c r="Q49" s="163">
        <v>5</v>
      </c>
      <c r="R49" s="163">
        <v>3</v>
      </c>
      <c r="S49" s="163">
        <v>4</v>
      </c>
      <c r="T49" s="163">
        <v>4</v>
      </c>
    </row>
    <row r="50" spans="1:21" ht="12.75" x14ac:dyDescent="0.2">
      <c r="A50" s="162">
        <v>44457.434052592595</v>
      </c>
      <c r="B50" s="163" t="s">
        <v>353</v>
      </c>
      <c r="C50" s="163" t="s">
        <v>26</v>
      </c>
      <c r="D50" s="163" t="s">
        <v>27</v>
      </c>
      <c r="E50" s="163" t="s">
        <v>30</v>
      </c>
      <c r="F50" s="163" t="s">
        <v>51</v>
      </c>
      <c r="G50" s="163" t="s">
        <v>51</v>
      </c>
      <c r="H50" s="163" t="s">
        <v>24</v>
      </c>
      <c r="I50" s="163">
        <v>3</v>
      </c>
      <c r="J50" s="163">
        <v>3</v>
      </c>
      <c r="K50" s="163">
        <v>4</v>
      </c>
      <c r="L50" s="163">
        <v>4</v>
      </c>
      <c r="M50" s="163">
        <v>4</v>
      </c>
      <c r="N50" s="163">
        <v>4</v>
      </c>
      <c r="O50" s="163">
        <v>4</v>
      </c>
      <c r="P50" s="163">
        <v>4</v>
      </c>
      <c r="Q50" s="163">
        <v>4</v>
      </c>
      <c r="R50" s="163">
        <v>3</v>
      </c>
      <c r="S50" s="163">
        <v>4</v>
      </c>
      <c r="T50" s="163">
        <v>3</v>
      </c>
    </row>
    <row r="51" spans="1:21" ht="12.75" x14ac:dyDescent="0.2">
      <c r="A51" s="162">
        <v>44457.434785092591</v>
      </c>
      <c r="B51" s="163" t="s">
        <v>354</v>
      </c>
      <c r="C51" s="163" t="s">
        <v>20</v>
      </c>
      <c r="D51" s="163" t="s">
        <v>27</v>
      </c>
      <c r="E51" s="163" t="s">
        <v>30</v>
      </c>
      <c r="F51" s="163" t="s">
        <v>42</v>
      </c>
      <c r="G51" s="163" t="s">
        <v>161</v>
      </c>
      <c r="H51" s="163" t="s">
        <v>36</v>
      </c>
      <c r="I51" s="163">
        <v>5</v>
      </c>
      <c r="J51" s="163">
        <v>4</v>
      </c>
      <c r="K51" s="163">
        <v>5</v>
      </c>
      <c r="L51" s="163">
        <v>5</v>
      </c>
      <c r="M51" s="163">
        <v>5</v>
      </c>
      <c r="N51" s="163">
        <v>5</v>
      </c>
      <c r="O51" s="163">
        <v>5</v>
      </c>
      <c r="P51" s="163">
        <v>5</v>
      </c>
      <c r="Q51" s="163">
        <v>5</v>
      </c>
      <c r="R51" s="163">
        <v>3</v>
      </c>
      <c r="S51" s="163">
        <v>4</v>
      </c>
      <c r="T51" s="163">
        <v>4</v>
      </c>
      <c r="U51" s="163" t="s">
        <v>355</v>
      </c>
    </row>
    <row r="52" spans="1:21" ht="12.75" x14ac:dyDescent="0.2">
      <c r="A52" s="162">
        <v>44457.435146840275</v>
      </c>
      <c r="B52" s="163" t="s">
        <v>356</v>
      </c>
      <c r="C52" s="163" t="s">
        <v>26</v>
      </c>
      <c r="D52" s="163" t="s">
        <v>27</v>
      </c>
      <c r="E52" s="163" t="s">
        <v>30</v>
      </c>
      <c r="F52" s="163" t="s">
        <v>250</v>
      </c>
      <c r="G52" s="163" t="s">
        <v>53</v>
      </c>
      <c r="H52" s="163" t="s">
        <v>31</v>
      </c>
      <c r="I52" s="163">
        <v>5</v>
      </c>
      <c r="J52" s="163">
        <v>5</v>
      </c>
      <c r="K52" s="163">
        <v>5</v>
      </c>
      <c r="L52" s="163">
        <v>4</v>
      </c>
      <c r="M52" s="163">
        <v>5</v>
      </c>
      <c r="N52" s="163">
        <v>4</v>
      </c>
      <c r="O52" s="163">
        <v>5</v>
      </c>
      <c r="P52" s="163">
        <v>5</v>
      </c>
      <c r="Q52" s="163">
        <v>5</v>
      </c>
      <c r="R52" s="163">
        <v>1</v>
      </c>
      <c r="S52" s="163">
        <v>3</v>
      </c>
      <c r="T52" s="163">
        <v>3</v>
      </c>
    </row>
    <row r="53" spans="1:21" ht="12.75" x14ac:dyDescent="0.2">
      <c r="A53" s="162">
        <v>44457.435384432873</v>
      </c>
      <c r="B53" s="163" t="s">
        <v>357</v>
      </c>
      <c r="C53" s="163" t="s">
        <v>26</v>
      </c>
      <c r="D53" s="163" t="s">
        <v>27</v>
      </c>
      <c r="E53" s="163" t="s">
        <v>30</v>
      </c>
      <c r="F53" s="163" t="s">
        <v>358</v>
      </c>
      <c r="G53" s="163" t="s">
        <v>359</v>
      </c>
      <c r="H53" s="163" t="s">
        <v>24</v>
      </c>
      <c r="I53" s="163">
        <v>5</v>
      </c>
      <c r="J53" s="163">
        <v>3</v>
      </c>
      <c r="K53" s="163">
        <v>4</v>
      </c>
      <c r="L53" s="163">
        <v>4</v>
      </c>
      <c r="M53" s="163">
        <v>4</v>
      </c>
      <c r="N53" s="163">
        <v>4</v>
      </c>
      <c r="O53" s="163">
        <v>5</v>
      </c>
      <c r="P53" s="163">
        <v>5</v>
      </c>
      <c r="Q53" s="163">
        <v>5</v>
      </c>
      <c r="R53" s="163">
        <v>3</v>
      </c>
      <c r="S53" s="163">
        <v>5</v>
      </c>
      <c r="T53" s="163">
        <v>5</v>
      </c>
      <c r="U53" s="163" t="s">
        <v>476</v>
      </c>
    </row>
    <row r="54" spans="1:21" ht="12.75" x14ac:dyDescent="0.2">
      <c r="A54" s="162">
        <v>44457.435399699076</v>
      </c>
      <c r="B54" s="163" t="s">
        <v>360</v>
      </c>
      <c r="C54" s="163" t="s">
        <v>20</v>
      </c>
      <c r="D54" s="163" t="s">
        <v>27</v>
      </c>
      <c r="E54" s="163" t="s">
        <v>30</v>
      </c>
      <c r="F54" s="163" t="s">
        <v>176</v>
      </c>
      <c r="G54" s="163" t="s">
        <v>361</v>
      </c>
      <c r="H54" s="163" t="s">
        <v>31</v>
      </c>
      <c r="I54" s="163">
        <v>5</v>
      </c>
      <c r="J54" s="163">
        <v>5</v>
      </c>
      <c r="K54" s="163">
        <v>5</v>
      </c>
      <c r="L54" s="163">
        <v>5</v>
      </c>
      <c r="M54" s="163">
        <v>5</v>
      </c>
      <c r="N54" s="163">
        <v>5</v>
      </c>
      <c r="O54" s="163">
        <v>5</v>
      </c>
      <c r="P54" s="163">
        <v>5</v>
      </c>
      <c r="Q54" s="163">
        <v>5</v>
      </c>
      <c r="R54" s="163">
        <v>5</v>
      </c>
      <c r="S54" s="163">
        <v>5</v>
      </c>
      <c r="T54" s="163">
        <v>5</v>
      </c>
    </row>
    <row r="55" spans="1:21" ht="12.75" x14ac:dyDescent="0.2">
      <c r="A55" s="162">
        <v>44457.435665671292</v>
      </c>
      <c r="B55" s="163" t="s">
        <v>211</v>
      </c>
      <c r="C55" s="163" t="s">
        <v>26</v>
      </c>
      <c r="D55" s="163" t="s">
        <v>25</v>
      </c>
      <c r="E55" s="163" t="s">
        <v>22</v>
      </c>
      <c r="F55" s="163" t="s">
        <v>42</v>
      </c>
      <c r="G55" s="163" t="s">
        <v>185</v>
      </c>
      <c r="H55" s="163" t="s">
        <v>169</v>
      </c>
      <c r="I55" s="163">
        <v>4</v>
      </c>
      <c r="J55" s="163">
        <v>5</v>
      </c>
      <c r="K55" s="163">
        <v>4</v>
      </c>
      <c r="L55" s="163">
        <v>4</v>
      </c>
      <c r="M55" s="163">
        <v>5</v>
      </c>
      <c r="N55" s="163">
        <v>5</v>
      </c>
      <c r="O55" s="163">
        <v>4</v>
      </c>
      <c r="P55" s="163">
        <v>5</v>
      </c>
      <c r="Q55" s="163">
        <v>5</v>
      </c>
      <c r="R55" s="163">
        <v>5</v>
      </c>
      <c r="S55" s="163">
        <v>4</v>
      </c>
      <c r="T55" s="163">
        <v>4</v>
      </c>
    </row>
    <row r="56" spans="1:21" ht="12.75" x14ac:dyDescent="0.2">
      <c r="A56" s="162">
        <v>44457.435746990741</v>
      </c>
      <c r="B56" s="163" t="s">
        <v>255</v>
      </c>
      <c r="C56" s="163" t="s">
        <v>20</v>
      </c>
      <c r="D56" s="163" t="s">
        <v>25</v>
      </c>
      <c r="E56" s="163" t="s">
        <v>22</v>
      </c>
      <c r="F56" s="163" t="s">
        <v>178</v>
      </c>
      <c r="G56" s="163" t="s">
        <v>37</v>
      </c>
      <c r="H56" s="163" t="s">
        <v>36</v>
      </c>
      <c r="I56" s="163">
        <v>4</v>
      </c>
      <c r="J56" s="163">
        <v>4</v>
      </c>
      <c r="K56" s="163">
        <v>5</v>
      </c>
      <c r="L56" s="163">
        <v>4</v>
      </c>
      <c r="M56" s="163">
        <v>4</v>
      </c>
      <c r="N56" s="163">
        <v>4</v>
      </c>
      <c r="O56" s="163">
        <v>5</v>
      </c>
      <c r="P56" s="163">
        <v>5</v>
      </c>
      <c r="Q56" s="163">
        <v>5</v>
      </c>
      <c r="R56" s="163">
        <v>3</v>
      </c>
      <c r="S56" s="163">
        <v>4</v>
      </c>
      <c r="T56" s="163">
        <v>4</v>
      </c>
    </row>
    <row r="57" spans="1:21" ht="12.75" x14ac:dyDescent="0.2">
      <c r="A57" s="162">
        <v>44457.436315497689</v>
      </c>
      <c r="B57" s="163" t="s">
        <v>245</v>
      </c>
      <c r="C57" s="163" t="s">
        <v>20</v>
      </c>
      <c r="D57" s="163" t="s">
        <v>25</v>
      </c>
      <c r="E57" s="163" t="s">
        <v>22</v>
      </c>
      <c r="F57" s="163" t="s">
        <v>39</v>
      </c>
      <c r="G57" s="163" t="s">
        <v>39</v>
      </c>
      <c r="H57" s="163" t="s">
        <v>169</v>
      </c>
      <c r="I57" s="163">
        <v>4</v>
      </c>
      <c r="J57" s="163">
        <v>4</v>
      </c>
      <c r="K57" s="163">
        <v>4</v>
      </c>
      <c r="L57" s="163">
        <v>4</v>
      </c>
      <c r="M57" s="163">
        <v>4</v>
      </c>
      <c r="N57" s="163">
        <v>4</v>
      </c>
      <c r="O57" s="163">
        <v>4</v>
      </c>
      <c r="P57" s="163">
        <v>4</v>
      </c>
      <c r="Q57" s="163">
        <v>4</v>
      </c>
      <c r="R57" s="163">
        <v>4</v>
      </c>
      <c r="S57" s="163">
        <v>4</v>
      </c>
      <c r="T57" s="163">
        <v>4</v>
      </c>
    </row>
    <row r="58" spans="1:21" ht="12.75" x14ac:dyDescent="0.2">
      <c r="A58" s="162">
        <v>44457.436369733798</v>
      </c>
      <c r="B58" s="163" t="s">
        <v>240</v>
      </c>
      <c r="C58" s="163" t="s">
        <v>26</v>
      </c>
      <c r="D58" s="163" t="s">
        <v>27</v>
      </c>
      <c r="E58" s="163" t="s">
        <v>30</v>
      </c>
      <c r="F58" s="163" t="s">
        <v>29</v>
      </c>
      <c r="G58" s="163" t="s">
        <v>161</v>
      </c>
      <c r="H58" s="163" t="s">
        <v>36</v>
      </c>
      <c r="I58" s="163">
        <v>5</v>
      </c>
      <c r="J58" s="163">
        <v>5</v>
      </c>
      <c r="K58" s="163">
        <v>5</v>
      </c>
      <c r="L58" s="163">
        <v>5</v>
      </c>
      <c r="M58" s="163">
        <v>5</v>
      </c>
      <c r="N58" s="163">
        <v>5</v>
      </c>
      <c r="O58" s="163">
        <v>4</v>
      </c>
      <c r="P58" s="163">
        <v>5</v>
      </c>
      <c r="Q58" s="163">
        <v>5</v>
      </c>
      <c r="R58" s="163">
        <v>3</v>
      </c>
      <c r="S58" s="163">
        <v>4</v>
      </c>
      <c r="T58" s="163">
        <v>4</v>
      </c>
    </row>
    <row r="59" spans="1:21" ht="12.75" x14ac:dyDescent="0.2">
      <c r="A59" s="162">
        <v>44457.436410069444</v>
      </c>
      <c r="B59" s="163" t="s">
        <v>362</v>
      </c>
      <c r="C59" s="163" t="s">
        <v>20</v>
      </c>
      <c r="D59" s="163" t="s">
        <v>21</v>
      </c>
      <c r="E59" s="163" t="s">
        <v>22</v>
      </c>
      <c r="F59" s="163" t="s">
        <v>29</v>
      </c>
      <c r="G59" s="163" t="s">
        <v>363</v>
      </c>
      <c r="H59" s="163" t="s">
        <v>31</v>
      </c>
      <c r="I59" s="163">
        <v>4</v>
      </c>
      <c r="J59" s="163">
        <v>4</v>
      </c>
      <c r="K59" s="163">
        <v>4</v>
      </c>
      <c r="L59" s="163">
        <v>4</v>
      </c>
      <c r="M59" s="163">
        <v>4</v>
      </c>
      <c r="N59" s="163">
        <v>4</v>
      </c>
      <c r="O59" s="163">
        <v>4</v>
      </c>
      <c r="P59" s="163">
        <v>4</v>
      </c>
      <c r="Q59" s="163">
        <v>4</v>
      </c>
      <c r="R59" s="163">
        <v>4</v>
      </c>
      <c r="S59" s="163">
        <v>4</v>
      </c>
      <c r="T59" s="163">
        <v>4</v>
      </c>
    </row>
    <row r="60" spans="1:21" ht="12.75" x14ac:dyDescent="0.2">
      <c r="A60" s="162">
        <v>44457.436657280094</v>
      </c>
      <c r="B60" s="163" t="s">
        <v>206</v>
      </c>
      <c r="C60" s="163" t="s">
        <v>26</v>
      </c>
      <c r="D60" s="163" t="s">
        <v>25</v>
      </c>
      <c r="E60" s="163" t="s">
        <v>22</v>
      </c>
      <c r="F60" s="163" t="s">
        <v>29</v>
      </c>
      <c r="G60" s="163" t="s">
        <v>207</v>
      </c>
      <c r="H60" s="163" t="s">
        <v>169</v>
      </c>
      <c r="I60" s="163">
        <v>5</v>
      </c>
      <c r="J60" s="163">
        <v>5</v>
      </c>
      <c r="K60" s="163">
        <v>5</v>
      </c>
      <c r="L60" s="163">
        <v>5</v>
      </c>
      <c r="M60" s="163">
        <v>5</v>
      </c>
      <c r="N60" s="163">
        <v>5</v>
      </c>
      <c r="O60" s="163">
        <v>5</v>
      </c>
      <c r="P60" s="163">
        <v>4</v>
      </c>
      <c r="Q60" s="163">
        <v>5</v>
      </c>
      <c r="R60" s="163">
        <v>3</v>
      </c>
      <c r="S60" s="163">
        <v>4</v>
      </c>
      <c r="T60" s="163">
        <v>4</v>
      </c>
    </row>
    <row r="61" spans="1:21" ht="12.75" x14ac:dyDescent="0.2">
      <c r="A61" s="162">
        <v>44457.43737266204</v>
      </c>
      <c r="B61" s="163" t="s">
        <v>171</v>
      </c>
      <c r="C61" s="163" t="s">
        <v>20</v>
      </c>
      <c r="D61" s="163" t="s">
        <v>27</v>
      </c>
      <c r="E61" s="163" t="s">
        <v>30</v>
      </c>
      <c r="F61" s="163" t="s">
        <v>23</v>
      </c>
      <c r="G61" s="163" t="s">
        <v>170</v>
      </c>
      <c r="H61" s="163" t="s">
        <v>36</v>
      </c>
      <c r="I61" s="163">
        <v>4</v>
      </c>
      <c r="J61" s="163">
        <v>4</v>
      </c>
      <c r="K61" s="163">
        <v>4</v>
      </c>
      <c r="L61" s="163">
        <v>4</v>
      </c>
      <c r="M61" s="163">
        <v>5</v>
      </c>
      <c r="N61" s="163">
        <v>5</v>
      </c>
      <c r="O61" s="163">
        <v>5</v>
      </c>
      <c r="P61" s="163">
        <v>5</v>
      </c>
      <c r="Q61" s="163">
        <v>5</v>
      </c>
      <c r="R61" s="163">
        <v>5</v>
      </c>
      <c r="S61" s="163">
        <v>5</v>
      </c>
      <c r="T61" s="163">
        <v>5</v>
      </c>
    </row>
    <row r="62" spans="1:21" ht="12.75" x14ac:dyDescent="0.2">
      <c r="A62" s="162">
        <v>44457.437401342591</v>
      </c>
      <c r="B62" s="163" t="s">
        <v>364</v>
      </c>
      <c r="C62" s="163" t="s">
        <v>20</v>
      </c>
      <c r="D62" s="163" t="s">
        <v>25</v>
      </c>
      <c r="E62" s="163" t="s">
        <v>30</v>
      </c>
      <c r="F62" s="163" t="s">
        <v>365</v>
      </c>
      <c r="G62" s="163" t="s">
        <v>366</v>
      </c>
      <c r="H62" s="163" t="s">
        <v>35</v>
      </c>
      <c r="I62" s="163">
        <v>5</v>
      </c>
      <c r="J62" s="163">
        <v>5</v>
      </c>
      <c r="K62" s="163">
        <v>5</v>
      </c>
      <c r="L62" s="163">
        <v>5</v>
      </c>
      <c r="M62" s="163">
        <v>5</v>
      </c>
      <c r="N62" s="163">
        <v>5</v>
      </c>
      <c r="O62" s="163">
        <v>5</v>
      </c>
      <c r="P62" s="163">
        <v>5</v>
      </c>
      <c r="R62" s="163">
        <v>2</v>
      </c>
      <c r="S62" s="163">
        <v>3</v>
      </c>
      <c r="T62" s="163">
        <v>3</v>
      </c>
    </row>
    <row r="63" spans="1:21" ht="12.75" x14ac:dyDescent="0.2">
      <c r="A63" s="162">
        <v>44457.437743171293</v>
      </c>
      <c r="B63" s="163" t="s">
        <v>367</v>
      </c>
      <c r="C63" s="163" t="s">
        <v>20</v>
      </c>
      <c r="D63" s="163" t="s">
        <v>27</v>
      </c>
      <c r="E63" s="163" t="s">
        <v>30</v>
      </c>
      <c r="F63" s="163" t="s">
        <v>49</v>
      </c>
      <c r="G63" s="163" t="s">
        <v>238</v>
      </c>
      <c r="H63" s="163" t="s">
        <v>36</v>
      </c>
      <c r="I63" s="163">
        <v>4</v>
      </c>
      <c r="J63" s="163">
        <v>4</v>
      </c>
      <c r="K63" s="163">
        <v>4</v>
      </c>
      <c r="L63" s="163">
        <v>4</v>
      </c>
      <c r="M63" s="163">
        <v>4</v>
      </c>
      <c r="N63" s="163">
        <v>4</v>
      </c>
      <c r="O63" s="163">
        <v>4</v>
      </c>
      <c r="P63" s="163">
        <v>4</v>
      </c>
      <c r="Q63" s="163">
        <v>4</v>
      </c>
      <c r="R63" s="163">
        <v>2</v>
      </c>
      <c r="S63" s="163">
        <v>3</v>
      </c>
      <c r="T63" s="163">
        <v>3</v>
      </c>
    </row>
    <row r="64" spans="1:21" ht="12.75" x14ac:dyDescent="0.2">
      <c r="A64" s="162">
        <v>44457.43821206018</v>
      </c>
      <c r="B64" s="163" t="s">
        <v>368</v>
      </c>
      <c r="C64" s="163" t="s">
        <v>20</v>
      </c>
      <c r="D64" s="163" t="s">
        <v>27</v>
      </c>
      <c r="E64" s="163" t="s">
        <v>30</v>
      </c>
      <c r="F64" s="163" t="s">
        <v>51</v>
      </c>
      <c r="G64" s="163" t="s">
        <v>184</v>
      </c>
      <c r="H64" s="163" t="s">
        <v>24</v>
      </c>
      <c r="I64" s="163">
        <v>4</v>
      </c>
      <c r="J64" s="163">
        <v>4</v>
      </c>
      <c r="K64" s="163">
        <v>4</v>
      </c>
      <c r="L64" s="163">
        <v>4</v>
      </c>
      <c r="M64" s="163">
        <v>4</v>
      </c>
      <c r="N64" s="163">
        <v>4</v>
      </c>
      <c r="O64" s="163">
        <v>4</v>
      </c>
      <c r="P64" s="163">
        <v>4</v>
      </c>
      <c r="Q64" s="163">
        <v>4</v>
      </c>
      <c r="R64" s="163">
        <v>5</v>
      </c>
      <c r="S64" s="163">
        <v>5</v>
      </c>
      <c r="T64" s="163">
        <v>5</v>
      </c>
      <c r="U64" s="163" t="s">
        <v>40</v>
      </c>
    </row>
    <row r="65" spans="1:21" ht="12.75" x14ac:dyDescent="0.2">
      <c r="A65" s="162">
        <v>44457.438496006944</v>
      </c>
      <c r="B65" s="163" t="s">
        <v>369</v>
      </c>
      <c r="C65" s="163" t="s">
        <v>26</v>
      </c>
      <c r="D65" s="163" t="s">
        <v>27</v>
      </c>
      <c r="E65" s="163" t="s">
        <v>22</v>
      </c>
      <c r="F65" s="163" t="s">
        <v>29</v>
      </c>
      <c r="G65" s="163" t="s">
        <v>185</v>
      </c>
      <c r="H65" s="163" t="s">
        <v>169</v>
      </c>
      <c r="I65" s="163">
        <v>5</v>
      </c>
      <c r="J65" s="163">
        <v>5</v>
      </c>
      <c r="K65" s="163">
        <v>5</v>
      </c>
      <c r="L65" s="163">
        <v>5</v>
      </c>
      <c r="M65" s="163">
        <v>5</v>
      </c>
      <c r="N65" s="163">
        <v>5</v>
      </c>
      <c r="O65" s="163">
        <v>5</v>
      </c>
      <c r="P65" s="163">
        <v>5</v>
      </c>
      <c r="Q65" s="163">
        <v>5</v>
      </c>
      <c r="R65" s="163">
        <v>2</v>
      </c>
      <c r="S65" s="163">
        <v>4</v>
      </c>
      <c r="T65" s="163">
        <v>5</v>
      </c>
      <c r="U65" s="163" t="s">
        <v>370</v>
      </c>
    </row>
    <row r="66" spans="1:21" ht="12.75" x14ac:dyDescent="0.2">
      <c r="A66" s="162">
        <v>44457.438598715278</v>
      </c>
      <c r="B66" s="163" t="s">
        <v>371</v>
      </c>
      <c r="C66" s="163" t="s">
        <v>26</v>
      </c>
      <c r="D66" s="163" t="s">
        <v>27</v>
      </c>
      <c r="E66" s="163" t="s">
        <v>30</v>
      </c>
      <c r="F66" s="163" t="s">
        <v>372</v>
      </c>
      <c r="G66" s="163" t="s">
        <v>373</v>
      </c>
      <c r="H66" s="163" t="s">
        <v>35</v>
      </c>
      <c r="I66" s="163">
        <v>4</v>
      </c>
      <c r="J66" s="163">
        <v>4</v>
      </c>
      <c r="K66" s="163">
        <v>4</v>
      </c>
      <c r="L66" s="163">
        <v>4</v>
      </c>
      <c r="M66" s="163">
        <v>4</v>
      </c>
      <c r="N66" s="163">
        <v>4</v>
      </c>
      <c r="O66" s="163">
        <v>4</v>
      </c>
      <c r="P66" s="163">
        <v>5</v>
      </c>
      <c r="Q66" s="163">
        <v>3</v>
      </c>
      <c r="R66" s="163">
        <v>4</v>
      </c>
      <c r="S66" s="163">
        <v>3</v>
      </c>
      <c r="T66" s="163">
        <v>3</v>
      </c>
    </row>
    <row r="67" spans="1:21" ht="12.75" x14ac:dyDescent="0.2">
      <c r="A67" s="162">
        <v>44457.438857210647</v>
      </c>
      <c r="B67" s="163" t="s">
        <v>183</v>
      </c>
      <c r="C67" s="163" t="s">
        <v>26</v>
      </c>
      <c r="D67" s="163" t="s">
        <v>25</v>
      </c>
      <c r="E67" s="163" t="s">
        <v>30</v>
      </c>
      <c r="F67" s="163" t="s">
        <v>51</v>
      </c>
      <c r="G67" s="163" t="s">
        <v>184</v>
      </c>
      <c r="H67" s="163" t="s">
        <v>31</v>
      </c>
      <c r="I67" s="163">
        <v>5</v>
      </c>
      <c r="J67" s="163">
        <v>5</v>
      </c>
      <c r="K67" s="163">
        <v>5</v>
      </c>
      <c r="L67" s="163">
        <v>4</v>
      </c>
      <c r="M67" s="163">
        <v>5</v>
      </c>
      <c r="N67" s="163">
        <v>5</v>
      </c>
      <c r="O67" s="163">
        <v>5</v>
      </c>
      <c r="P67" s="163">
        <v>5</v>
      </c>
      <c r="Q67" s="163">
        <v>5</v>
      </c>
      <c r="R67" s="163">
        <v>5</v>
      </c>
      <c r="S67" s="163">
        <v>5</v>
      </c>
      <c r="T67" s="163">
        <v>5</v>
      </c>
      <c r="U67" s="163" t="s">
        <v>477</v>
      </c>
    </row>
    <row r="68" spans="1:21" ht="12.75" x14ac:dyDescent="0.2">
      <c r="A68" s="162">
        <v>44457.439042662038</v>
      </c>
      <c r="B68" s="163" t="s">
        <v>374</v>
      </c>
      <c r="C68" s="163" t="s">
        <v>20</v>
      </c>
      <c r="D68" s="163" t="s">
        <v>27</v>
      </c>
      <c r="E68" s="163" t="s">
        <v>30</v>
      </c>
      <c r="F68" s="163" t="s">
        <v>175</v>
      </c>
      <c r="G68" s="163" t="s">
        <v>195</v>
      </c>
      <c r="H68" s="163" t="s">
        <v>24</v>
      </c>
      <c r="I68" s="163">
        <v>5</v>
      </c>
      <c r="J68" s="163">
        <v>4</v>
      </c>
      <c r="K68" s="163">
        <v>4</v>
      </c>
      <c r="L68" s="163">
        <v>4</v>
      </c>
      <c r="M68" s="163">
        <v>5</v>
      </c>
      <c r="N68" s="163">
        <v>4</v>
      </c>
      <c r="O68" s="163">
        <v>5</v>
      </c>
      <c r="P68" s="163">
        <v>5</v>
      </c>
      <c r="Q68" s="163">
        <v>4</v>
      </c>
      <c r="R68" s="163">
        <v>3</v>
      </c>
      <c r="S68" s="163">
        <v>4</v>
      </c>
      <c r="T68" s="163">
        <v>5</v>
      </c>
      <c r="U68" s="163" t="s">
        <v>40</v>
      </c>
    </row>
    <row r="69" spans="1:21" ht="12.75" x14ac:dyDescent="0.2">
      <c r="A69" s="162">
        <v>44457.43923802083</v>
      </c>
      <c r="B69" s="163" t="s">
        <v>233</v>
      </c>
      <c r="C69" s="163" t="s">
        <v>26</v>
      </c>
      <c r="D69" s="163" t="s">
        <v>27</v>
      </c>
      <c r="E69" s="163" t="s">
        <v>30</v>
      </c>
      <c r="F69" s="163" t="s">
        <v>51</v>
      </c>
      <c r="G69" s="163" t="s">
        <v>375</v>
      </c>
      <c r="H69" s="163" t="s">
        <v>31</v>
      </c>
      <c r="I69" s="163">
        <v>4</v>
      </c>
      <c r="J69" s="163">
        <v>4</v>
      </c>
      <c r="K69" s="163">
        <v>4</v>
      </c>
      <c r="L69" s="163">
        <v>4</v>
      </c>
      <c r="M69" s="163">
        <v>4</v>
      </c>
      <c r="N69" s="163">
        <v>4</v>
      </c>
      <c r="O69" s="163">
        <v>4</v>
      </c>
      <c r="P69" s="163">
        <v>4</v>
      </c>
      <c r="Q69" s="163">
        <v>4</v>
      </c>
      <c r="R69" s="163">
        <v>4</v>
      </c>
      <c r="S69" s="163">
        <v>4</v>
      </c>
      <c r="T69" s="163">
        <v>4</v>
      </c>
      <c r="U69" s="163" t="s">
        <v>47</v>
      </c>
    </row>
    <row r="70" spans="1:21" ht="12.75" x14ac:dyDescent="0.2">
      <c r="A70" s="162">
        <v>44457.439317870376</v>
      </c>
      <c r="B70" s="163" t="s">
        <v>174</v>
      </c>
      <c r="C70" s="163" t="s">
        <v>26</v>
      </c>
      <c r="D70" s="163" t="s">
        <v>27</v>
      </c>
      <c r="E70" s="163" t="s">
        <v>30</v>
      </c>
      <c r="F70" s="163" t="s">
        <v>29</v>
      </c>
      <c r="G70" s="163" t="s">
        <v>46</v>
      </c>
      <c r="H70" s="163" t="s">
        <v>31</v>
      </c>
      <c r="I70" s="163">
        <v>5</v>
      </c>
      <c r="J70" s="163">
        <v>5</v>
      </c>
      <c r="K70" s="163">
        <v>5</v>
      </c>
      <c r="L70" s="163">
        <v>5</v>
      </c>
      <c r="M70" s="163">
        <v>5</v>
      </c>
      <c r="N70" s="163">
        <v>5</v>
      </c>
      <c r="O70" s="163">
        <v>5</v>
      </c>
      <c r="P70" s="163">
        <v>5</v>
      </c>
      <c r="Q70" s="163">
        <v>5</v>
      </c>
      <c r="R70" s="163">
        <v>3</v>
      </c>
      <c r="S70" s="163">
        <v>4</v>
      </c>
      <c r="T70" s="163">
        <v>4</v>
      </c>
    </row>
    <row r="71" spans="1:21" ht="12.75" x14ac:dyDescent="0.2">
      <c r="A71" s="162">
        <v>44457.439364652775</v>
      </c>
      <c r="B71" s="163" t="s">
        <v>376</v>
      </c>
      <c r="C71" s="163" t="s">
        <v>20</v>
      </c>
      <c r="D71" s="163" t="s">
        <v>25</v>
      </c>
      <c r="E71" s="163" t="s">
        <v>30</v>
      </c>
      <c r="F71" s="163" t="s">
        <v>164</v>
      </c>
      <c r="G71" s="163" t="s">
        <v>377</v>
      </c>
      <c r="H71" s="163" t="s">
        <v>35</v>
      </c>
      <c r="I71" s="163">
        <v>4</v>
      </c>
      <c r="J71" s="163">
        <v>5</v>
      </c>
      <c r="K71" s="163">
        <v>5</v>
      </c>
      <c r="L71" s="163">
        <v>5</v>
      </c>
      <c r="M71" s="163">
        <v>5</v>
      </c>
      <c r="N71" s="163">
        <v>5</v>
      </c>
      <c r="O71" s="163">
        <v>5</v>
      </c>
      <c r="P71" s="163">
        <v>5</v>
      </c>
      <c r="Q71" s="163">
        <v>5</v>
      </c>
      <c r="R71" s="163">
        <v>4</v>
      </c>
      <c r="S71" s="163">
        <v>4</v>
      </c>
      <c r="T71" s="163">
        <v>4</v>
      </c>
    </row>
    <row r="72" spans="1:21" ht="12.75" x14ac:dyDescent="0.2">
      <c r="A72" s="162">
        <v>44457.43997042824</v>
      </c>
      <c r="B72" s="163" t="s">
        <v>378</v>
      </c>
      <c r="C72" s="163" t="s">
        <v>20</v>
      </c>
      <c r="D72" s="163" t="s">
        <v>27</v>
      </c>
      <c r="E72" s="163" t="s">
        <v>22</v>
      </c>
      <c r="F72" s="163" t="s">
        <v>50</v>
      </c>
      <c r="G72" s="163" t="s">
        <v>209</v>
      </c>
      <c r="H72" s="163" t="s">
        <v>169</v>
      </c>
      <c r="I72" s="163">
        <v>5</v>
      </c>
      <c r="J72" s="163">
        <v>5</v>
      </c>
      <c r="K72" s="163">
        <v>5</v>
      </c>
      <c r="L72" s="163">
        <v>5</v>
      </c>
      <c r="M72" s="163">
        <v>4</v>
      </c>
      <c r="N72" s="163">
        <v>5</v>
      </c>
      <c r="O72" s="163">
        <v>4</v>
      </c>
      <c r="P72" s="163">
        <v>5</v>
      </c>
      <c r="Q72" s="163">
        <v>5</v>
      </c>
      <c r="R72" s="163">
        <v>2</v>
      </c>
      <c r="S72" s="163">
        <v>3</v>
      </c>
      <c r="T72" s="163">
        <v>4</v>
      </c>
    </row>
    <row r="73" spans="1:21" ht="12.75" x14ac:dyDescent="0.2">
      <c r="A73" s="162">
        <v>44457.440143206019</v>
      </c>
      <c r="B73" s="163" t="s">
        <v>208</v>
      </c>
      <c r="C73" s="163" t="s">
        <v>26</v>
      </c>
      <c r="D73" s="163" t="s">
        <v>25</v>
      </c>
      <c r="E73" s="163" t="s">
        <v>22</v>
      </c>
      <c r="F73" s="163" t="s">
        <v>202</v>
      </c>
      <c r="G73" s="163" t="s">
        <v>379</v>
      </c>
      <c r="H73" s="163" t="s">
        <v>169</v>
      </c>
      <c r="I73" s="163">
        <v>4</v>
      </c>
      <c r="J73" s="163">
        <v>4</v>
      </c>
      <c r="K73" s="163">
        <v>4</v>
      </c>
      <c r="L73" s="163">
        <v>4</v>
      </c>
      <c r="M73" s="163">
        <v>4</v>
      </c>
      <c r="N73" s="163">
        <v>4</v>
      </c>
      <c r="O73" s="163">
        <v>4</v>
      </c>
      <c r="P73" s="163">
        <v>4</v>
      </c>
      <c r="Q73" s="163">
        <v>4</v>
      </c>
      <c r="R73" s="163">
        <v>4</v>
      </c>
      <c r="S73" s="163">
        <v>4</v>
      </c>
      <c r="T73" s="163">
        <v>4</v>
      </c>
    </row>
    <row r="74" spans="1:21" ht="12.75" x14ac:dyDescent="0.2">
      <c r="A74" s="162">
        <v>44457.440855752313</v>
      </c>
      <c r="B74" s="163" t="s">
        <v>380</v>
      </c>
      <c r="C74" s="163" t="s">
        <v>20</v>
      </c>
      <c r="D74" s="163" t="s">
        <v>21</v>
      </c>
      <c r="E74" s="163" t="s">
        <v>22</v>
      </c>
      <c r="F74" s="163" t="s">
        <v>381</v>
      </c>
      <c r="G74" s="163" t="s">
        <v>34</v>
      </c>
      <c r="H74" s="163" t="s">
        <v>31</v>
      </c>
      <c r="I74" s="163">
        <v>5</v>
      </c>
      <c r="J74" s="163">
        <v>4</v>
      </c>
      <c r="K74" s="163">
        <v>5</v>
      </c>
      <c r="L74" s="163">
        <v>4</v>
      </c>
      <c r="M74" s="163">
        <v>4</v>
      </c>
      <c r="N74" s="163">
        <v>4</v>
      </c>
      <c r="O74" s="163">
        <v>5</v>
      </c>
      <c r="P74" s="163">
        <v>5</v>
      </c>
      <c r="Q74" s="163">
        <v>5</v>
      </c>
      <c r="R74" s="163">
        <v>4</v>
      </c>
      <c r="S74" s="163">
        <v>4</v>
      </c>
      <c r="T74" s="163">
        <v>4</v>
      </c>
    </row>
    <row r="75" spans="1:21" ht="12.75" x14ac:dyDescent="0.2">
      <c r="A75" s="162">
        <v>44457.441662349534</v>
      </c>
      <c r="B75" s="163" t="s">
        <v>382</v>
      </c>
      <c r="C75" s="163" t="s">
        <v>20</v>
      </c>
      <c r="D75" s="163" t="s">
        <v>27</v>
      </c>
      <c r="E75" s="163" t="s">
        <v>30</v>
      </c>
      <c r="F75" s="163" t="s">
        <v>383</v>
      </c>
      <c r="G75" s="163" t="s">
        <v>159</v>
      </c>
      <c r="H75" s="163" t="s">
        <v>35</v>
      </c>
      <c r="I75" s="163">
        <v>4</v>
      </c>
      <c r="J75" s="163">
        <v>4</v>
      </c>
      <c r="K75" s="163">
        <v>4</v>
      </c>
      <c r="L75" s="163">
        <v>4</v>
      </c>
      <c r="M75" s="163">
        <v>4</v>
      </c>
      <c r="N75" s="163">
        <v>4</v>
      </c>
      <c r="O75" s="163">
        <v>5</v>
      </c>
      <c r="P75" s="163">
        <v>5</v>
      </c>
      <c r="Q75" s="163">
        <v>5</v>
      </c>
      <c r="R75" s="163">
        <v>2</v>
      </c>
      <c r="S75" s="163">
        <v>4</v>
      </c>
      <c r="T75" s="163">
        <v>5</v>
      </c>
      <c r="U75" s="163" t="s">
        <v>384</v>
      </c>
    </row>
    <row r="76" spans="1:21" ht="12.75" x14ac:dyDescent="0.2">
      <c r="A76" s="162">
        <v>44457.441776921296</v>
      </c>
      <c r="B76" s="163" t="s">
        <v>385</v>
      </c>
      <c r="C76" s="163" t="s">
        <v>20</v>
      </c>
      <c r="D76" s="163" t="s">
        <v>27</v>
      </c>
      <c r="E76" s="163" t="s">
        <v>30</v>
      </c>
      <c r="F76" s="163" t="s">
        <v>29</v>
      </c>
      <c r="G76" s="163" t="s">
        <v>185</v>
      </c>
      <c r="H76" s="163" t="s">
        <v>36</v>
      </c>
      <c r="I76" s="163">
        <v>5</v>
      </c>
      <c r="J76" s="163">
        <v>5</v>
      </c>
      <c r="K76" s="163">
        <v>5</v>
      </c>
      <c r="L76" s="163">
        <v>5</v>
      </c>
      <c r="M76" s="163">
        <v>5</v>
      </c>
      <c r="N76" s="163">
        <v>5</v>
      </c>
      <c r="O76" s="163">
        <v>5</v>
      </c>
      <c r="P76" s="163">
        <v>5</v>
      </c>
      <c r="Q76" s="163">
        <v>5</v>
      </c>
      <c r="R76" s="163">
        <v>5</v>
      </c>
      <c r="S76" s="163">
        <v>5</v>
      </c>
      <c r="T76" s="163">
        <v>5</v>
      </c>
      <c r="U76" s="163" t="s">
        <v>478</v>
      </c>
    </row>
    <row r="77" spans="1:21" ht="12.75" x14ac:dyDescent="0.2">
      <c r="A77" s="162">
        <v>44457.442390625001</v>
      </c>
      <c r="B77" s="163" t="s">
        <v>386</v>
      </c>
      <c r="C77" s="163" t="s">
        <v>26</v>
      </c>
      <c r="D77" s="163" t="s">
        <v>27</v>
      </c>
      <c r="E77" s="163" t="s">
        <v>30</v>
      </c>
      <c r="F77" s="163" t="s">
        <v>387</v>
      </c>
      <c r="G77" s="163" t="s">
        <v>387</v>
      </c>
      <c r="H77" s="163" t="s">
        <v>31</v>
      </c>
      <c r="I77" s="163">
        <v>5</v>
      </c>
      <c r="J77" s="163">
        <v>4</v>
      </c>
      <c r="K77" s="163">
        <v>5</v>
      </c>
      <c r="L77" s="163">
        <v>5</v>
      </c>
      <c r="M77" s="163">
        <v>4</v>
      </c>
      <c r="N77" s="163">
        <v>5</v>
      </c>
      <c r="O77" s="163">
        <v>5</v>
      </c>
      <c r="P77" s="163">
        <v>5</v>
      </c>
      <c r="Q77" s="163">
        <v>3</v>
      </c>
      <c r="R77" s="163">
        <v>3</v>
      </c>
      <c r="S77" s="163">
        <v>4</v>
      </c>
      <c r="T77" s="163">
        <v>4</v>
      </c>
    </row>
    <row r="78" spans="1:21" ht="12.75" x14ac:dyDescent="0.2">
      <c r="A78" s="162">
        <v>44457.443368541666</v>
      </c>
      <c r="B78" s="163" t="s">
        <v>388</v>
      </c>
      <c r="C78" s="163" t="s">
        <v>26</v>
      </c>
      <c r="D78" s="163" t="s">
        <v>27</v>
      </c>
      <c r="E78" s="163" t="s">
        <v>22</v>
      </c>
      <c r="F78" s="163" t="s">
        <v>50</v>
      </c>
      <c r="G78" s="163" t="s">
        <v>197</v>
      </c>
      <c r="H78" s="163" t="s">
        <v>24</v>
      </c>
      <c r="I78" s="163">
        <v>4</v>
      </c>
      <c r="J78" s="163">
        <v>5</v>
      </c>
      <c r="K78" s="163">
        <v>5</v>
      </c>
      <c r="L78" s="163">
        <v>5</v>
      </c>
      <c r="M78" s="163">
        <v>4</v>
      </c>
      <c r="N78" s="163">
        <v>5</v>
      </c>
      <c r="O78" s="163">
        <v>5</v>
      </c>
      <c r="P78" s="163">
        <v>5</v>
      </c>
      <c r="Q78" s="163">
        <v>5</v>
      </c>
      <c r="R78" s="163">
        <v>3</v>
      </c>
      <c r="S78" s="163">
        <v>4</v>
      </c>
      <c r="T78" s="163">
        <v>4</v>
      </c>
      <c r="U78" s="163" t="s">
        <v>40</v>
      </c>
    </row>
    <row r="79" spans="1:21" ht="12.75" x14ac:dyDescent="0.2">
      <c r="A79" s="162">
        <v>44457.44348559028</v>
      </c>
      <c r="B79" s="163" t="s">
        <v>182</v>
      </c>
      <c r="C79" s="163" t="s">
        <v>26</v>
      </c>
      <c r="D79" s="163" t="s">
        <v>21</v>
      </c>
      <c r="E79" s="163" t="s">
        <v>30</v>
      </c>
      <c r="F79" s="163" t="s">
        <v>38</v>
      </c>
      <c r="G79" s="163" t="s">
        <v>37</v>
      </c>
      <c r="H79" s="163" t="s">
        <v>31</v>
      </c>
      <c r="I79" s="163">
        <v>5</v>
      </c>
      <c r="J79" s="163">
        <v>5</v>
      </c>
      <c r="K79" s="163">
        <v>5</v>
      </c>
      <c r="L79" s="163">
        <v>4</v>
      </c>
      <c r="M79" s="163">
        <v>4</v>
      </c>
      <c r="N79" s="163">
        <v>4</v>
      </c>
      <c r="O79" s="163">
        <v>4</v>
      </c>
      <c r="P79" s="163">
        <v>4</v>
      </c>
      <c r="Q79" s="163">
        <v>4</v>
      </c>
      <c r="R79" s="163">
        <v>2</v>
      </c>
      <c r="S79" s="163">
        <v>4</v>
      </c>
      <c r="T79" s="163">
        <v>4</v>
      </c>
    </row>
    <row r="80" spans="1:21" ht="12.75" x14ac:dyDescent="0.2">
      <c r="A80" s="162">
        <v>44457.444536689814</v>
      </c>
      <c r="B80" s="163" t="s">
        <v>389</v>
      </c>
      <c r="C80" s="163" t="s">
        <v>26</v>
      </c>
      <c r="D80" s="163" t="s">
        <v>25</v>
      </c>
      <c r="E80" s="163" t="s">
        <v>22</v>
      </c>
      <c r="F80" s="163" t="s">
        <v>29</v>
      </c>
      <c r="G80" s="163" t="s">
        <v>199</v>
      </c>
      <c r="H80" s="163" t="s">
        <v>169</v>
      </c>
      <c r="I80" s="163">
        <v>5</v>
      </c>
      <c r="J80" s="163">
        <v>5</v>
      </c>
      <c r="K80" s="163">
        <v>5</v>
      </c>
      <c r="L80" s="163">
        <v>5</v>
      </c>
      <c r="M80" s="163">
        <v>5</v>
      </c>
      <c r="N80" s="163">
        <v>5</v>
      </c>
      <c r="O80" s="163">
        <v>5</v>
      </c>
      <c r="P80" s="163">
        <v>5</v>
      </c>
      <c r="Q80" s="163">
        <v>5</v>
      </c>
      <c r="R80" s="163">
        <v>3</v>
      </c>
      <c r="S80" s="163">
        <v>4</v>
      </c>
      <c r="T80" s="163">
        <v>5</v>
      </c>
    </row>
    <row r="81" spans="1:21" ht="12.75" x14ac:dyDescent="0.2">
      <c r="A81" s="162">
        <v>44457.444727118054</v>
      </c>
      <c r="B81" s="163" t="s">
        <v>390</v>
      </c>
      <c r="C81" s="163" t="s">
        <v>26</v>
      </c>
      <c r="D81" s="163" t="s">
        <v>27</v>
      </c>
      <c r="E81" s="163" t="s">
        <v>30</v>
      </c>
      <c r="F81" s="163" t="s">
        <v>29</v>
      </c>
      <c r="G81" s="163" t="s">
        <v>46</v>
      </c>
      <c r="H81" s="163" t="s">
        <v>24</v>
      </c>
      <c r="I81" s="163">
        <v>4</v>
      </c>
      <c r="J81" s="163">
        <v>5</v>
      </c>
      <c r="K81" s="163">
        <v>5</v>
      </c>
      <c r="L81" s="163">
        <v>4</v>
      </c>
      <c r="M81" s="163">
        <v>5</v>
      </c>
      <c r="N81" s="163">
        <v>5</v>
      </c>
      <c r="O81" s="163">
        <v>5</v>
      </c>
      <c r="P81" s="163">
        <v>5</v>
      </c>
      <c r="Q81" s="163">
        <v>5</v>
      </c>
      <c r="R81" s="163">
        <v>3</v>
      </c>
      <c r="S81" s="163">
        <v>5</v>
      </c>
      <c r="T81" s="163">
        <v>5</v>
      </c>
      <c r="U81" s="163" t="s">
        <v>391</v>
      </c>
    </row>
    <row r="82" spans="1:21" ht="12.75" x14ac:dyDescent="0.2">
      <c r="A82" s="162">
        <v>44457.445035868055</v>
      </c>
      <c r="B82" s="163" t="s">
        <v>194</v>
      </c>
      <c r="C82" s="163" t="s">
        <v>20</v>
      </c>
      <c r="D82" s="163" t="s">
        <v>25</v>
      </c>
      <c r="E82" s="163" t="s">
        <v>30</v>
      </c>
      <c r="F82" s="163" t="s">
        <v>42</v>
      </c>
      <c r="G82" s="163" t="s">
        <v>161</v>
      </c>
      <c r="H82" s="163" t="s">
        <v>31</v>
      </c>
      <c r="I82" s="163">
        <v>4</v>
      </c>
      <c r="J82" s="163">
        <v>4</v>
      </c>
      <c r="K82" s="163">
        <v>4</v>
      </c>
      <c r="L82" s="163">
        <v>4</v>
      </c>
      <c r="M82" s="163">
        <v>4</v>
      </c>
      <c r="N82" s="163">
        <v>4</v>
      </c>
      <c r="O82" s="163">
        <v>4</v>
      </c>
      <c r="P82" s="163">
        <v>4</v>
      </c>
      <c r="Q82" s="163">
        <v>4</v>
      </c>
      <c r="R82" s="163">
        <v>4</v>
      </c>
      <c r="S82" s="163">
        <v>4</v>
      </c>
      <c r="T82" s="163">
        <v>4</v>
      </c>
      <c r="U82" s="163" t="s">
        <v>479</v>
      </c>
    </row>
    <row r="83" spans="1:21" ht="12.75" x14ac:dyDescent="0.2">
      <c r="A83" s="162">
        <v>44457.445243182869</v>
      </c>
      <c r="B83" s="163" t="s">
        <v>177</v>
      </c>
      <c r="C83" s="163" t="s">
        <v>20</v>
      </c>
      <c r="D83" s="163" t="s">
        <v>27</v>
      </c>
      <c r="E83" s="163" t="s">
        <v>30</v>
      </c>
      <c r="F83" s="163" t="s">
        <v>178</v>
      </c>
      <c r="G83" s="163" t="s">
        <v>392</v>
      </c>
      <c r="H83" s="163" t="s">
        <v>31</v>
      </c>
      <c r="I83" s="163">
        <v>4</v>
      </c>
      <c r="J83" s="163">
        <v>5</v>
      </c>
      <c r="K83" s="163">
        <v>5</v>
      </c>
      <c r="L83" s="163">
        <v>4</v>
      </c>
      <c r="M83" s="163">
        <v>4</v>
      </c>
      <c r="N83" s="163">
        <v>4</v>
      </c>
      <c r="O83" s="163">
        <v>4</v>
      </c>
      <c r="P83" s="163">
        <v>4</v>
      </c>
      <c r="Q83" s="163">
        <v>5</v>
      </c>
      <c r="R83" s="163">
        <v>3</v>
      </c>
      <c r="S83" s="163">
        <v>4</v>
      </c>
      <c r="T83" s="163">
        <v>4</v>
      </c>
    </row>
    <row r="84" spans="1:21" ht="12.75" x14ac:dyDescent="0.2">
      <c r="A84" s="162">
        <v>44457.445707581021</v>
      </c>
      <c r="B84" s="163" t="s">
        <v>393</v>
      </c>
      <c r="C84" s="163" t="s">
        <v>20</v>
      </c>
      <c r="D84" s="163" t="s">
        <v>27</v>
      </c>
      <c r="E84" s="163" t="s">
        <v>30</v>
      </c>
      <c r="F84" s="163" t="s">
        <v>250</v>
      </c>
      <c r="G84" s="163" t="s">
        <v>32</v>
      </c>
      <c r="H84" s="163" t="s">
        <v>24</v>
      </c>
      <c r="I84" s="163">
        <v>3</v>
      </c>
      <c r="J84" s="163">
        <v>4</v>
      </c>
      <c r="K84" s="163">
        <v>4</v>
      </c>
      <c r="L84" s="163">
        <v>3</v>
      </c>
      <c r="M84" s="163">
        <v>5</v>
      </c>
      <c r="N84" s="163">
        <v>5</v>
      </c>
      <c r="O84" s="163">
        <v>5</v>
      </c>
      <c r="P84" s="163">
        <v>5</v>
      </c>
      <c r="Q84" s="163">
        <v>5</v>
      </c>
      <c r="R84" s="163">
        <v>3</v>
      </c>
      <c r="S84" s="163">
        <v>4</v>
      </c>
      <c r="T84" s="163">
        <v>4</v>
      </c>
    </row>
    <row r="85" spans="1:21" ht="12.75" x14ac:dyDescent="0.2">
      <c r="A85" s="162">
        <v>44457.44589959491</v>
      </c>
      <c r="B85" s="163" t="s">
        <v>167</v>
      </c>
      <c r="C85" s="163" t="s">
        <v>26</v>
      </c>
      <c r="D85" s="163" t="s">
        <v>27</v>
      </c>
      <c r="E85" s="163" t="s">
        <v>22</v>
      </c>
      <c r="F85" s="163" t="s">
        <v>57</v>
      </c>
      <c r="G85" s="163" t="s">
        <v>168</v>
      </c>
      <c r="H85" s="163" t="s">
        <v>169</v>
      </c>
      <c r="I85" s="163">
        <v>4</v>
      </c>
      <c r="J85" s="163">
        <v>4</v>
      </c>
      <c r="K85" s="163">
        <v>4</v>
      </c>
      <c r="L85" s="163">
        <v>4</v>
      </c>
      <c r="M85" s="163">
        <v>4</v>
      </c>
      <c r="N85" s="163">
        <v>3</v>
      </c>
      <c r="O85" s="163">
        <v>5</v>
      </c>
      <c r="P85" s="163">
        <v>5</v>
      </c>
      <c r="Q85" s="163">
        <v>5</v>
      </c>
      <c r="R85" s="163">
        <v>3</v>
      </c>
      <c r="S85" s="163">
        <v>4</v>
      </c>
      <c r="T85" s="163">
        <v>4</v>
      </c>
    </row>
    <row r="86" spans="1:21" ht="12.75" x14ac:dyDescent="0.2">
      <c r="A86" s="162">
        <v>44457.446040428244</v>
      </c>
      <c r="B86" s="163" t="s">
        <v>394</v>
      </c>
      <c r="C86" s="163" t="s">
        <v>26</v>
      </c>
      <c r="D86" s="163" t="s">
        <v>25</v>
      </c>
      <c r="E86" s="163" t="s">
        <v>22</v>
      </c>
      <c r="F86" s="163" t="s">
        <v>56</v>
      </c>
      <c r="G86" s="163" t="s">
        <v>159</v>
      </c>
      <c r="H86" s="163" t="s">
        <v>169</v>
      </c>
      <c r="I86" s="163">
        <v>5</v>
      </c>
      <c r="J86" s="163">
        <v>5</v>
      </c>
      <c r="K86" s="163">
        <v>5</v>
      </c>
      <c r="L86" s="163">
        <v>5</v>
      </c>
      <c r="M86" s="163">
        <v>5</v>
      </c>
      <c r="N86" s="163">
        <v>5</v>
      </c>
      <c r="O86" s="163">
        <v>5</v>
      </c>
      <c r="P86" s="163">
        <v>5</v>
      </c>
      <c r="Q86" s="163">
        <v>5</v>
      </c>
      <c r="R86" s="163">
        <v>3</v>
      </c>
      <c r="S86" s="163">
        <v>4</v>
      </c>
      <c r="T86" s="163">
        <v>5</v>
      </c>
      <c r="U86" s="163" t="s">
        <v>40</v>
      </c>
    </row>
    <row r="87" spans="1:21" ht="12.75" x14ac:dyDescent="0.2">
      <c r="A87" s="162">
        <v>44457.446214212963</v>
      </c>
      <c r="B87" s="163" t="s">
        <v>395</v>
      </c>
      <c r="C87" s="163" t="s">
        <v>26</v>
      </c>
      <c r="D87" s="163" t="s">
        <v>27</v>
      </c>
      <c r="E87" s="163" t="s">
        <v>30</v>
      </c>
      <c r="F87" s="163" t="s">
        <v>48</v>
      </c>
      <c r="G87" s="163" t="s">
        <v>170</v>
      </c>
      <c r="H87" s="163" t="s">
        <v>24</v>
      </c>
      <c r="I87" s="163">
        <v>4</v>
      </c>
      <c r="J87" s="163">
        <v>4</v>
      </c>
      <c r="K87" s="163">
        <v>4</v>
      </c>
      <c r="L87" s="163">
        <v>4</v>
      </c>
      <c r="M87" s="163">
        <v>3</v>
      </c>
      <c r="N87" s="163">
        <v>4</v>
      </c>
      <c r="O87" s="163">
        <v>4</v>
      </c>
      <c r="P87" s="163">
        <v>4</v>
      </c>
      <c r="Q87" s="163">
        <v>4</v>
      </c>
      <c r="R87" s="163">
        <v>2</v>
      </c>
      <c r="S87" s="163">
        <v>3</v>
      </c>
      <c r="T87" s="163">
        <v>3</v>
      </c>
      <c r="U87" s="163" t="s">
        <v>40</v>
      </c>
    </row>
    <row r="88" spans="1:21" ht="12.75" x14ac:dyDescent="0.2">
      <c r="A88" s="162">
        <v>44457.446364872681</v>
      </c>
      <c r="B88" s="163" t="s">
        <v>396</v>
      </c>
      <c r="C88" s="163" t="s">
        <v>26</v>
      </c>
      <c r="D88" s="163" t="s">
        <v>27</v>
      </c>
      <c r="E88" s="163" t="s">
        <v>30</v>
      </c>
      <c r="F88" s="163" t="s">
        <v>50</v>
      </c>
      <c r="G88" s="163" t="s">
        <v>54</v>
      </c>
      <c r="H88" s="163" t="s">
        <v>35</v>
      </c>
      <c r="I88" s="163">
        <v>4</v>
      </c>
      <c r="J88" s="163">
        <v>4</v>
      </c>
      <c r="K88" s="163">
        <v>5</v>
      </c>
      <c r="L88" s="163">
        <v>4</v>
      </c>
      <c r="M88" s="163">
        <v>5</v>
      </c>
      <c r="N88" s="163">
        <v>5</v>
      </c>
      <c r="O88" s="163">
        <v>5</v>
      </c>
      <c r="P88" s="163">
        <v>5</v>
      </c>
      <c r="Q88" s="163">
        <v>5</v>
      </c>
      <c r="R88" s="163">
        <v>2</v>
      </c>
      <c r="S88" s="163">
        <v>3</v>
      </c>
      <c r="T88" s="163">
        <v>4</v>
      </c>
      <c r="U88" s="163" t="s">
        <v>40</v>
      </c>
    </row>
    <row r="89" spans="1:21" ht="12.75" x14ac:dyDescent="0.2">
      <c r="A89" s="162">
        <v>44457.446767893518</v>
      </c>
      <c r="B89" s="163" t="s">
        <v>397</v>
      </c>
      <c r="C89" s="163" t="s">
        <v>26</v>
      </c>
      <c r="D89" s="163" t="s">
        <v>27</v>
      </c>
      <c r="E89" s="163" t="s">
        <v>30</v>
      </c>
      <c r="F89" s="163" t="s">
        <v>203</v>
      </c>
      <c r="G89" s="163" t="s">
        <v>398</v>
      </c>
      <c r="H89" s="163" t="s">
        <v>35</v>
      </c>
      <c r="I89" s="163">
        <v>5</v>
      </c>
      <c r="J89" s="163">
        <v>4</v>
      </c>
      <c r="K89" s="163">
        <v>5</v>
      </c>
      <c r="L89" s="163">
        <v>4</v>
      </c>
      <c r="M89" s="163">
        <v>5</v>
      </c>
      <c r="N89" s="163">
        <v>5</v>
      </c>
      <c r="O89" s="163">
        <v>5</v>
      </c>
      <c r="P89" s="163">
        <v>5</v>
      </c>
      <c r="Q89" s="163">
        <v>5</v>
      </c>
      <c r="R89" s="163">
        <v>1</v>
      </c>
      <c r="S89" s="163">
        <v>4</v>
      </c>
      <c r="T89" s="163">
        <v>4</v>
      </c>
    </row>
    <row r="90" spans="1:21" ht="12.75" x14ac:dyDescent="0.2">
      <c r="A90" s="162">
        <v>44457.446779375001</v>
      </c>
      <c r="B90" s="163" t="s">
        <v>399</v>
      </c>
      <c r="C90" s="163" t="s">
        <v>20</v>
      </c>
      <c r="D90" s="163" t="s">
        <v>25</v>
      </c>
      <c r="E90" s="163" t="s">
        <v>22</v>
      </c>
      <c r="F90" s="163" t="s">
        <v>250</v>
      </c>
      <c r="G90" s="163" t="s">
        <v>53</v>
      </c>
      <c r="H90" s="163" t="s">
        <v>31</v>
      </c>
      <c r="I90" s="163">
        <v>4</v>
      </c>
      <c r="J90" s="163">
        <v>5</v>
      </c>
      <c r="K90" s="163">
        <v>5</v>
      </c>
      <c r="L90" s="163">
        <v>4</v>
      </c>
      <c r="M90" s="163">
        <v>4</v>
      </c>
      <c r="N90" s="163">
        <v>3</v>
      </c>
      <c r="O90" s="163">
        <v>4</v>
      </c>
      <c r="P90" s="163">
        <v>4</v>
      </c>
      <c r="Q90" s="163">
        <v>5</v>
      </c>
      <c r="R90" s="163">
        <v>3</v>
      </c>
      <c r="S90" s="163">
        <v>4</v>
      </c>
      <c r="T90" s="163">
        <v>4</v>
      </c>
    </row>
    <row r="91" spans="1:21" ht="12.75" x14ac:dyDescent="0.2">
      <c r="A91" s="162">
        <v>44457.447090532412</v>
      </c>
      <c r="B91" s="163" t="s">
        <v>400</v>
      </c>
      <c r="C91" s="163" t="s">
        <v>26</v>
      </c>
      <c r="D91" s="163" t="s">
        <v>25</v>
      </c>
      <c r="E91" s="163" t="s">
        <v>30</v>
      </c>
      <c r="F91" s="163" t="s">
        <v>51</v>
      </c>
      <c r="G91" s="163" t="s">
        <v>401</v>
      </c>
      <c r="H91" s="163" t="s">
        <v>35</v>
      </c>
      <c r="I91" s="163">
        <v>5</v>
      </c>
      <c r="J91" s="163">
        <v>5</v>
      </c>
      <c r="K91" s="163">
        <v>5</v>
      </c>
      <c r="L91" s="163">
        <v>5</v>
      </c>
      <c r="M91" s="163">
        <v>5</v>
      </c>
      <c r="N91" s="163">
        <v>5</v>
      </c>
      <c r="O91" s="163">
        <v>5</v>
      </c>
      <c r="P91" s="163">
        <v>5</v>
      </c>
      <c r="Q91" s="163">
        <v>5</v>
      </c>
      <c r="R91" s="163">
        <v>1</v>
      </c>
      <c r="S91" s="163">
        <v>3</v>
      </c>
      <c r="T91" s="163">
        <v>5</v>
      </c>
      <c r="U91" s="163" t="s">
        <v>402</v>
      </c>
    </row>
    <row r="92" spans="1:21" ht="12.75" x14ac:dyDescent="0.2">
      <c r="A92" s="162">
        <v>44457.447657187498</v>
      </c>
      <c r="B92" s="163" t="s">
        <v>198</v>
      </c>
      <c r="C92" s="163" t="s">
        <v>26</v>
      </c>
      <c r="D92" s="163" t="s">
        <v>25</v>
      </c>
      <c r="E92" s="163" t="s">
        <v>22</v>
      </c>
      <c r="F92" s="163" t="s">
        <v>49</v>
      </c>
      <c r="G92" s="163" t="s">
        <v>43</v>
      </c>
      <c r="H92" s="163" t="s">
        <v>169</v>
      </c>
      <c r="I92" s="163">
        <v>5</v>
      </c>
      <c r="J92" s="163">
        <v>5</v>
      </c>
      <c r="K92" s="163">
        <v>5</v>
      </c>
      <c r="L92" s="163">
        <v>5</v>
      </c>
      <c r="M92" s="163">
        <v>5</v>
      </c>
      <c r="N92" s="163">
        <v>5</v>
      </c>
      <c r="O92" s="163">
        <v>5</v>
      </c>
      <c r="P92" s="163">
        <v>5</v>
      </c>
      <c r="Q92" s="163">
        <v>5</v>
      </c>
      <c r="R92" s="163">
        <v>3</v>
      </c>
      <c r="S92" s="163">
        <v>4</v>
      </c>
      <c r="T92" s="163">
        <v>4</v>
      </c>
      <c r="U92" s="163" t="s">
        <v>285</v>
      </c>
    </row>
    <row r="93" spans="1:21" ht="12.75" x14ac:dyDescent="0.2">
      <c r="A93" s="162">
        <v>44457.447958506949</v>
      </c>
      <c r="B93" s="163" t="s">
        <v>403</v>
      </c>
      <c r="C93" s="163" t="s">
        <v>26</v>
      </c>
      <c r="D93" s="163" t="s">
        <v>25</v>
      </c>
      <c r="E93" s="163" t="s">
        <v>30</v>
      </c>
      <c r="F93" s="163" t="s">
        <v>247</v>
      </c>
      <c r="G93" s="163" t="s">
        <v>248</v>
      </c>
      <c r="H93" s="163" t="s">
        <v>24</v>
      </c>
      <c r="I93" s="163">
        <v>5</v>
      </c>
      <c r="J93" s="163">
        <v>5</v>
      </c>
      <c r="K93" s="163">
        <v>5</v>
      </c>
      <c r="L93" s="163">
        <v>5</v>
      </c>
      <c r="M93" s="163">
        <v>5</v>
      </c>
      <c r="N93" s="163">
        <v>5</v>
      </c>
      <c r="O93" s="163">
        <v>5</v>
      </c>
      <c r="P93" s="163">
        <v>5</v>
      </c>
      <c r="Q93" s="163">
        <v>5</v>
      </c>
      <c r="R93" s="163">
        <v>2</v>
      </c>
      <c r="S93" s="163">
        <v>4</v>
      </c>
      <c r="T93" s="163">
        <v>5</v>
      </c>
      <c r="U93" s="163" t="s">
        <v>404</v>
      </c>
    </row>
    <row r="94" spans="1:21" ht="12.75" x14ac:dyDescent="0.2">
      <c r="A94" s="162">
        <v>44457.448611898144</v>
      </c>
      <c r="B94" s="163" t="s">
        <v>264</v>
      </c>
      <c r="C94" s="163" t="s">
        <v>26</v>
      </c>
      <c r="D94" s="163" t="s">
        <v>27</v>
      </c>
      <c r="E94" s="163" t="s">
        <v>30</v>
      </c>
      <c r="F94" s="163" t="s">
        <v>41</v>
      </c>
      <c r="G94" s="163" t="s">
        <v>41</v>
      </c>
      <c r="H94" s="163" t="s">
        <v>36</v>
      </c>
      <c r="I94" s="163">
        <v>4</v>
      </c>
      <c r="J94" s="163">
        <v>4</v>
      </c>
      <c r="K94" s="163">
        <v>4</v>
      </c>
      <c r="L94" s="163">
        <v>4</v>
      </c>
      <c r="M94" s="163">
        <v>4</v>
      </c>
      <c r="N94" s="163">
        <v>4</v>
      </c>
      <c r="O94" s="163">
        <v>4</v>
      </c>
      <c r="P94" s="163">
        <v>5</v>
      </c>
      <c r="Q94" s="163">
        <v>5</v>
      </c>
      <c r="R94" s="163">
        <v>2</v>
      </c>
      <c r="S94" s="163">
        <v>4</v>
      </c>
      <c r="T94" s="163">
        <v>4</v>
      </c>
      <c r="U94" s="163" t="s">
        <v>40</v>
      </c>
    </row>
    <row r="95" spans="1:21" ht="12.75" x14ac:dyDescent="0.2">
      <c r="A95" s="162">
        <v>44457.449059976847</v>
      </c>
      <c r="B95" s="163" t="s">
        <v>249</v>
      </c>
      <c r="C95" s="163" t="s">
        <v>20</v>
      </c>
      <c r="D95" s="163" t="s">
        <v>27</v>
      </c>
      <c r="E95" s="163" t="s">
        <v>30</v>
      </c>
      <c r="F95" s="163" t="s">
        <v>44</v>
      </c>
      <c r="G95" s="163" t="s">
        <v>181</v>
      </c>
      <c r="H95" s="163" t="s">
        <v>31</v>
      </c>
      <c r="I95" s="163">
        <v>5</v>
      </c>
      <c r="J95" s="163">
        <v>4</v>
      </c>
      <c r="K95" s="163">
        <v>4</v>
      </c>
      <c r="L95" s="163">
        <v>4</v>
      </c>
      <c r="M95" s="163">
        <v>5</v>
      </c>
      <c r="N95" s="163">
        <v>5</v>
      </c>
      <c r="O95" s="163">
        <v>5</v>
      </c>
      <c r="P95" s="163">
        <v>5</v>
      </c>
      <c r="Q95" s="163">
        <v>5</v>
      </c>
      <c r="R95" s="163">
        <v>3</v>
      </c>
      <c r="S95" s="163">
        <v>4</v>
      </c>
      <c r="T95" s="163">
        <v>5</v>
      </c>
    </row>
    <row r="96" spans="1:21" ht="12.75" x14ac:dyDescent="0.2">
      <c r="A96" s="162">
        <v>44457.449111817128</v>
      </c>
      <c r="B96" s="163" t="s">
        <v>405</v>
      </c>
      <c r="C96" s="163" t="s">
        <v>26</v>
      </c>
      <c r="D96" s="163" t="s">
        <v>27</v>
      </c>
      <c r="E96" s="163" t="s">
        <v>30</v>
      </c>
      <c r="F96" s="163" t="s">
        <v>283</v>
      </c>
      <c r="G96" s="163" t="s">
        <v>284</v>
      </c>
      <c r="H96" s="163" t="s">
        <v>36</v>
      </c>
      <c r="I96" s="163">
        <v>5</v>
      </c>
      <c r="J96" s="163">
        <v>4</v>
      </c>
      <c r="K96" s="163">
        <v>3</v>
      </c>
      <c r="L96" s="163">
        <v>3</v>
      </c>
      <c r="M96" s="163">
        <v>3</v>
      </c>
      <c r="N96" s="163">
        <v>4</v>
      </c>
      <c r="O96" s="163">
        <v>4</v>
      </c>
      <c r="P96" s="163">
        <v>3</v>
      </c>
      <c r="Q96" s="163">
        <v>5</v>
      </c>
      <c r="R96" s="163">
        <v>2</v>
      </c>
      <c r="S96" s="163">
        <v>3</v>
      </c>
      <c r="T96" s="163">
        <v>3</v>
      </c>
    </row>
    <row r="97" spans="1:21" ht="12.75" x14ac:dyDescent="0.2">
      <c r="A97" s="162">
        <v>44457.449660057871</v>
      </c>
      <c r="B97" s="163" t="s">
        <v>262</v>
      </c>
      <c r="C97" s="163" t="s">
        <v>26</v>
      </c>
      <c r="D97" s="163" t="s">
        <v>21</v>
      </c>
      <c r="E97" s="163" t="s">
        <v>30</v>
      </c>
      <c r="F97" s="163" t="s">
        <v>51</v>
      </c>
      <c r="G97" s="163" t="s">
        <v>51</v>
      </c>
      <c r="H97" s="163" t="s">
        <v>36</v>
      </c>
      <c r="I97" s="163">
        <v>5</v>
      </c>
      <c r="J97" s="163">
        <v>5</v>
      </c>
      <c r="K97" s="163">
        <v>5</v>
      </c>
      <c r="L97" s="163">
        <v>5</v>
      </c>
      <c r="M97" s="163">
        <v>5</v>
      </c>
      <c r="N97" s="163">
        <v>5</v>
      </c>
      <c r="O97" s="163">
        <v>5</v>
      </c>
      <c r="P97" s="163">
        <v>5</v>
      </c>
      <c r="Q97" s="163">
        <v>5</v>
      </c>
      <c r="R97" s="163">
        <v>5</v>
      </c>
      <c r="S97" s="163">
        <v>5</v>
      </c>
      <c r="T97" s="163">
        <v>5</v>
      </c>
    </row>
    <row r="98" spans="1:21" ht="12.75" x14ac:dyDescent="0.2">
      <c r="A98" s="162">
        <v>44457.449863587965</v>
      </c>
      <c r="B98" s="163" t="s">
        <v>406</v>
      </c>
      <c r="C98" s="163" t="s">
        <v>20</v>
      </c>
      <c r="D98" s="163" t="s">
        <v>25</v>
      </c>
      <c r="E98" s="163" t="s">
        <v>30</v>
      </c>
      <c r="F98" s="163" t="s">
        <v>51</v>
      </c>
      <c r="G98" s="163" t="s">
        <v>51</v>
      </c>
      <c r="H98" s="163" t="s">
        <v>24</v>
      </c>
      <c r="I98" s="163">
        <v>5</v>
      </c>
      <c r="J98" s="163">
        <v>5</v>
      </c>
      <c r="K98" s="163">
        <v>5</v>
      </c>
      <c r="L98" s="163">
        <v>5</v>
      </c>
      <c r="M98" s="163">
        <v>5</v>
      </c>
      <c r="N98" s="163">
        <v>4</v>
      </c>
      <c r="O98" s="163">
        <v>5</v>
      </c>
      <c r="P98" s="163">
        <v>5</v>
      </c>
      <c r="Q98" s="163">
        <v>5</v>
      </c>
      <c r="R98" s="163">
        <v>3</v>
      </c>
      <c r="S98" s="163">
        <v>4</v>
      </c>
      <c r="T98" s="163">
        <v>4</v>
      </c>
      <c r="U98" s="163" t="s">
        <v>47</v>
      </c>
    </row>
    <row r="99" spans="1:21" ht="12.75" x14ac:dyDescent="0.2">
      <c r="A99" s="162">
        <v>44457.45025444444</v>
      </c>
      <c r="B99" s="163" t="s">
        <v>407</v>
      </c>
      <c r="C99" s="163" t="s">
        <v>20</v>
      </c>
      <c r="D99" s="163" t="s">
        <v>27</v>
      </c>
      <c r="E99" s="163" t="s">
        <v>30</v>
      </c>
      <c r="F99" s="163" t="s">
        <v>195</v>
      </c>
      <c r="G99" s="163" t="s">
        <v>53</v>
      </c>
      <c r="H99" s="163" t="s">
        <v>24</v>
      </c>
      <c r="I99" s="163">
        <v>5</v>
      </c>
      <c r="J99" s="163">
        <v>5</v>
      </c>
      <c r="K99" s="163">
        <v>5</v>
      </c>
      <c r="L99" s="163">
        <v>5</v>
      </c>
      <c r="M99" s="163">
        <v>5</v>
      </c>
      <c r="N99" s="163">
        <v>5</v>
      </c>
      <c r="O99" s="163">
        <v>5</v>
      </c>
      <c r="P99" s="163">
        <v>5</v>
      </c>
      <c r="Q99" s="163">
        <v>5</v>
      </c>
      <c r="R99" s="163">
        <v>3</v>
      </c>
      <c r="S99" s="163">
        <v>4</v>
      </c>
      <c r="T99" s="163">
        <v>4</v>
      </c>
    </row>
    <row r="100" spans="1:21" ht="12.75" x14ac:dyDescent="0.2">
      <c r="A100" s="162">
        <v>44457.450398611109</v>
      </c>
      <c r="B100" s="163" t="s">
        <v>408</v>
      </c>
      <c r="C100" s="163" t="s">
        <v>20</v>
      </c>
      <c r="D100" s="163" t="s">
        <v>21</v>
      </c>
      <c r="E100" s="163" t="s">
        <v>22</v>
      </c>
      <c r="F100" s="163" t="s">
        <v>409</v>
      </c>
      <c r="G100" s="163" t="s">
        <v>410</v>
      </c>
      <c r="H100" s="163" t="s">
        <v>36</v>
      </c>
      <c r="I100" s="163">
        <v>4</v>
      </c>
      <c r="J100" s="163">
        <v>5</v>
      </c>
      <c r="K100" s="163">
        <v>5</v>
      </c>
      <c r="L100" s="163">
        <v>5</v>
      </c>
      <c r="M100" s="163">
        <v>5</v>
      </c>
      <c r="N100" s="163">
        <v>5</v>
      </c>
      <c r="O100" s="163">
        <v>5</v>
      </c>
      <c r="P100" s="163">
        <v>5</v>
      </c>
      <c r="Q100" s="163">
        <v>5</v>
      </c>
      <c r="R100" s="163">
        <v>3</v>
      </c>
      <c r="S100" s="163">
        <v>4</v>
      </c>
      <c r="T100" s="163">
        <v>5</v>
      </c>
      <c r="U100" s="163" t="s">
        <v>480</v>
      </c>
    </row>
    <row r="101" spans="1:21" ht="12.75" x14ac:dyDescent="0.2">
      <c r="A101" s="162">
        <v>44457.450705497686</v>
      </c>
      <c r="B101" s="163" t="s">
        <v>411</v>
      </c>
      <c r="C101" s="163" t="s">
        <v>20</v>
      </c>
      <c r="D101" s="163" t="s">
        <v>55</v>
      </c>
      <c r="E101" s="163" t="s">
        <v>22</v>
      </c>
      <c r="F101" s="163" t="s">
        <v>29</v>
      </c>
      <c r="G101" s="163" t="s">
        <v>52</v>
      </c>
      <c r="H101" s="163" t="s">
        <v>169</v>
      </c>
      <c r="I101" s="163">
        <v>5</v>
      </c>
      <c r="J101" s="163">
        <v>5</v>
      </c>
      <c r="K101" s="163">
        <v>5</v>
      </c>
      <c r="L101" s="163">
        <v>5</v>
      </c>
      <c r="M101" s="163">
        <v>5</v>
      </c>
      <c r="N101" s="163">
        <v>5</v>
      </c>
      <c r="O101" s="163">
        <v>5</v>
      </c>
      <c r="P101" s="163">
        <v>5</v>
      </c>
      <c r="Q101" s="163">
        <v>5</v>
      </c>
      <c r="R101" s="163">
        <v>5</v>
      </c>
      <c r="S101" s="163">
        <v>5</v>
      </c>
      <c r="T101" s="163">
        <v>5</v>
      </c>
      <c r="U101" s="163" t="s">
        <v>481</v>
      </c>
    </row>
    <row r="102" spans="1:21" ht="12.75" x14ac:dyDescent="0.2">
      <c r="A102" s="162">
        <v>44457.45140899306</v>
      </c>
      <c r="B102" s="163" t="s">
        <v>412</v>
      </c>
      <c r="C102" s="163" t="s">
        <v>20</v>
      </c>
      <c r="D102" s="163" t="s">
        <v>21</v>
      </c>
      <c r="E102" s="163" t="s">
        <v>22</v>
      </c>
      <c r="F102" s="163" t="s">
        <v>51</v>
      </c>
      <c r="G102" s="163" t="s">
        <v>51</v>
      </c>
      <c r="H102" s="163" t="s">
        <v>36</v>
      </c>
      <c r="I102" s="163">
        <v>5</v>
      </c>
      <c r="J102" s="163">
        <v>5</v>
      </c>
      <c r="K102" s="163">
        <v>5</v>
      </c>
      <c r="L102" s="163">
        <v>5</v>
      </c>
      <c r="M102" s="163">
        <v>5</v>
      </c>
      <c r="N102" s="163">
        <v>5</v>
      </c>
      <c r="O102" s="163">
        <v>5</v>
      </c>
      <c r="P102" s="163">
        <v>5</v>
      </c>
      <c r="Q102" s="163">
        <v>5</v>
      </c>
      <c r="R102" s="163">
        <v>3</v>
      </c>
      <c r="S102" s="163">
        <v>4</v>
      </c>
      <c r="T102" s="163">
        <v>4</v>
      </c>
    </row>
    <row r="103" spans="1:21" ht="12.75" x14ac:dyDescent="0.2">
      <c r="A103" s="162">
        <v>44457.451744409722</v>
      </c>
      <c r="B103" s="163" t="s">
        <v>244</v>
      </c>
      <c r="C103" s="163" t="s">
        <v>26</v>
      </c>
      <c r="D103" s="163" t="s">
        <v>25</v>
      </c>
      <c r="E103" s="163" t="s">
        <v>30</v>
      </c>
      <c r="F103" s="163" t="s">
        <v>51</v>
      </c>
      <c r="G103" s="163" t="s">
        <v>51</v>
      </c>
      <c r="H103" s="163" t="s">
        <v>36</v>
      </c>
      <c r="I103" s="163">
        <v>5</v>
      </c>
      <c r="J103" s="163">
        <v>4</v>
      </c>
      <c r="K103" s="163">
        <v>4</v>
      </c>
      <c r="L103" s="163">
        <v>4</v>
      </c>
      <c r="M103" s="163">
        <v>5</v>
      </c>
      <c r="N103" s="163">
        <v>5</v>
      </c>
      <c r="O103" s="163">
        <v>5</v>
      </c>
      <c r="P103" s="163">
        <v>5</v>
      </c>
      <c r="Q103" s="163">
        <v>5</v>
      </c>
      <c r="R103" s="163">
        <v>2</v>
      </c>
      <c r="S103" s="163">
        <v>3</v>
      </c>
      <c r="T103" s="163">
        <v>4</v>
      </c>
      <c r="U103" s="163" t="s">
        <v>40</v>
      </c>
    </row>
    <row r="104" spans="1:21" ht="12.75" x14ac:dyDescent="0.2">
      <c r="A104" s="162">
        <v>44457.451992372684</v>
      </c>
      <c r="B104" s="163" t="s">
        <v>413</v>
      </c>
      <c r="C104" s="163" t="s">
        <v>26</v>
      </c>
      <c r="D104" s="163" t="s">
        <v>21</v>
      </c>
      <c r="E104" s="163" t="s">
        <v>22</v>
      </c>
      <c r="F104" s="163" t="s">
        <v>23</v>
      </c>
      <c r="G104" s="163" t="s">
        <v>193</v>
      </c>
      <c r="H104" s="163" t="s">
        <v>24</v>
      </c>
      <c r="I104" s="163">
        <v>4</v>
      </c>
      <c r="J104" s="163">
        <v>4</v>
      </c>
      <c r="K104" s="163">
        <v>4</v>
      </c>
      <c r="L104" s="163">
        <v>4</v>
      </c>
      <c r="M104" s="163">
        <v>4</v>
      </c>
      <c r="N104" s="163">
        <v>4</v>
      </c>
      <c r="O104" s="163">
        <v>4</v>
      </c>
      <c r="P104" s="163">
        <v>4</v>
      </c>
      <c r="Q104" s="163">
        <v>4</v>
      </c>
      <c r="R104" s="163">
        <v>3</v>
      </c>
      <c r="S104" s="163">
        <v>4</v>
      </c>
      <c r="T104" s="163">
        <v>4</v>
      </c>
    </row>
    <row r="105" spans="1:21" ht="12.75" x14ac:dyDescent="0.2">
      <c r="A105" s="162">
        <v>44457.452116585649</v>
      </c>
      <c r="B105" s="163" t="s">
        <v>189</v>
      </c>
      <c r="C105" s="163" t="s">
        <v>26</v>
      </c>
      <c r="D105" s="163" t="s">
        <v>55</v>
      </c>
      <c r="E105" s="163" t="s">
        <v>22</v>
      </c>
      <c r="F105" s="163" t="s">
        <v>148</v>
      </c>
      <c r="G105" s="163" t="s">
        <v>43</v>
      </c>
      <c r="H105" s="163" t="s">
        <v>169</v>
      </c>
      <c r="I105" s="163">
        <v>5</v>
      </c>
      <c r="J105" s="163">
        <v>5</v>
      </c>
      <c r="K105" s="163">
        <v>5</v>
      </c>
      <c r="L105" s="163">
        <v>5</v>
      </c>
      <c r="M105" s="163">
        <v>5</v>
      </c>
      <c r="N105" s="163">
        <v>5</v>
      </c>
      <c r="O105" s="163">
        <v>5</v>
      </c>
      <c r="P105" s="163">
        <v>5</v>
      </c>
      <c r="Q105" s="163">
        <v>5</v>
      </c>
      <c r="R105" s="163">
        <v>5</v>
      </c>
      <c r="S105" s="163">
        <v>5</v>
      </c>
      <c r="T105" s="163">
        <v>5</v>
      </c>
    </row>
    <row r="106" spans="1:21" ht="12.75" x14ac:dyDescent="0.2">
      <c r="A106" s="162">
        <v>44457.452120347225</v>
      </c>
      <c r="B106" s="163" t="s">
        <v>269</v>
      </c>
      <c r="C106" s="163" t="s">
        <v>26</v>
      </c>
      <c r="D106" s="163" t="s">
        <v>25</v>
      </c>
      <c r="E106" s="163" t="s">
        <v>30</v>
      </c>
      <c r="F106" s="163" t="s">
        <v>51</v>
      </c>
      <c r="G106" s="163" t="s">
        <v>184</v>
      </c>
      <c r="H106" s="163" t="s">
        <v>36</v>
      </c>
      <c r="I106" s="163">
        <v>5</v>
      </c>
      <c r="J106" s="163">
        <v>5</v>
      </c>
      <c r="K106" s="163">
        <v>5</v>
      </c>
      <c r="L106" s="163">
        <v>5</v>
      </c>
      <c r="M106" s="163">
        <v>5</v>
      </c>
      <c r="N106" s="163">
        <v>5</v>
      </c>
      <c r="O106" s="163">
        <v>5</v>
      </c>
      <c r="P106" s="163">
        <v>5</v>
      </c>
      <c r="Q106" s="163">
        <v>5</v>
      </c>
      <c r="R106" s="163">
        <v>3</v>
      </c>
      <c r="S106" s="163">
        <v>5</v>
      </c>
      <c r="T106" s="163">
        <v>5</v>
      </c>
    </row>
    <row r="107" spans="1:21" ht="12.75" x14ac:dyDescent="0.2">
      <c r="A107" s="162">
        <v>44457.452369027778</v>
      </c>
      <c r="B107" s="163" t="s">
        <v>414</v>
      </c>
      <c r="C107" s="163" t="s">
        <v>20</v>
      </c>
      <c r="D107" s="163" t="s">
        <v>21</v>
      </c>
      <c r="E107" s="163" t="s">
        <v>22</v>
      </c>
      <c r="F107" s="163" t="s">
        <v>51</v>
      </c>
      <c r="G107" s="163" t="s">
        <v>200</v>
      </c>
      <c r="H107" s="163" t="s">
        <v>36</v>
      </c>
      <c r="I107" s="163">
        <v>4</v>
      </c>
      <c r="J107" s="163">
        <v>4</v>
      </c>
      <c r="K107" s="163">
        <v>4</v>
      </c>
      <c r="L107" s="163">
        <v>4</v>
      </c>
      <c r="M107" s="163">
        <v>4</v>
      </c>
      <c r="N107" s="163">
        <v>4</v>
      </c>
      <c r="O107" s="163">
        <v>4</v>
      </c>
      <c r="P107" s="163">
        <v>4</v>
      </c>
      <c r="Q107" s="163">
        <v>4</v>
      </c>
      <c r="R107" s="163">
        <v>4</v>
      </c>
      <c r="S107" s="163">
        <v>4</v>
      </c>
      <c r="T107" s="163">
        <v>4</v>
      </c>
    </row>
    <row r="108" spans="1:21" ht="12.75" x14ac:dyDescent="0.2">
      <c r="A108" s="162">
        <v>44457.452477500003</v>
      </c>
      <c r="B108" s="163" t="s">
        <v>246</v>
      </c>
      <c r="C108" s="163" t="s">
        <v>20</v>
      </c>
      <c r="D108" s="163" t="s">
        <v>27</v>
      </c>
      <c r="E108" s="163" t="s">
        <v>30</v>
      </c>
      <c r="F108" s="163" t="s">
        <v>247</v>
      </c>
      <c r="G108" s="163" t="s">
        <v>248</v>
      </c>
      <c r="H108" s="163" t="s">
        <v>31</v>
      </c>
      <c r="I108" s="163">
        <v>5</v>
      </c>
      <c r="J108" s="163">
        <v>5</v>
      </c>
      <c r="K108" s="163">
        <v>5</v>
      </c>
      <c r="L108" s="163">
        <v>5</v>
      </c>
      <c r="M108" s="163">
        <v>4</v>
      </c>
      <c r="N108" s="163">
        <v>4</v>
      </c>
      <c r="O108" s="163">
        <v>2</v>
      </c>
      <c r="P108" s="163">
        <v>5</v>
      </c>
      <c r="Q108" s="163">
        <v>5</v>
      </c>
      <c r="R108" s="163">
        <v>3</v>
      </c>
      <c r="S108" s="163">
        <v>4</v>
      </c>
      <c r="T108" s="163">
        <v>4</v>
      </c>
    </row>
    <row r="109" spans="1:21" ht="12.75" x14ac:dyDescent="0.2">
      <c r="A109" s="162">
        <v>44457.452521851854</v>
      </c>
      <c r="B109" s="163" t="s">
        <v>270</v>
      </c>
      <c r="C109" s="163" t="s">
        <v>20</v>
      </c>
      <c r="D109" s="163" t="s">
        <v>25</v>
      </c>
      <c r="E109" s="163" t="s">
        <v>22</v>
      </c>
      <c r="F109" s="163" t="s">
        <v>29</v>
      </c>
      <c r="G109" s="163" t="s">
        <v>173</v>
      </c>
      <c r="H109" s="163" t="s">
        <v>31</v>
      </c>
      <c r="I109" s="163">
        <v>5</v>
      </c>
      <c r="J109" s="163">
        <v>5</v>
      </c>
      <c r="K109" s="163">
        <v>5</v>
      </c>
      <c r="L109" s="163">
        <v>5</v>
      </c>
      <c r="M109" s="163">
        <v>4</v>
      </c>
      <c r="N109" s="163">
        <v>4</v>
      </c>
      <c r="O109" s="163">
        <v>5</v>
      </c>
      <c r="P109" s="163">
        <v>5</v>
      </c>
      <c r="Q109" s="163">
        <v>5</v>
      </c>
      <c r="R109" s="163">
        <v>3</v>
      </c>
      <c r="S109" s="163">
        <v>4</v>
      </c>
      <c r="T109" s="163">
        <v>4</v>
      </c>
    </row>
    <row r="110" spans="1:21" ht="12.75" x14ac:dyDescent="0.2">
      <c r="A110" s="162">
        <v>44457.452928784725</v>
      </c>
      <c r="B110" s="163" t="s">
        <v>415</v>
      </c>
      <c r="C110" s="163" t="s">
        <v>26</v>
      </c>
      <c r="D110" s="163" t="s">
        <v>27</v>
      </c>
      <c r="E110" s="163" t="s">
        <v>22</v>
      </c>
      <c r="F110" s="163" t="s">
        <v>44</v>
      </c>
      <c r="G110" s="163" t="s">
        <v>45</v>
      </c>
      <c r="H110" s="163" t="s">
        <v>169</v>
      </c>
      <c r="I110" s="163">
        <v>5</v>
      </c>
      <c r="J110" s="163">
        <v>5</v>
      </c>
      <c r="K110" s="163">
        <v>5</v>
      </c>
      <c r="L110" s="163">
        <v>5</v>
      </c>
      <c r="M110" s="163">
        <v>5</v>
      </c>
      <c r="N110" s="163">
        <v>5</v>
      </c>
      <c r="O110" s="163">
        <v>5</v>
      </c>
      <c r="P110" s="163">
        <v>5</v>
      </c>
      <c r="Q110" s="163">
        <v>5</v>
      </c>
      <c r="R110" s="163">
        <v>5</v>
      </c>
      <c r="S110" s="163">
        <v>5</v>
      </c>
      <c r="T110" s="163">
        <v>5</v>
      </c>
      <c r="U110" s="163" t="s">
        <v>482</v>
      </c>
    </row>
    <row r="111" spans="1:21" ht="12.75" x14ac:dyDescent="0.2">
      <c r="A111" s="162">
        <v>44457.45377738426</v>
      </c>
      <c r="B111" s="163" t="s">
        <v>416</v>
      </c>
      <c r="C111" s="163" t="s">
        <v>26</v>
      </c>
      <c r="D111" s="163" t="s">
        <v>21</v>
      </c>
      <c r="E111" s="163" t="s">
        <v>30</v>
      </c>
      <c r="F111" s="163" t="s">
        <v>203</v>
      </c>
      <c r="G111" s="163" t="s">
        <v>417</v>
      </c>
      <c r="H111" s="163" t="s">
        <v>31</v>
      </c>
      <c r="I111" s="163">
        <v>4</v>
      </c>
      <c r="J111" s="163">
        <v>5</v>
      </c>
      <c r="K111" s="163">
        <v>5</v>
      </c>
      <c r="L111" s="163">
        <v>5</v>
      </c>
      <c r="M111" s="163">
        <v>5</v>
      </c>
      <c r="N111" s="163">
        <v>5</v>
      </c>
      <c r="O111" s="163">
        <v>5</v>
      </c>
      <c r="P111" s="163">
        <v>5</v>
      </c>
      <c r="Q111" s="163">
        <v>5</v>
      </c>
      <c r="R111" s="163">
        <v>4</v>
      </c>
      <c r="S111" s="163">
        <v>4</v>
      </c>
      <c r="T111" s="163">
        <v>4</v>
      </c>
    </row>
    <row r="112" spans="1:21" ht="12.75" x14ac:dyDescent="0.2">
      <c r="A112" s="162">
        <v>44457.454031006942</v>
      </c>
      <c r="B112" s="163" t="s">
        <v>418</v>
      </c>
      <c r="C112" s="163" t="s">
        <v>20</v>
      </c>
      <c r="D112" s="163" t="s">
        <v>27</v>
      </c>
      <c r="E112" s="163" t="s">
        <v>30</v>
      </c>
      <c r="F112" s="163" t="s">
        <v>42</v>
      </c>
      <c r="G112" s="163" t="s">
        <v>185</v>
      </c>
      <c r="H112" s="163" t="s">
        <v>24</v>
      </c>
      <c r="I112" s="163">
        <v>5</v>
      </c>
      <c r="J112" s="163">
        <v>4</v>
      </c>
      <c r="K112" s="163">
        <v>4</v>
      </c>
      <c r="L112" s="163">
        <v>4</v>
      </c>
      <c r="M112" s="163">
        <v>4</v>
      </c>
      <c r="N112" s="163">
        <v>4</v>
      </c>
      <c r="O112" s="163">
        <v>4</v>
      </c>
      <c r="P112" s="163">
        <v>4</v>
      </c>
      <c r="Q112" s="163">
        <v>4</v>
      </c>
      <c r="R112" s="163">
        <v>4</v>
      </c>
      <c r="S112" s="163">
        <v>4</v>
      </c>
      <c r="T112" s="163">
        <v>4</v>
      </c>
      <c r="U112" s="163" t="s">
        <v>162</v>
      </c>
    </row>
    <row r="113" spans="1:21" ht="12.75" x14ac:dyDescent="0.2">
      <c r="A113" s="162">
        <v>44457.454148240737</v>
      </c>
      <c r="B113" s="163" t="s">
        <v>253</v>
      </c>
      <c r="C113" s="163" t="s">
        <v>26</v>
      </c>
      <c r="D113" s="163" t="s">
        <v>27</v>
      </c>
      <c r="E113" s="163" t="s">
        <v>30</v>
      </c>
      <c r="F113" s="163" t="s">
        <v>48</v>
      </c>
      <c r="G113" s="163" t="s">
        <v>254</v>
      </c>
      <c r="H113" s="163" t="s">
        <v>169</v>
      </c>
      <c r="I113" s="163">
        <v>4</v>
      </c>
      <c r="J113" s="163">
        <v>4</v>
      </c>
      <c r="K113" s="163">
        <v>4</v>
      </c>
      <c r="L113" s="163">
        <v>3</v>
      </c>
      <c r="M113" s="163">
        <v>4</v>
      </c>
      <c r="N113" s="163">
        <v>4</v>
      </c>
      <c r="O113" s="163">
        <v>4</v>
      </c>
      <c r="P113" s="163">
        <v>4</v>
      </c>
      <c r="Q113" s="163">
        <v>4</v>
      </c>
      <c r="R113" s="163">
        <v>3</v>
      </c>
      <c r="S113" s="163">
        <v>4</v>
      </c>
      <c r="T113" s="163">
        <v>5</v>
      </c>
    </row>
    <row r="114" spans="1:21" ht="12.75" x14ac:dyDescent="0.2">
      <c r="A114" s="162">
        <v>44457.456000706021</v>
      </c>
      <c r="B114" s="163" t="s">
        <v>419</v>
      </c>
      <c r="C114" s="163" t="s">
        <v>26</v>
      </c>
      <c r="D114" s="163" t="s">
        <v>25</v>
      </c>
      <c r="E114" s="163" t="s">
        <v>30</v>
      </c>
      <c r="F114" s="163" t="s">
        <v>29</v>
      </c>
      <c r="G114" s="163" t="s">
        <v>43</v>
      </c>
      <c r="H114" s="163" t="s">
        <v>24</v>
      </c>
      <c r="I114" s="163">
        <v>4</v>
      </c>
      <c r="J114" s="163">
        <v>4</v>
      </c>
      <c r="K114" s="163">
        <v>4</v>
      </c>
      <c r="L114" s="163">
        <v>3</v>
      </c>
      <c r="M114" s="163">
        <v>4</v>
      </c>
      <c r="N114" s="163">
        <v>4</v>
      </c>
      <c r="O114" s="163">
        <v>5</v>
      </c>
      <c r="P114" s="163">
        <v>5</v>
      </c>
      <c r="Q114" s="163">
        <v>5</v>
      </c>
      <c r="R114" s="163">
        <v>4</v>
      </c>
      <c r="S114" s="163">
        <v>4</v>
      </c>
      <c r="T114" s="163">
        <v>4</v>
      </c>
      <c r="U114" s="163" t="s">
        <v>420</v>
      </c>
    </row>
    <row r="115" spans="1:21" ht="12.75" x14ac:dyDescent="0.2">
      <c r="A115" s="162">
        <v>44457.456320092591</v>
      </c>
      <c r="B115" s="163" t="s">
        <v>421</v>
      </c>
      <c r="C115" s="163" t="s">
        <v>26</v>
      </c>
      <c r="D115" s="163" t="s">
        <v>27</v>
      </c>
      <c r="E115" s="163" t="s">
        <v>30</v>
      </c>
      <c r="F115" s="163" t="s">
        <v>32</v>
      </c>
      <c r="G115" s="163" t="s">
        <v>228</v>
      </c>
      <c r="H115" s="163" t="s">
        <v>24</v>
      </c>
      <c r="I115" s="163">
        <v>3</v>
      </c>
      <c r="J115" s="163">
        <v>4</v>
      </c>
      <c r="K115" s="163">
        <v>4</v>
      </c>
      <c r="L115" s="163">
        <v>4</v>
      </c>
      <c r="M115" s="163">
        <v>5</v>
      </c>
      <c r="N115" s="163">
        <v>5</v>
      </c>
      <c r="O115" s="163">
        <v>5</v>
      </c>
      <c r="P115" s="163">
        <v>5</v>
      </c>
      <c r="Q115" s="163">
        <v>5</v>
      </c>
      <c r="R115" s="163">
        <v>3</v>
      </c>
      <c r="S115" s="163">
        <v>4</v>
      </c>
      <c r="T115" s="163">
        <v>4</v>
      </c>
    </row>
    <row r="116" spans="1:21" ht="12.75" x14ac:dyDescent="0.2">
      <c r="A116" s="162">
        <v>44457.456363854166</v>
      </c>
      <c r="B116" s="163" t="s">
        <v>422</v>
      </c>
      <c r="C116" s="163" t="s">
        <v>20</v>
      </c>
      <c r="D116" s="163" t="s">
        <v>27</v>
      </c>
      <c r="E116" s="163" t="s">
        <v>30</v>
      </c>
      <c r="F116" s="163" t="s">
        <v>203</v>
      </c>
      <c r="G116" s="163" t="s">
        <v>423</v>
      </c>
      <c r="H116" s="163" t="s">
        <v>31</v>
      </c>
      <c r="I116" s="163">
        <v>5</v>
      </c>
      <c r="J116" s="163">
        <v>5</v>
      </c>
      <c r="K116" s="163">
        <v>5</v>
      </c>
      <c r="L116" s="163">
        <v>5</v>
      </c>
      <c r="M116" s="163">
        <v>5</v>
      </c>
      <c r="N116" s="163">
        <v>5</v>
      </c>
      <c r="O116" s="163">
        <v>5</v>
      </c>
      <c r="P116" s="163">
        <v>5</v>
      </c>
      <c r="Q116" s="163">
        <v>5</v>
      </c>
      <c r="R116" s="163">
        <v>5</v>
      </c>
      <c r="S116" s="163">
        <v>5</v>
      </c>
      <c r="T116" s="163">
        <v>5</v>
      </c>
    </row>
    <row r="117" spans="1:21" ht="12.75" x14ac:dyDescent="0.2">
      <c r="A117" s="162">
        <v>44457.45651094908</v>
      </c>
      <c r="B117" s="163" t="s">
        <v>274</v>
      </c>
      <c r="C117" s="163" t="s">
        <v>26</v>
      </c>
      <c r="D117" s="163" t="s">
        <v>27</v>
      </c>
      <c r="E117" s="163" t="s">
        <v>30</v>
      </c>
      <c r="F117" s="163" t="s">
        <v>48</v>
      </c>
      <c r="G117" s="163" t="s">
        <v>254</v>
      </c>
      <c r="H117" s="163" t="s">
        <v>169</v>
      </c>
      <c r="I117" s="163">
        <v>5</v>
      </c>
      <c r="J117" s="163">
        <v>5</v>
      </c>
      <c r="K117" s="163">
        <v>5</v>
      </c>
      <c r="L117" s="163">
        <v>5</v>
      </c>
      <c r="M117" s="163">
        <v>5</v>
      </c>
      <c r="N117" s="163">
        <v>5</v>
      </c>
      <c r="O117" s="163">
        <v>5</v>
      </c>
      <c r="P117" s="163">
        <v>5</v>
      </c>
      <c r="Q117" s="163">
        <v>5</v>
      </c>
      <c r="R117" s="163">
        <v>3</v>
      </c>
      <c r="S117" s="163">
        <v>4</v>
      </c>
      <c r="T117" s="163">
        <v>5</v>
      </c>
    </row>
    <row r="118" spans="1:21" ht="12.75" x14ac:dyDescent="0.2">
      <c r="A118" s="162">
        <v>44457.456858171296</v>
      </c>
      <c r="B118" s="163" t="s">
        <v>424</v>
      </c>
      <c r="C118" s="163" t="s">
        <v>20</v>
      </c>
      <c r="D118" s="163" t="s">
        <v>27</v>
      </c>
      <c r="E118" s="163" t="s">
        <v>30</v>
      </c>
      <c r="F118" s="163" t="s">
        <v>425</v>
      </c>
      <c r="G118" s="163" t="s">
        <v>190</v>
      </c>
      <c r="H118" s="163" t="s">
        <v>36</v>
      </c>
      <c r="I118" s="163">
        <v>4</v>
      </c>
      <c r="J118" s="163">
        <v>4</v>
      </c>
      <c r="K118" s="163">
        <v>4</v>
      </c>
      <c r="L118" s="163">
        <v>4</v>
      </c>
      <c r="M118" s="163">
        <v>5</v>
      </c>
      <c r="N118" s="163">
        <v>4</v>
      </c>
      <c r="O118" s="163">
        <v>5</v>
      </c>
      <c r="P118" s="163">
        <v>5</v>
      </c>
      <c r="Q118" s="163">
        <v>5</v>
      </c>
      <c r="R118" s="163">
        <v>3</v>
      </c>
      <c r="S118" s="163">
        <v>4</v>
      </c>
      <c r="T118" s="163">
        <v>4</v>
      </c>
    </row>
    <row r="119" spans="1:21" ht="12.75" x14ac:dyDescent="0.2">
      <c r="A119" s="162">
        <v>44457.457461296297</v>
      </c>
      <c r="B119" s="163" t="s">
        <v>261</v>
      </c>
      <c r="C119" s="163" t="s">
        <v>26</v>
      </c>
      <c r="D119" s="163" t="s">
        <v>21</v>
      </c>
      <c r="E119" s="163" t="s">
        <v>22</v>
      </c>
      <c r="F119" s="163" t="s">
        <v>23</v>
      </c>
      <c r="G119" s="163" t="s">
        <v>172</v>
      </c>
      <c r="H119" s="163" t="s">
        <v>169</v>
      </c>
      <c r="I119" s="163">
        <v>5</v>
      </c>
      <c r="J119" s="163">
        <v>5</v>
      </c>
      <c r="K119" s="163">
        <v>5</v>
      </c>
      <c r="L119" s="163">
        <v>5</v>
      </c>
      <c r="M119" s="163">
        <v>5</v>
      </c>
      <c r="N119" s="163">
        <v>5</v>
      </c>
      <c r="O119" s="163">
        <v>5</v>
      </c>
      <c r="P119" s="163">
        <v>5</v>
      </c>
      <c r="Q119" s="163">
        <v>5</v>
      </c>
      <c r="R119" s="163">
        <v>3</v>
      </c>
      <c r="S119" s="163">
        <v>4</v>
      </c>
      <c r="T119" s="163">
        <v>4</v>
      </c>
    </row>
    <row r="120" spans="1:21" ht="12.75" x14ac:dyDescent="0.2">
      <c r="A120" s="162">
        <v>44457.457726018518</v>
      </c>
      <c r="B120" s="163" t="s">
        <v>426</v>
      </c>
      <c r="C120" s="163" t="s">
        <v>26</v>
      </c>
      <c r="D120" s="163" t="s">
        <v>21</v>
      </c>
      <c r="E120" s="163" t="s">
        <v>22</v>
      </c>
      <c r="F120" s="163" t="s">
        <v>51</v>
      </c>
      <c r="G120" s="163" t="s">
        <v>51</v>
      </c>
      <c r="H120" s="163" t="s">
        <v>24</v>
      </c>
      <c r="I120" s="163">
        <v>5</v>
      </c>
      <c r="J120" s="163">
        <v>5</v>
      </c>
      <c r="K120" s="163">
        <v>5</v>
      </c>
      <c r="L120" s="163">
        <v>5</v>
      </c>
      <c r="M120" s="163">
        <v>5</v>
      </c>
      <c r="N120" s="163">
        <v>5</v>
      </c>
      <c r="O120" s="163">
        <v>5</v>
      </c>
      <c r="P120" s="163">
        <v>5</v>
      </c>
      <c r="Q120" s="163">
        <v>5</v>
      </c>
      <c r="R120" s="163">
        <v>2</v>
      </c>
      <c r="S120" s="163">
        <v>3</v>
      </c>
      <c r="T120" s="163">
        <v>4</v>
      </c>
      <c r="U120" s="163" t="s">
        <v>427</v>
      </c>
    </row>
    <row r="121" spans="1:21" ht="12.75" x14ac:dyDescent="0.2">
      <c r="A121" s="162">
        <v>44457.458014270829</v>
      </c>
      <c r="B121" s="163" t="s">
        <v>212</v>
      </c>
      <c r="C121" s="163" t="s">
        <v>26</v>
      </c>
      <c r="D121" s="163" t="s">
        <v>21</v>
      </c>
      <c r="E121" s="163" t="s">
        <v>30</v>
      </c>
      <c r="F121" s="163" t="s">
        <v>203</v>
      </c>
      <c r="G121" s="163" t="s">
        <v>214</v>
      </c>
      <c r="H121" s="163" t="s">
        <v>31</v>
      </c>
      <c r="I121" s="163">
        <v>4</v>
      </c>
      <c r="J121" s="163">
        <v>4</v>
      </c>
      <c r="K121" s="163">
        <v>4</v>
      </c>
      <c r="L121" s="163">
        <v>4</v>
      </c>
      <c r="M121" s="163">
        <v>4</v>
      </c>
      <c r="N121" s="163">
        <v>4</v>
      </c>
      <c r="O121" s="163">
        <v>4</v>
      </c>
      <c r="P121" s="163">
        <v>4</v>
      </c>
      <c r="Q121" s="163">
        <v>4</v>
      </c>
      <c r="R121" s="163">
        <v>4</v>
      </c>
      <c r="S121" s="163">
        <v>4</v>
      </c>
      <c r="T121" s="163">
        <v>4</v>
      </c>
      <c r="U121" s="163" t="s">
        <v>428</v>
      </c>
    </row>
    <row r="122" spans="1:21" ht="12.75" x14ac:dyDescent="0.2">
      <c r="A122" s="162">
        <v>44457.458104965277</v>
      </c>
      <c r="B122" s="163" t="s">
        <v>260</v>
      </c>
      <c r="C122" s="163" t="s">
        <v>26</v>
      </c>
      <c r="D122" s="163" t="s">
        <v>27</v>
      </c>
      <c r="E122" s="163" t="s">
        <v>30</v>
      </c>
      <c r="F122" s="163" t="s">
        <v>429</v>
      </c>
      <c r="G122" s="163" t="s">
        <v>259</v>
      </c>
      <c r="H122" s="163" t="s">
        <v>31</v>
      </c>
      <c r="I122" s="163">
        <v>5</v>
      </c>
      <c r="J122" s="163">
        <v>5</v>
      </c>
      <c r="K122" s="163">
        <v>5</v>
      </c>
      <c r="L122" s="163">
        <v>5</v>
      </c>
      <c r="N122" s="163">
        <v>5</v>
      </c>
      <c r="O122" s="163">
        <v>4</v>
      </c>
      <c r="P122" s="163">
        <v>5</v>
      </c>
      <c r="Q122" s="163">
        <v>5</v>
      </c>
      <c r="R122" s="163">
        <v>2</v>
      </c>
      <c r="S122" s="163">
        <v>4</v>
      </c>
      <c r="T122" s="163">
        <v>4</v>
      </c>
      <c r="U122" s="163" t="s">
        <v>483</v>
      </c>
    </row>
    <row r="123" spans="1:21" ht="12.75" x14ac:dyDescent="0.2">
      <c r="A123" s="162">
        <v>44457.458261342588</v>
      </c>
      <c r="B123" s="163" t="s">
        <v>430</v>
      </c>
      <c r="C123" s="163" t="s">
        <v>20</v>
      </c>
      <c r="D123" s="163" t="s">
        <v>25</v>
      </c>
      <c r="E123" s="163" t="s">
        <v>22</v>
      </c>
      <c r="F123" s="163" t="s">
        <v>51</v>
      </c>
      <c r="G123" s="163" t="s">
        <v>33</v>
      </c>
      <c r="H123" s="163" t="s">
        <v>24</v>
      </c>
      <c r="J123" s="163">
        <v>4</v>
      </c>
      <c r="K123" s="163">
        <v>4</v>
      </c>
      <c r="L123" s="163">
        <v>3</v>
      </c>
      <c r="M123" s="163">
        <v>4</v>
      </c>
      <c r="N123" s="163">
        <v>3</v>
      </c>
      <c r="O123" s="163">
        <v>4</v>
      </c>
      <c r="P123" s="163">
        <v>4</v>
      </c>
      <c r="Q123" s="163">
        <v>5</v>
      </c>
      <c r="R123" s="163">
        <v>3</v>
      </c>
      <c r="S123" s="163">
        <v>3</v>
      </c>
      <c r="T123" s="163">
        <v>3</v>
      </c>
    </row>
    <row r="124" spans="1:21" ht="12.75" x14ac:dyDescent="0.2">
      <c r="A124" s="162">
        <v>44457.458627430555</v>
      </c>
      <c r="B124" s="163" t="s">
        <v>271</v>
      </c>
      <c r="C124" s="163" t="s">
        <v>26</v>
      </c>
      <c r="D124" s="163" t="s">
        <v>25</v>
      </c>
      <c r="E124" s="163" t="s">
        <v>30</v>
      </c>
      <c r="F124" s="163" t="s">
        <v>51</v>
      </c>
      <c r="G124" s="163" t="s">
        <v>51</v>
      </c>
      <c r="H124" s="163" t="s">
        <v>31</v>
      </c>
      <c r="I124" s="163">
        <v>5</v>
      </c>
      <c r="J124" s="163">
        <v>5</v>
      </c>
      <c r="K124" s="163">
        <v>5</v>
      </c>
      <c r="L124" s="163">
        <v>4</v>
      </c>
      <c r="M124" s="163">
        <v>4</v>
      </c>
      <c r="N124" s="163">
        <v>4</v>
      </c>
      <c r="O124" s="163">
        <v>5</v>
      </c>
      <c r="P124" s="163">
        <v>5</v>
      </c>
      <c r="Q124" s="163">
        <v>5</v>
      </c>
      <c r="R124" s="163">
        <v>3</v>
      </c>
      <c r="S124" s="163">
        <v>4</v>
      </c>
      <c r="T124" s="163">
        <v>4</v>
      </c>
    </row>
    <row r="125" spans="1:21" ht="12.75" x14ac:dyDescent="0.2">
      <c r="A125" s="162">
        <v>44457.459618865745</v>
      </c>
      <c r="B125" s="163" t="s">
        <v>239</v>
      </c>
      <c r="C125" s="163" t="s">
        <v>20</v>
      </c>
      <c r="D125" s="163" t="s">
        <v>21</v>
      </c>
      <c r="E125" s="163" t="s">
        <v>22</v>
      </c>
      <c r="F125" s="163" t="s">
        <v>29</v>
      </c>
      <c r="G125" s="163" t="s">
        <v>52</v>
      </c>
      <c r="H125" s="163" t="s">
        <v>169</v>
      </c>
      <c r="I125" s="163">
        <v>4</v>
      </c>
      <c r="J125" s="163">
        <v>4</v>
      </c>
      <c r="K125" s="163">
        <v>4</v>
      </c>
      <c r="L125" s="163">
        <v>5</v>
      </c>
      <c r="M125" s="163">
        <v>4</v>
      </c>
      <c r="N125" s="163">
        <v>5</v>
      </c>
      <c r="O125" s="163">
        <v>5</v>
      </c>
      <c r="P125" s="163">
        <v>5</v>
      </c>
      <c r="Q125" s="163">
        <v>5</v>
      </c>
      <c r="R125" s="163">
        <v>4</v>
      </c>
      <c r="S125" s="163">
        <v>4</v>
      </c>
      <c r="T125" s="163">
        <v>5</v>
      </c>
    </row>
    <row r="126" spans="1:21" ht="12.75" x14ac:dyDescent="0.2">
      <c r="A126" s="162">
        <v>44457.459663298607</v>
      </c>
      <c r="B126" s="163" t="s">
        <v>257</v>
      </c>
      <c r="C126" s="163" t="s">
        <v>26</v>
      </c>
      <c r="D126" s="163" t="s">
        <v>27</v>
      </c>
      <c r="E126" s="163" t="s">
        <v>30</v>
      </c>
      <c r="F126" s="163" t="s">
        <v>153</v>
      </c>
      <c r="G126" s="163" t="s">
        <v>158</v>
      </c>
      <c r="H126" s="163" t="s">
        <v>31</v>
      </c>
      <c r="I126" s="163">
        <v>5</v>
      </c>
      <c r="J126" s="163">
        <v>5</v>
      </c>
      <c r="K126" s="163">
        <v>5</v>
      </c>
      <c r="L126" s="163">
        <v>5</v>
      </c>
      <c r="M126" s="163">
        <v>5</v>
      </c>
      <c r="N126" s="163">
        <v>5</v>
      </c>
      <c r="O126" s="163">
        <v>5</v>
      </c>
      <c r="P126" s="163">
        <v>5</v>
      </c>
      <c r="Q126" s="163">
        <v>5</v>
      </c>
      <c r="R126" s="163">
        <v>4</v>
      </c>
      <c r="S126" s="163">
        <v>4</v>
      </c>
      <c r="T126" s="163">
        <v>4</v>
      </c>
    </row>
    <row r="127" spans="1:21" ht="12.75" x14ac:dyDescent="0.2">
      <c r="A127" s="162">
        <v>44457.460715717592</v>
      </c>
      <c r="B127" s="163" t="s">
        <v>431</v>
      </c>
      <c r="C127" s="163" t="s">
        <v>26</v>
      </c>
      <c r="D127" s="163" t="s">
        <v>25</v>
      </c>
      <c r="E127" s="163" t="s">
        <v>22</v>
      </c>
      <c r="F127" s="163" t="s">
        <v>44</v>
      </c>
      <c r="G127" s="163" t="s">
        <v>205</v>
      </c>
      <c r="H127" s="163" t="s">
        <v>169</v>
      </c>
      <c r="I127" s="163">
        <v>5</v>
      </c>
      <c r="J127" s="163">
        <v>5</v>
      </c>
      <c r="K127" s="163">
        <v>5</v>
      </c>
      <c r="L127" s="163">
        <v>5</v>
      </c>
      <c r="M127" s="163">
        <v>5</v>
      </c>
      <c r="N127" s="163">
        <v>5</v>
      </c>
      <c r="O127" s="163">
        <v>5</v>
      </c>
      <c r="P127" s="163">
        <v>5</v>
      </c>
      <c r="Q127" s="163">
        <v>5</v>
      </c>
      <c r="R127" s="163">
        <v>3</v>
      </c>
      <c r="S127" s="163">
        <v>4</v>
      </c>
      <c r="T127" s="163">
        <v>5</v>
      </c>
    </row>
    <row r="128" spans="1:21" ht="12.75" x14ac:dyDescent="0.2">
      <c r="A128" s="162">
        <v>44457.460996469905</v>
      </c>
      <c r="B128" s="163" t="s">
        <v>432</v>
      </c>
      <c r="C128" s="163" t="s">
        <v>20</v>
      </c>
      <c r="D128" s="163" t="s">
        <v>27</v>
      </c>
      <c r="E128" s="163" t="s">
        <v>30</v>
      </c>
      <c r="F128" s="163" t="s">
        <v>23</v>
      </c>
      <c r="G128" s="163" t="s">
        <v>190</v>
      </c>
      <c r="H128" s="163" t="s">
        <v>24</v>
      </c>
      <c r="I128" s="163">
        <v>5</v>
      </c>
      <c r="J128" s="163">
        <v>5</v>
      </c>
      <c r="K128" s="163">
        <v>5</v>
      </c>
      <c r="L128" s="163">
        <v>5</v>
      </c>
      <c r="M128" s="163">
        <v>5</v>
      </c>
      <c r="N128" s="163">
        <v>5</v>
      </c>
      <c r="O128" s="163">
        <v>5</v>
      </c>
      <c r="P128" s="163">
        <v>5</v>
      </c>
      <c r="Q128" s="163">
        <v>5</v>
      </c>
      <c r="R128" s="163">
        <v>5</v>
      </c>
      <c r="S128" s="163">
        <v>5</v>
      </c>
      <c r="T128" s="163">
        <v>5</v>
      </c>
    </row>
    <row r="129" spans="1:21" ht="12.75" x14ac:dyDescent="0.2">
      <c r="A129" s="162">
        <v>44457.461685856484</v>
      </c>
      <c r="B129" s="163" t="s">
        <v>256</v>
      </c>
      <c r="C129" s="163" t="s">
        <v>20</v>
      </c>
      <c r="D129" s="163" t="s">
        <v>25</v>
      </c>
      <c r="E129" s="163" t="s">
        <v>30</v>
      </c>
      <c r="F129" s="163" t="s">
        <v>29</v>
      </c>
      <c r="G129" s="163" t="s">
        <v>232</v>
      </c>
      <c r="H129" s="163" t="s">
        <v>36</v>
      </c>
      <c r="I129" s="163">
        <v>5</v>
      </c>
      <c r="J129" s="163">
        <v>5</v>
      </c>
      <c r="K129" s="163">
        <v>5</v>
      </c>
      <c r="L129" s="163">
        <v>5</v>
      </c>
      <c r="M129" s="163">
        <v>5</v>
      </c>
      <c r="N129" s="163">
        <v>5</v>
      </c>
      <c r="O129" s="163">
        <v>5</v>
      </c>
      <c r="P129" s="163">
        <v>5</v>
      </c>
      <c r="Q129" s="163">
        <v>5</v>
      </c>
      <c r="R129" s="163">
        <v>5</v>
      </c>
      <c r="S129" s="163">
        <v>5</v>
      </c>
      <c r="T129" s="163">
        <v>5</v>
      </c>
      <c r="U129" s="163" t="s">
        <v>433</v>
      </c>
    </row>
    <row r="130" spans="1:21" ht="12.75" x14ac:dyDescent="0.2">
      <c r="A130" s="162">
        <v>44457.462404872684</v>
      </c>
      <c r="B130" s="163" t="s">
        <v>434</v>
      </c>
      <c r="C130" s="163" t="s">
        <v>20</v>
      </c>
      <c r="D130" s="163" t="s">
        <v>27</v>
      </c>
      <c r="E130" s="163" t="s">
        <v>30</v>
      </c>
      <c r="F130" s="163" t="s">
        <v>153</v>
      </c>
      <c r="G130" s="163" t="s">
        <v>435</v>
      </c>
      <c r="H130" s="163" t="s">
        <v>24</v>
      </c>
      <c r="I130" s="163">
        <v>4</v>
      </c>
      <c r="J130" s="163">
        <v>4</v>
      </c>
      <c r="K130" s="163">
        <v>5</v>
      </c>
      <c r="L130" s="163">
        <v>5</v>
      </c>
      <c r="M130" s="163">
        <v>4</v>
      </c>
      <c r="N130" s="163">
        <v>4</v>
      </c>
      <c r="O130" s="163">
        <v>5</v>
      </c>
      <c r="P130" s="163">
        <v>5</v>
      </c>
      <c r="Q130" s="163">
        <v>5</v>
      </c>
      <c r="R130" s="163">
        <v>3</v>
      </c>
      <c r="S130" s="163">
        <v>4</v>
      </c>
      <c r="T130" s="163">
        <v>4</v>
      </c>
      <c r="U130" s="163" t="s">
        <v>484</v>
      </c>
    </row>
    <row r="131" spans="1:21" ht="12.75" x14ac:dyDescent="0.2">
      <c r="A131" s="162">
        <v>44457.463293576388</v>
      </c>
      <c r="B131" s="163" t="s">
        <v>188</v>
      </c>
      <c r="C131" s="163" t="s">
        <v>26</v>
      </c>
      <c r="D131" s="163" t="s">
        <v>25</v>
      </c>
      <c r="E131" s="163" t="s">
        <v>22</v>
      </c>
      <c r="F131" s="163" t="s">
        <v>178</v>
      </c>
      <c r="G131" s="163" t="s">
        <v>28</v>
      </c>
      <c r="H131" s="163" t="s">
        <v>169</v>
      </c>
      <c r="I131" s="163">
        <v>5</v>
      </c>
      <c r="J131" s="163">
        <v>5</v>
      </c>
      <c r="K131" s="163">
        <v>5</v>
      </c>
      <c r="L131" s="163">
        <v>4</v>
      </c>
      <c r="M131" s="163">
        <v>4</v>
      </c>
      <c r="N131" s="163">
        <v>4</v>
      </c>
      <c r="O131" s="163">
        <v>5</v>
      </c>
      <c r="P131" s="163">
        <v>5</v>
      </c>
      <c r="Q131" s="163">
        <v>5</v>
      </c>
      <c r="R131" s="163">
        <v>3</v>
      </c>
      <c r="S131" s="163">
        <v>4</v>
      </c>
      <c r="T131" s="163">
        <v>4</v>
      </c>
      <c r="U131" s="163" t="s">
        <v>40</v>
      </c>
    </row>
    <row r="132" spans="1:21" ht="12.75" x14ac:dyDescent="0.2">
      <c r="A132" s="162">
        <v>44457.463740069448</v>
      </c>
      <c r="B132" s="163" t="s">
        <v>436</v>
      </c>
      <c r="C132" s="163" t="s">
        <v>26</v>
      </c>
      <c r="D132" s="163" t="s">
        <v>27</v>
      </c>
      <c r="E132" s="163" t="s">
        <v>22</v>
      </c>
      <c r="F132" s="163" t="s">
        <v>39</v>
      </c>
      <c r="G132" s="163" t="s">
        <v>39</v>
      </c>
      <c r="H132" s="163" t="s">
        <v>31</v>
      </c>
      <c r="I132" s="163">
        <v>4</v>
      </c>
      <c r="J132" s="163">
        <v>4</v>
      </c>
      <c r="K132" s="163">
        <v>4</v>
      </c>
      <c r="L132" s="163">
        <v>4</v>
      </c>
      <c r="M132" s="163">
        <v>4</v>
      </c>
      <c r="N132" s="163">
        <v>4</v>
      </c>
      <c r="O132" s="163">
        <v>5</v>
      </c>
      <c r="P132" s="163">
        <v>5</v>
      </c>
      <c r="Q132" s="163">
        <v>5</v>
      </c>
      <c r="R132" s="163">
        <v>3</v>
      </c>
      <c r="S132" s="163">
        <v>4</v>
      </c>
      <c r="T132" s="163">
        <v>4</v>
      </c>
    </row>
    <row r="133" spans="1:21" ht="12.75" x14ac:dyDescent="0.2">
      <c r="A133" s="162">
        <v>44457.464181284726</v>
      </c>
      <c r="B133" s="163" t="s">
        <v>437</v>
      </c>
      <c r="C133" s="163" t="s">
        <v>20</v>
      </c>
      <c r="D133" s="163" t="s">
        <v>27</v>
      </c>
      <c r="E133" s="163" t="s">
        <v>30</v>
      </c>
      <c r="F133" s="163" t="s">
        <v>50</v>
      </c>
      <c r="G133" s="163" t="s">
        <v>54</v>
      </c>
      <c r="H133" s="163" t="s">
        <v>24</v>
      </c>
      <c r="I133" s="163">
        <v>5</v>
      </c>
      <c r="J133" s="163">
        <v>5</v>
      </c>
      <c r="K133" s="163">
        <v>5</v>
      </c>
      <c r="L133" s="163">
        <v>4</v>
      </c>
      <c r="M133" s="163">
        <v>5</v>
      </c>
      <c r="N133" s="163">
        <v>5</v>
      </c>
      <c r="O133" s="163">
        <v>5</v>
      </c>
      <c r="P133" s="163">
        <v>5</v>
      </c>
      <c r="Q133" s="163">
        <v>5</v>
      </c>
      <c r="R133" s="163">
        <v>1</v>
      </c>
      <c r="S133" s="163">
        <v>4</v>
      </c>
      <c r="T133" s="163">
        <v>5</v>
      </c>
      <c r="U133" s="163" t="s">
        <v>438</v>
      </c>
    </row>
    <row r="134" spans="1:21" ht="12.75" x14ac:dyDescent="0.2">
      <c r="A134" s="162">
        <v>44457.465048402781</v>
      </c>
      <c r="B134" s="163" t="s">
        <v>267</v>
      </c>
      <c r="C134" s="163" t="s">
        <v>20</v>
      </c>
      <c r="D134" s="163" t="s">
        <v>25</v>
      </c>
      <c r="E134" s="163" t="s">
        <v>30</v>
      </c>
      <c r="F134" s="163" t="s">
        <v>51</v>
      </c>
      <c r="G134" s="163" t="s">
        <v>184</v>
      </c>
      <c r="H134" s="163" t="s">
        <v>36</v>
      </c>
      <c r="I134" s="163">
        <v>5</v>
      </c>
      <c r="J134" s="163">
        <v>5</v>
      </c>
      <c r="K134" s="163">
        <v>5</v>
      </c>
      <c r="L134" s="163">
        <v>5</v>
      </c>
      <c r="M134" s="163">
        <v>5</v>
      </c>
      <c r="N134" s="163">
        <v>5</v>
      </c>
      <c r="O134" s="163">
        <v>5</v>
      </c>
      <c r="P134" s="163">
        <v>5</v>
      </c>
      <c r="Q134" s="163">
        <v>5</v>
      </c>
      <c r="R134" s="163">
        <v>3</v>
      </c>
      <c r="S134" s="163">
        <v>4</v>
      </c>
      <c r="T134" s="163">
        <v>5</v>
      </c>
      <c r="U134" s="163" t="s">
        <v>485</v>
      </c>
    </row>
    <row r="135" spans="1:21" ht="12.75" x14ac:dyDescent="0.2">
      <c r="A135" s="162">
        <v>44457.465143645837</v>
      </c>
      <c r="B135" s="163" t="s">
        <v>268</v>
      </c>
      <c r="C135" s="163" t="s">
        <v>26</v>
      </c>
      <c r="D135" s="163" t="s">
        <v>25</v>
      </c>
      <c r="E135" s="163" t="s">
        <v>22</v>
      </c>
      <c r="F135" s="163" t="s">
        <v>192</v>
      </c>
      <c r="G135" s="163" t="s">
        <v>439</v>
      </c>
      <c r="H135" s="163" t="s">
        <v>31</v>
      </c>
      <c r="I135" s="163">
        <v>5</v>
      </c>
      <c r="J135" s="163">
        <v>5</v>
      </c>
      <c r="K135" s="163">
        <v>5</v>
      </c>
      <c r="L135" s="163">
        <v>5</v>
      </c>
      <c r="M135" s="163">
        <v>5</v>
      </c>
      <c r="N135" s="163">
        <v>5</v>
      </c>
      <c r="O135" s="163">
        <v>5</v>
      </c>
      <c r="P135" s="163">
        <v>5</v>
      </c>
      <c r="Q135" s="163">
        <v>5</v>
      </c>
      <c r="R135" s="163">
        <v>3</v>
      </c>
      <c r="S135" s="163">
        <v>4</v>
      </c>
      <c r="T135" s="163">
        <v>4</v>
      </c>
      <c r="U135" s="163" t="s">
        <v>486</v>
      </c>
    </row>
    <row r="136" spans="1:21" ht="12.75" x14ac:dyDescent="0.2">
      <c r="A136" s="162">
        <v>44457.465185740744</v>
      </c>
      <c r="B136" s="163" t="s">
        <v>440</v>
      </c>
      <c r="C136" s="163" t="s">
        <v>20</v>
      </c>
      <c r="D136" s="163" t="s">
        <v>21</v>
      </c>
      <c r="E136" s="163" t="s">
        <v>30</v>
      </c>
      <c r="F136" s="163" t="s">
        <v>33</v>
      </c>
      <c r="G136" s="163" t="s">
        <v>51</v>
      </c>
      <c r="H136" s="163" t="s">
        <v>169</v>
      </c>
      <c r="I136" s="163">
        <v>5</v>
      </c>
      <c r="J136" s="163">
        <v>5</v>
      </c>
      <c r="K136" s="163">
        <v>5</v>
      </c>
      <c r="L136" s="163">
        <v>5</v>
      </c>
      <c r="M136" s="163">
        <v>5</v>
      </c>
      <c r="N136" s="163">
        <v>5</v>
      </c>
      <c r="O136" s="163">
        <v>5</v>
      </c>
      <c r="P136" s="163">
        <v>5</v>
      </c>
      <c r="Q136" s="163">
        <v>5</v>
      </c>
      <c r="R136" s="163">
        <v>3</v>
      </c>
      <c r="S136" s="163">
        <v>4</v>
      </c>
      <c r="T136" s="163">
        <v>4</v>
      </c>
      <c r="U136" s="163" t="s">
        <v>47</v>
      </c>
    </row>
    <row r="137" spans="1:21" ht="12.75" x14ac:dyDescent="0.2">
      <c r="A137" s="162">
        <v>44457.465749328709</v>
      </c>
      <c r="B137" s="163" t="s">
        <v>272</v>
      </c>
      <c r="C137" s="163" t="s">
        <v>26</v>
      </c>
      <c r="D137" s="163" t="s">
        <v>27</v>
      </c>
      <c r="E137" s="163" t="s">
        <v>30</v>
      </c>
      <c r="F137" s="163" t="s">
        <v>51</v>
      </c>
      <c r="G137" s="163" t="s">
        <v>51</v>
      </c>
      <c r="H137" s="163" t="s">
        <v>31</v>
      </c>
      <c r="I137" s="163">
        <v>4</v>
      </c>
      <c r="J137" s="163">
        <v>3</v>
      </c>
      <c r="K137" s="163">
        <v>4</v>
      </c>
      <c r="L137" s="163">
        <v>3</v>
      </c>
      <c r="M137" s="163">
        <v>4</v>
      </c>
      <c r="N137" s="163">
        <v>4</v>
      </c>
      <c r="O137" s="163">
        <v>4</v>
      </c>
      <c r="P137" s="163">
        <v>4</v>
      </c>
      <c r="Q137" s="163">
        <v>4</v>
      </c>
      <c r="R137" s="163">
        <v>3</v>
      </c>
      <c r="S137" s="163">
        <v>4</v>
      </c>
      <c r="T137" s="163">
        <v>4</v>
      </c>
    </row>
    <row r="138" spans="1:21" ht="12.75" x14ac:dyDescent="0.2">
      <c r="A138" s="162">
        <v>44457.466531527782</v>
      </c>
      <c r="B138" s="163" t="s">
        <v>441</v>
      </c>
      <c r="C138" s="163" t="s">
        <v>26</v>
      </c>
      <c r="D138" s="163" t="s">
        <v>27</v>
      </c>
      <c r="E138" s="163" t="s">
        <v>30</v>
      </c>
      <c r="F138" s="163" t="s">
        <v>44</v>
      </c>
      <c r="G138" s="163" t="s">
        <v>181</v>
      </c>
      <c r="H138" s="163" t="s">
        <v>24</v>
      </c>
      <c r="I138" s="163">
        <v>4</v>
      </c>
      <c r="J138" s="163">
        <v>4</v>
      </c>
      <c r="K138" s="163">
        <v>4</v>
      </c>
      <c r="L138" s="163">
        <v>4</v>
      </c>
      <c r="M138" s="163">
        <v>4</v>
      </c>
      <c r="N138" s="163">
        <v>4</v>
      </c>
      <c r="O138" s="163">
        <v>4</v>
      </c>
      <c r="P138" s="163">
        <v>4</v>
      </c>
      <c r="Q138" s="163">
        <v>4</v>
      </c>
      <c r="R138" s="163">
        <v>4</v>
      </c>
      <c r="S138" s="163">
        <v>4</v>
      </c>
      <c r="T138" s="163">
        <v>4</v>
      </c>
    </row>
    <row r="139" spans="1:21" ht="12.75" x14ac:dyDescent="0.2">
      <c r="A139" s="162">
        <v>44457.46687311343</v>
      </c>
      <c r="B139" s="163" t="s">
        <v>442</v>
      </c>
      <c r="C139" s="163" t="s">
        <v>20</v>
      </c>
      <c r="D139" s="163" t="s">
        <v>27</v>
      </c>
      <c r="E139" s="163" t="s">
        <v>30</v>
      </c>
      <c r="F139" s="163" t="s">
        <v>44</v>
      </c>
      <c r="G139" s="163" t="s">
        <v>205</v>
      </c>
      <c r="H139" s="163" t="s">
        <v>24</v>
      </c>
      <c r="I139" s="163">
        <v>5</v>
      </c>
      <c r="J139" s="163">
        <v>5</v>
      </c>
      <c r="K139" s="163">
        <v>5</v>
      </c>
      <c r="L139" s="163">
        <v>5</v>
      </c>
      <c r="M139" s="163">
        <v>5</v>
      </c>
      <c r="N139" s="163">
        <v>4</v>
      </c>
      <c r="O139" s="163">
        <v>5</v>
      </c>
      <c r="P139" s="163">
        <v>5</v>
      </c>
      <c r="Q139" s="163">
        <v>5</v>
      </c>
      <c r="R139" s="163">
        <v>3</v>
      </c>
      <c r="S139" s="163">
        <v>4</v>
      </c>
      <c r="T139" s="163">
        <v>4</v>
      </c>
    </row>
    <row r="140" spans="1:21" ht="12.75" x14ac:dyDescent="0.2">
      <c r="A140" s="162">
        <v>44457.467001331017</v>
      </c>
      <c r="B140" s="163" t="s">
        <v>443</v>
      </c>
      <c r="C140" s="163" t="s">
        <v>20</v>
      </c>
      <c r="D140" s="163" t="s">
        <v>25</v>
      </c>
      <c r="E140" s="163" t="s">
        <v>30</v>
      </c>
      <c r="F140" s="163" t="s">
        <v>29</v>
      </c>
      <c r="G140" s="163" t="s">
        <v>199</v>
      </c>
      <c r="H140" s="163" t="s">
        <v>169</v>
      </c>
      <c r="I140" s="163">
        <v>5</v>
      </c>
      <c r="J140" s="163">
        <v>5</v>
      </c>
      <c r="K140" s="163">
        <v>5</v>
      </c>
      <c r="L140" s="163">
        <v>4</v>
      </c>
      <c r="M140" s="163">
        <v>5</v>
      </c>
      <c r="N140" s="163">
        <v>5</v>
      </c>
      <c r="O140" s="163">
        <v>5</v>
      </c>
      <c r="P140" s="163">
        <v>5</v>
      </c>
      <c r="Q140" s="163">
        <v>5</v>
      </c>
      <c r="R140" s="163">
        <v>3</v>
      </c>
      <c r="S140" s="163">
        <v>5</v>
      </c>
      <c r="T140" s="163">
        <v>5</v>
      </c>
    </row>
    <row r="141" spans="1:21" ht="12.75" x14ac:dyDescent="0.2">
      <c r="A141" s="162">
        <v>44457.467425474533</v>
      </c>
      <c r="B141" s="163" t="s">
        <v>444</v>
      </c>
      <c r="C141" s="163" t="s">
        <v>26</v>
      </c>
      <c r="D141" s="163" t="s">
        <v>27</v>
      </c>
      <c r="E141" s="163" t="s">
        <v>30</v>
      </c>
      <c r="F141" s="163" t="s">
        <v>283</v>
      </c>
      <c r="G141" s="163" t="s">
        <v>284</v>
      </c>
      <c r="H141" s="163" t="s">
        <v>36</v>
      </c>
      <c r="I141" s="163">
        <v>5</v>
      </c>
      <c r="J141" s="163">
        <v>4</v>
      </c>
      <c r="K141" s="163">
        <v>4</v>
      </c>
      <c r="L141" s="163">
        <v>4</v>
      </c>
      <c r="M141" s="163">
        <v>4</v>
      </c>
      <c r="N141" s="163">
        <v>4</v>
      </c>
      <c r="O141" s="163">
        <v>4</v>
      </c>
      <c r="P141" s="163">
        <v>5</v>
      </c>
      <c r="Q141" s="163">
        <v>5</v>
      </c>
      <c r="R141" s="163">
        <v>2</v>
      </c>
      <c r="S141" s="163">
        <v>4</v>
      </c>
      <c r="T141" s="163">
        <v>4</v>
      </c>
    </row>
    <row r="142" spans="1:21" ht="12.75" x14ac:dyDescent="0.2">
      <c r="A142" s="162">
        <v>44457.467478842591</v>
      </c>
      <c r="B142" s="163" t="s">
        <v>196</v>
      </c>
      <c r="C142" s="163" t="s">
        <v>26</v>
      </c>
      <c r="D142" s="163" t="s">
        <v>25</v>
      </c>
      <c r="E142" s="163" t="s">
        <v>22</v>
      </c>
      <c r="F142" s="163" t="s">
        <v>49</v>
      </c>
      <c r="G142" s="163" t="s">
        <v>43</v>
      </c>
      <c r="H142" s="163" t="s">
        <v>169</v>
      </c>
      <c r="I142" s="163">
        <v>4</v>
      </c>
      <c r="J142" s="163">
        <v>5</v>
      </c>
      <c r="K142" s="163">
        <v>5</v>
      </c>
      <c r="L142" s="163">
        <v>4</v>
      </c>
      <c r="M142" s="163">
        <v>5</v>
      </c>
      <c r="N142" s="163">
        <v>5</v>
      </c>
      <c r="O142" s="163">
        <v>5</v>
      </c>
      <c r="P142" s="163">
        <v>5</v>
      </c>
      <c r="Q142" s="163">
        <v>5</v>
      </c>
      <c r="R142" s="163">
        <v>2</v>
      </c>
      <c r="S142" s="163">
        <v>4</v>
      </c>
      <c r="T142" s="163">
        <v>5</v>
      </c>
    </row>
    <row r="143" spans="1:21" ht="12.75" x14ac:dyDescent="0.2">
      <c r="A143" s="162">
        <v>44457.467755532409</v>
      </c>
      <c r="B143" s="163" t="s">
        <v>251</v>
      </c>
      <c r="C143" s="163" t="s">
        <v>26</v>
      </c>
      <c r="D143" s="163" t="s">
        <v>25</v>
      </c>
      <c r="E143" s="163" t="s">
        <v>22</v>
      </c>
      <c r="F143" s="163" t="s">
        <v>51</v>
      </c>
      <c r="G143" s="163" t="s">
        <v>51</v>
      </c>
      <c r="H143" s="163" t="s">
        <v>31</v>
      </c>
      <c r="I143" s="163">
        <v>4</v>
      </c>
      <c r="J143" s="163">
        <v>4</v>
      </c>
      <c r="K143" s="163">
        <v>3</v>
      </c>
      <c r="L143" s="163">
        <v>3</v>
      </c>
      <c r="M143" s="163">
        <v>3</v>
      </c>
      <c r="N143" s="163">
        <v>3</v>
      </c>
      <c r="O143" s="163">
        <v>3</v>
      </c>
      <c r="P143" s="163">
        <v>3</v>
      </c>
      <c r="Q143" s="163">
        <v>4</v>
      </c>
      <c r="R143" s="163">
        <v>3</v>
      </c>
      <c r="S143" s="163">
        <v>4</v>
      </c>
      <c r="T143" s="163">
        <v>4</v>
      </c>
      <c r="U143" s="163" t="s">
        <v>47</v>
      </c>
    </row>
    <row r="144" spans="1:21" ht="12.75" x14ac:dyDescent="0.2">
      <c r="A144" s="162">
        <v>44457.468021793982</v>
      </c>
      <c r="B144" s="163" t="s">
        <v>242</v>
      </c>
      <c r="C144" s="163" t="s">
        <v>20</v>
      </c>
      <c r="D144" s="163" t="s">
        <v>27</v>
      </c>
      <c r="E144" s="163" t="s">
        <v>30</v>
      </c>
      <c r="F144" s="163" t="s">
        <v>51</v>
      </c>
      <c r="G144" s="163" t="s">
        <v>445</v>
      </c>
      <c r="H144" s="163" t="s">
        <v>31</v>
      </c>
      <c r="I144" s="163">
        <v>5</v>
      </c>
      <c r="J144" s="163">
        <v>5</v>
      </c>
      <c r="K144" s="163">
        <v>5</v>
      </c>
      <c r="L144" s="163">
        <v>5</v>
      </c>
      <c r="M144" s="163">
        <v>5</v>
      </c>
      <c r="N144" s="163">
        <v>5</v>
      </c>
      <c r="O144" s="163">
        <v>5</v>
      </c>
      <c r="P144" s="163">
        <v>5</v>
      </c>
      <c r="Q144" s="163">
        <v>5</v>
      </c>
      <c r="R144" s="163">
        <v>5</v>
      </c>
      <c r="S144" s="163">
        <v>5</v>
      </c>
      <c r="T144" s="163">
        <v>5</v>
      </c>
      <c r="U144" s="163" t="s">
        <v>492</v>
      </c>
    </row>
    <row r="145" spans="1:21" ht="12.75" x14ac:dyDescent="0.2">
      <c r="A145" s="162">
        <v>44457.468072476855</v>
      </c>
      <c r="B145" s="163" t="s">
        <v>446</v>
      </c>
      <c r="C145" s="163" t="s">
        <v>26</v>
      </c>
      <c r="D145" s="163" t="s">
        <v>21</v>
      </c>
      <c r="E145" s="163" t="s">
        <v>30</v>
      </c>
      <c r="F145" s="163" t="s">
        <v>41</v>
      </c>
      <c r="G145" s="163" t="s">
        <v>51</v>
      </c>
      <c r="H145" s="163" t="s">
        <v>24</v>
      </c>
      <c r="I145" s="163">
        <v>4</v>
      </c>
      <c r="J145" s="163">
        <v>4</v>
      </c>
      <c r="K145" s="163">
        <v>4</v>
      </c>
      <c r="L145" s="163">
        <v>4</v>
      </c>
      <c r="M145" s="163">
        <v>5</v>
      </c>
      <c r="N145" s="163">
        <v>5</v>
      </c>
      <c r="O145" s="163">
        <v>5</v>
      </c>
      <c r="P145" s="163">
        <v>5</v>
      </c>
      <c r="Q145" s="163">
        <v>5</v>
      </c>
      <c r="R145" s="163">
        <v>2</v>
      </c>
      <c r="S145" s="163">
        <v>3</v>
      </c>
      <c r="T145" s="163">
        <v>4</v>
      </c>
      <c r="U145" s="163" t="s">
        <v>487</v>
      </c>
    </row>
    <row r="146" spans="1:21" ht="12.75" x14ac:dyDescent="0.2">
      <c r="A146" s="162">
        <v>44457.469572245369</v>
      </c>
      <c r="B146" s="163" t="s">
        <v>275</v>
      </c>
      <c r="C146" s="163" t="s">
        <v>26</v>
      </c>
      <c r="D146" s="163" t="s">
        <v>27</v>
      </c>
      <c r="E146" s="163" t="s">
        <v>30</v>
      </c>
      <c r="F146" s="163" t="s">
        <v>51</v>
      </c>
      <c r="G146" s="163" t="s">
        <v>51</v>
      </c>
      <c r="H146" s="163" t="s">
        <v>36</v>
      </c>
      <c r="I146" s="163">
        <v>5</v>
      </c>
      <c r="J146" s="163">
        <v>5</v>
      </c>
      <c r="K146" s="163">
        <v>4</v>
      </c>
      <c r="L146" s="163">
        <v>4</v>
      </c>
      <c r="M146" s="163">
        <v>5</v>
      </c>
      <c r="N146" s="163">
        <v>5</v>
      </c>
      <c r="O146" s="163">
        <v>5</v>
      </c>
      <c r="P146" s="163">
        <v>5</v>
      </c>
      <c r="Q146" s="163">
        <v>5</v>
      </c>
      <c r="R146" s="163">
        <v>3</v>
      </c>
      <c r="S146" s="163">
        <v>4</v>
      </c>
      <c r="T146" s="163">
        <v>5</v>
      </c>
    </row>
    <row r="147" spans="1:21" ht="12.75" x14ac:dyDescent="0.2">
      <c r="A147" s="162">
        <v>44457.471796851853</v>
      </c>
      <c r="B147" s="163" t="s">
        <v>265</v>
      </c>
      <c r="C147" s="163" t="s">
        <v>20</v>
      </c>
      <c r="D147" s="163" t="s">
        <v>21</v>
      </c>
      <c r="E147" s="163" t="s">
        <v>22</v>
      </c>
      <c r="F147" s="163" t="s">
        <v>192</v>
      </c>
      <c r="G147" s="163" t="s">
        <v>201</v>
      </c>
      <c r="H147" s="163" t="s">
        <v>31</v>
      </c>
      <c r="I147" s="163">
        <v>5</v>
      </c>
      <c r="J147" s="163">
        <v>5</v>
      </c>
      <c r="K147" s="163">
        <v>5</v>
      </c>
      <c r="L147" s="163">
        <v>5</v>
      </c>
      <c r="M147" s="163">
        <v>5</v>
      </c>
      <c r="N147" s="163">
        <v>4</v>
      </c>
      <c r="O147" s="163">
        <v>5</v>
      </c>
      <c r="P147" s="163">
        <v>5</v>
      </c>
      <c r="Q147" s="163">
        <v>5</v>
      </c>
      <c r="R147" s="163">
        <v>3</v>
      </c>
      <c r="S147" s="163">
        <v>4</v>
      </c>
      <c r="T147" s="163">
        <v>5</v>
      </c>
    </row>
    <row r="148" spans="1:21" ht="12.75" x14ac:dyDescent="0.2">
      <c r="A148" s="162">
        <v>44457.471863611107</v>
      </c>
      <c r="B148" s="163" t="s">
        <v>447</v>
      </c>
      <c r="C148" s="163" t="s">
        <v>20</v>
      </c>
      <c r="D148" s="163" t="s">
        <v>25</v>
      </c>
      <c r="E148" s="163" t="s">
        <v>30</v>
      </c>
      <c r="F148" s="163" t="s">
        <v>283</v>
      </c>
      <c r="G148" s="163" t="s">
        <v>284</v>
      </c>
      <c r="H148" s="163" t="s">
        <v>36</v>
      </c>
      <c r="I148" s="163">
        <v>4</v>
      </c>
      <c r="J148" s="163">
        <v>4</v>
      </c>
      <c r="K148" s="163">
        <v>4</v>
      </c>
      <c r="L148" s="163">
        <v>4</v>
      </c>
      <c r="M148" s="163">
        <v>4</v>
      </c>
      <c r="N148" s="163">
        <v>4</v>
      </c>
      <c r="O148" s="163">
        <v>4</v>
      </c>
      <c r="P148" s="163">
        <v>4</v>
      </c>
      <c r="Q148" s="163">
        <v>4</v>
      </c>
      <c r="R148" s="163">
        <v>4</v>
      </c>
      <c r="S148" s="163">
        <v>4</v>
      </c>
      <c r="T148" s="163">
        <v>4</v>
      </c>
      <c r="U148" s="163" t="s">
        <v>40</v>
      </c>
    </row>
    <row r="149" spans="1:21" ht="12.75" x14ac:dyDescent="0.2">
      <c r="A149" s="162">
        <v>44457.472295972228</v>
      </c>
      <c r="B149" s="163" t="s">
        <v>163</v>
      </c>
      <c r="C149" s="163" t="s">
        <v>20</v>
      </c>
      <c r="D149" s="163" t="s">
        <v>27</v>
      </c>
      <c r="E149" s="163" t="s">
        <v>22</v>
      </c>
      <c r="F149" s="163" t="s">
        <v>44</v>
      </c>
      <c r="G149" s="163" t="s">
        <v>45</v>
      </c>
      <c r="H149" s="163" t="s">
        <v>169</v>
      </c>
      <c r="I149" s="163">
        <v>4</v>
      </c>
      <c r="J149" s="163">
        <v>5</v>
      </c>
      <c r="K149" s="163">
        <v>5</v>
      </c>
      <c r="L149" s="163">
        <v>4</v>
      </c>
      <c r="M149" s="163">
        <v>5</v>
      </c>
      <c r="N149" s="163">
        <v>4</v>
      </c>
      <c r="O149" s="163">
        <v>5</v>
      </c>
      <c r="P149" s="163">
        <v>5</v>
      </c>
      <c r="Q149" s="163">
        <v>5</v>
      </c>
      <c r="R149" s="163">
        <v>3</v>
      </c>
      <c r="S149" s="163">
        <v>4</v>
      </c>
      <c r="T149" s="163">
        <v>4</v>
      </c>
      <c r="U149" s="163" t="s">
        <v>448</v>
      </c>
    </row>
    <row r="150" spans="1:21" ht="12.75" x14ac:dyDescent="0.2">
      <c r="A150" s="162">
        <v>44457.47456905093</v>
      </c>
      <c r="B150" s="163" t="s">
        <v>449</v>
      </c>
      <c r="C150" s="163" t="s">
        <v>26</v>
      </c>
      <c r="D150" s="163" t="s">
        <v>27</v>
      </c>
      <c r="E150" s="163" t="s">
        <v>30</v>
      </c>
      <c r="F150" s="163" t="s">
        <v>32</v>
      </c>
      <c r="G150" s="163" t="s">
        <v>53</v>
      </c>
      <c r="H150" s="163" t="s">
        <v>31</v>
      </c>
      <c r="I150" s="163">
        <v>5</v>
      </c>
      <c r="J150" s="163">
        <v>4</v>
      </c>
      <c r="K150" s="163">
        <v>5</v>
      </c>
      <c r="L150" s="163">
        <v>5</v>
      </c>
      <c r="M150" s="163">
        <v>5</v>
      </c>
      <c r="N150" s="163">
        <v>5</v>
      </c>
      <c r="O150" s="163">
        <v>4</v>
      </c>
      <c r="P150" s="163">
        <v>5</v>
      </c>
      <c r="Q150" s="163">
        <v>5</v>
      </c>
      <c r="R150" s="163">
        <v>2</v>
      </c>
      <c r="S150" s="163">
        <v>4</v>
      </c>
      <c r="T150" s="163">
        <v>3</v>
      </c>
    </row>
    <row r="151" spans="1:21" ht="12.75" x14ac:dyDescent="0.2">
      <c r="A151" s="162">
        <v>44457.475130300925</v>
      </c>
      <c r="B151" s="163" t="s">
        <v>450</v>
      </c>
      <c r="C151" s="163" t="s">
        <v>26</v>
      </c>
      <c r="D151" s="163" t="s">
        <v>27</v>
      </c>
      <c r="E151" s="163" t="s">
        <v>30</v>
      </c>
      <c r="F151" s="163" t="s">
        <v>51</v>
      </c>
      <c r="G151" s="163" t="s">
        <v>51</v>
      </c>
      <c r="H151" s="163" t="s">
        <v>31</v>
      </c>
      <c r="I151" s="163">
        <v>5</v>
      </c>
      <c r="J151" s="163">
        <v>5</v>
      </c>
      <c r="K151" s="163">
        <v>4</v>
      </c>
      <c r="L151" s="163">
        <v>3</v>
      </c>
      <c r="M151" s="163">
        <v>5</v>
      </c>
      <c r="N151" s="163">
        <v>5</v>
      </c>
      <c r="O151" s="163">
        <v>5</v>
      </c>
      <c r="P151" s="163">
        <v>5</v>
      </c>
      <c r="Q151" s="163">
        <v>5</v>
      </c>
      <c r="R151" s="163">
        <v>2</v>
      </c>
      <c r="S151" s="163">
        <v>3</v>
      </c>
      <c r="T151" s="163">
        <v>3</v>
      </c>
      <c r="U151" s="163" t="s">
        <v>40</v>
      </c>
    </row>
    <row r="152" spans="1:21" ht="12.75" x14ac:dyDescent="0.2">
      <c r="A152" s="162">
        <v>44457.475363229169</v>
      </c>
      <c r="B152" s="163" t="s">
        <v>258</v>
      </c>
      <c r="C152" s="163" t="s">
        <v>26</v>
      </c>
      <c r="D152" s="163" t="s">
        <v>25</v>
      </c>
      <c r="E152" s="163" t="s">
        <v>30</v>
      </c>
      <c r="F152" s="163" t="s">
        <v>451</v>
      </c>
      <c r="G152" s="163" t="s">
        <v>259</v>
      </c>
      <c r="H152" s="163" t="s">
        <v>36</v>
      </c>
      <c r="I152" s="163">
        <v>5</v>
      </c>
      <c r="J152" s="163">
        <v>5</v>
      </c>
      <c r="K152" s="163">
        <v>5</v>
      </c>
      <c r="L152" s="163">
        <v>5</v>
      </c>
      <c r="M152" s="163">
        <v>5</v>
      </c>
      <c r="N152" s="163">
        <v>5</v>
      </c>
      <c r="O152" s="163">
        <v>4</v>
      </c>
      <c r="P152" s="163">
        <v>4</v>
      </c>
      <c r="Q152" s="163">
        <v>5</v>
      </c>
      <c r="R152" s="163">
        <v>5</v>
      </c>
      <c r="S152" s="163">
        <v>5</v>
      </c>
      <c r="T152" s="163">
        <v>5</v>
      </c>
    </row>
    <row r="153" spans="1:21" ht="12.75" x14ac:dyDescent="0.2">
      <c r="A153" s="162">
        <v>44457.475432708336</v>
      </c>
      <c r="B153" s="163" t="s">
        <v>452</v>
      </c>
      <c r="C153" s="163" t="s">
        <v>26</v>
      </c>
      <c r="D153" s="163" t="s">
        <v>27</v>
      </c>
      <c r="E153" s="163" t="s">
        <v>30</v>
      </c>
      <c r="F153" s="163" t="s">
        <v>283</v>
      </c>
      <c r="G153" s="163" t="s">
        <v>284</v>
      </c>
      <c r="H153" s="163" t="s">
        <v>36</v>
      </c>
      <c r="I153" s="163">
        <v>5</v>
      </c>
      <c r="J153" s="163">
        <v>4</v>
      </c>
      <c r="K153" s="163">
        <v>4</v>
      </c>
      <c r="L153" s="163">
        <v>4</v>
      </c>
      <c r="M153" s="163">
        <v>4</v>
      </c>
      <c r="N153" s="163">
        <v>3</v>
      </c>
      <c r="O153" s="163">
        <v>2</v>
      </c>
      <c r="P153" s="163">
        <v>2</v>
      </c>
      <c r="Q153" s="163">
        <v>5</v>
      </c>
      <c r="R153" s="163">
        <v>2</v>
      </c>
      <c r="S153" s="163">
        <v>3</v>
      </c>
      <c r="T153" s="163">
        <v>3</v>
      </c>
    </row>
    <row r="154" spans="1:21" ht="12.75" x14ac:dyDescent="0.2">
      <c r="A154" s="162">
        <v>44457.475630381945</v>
      </c>
      <c r="B154" s="163" t="s">
        <v>160</v>
      </c>
      <c r="C154" s="163" t="s">
        <v>20</v>
      </c>
      <c r="D154" s="163" t="s">
        <v>21</v>
      </c>
      <c r="E154" s="163" t="s">
        <v>22</v>
      </c>
      <c r="F154" s="163" t="s">
        <v>50</v>
      </c>
      <c r="G154" s="163" t="s">
        <v>54</v>
      </c>
      <c r="H154" s="163" t="s">
        <v>169</v>
      </c>
      <c r="I154" s="163">
        <v>5</v>
      </c>
      <c r="J154" s="163">
        <v>4</v>
      </c>
      <c r="K154" s="163">
        <v>5</v>
      </c>
      <c r="L154" s="163">
        <v>5</v>
      </c>
      <c r="M154" s="163">
        <v>5</v>
      </c>
      <c r="N154" s="163">
        <v>5</v>
      </c>
      <c r="O154" s="163">
        <v>5</v>
      </c>
      <c r="P154" s="163">
        <v>5</v>
      </c>
      <c r="Q154" s="163">
        <v>5</v>
      </c>
      <c r="R154" s="163">
        <v>3</v>
      </c>
      <c r="S154" s="163">
        <v>4</v>
      </c>
      <c r="T154" s="163">
        <v>4</v>
      </c>
      <c r="U154" s="163" t="s">
        <v>488</v>
      </c>
    </row>
    <row r="155" spans="1:21" ht="12.75" x14ac:dyDescent="0.2">
      <c r="A155" s="162">
        <v>44457.475998217589</v>
      </c>
      <c r="B155" s="163" t="s">
        <v>453</v>
      </c>
      <c r="C155" s="163" t="s">
        <v>26</v>
      </c>
      <c r="D155" s="163" t="s">
        <v>27</v>
      </c>
      <c r="E155" s="163" t="s">
        <v>30</v>
      </c>
      <c r="F155" s="163" t="s">
        <v>51</v>
      </c>
      <c r="G155" s="163" t="s">
        <v>33</v>
      </c>
      <c r="H155" s="163" t="s">
        <v>31</v>
      </c>
      <c r="I155" s="163">
        <v>4</v>
      </c>
      <c r="J155" s="163">
        <v>5</v>
      </c>
      <c r="K155" s="163">
        <v>4</v>
      </c>
      <c r="L155" s="163">
        <v>4</v>
      </c>
      <c r="M155" s="163">
        <v>5</v>
      </c>
      <c r="N155" s="163">
        <v>5</v>
      </c>
      <c r="O155" s="163">
        <v>4</v>
      </c>
      <c r="P155" s="163">
        <v>5</v>
      </c>
      <c r="Q155" s="163">
        <v>5</v>
      </c>
      <c r="R155" s="163">
        <v>4</v>
      </c>
      <c r="S155" s="163">
        <v>4</v>
      </c>
      <c r="T155" s="163">
        <v>3</v>
      </c>
    </row>
    <row r="156" spans="1:21" ht="12.75" x14ac:dyDescent="0.2">
      <c r="A156" s="162">
        <v>44457.476176087963</v>
      </c>
      <c r="B156" s="163" t="s">
        <v>281</v>
      </c>
      <c r="C156" s="163" t="s">
        <v>20</v>
      </c>
      <c r="D156" s="163" t="s">
        <v>21</v>
      </c>
      <c r="E156" s="163" t="s">
        <v>22</v>
      </c>
      <c r="F156" s="163" t="s">
        <v>23</v>
      </c>
      <c r="G156" s="163" t="s">
        <v>190</v>
      </c>
      <c r="H156" s="163" t="s">
        <v>169</v>
      </c>
      <c r="I156" s="163">
        <v>4</v>
      </c>
      <c r="J156" s="163">
        <v>4</v>
      </c>
      <c r="K156" s="163">
        <v>4</v>
      </c>
      <c r="L156" s="163">
        <v>4</v>
      </c>
      <c r="M156" s="163">
        <v>4</v>
      </c>
      <c r="N156" s="163">
        <v>4</v>
      </c>
      <c r="O156" s="163">
        <v>4</v>
      </c>
      <c r="P156" s="163">
        <v>5</v>
      </c>
      <c r="Q156" s="163">
        <v>5</v>
      </c>
      <c r="R156" s="163">
        <v>2</v>
      </c>
      <c r="S156" s="163">
        <v>4</v>
      </c>
      <c r="T156" s="163">
        <v>4</v>
      </c>
    </row>
    <row r="157" spans="1:21" ht="12.75" x14ac:dyDescent="0.2">
      <c r="A157" s="162">
        <v>44457.477958969903</v>
      </c>
      <c r="B157" s="163" t="s">
        <v>454</v>
      </c>
      <c r="C157" s="163" t="s">
        <v>26</v>
      </c>
      <c r="D157" s="163" t="s">
        <v>27</v>
      </c>
      <c r="E157" s="163" t="s">
        <v>30</v>
      </c>
      <c r="F157" s="163" t="s">
        <v>44</v>
      </c>
      <c r="G157" s="163" t="s">
        <v>205</v>
      </c>
      <c r="H157" s="163" t="s">
        <v>24</v>
      </c>
      <c r="I157" s="163">
        <v>5</v>
      </c>
      <c r="J157" s="163">
        <v>5</v>
      </c>
      <c r="K157" s="163">
        <v>5</v>
      </c>
      <c r="L157" s="163">
        <v>5</v>
      </c>
      <c r="M157" s="163">
        <v>5</v>
      </c>
      <c r="N157" s="163">
        <v>5</v>
      </c>
      <c r="O157" s="163">
        <v>5</v>
      </c>
      <c r="P157" s="163">
        <v>5</v>
      </c>
      <c r="Q157" s="163">
        <v>5</v>
      </c>
      <c r="R157" s="163">
        <v>3</v>
      </c>
      <c r="S157" s="163">
        <v>4</v>
      </c>
      <c r="T157" s="163">
        <v>5</v>
      </c>
    </row>
    <row r="158" spans="1:21" ht="12.75" x14ac:dyDescent="0.2">
      <c r="A158" s="162">
        <v>44457.478807349537</v>
      </c>
      <c r="B158" s="163" t="s">
        <v>186</v>
      </c>
      <c r="C158" s="163" t="s">
        <v>26</v>
      </c>
      <c r="D158" s="163" t="s">
        <v>27</v>
      </c>
      <c r="E158" s="163" t="s">
        <v>22</v>
      </c>
      <c r="F158" s="163" t="s">
        <v>57</v>
      </c>
      <c r="G158" s="163" t="s">
        <v>168</v>
      </c>
      <c r="H158" s="163" t="s">
        <v>169</v>
      </c>
      <c r="I158" s="163">
        <v>5</v>
      </c>
      <c r="J158" s="163">
        <v>5</v>
      </c>
      <c r="K158" s="163">
        <v>5</v>
      </c>
      <c r="L158" s="163">
        <v>5</v>
      </c>
      <c r="M158" s="163">
        <v>4</v>
      </c>
      <c r="N158" s="163">
        <v>4</v>
      </c>
      <c r="O158" s="163">
        <v>5</v>
      </c>
      <c r="P158" s="163">
        <v>5</v>
      </c>
      <c r="Q158" s="163">
        <v>5</v>
      </c>
      <c r="R158" s="163">
        <v>3</v>
      </c>
      <c r="S158" s="163">
        <v>4</v>
      </c>
      <c r="T158" s="163">
        <v>4</v>
      </c>
      <c r="U158" s="163" t="s">
        <v>489</v>
      </c>
    </row>
    <row r="159" spans="1:21" ht="12.75" x14ac:dyDescent="0.2">
      <c r="A159" s="162">
        <v>44457.479522638889</v>
      </c>
      <c r="B159" s="163" t="s">
        <v>455</v>
      </c>
      <c r="C159" s="163" t="s">
        <v>20</v>
      </c>
      <c r="D159" s="163" t="s">
        <v>25</v>
      </c>
      <c r="E159" s="163" t="s">
        <v>30</v>
      </c>
      <c r="F159" s="163" t="s">
        <v>51</v>
      </c>
      <c r="G159" s="163" t="s">
        <v>184</v>
      </c>
      <c r="H159" s="163" t="s">
        <v>31</v>
      </c>
      <c r="I159" s="163">
        <v>4</v>
      </c>
      <c r="J159" s="163">
        <v>4</v>
      </c>
      <c r="K159" s="163">
        <v>4</v>
      </c>
      <c r="L159" s="163">
        <v>4</v>
      </c>
      <c r="M159" s="163">
        <v>4</v>
      </c>
      <c r="N159" s="163">
        <v>4</v>
      </c>
      <c r="O159" s="163">
        <v>4</v>
      </c>
      <c r="P159" s="163">
        <v>4</v>
      </c>
      <c r="Q159" s="163">
        <v>4</v>
      </c>
      <c r="R159" s="163">
        <v>2</v>
      </c>
      <c r="S159" s="163">
        <v>4</v>
      </c>
      <c r="T159" s="163">
        <v>4</v>
      </c>
    </row>
    <row r="160" spans="1:21" ht="12.75" x14ac:dyDescent="0.2">
      <c r="A160" s="162">
        <v>44457.479547951385</v>
      </c>
      <c r="B160" s="163" t="s">
        <v>276</v>
      </c>
      <c r="C160" s="163" t="s">
        <v>26</v>
      </c>
      <c r="D160" s="163" t="s">
        <v>21</v>
      </c>
      <c r="E160" s="163" t="s">
        <v>22</v>
      </c>
      <c r="F160" s="163" t="s">
        <v>50</v>
      </c>
      <c r="G160" s="163" t="s">
        <v>54</v>
      </c>
      <c r="H160" s="163" t="s">
        <v>36</v>
      </c>
      <c r="I160" s="163">
        <v>4</v>
      </c>
      <c r="J160" s="163">
        <v>4</v>
      </c>
      <c r="K160" s="163">
        <v>5</v>
      </c>
      <c r="L160" s="163">
        <v>5</v>
      </c>
      <c r="M160" s="163">
        <v>3</v>
      </c>
      <c r="N160" s="163">
        <v>3</v>
      </c>
      <c r="O160" s="163">
        <v>4</v>
      </c>
      <c r="P160" s="163">
        <v>4</v>
      </c>
      <c r="Q160" s="163">
        <v>5</v>
      </c>
      <c r="R160" s="163">
        <v>3</v>
      </c>
      <c r="S160" s="163">
        <v>4</v>
      </c>
      <c r="T160" s="163">
        <v>5</v>
      </c>
    </row>
    <row r="161" spans="1:21" ht="12.75" x14ac:dyDescent="0.2">
      <c r="A161" s="162">
        <v>44457.47994553241</v>
      </c>
      <c r="B161" s="163" t="s">
        <v>456</v>
      </c>
      <c r="C161" s="163" t="s">
        <v>20</v>
      </c>
      <c r="D161" s="163" t="s">
        <v>21</v>
      </c>
      <c r="E161" s="163" t="s">
        <v>22</v>
      </c>
      <c r="F161" s="163" t="s">
        <v>29</v>
      </c>
      <c r="G161" s="163" t="s">
        <v>363</v>
      </c>
      <c r="H161" s="163" t="s">
        <v>31</v>
      </c>
      <c r="I161" s="163">
        <v>4</v>
      </c>
      <c r="J161" s="163">
        <v>4</v>
      </c>
      <c r="K161" s="163">
        <v>4</v>
      </c>
      <c r="L161" s="163">
        <v>3</v>
      </c>
      <c r="M161" s="163">
        <v>3</v>
      </c>
      <c r="N161" s="163">
        <v>3</v>
      </c>
      <c r="O161" s="163">
        <v>4</v>
      </c>
      <c r="P161" s="163">
        <v>4</v>
      </c>
      <c r="Q161" s="163">
        <v>5</v>
      </c>
      <c r="R161" s="163">
        <v>3</v>
      </c>
      <c r="S161" s="163">
        <v>4</v>
      </c>
      <c r="T161" s="163">
        <v>4</v>
      </c>
      <c r="U161" s="163" t="s">
        <v>457</v>
      </c>
    </row>
    <row r="162" spans="1:21" ht="12.75" x14ac:dyDescent="0.2">
      <c r="A162" s="162">
        <v>44457.481699131946</v>
      </c>
      <c r="B162" s="163" t="s">
        <v>458</v>
      </c>
      <c r="C162" s="163" t="s">
        <v>20</v>
      </c>
      <c r="D162" s="163" t="s">
        <v>25</v>
      </c>
      <c r="E162" s="163" t="s">
        <v>30</v>
      </c>
      <c r="F162" s="163" t="s">
        <v>44</v>
      </c>
      <c r="G162" s="163" t="s">
        <v>205</v>
      </c>
      <c r="H162" s="163" t="s">
        <v>31</v>
      </c>
      <c r="I162" s="163">
        <v>5</v>
      </c>
      <c r="J162" s="163">
        <v>5</v>
      </c>
      <c r="K162" s="163">
        <v>5</v>
      </c>
      <c r="L162" s="163">
        <v>5</v>
      </c>
      <c r="M162" s="163">
        <v>5</v>
      </c>
      <c r="N162" s="163">
        <v>4</v>
      </c>
      <c r="O162" s="163">
        <v>5</v>
      </c>
      <c r="P162" s="163">
        <v>5</v>
      </c>
      <c r="Q162" s="163">
        <v>5</v>
      </c>
      <c r="R162" s="163">
        <v>2</v>
      </c>
      <c r="S162" s="163">
        <v>4</v>
      </c>
      <c r="T162" s="163">
        <v>3</v>
      </c>
    </row>
    <row r="163" spans="1:21" ht="12.75" x14ac:dyDescent="0.2">
      <c r="A163" s="162">
        <v>44457.481969641201</v>
      </c>
      <c r="B163" s="163" t="s">
        <v>263</v>
      </c>
      <c r="C163" s="163" t="s">
        <v>26</v>
      </c>
      <c r="D163" s="163" t="s">
        <v>25</v>
      </c>
      <c r="E163" s="163" t="s">
        <v>30</v>
      </c>
      <c r="F163" s="163" t="s">
        <v>50</v>
      </c>
      <c r="G163" s="163" t="s">
        <v>156</v>
      </c>
      <c r="H163" s="163" t="s">
        <v>31</v>
      </c>
      <c r="I163" s="163">
        <v>5</v>
      </c>
      <c r="J163" s="163">
        <v>5</v>
      </c>
      <c r="K163" s="163">
        <v>5</v>
      </c>
      <c r="L163" s="163">
        <v>5</v>
      </c>
      <c r="M163" s="163">
        <v>5</v>
      </c>
      <c r="N163" s="163">
        <v>5</v>
      </c>
      <c r="O163" s="163">
        <v>5</v>
      </c>
      <c r="P163" s="163">
        <v>5</v>
      </c>
      <c r="Q163" s="163">
        <v>5</v>
      </c>
      <c r="R163" s="163">
        <v>5</v>
      </c>
      <c r="S163" s="163">
        <v>5</v>
      </c>
      <c r="T163" s="163">
        <v>5</v>
      </c>
    </row>
    <row r="164" spans="1:21" ht="12.75" x14ac:dyDescent="0.2">
      <c r="A164" s="162">
        <v>44457.482500127313</v>
      </c>
      <c r="B164" s="163" t="s">
        <v>459</v>
      </c>
      <c r="C164" s="163" t="s">
        <v>26</v>
      </c>
      <c r="D164" s="163" t="s">
        <v>27</v>
      </c>
      <c r="E164" s="163" t="s">
        <v>30</v>
      </c>
      <c r="F164" s="163" t="s">
        <v>32</v>
      </c>
      <c r="G164" s="163" t="s">
        <v>53</v>
      </c>
      <c r="H164" s="163" t="s">
        <v>36</v>
      </c>
      <c r="I164" s="163">
        <v>5</v>
      </c>
      <c r="J164" s="163">
        <v>4</v>
      </c>
      <c r="K164" s="163">
        <v>2</v>
      </c>
      <c r="L164" s="163">
        <v>1</v>
      </c>
      <c r="M164" s="163">
        <v>4</v>
      </c>
      <c r="N164" s="163">
        <v>5</v>
      </c>
      <c r="O164" s="163">
        <v>5</v>
      </c>
      <c r="P164" s="163">
        <v>5</v>
      </c>
      <c r="Q164" s="163">
        <v>5</v>
      </c>
      <c r="R164" s="163">
        <v>3</v>
      </c>
      <c r="S164" s="163">
        <v>4</v>
      </c>
      <c r="T164" s="163">
        <v>4</v>
      </c>
    </row>
    <row r="165" spans="1:21" ht="12.75" x14ac:dyDescent="0.2">
      <c r="A165" s="162">
        <v>44457.483135462964</v>
      </c>
      <c r="B165" s="163" t="s">
        <v>460</v>
      </c>
      <c r="C165" s="163" t="s">
        <v>26</v>
      </c>
      <c r="D165" s="163" t="s">
        <v>27</v>
      </c>
      <c r="E165" s="163" t="s">
        <v>30</v>
      </c>
      <c r="F165" s="163" t="s">
        <v>48</v>
      </c>
      <c r="G165" s="163" t="s">
        <v>190</v>
      </c>
      <c r="H165" s="163" t="s">
        <v>24</v>
      </c>
      <c r="I165" s="163">
        <v>5</v>
      </c>
      <c r="J165" s="163">
        <v>5</v>
      </c>
      <c r="K165" s="163">
        <v>4</v>
      </c>
      <c r="L165" s="163">
        <v>3</v>
      </c>
      <c r="M165" s="163">
        <v>5</v>
      </c>
      <c r="N165" s="163">
        <v>5</v>
      </c>
      <c r="O165" s="163">
        <v>5</v>
      </c>
      <c r="P165" s="163">
        <v>5</v>
      </c>
      <c r="Q165" s="163">
        <v>5</v>
      </c>
      <c r="R165" s="163">
        <v>1</v>
      </c>
      <c r="S165" s="163">
        <v>3</v>
      </c>
      <c r="T165" s="163">
        <v>3</v>
      </c>
    </row>
    <row r="166" spans="1:21" ht="12.75" x14ac:dyDescent="0.2">
      <c r="A166" s="162">
        <v>44457.484173460645</v>
      </c>
      <c r="B166" s="163" t="s">
        <v>461</v>
      </c>
      <c r="C166" s="163" t="s">
        <v>26</v>
      </c>
      <c r="D166" s="163" t="s">
        <v>55</v>
      </c>
      <c r="E166" s="163" t="s">
        <v>22</v>
      </c>
      <c r="F166" s="163" t="s">
        <v>33</v>
      </c>
      <c r="G166" s="163" t="s">
        <v>51</v>
      </c>
      <c r="H166" s="163" t="s">
        <v>169</v>
      </c>
      <c r="I166" s="163">
        <v>5</v>
      </c>
      <c r="J166" s="163">
        <v>4</v>
      </c>
      <c r="K166" s="163">
        <v>4</v>
      </c>
      <c r="L166" s="163">
        <v>5</v>
      </c>
      <c r="M166" s="163">
        <v>5</v>
      </c>
      <c r="N166" s="163">
        <v>4</v>
      </c>
      <c r="O166" s="163">
        <v>5</v>
      </c>
      <c r="P166" s="163">
        <v>5</v>
      </c>
      <c r="Q166" s="163">
        <v>5</v>
      </c>
      <c r="R166" s="163">
        <v>2</v>
      </c>
      <c r="S166" s="163">
        <v>4</v>
      </c>
      <c r="T166" s="163">
        <v>5</v>
      </c>
      <c r="U166" s="163" t="s">
        <v>462</v>
      </c>
    </row>
    <row r="167" spans="1:21" ht="12.75" x14ac:dyDescent="0.2">
      <c r="A167" s="162">
        <v>44457.484270833331</v>
      </c>
      <c r="B167" s="163" t="s">
        <v>191</v>
      </c>
      <c r="C167" s="163" t="s">
        <v>26</v>
      </c>
      <c r="D167" s="163" t="s">
        <v>25</v>
      </c>
      <c r="E167" s="163" t="s">
        <v>30</v>
      </c>
      <c r="F167" s="163" t="s">
        <v>192</v>
      </c>
      <c r="G167" s="163" t="s">
        <v>32</v>
      </c>
      <c r="H167" s="163" t="s">
        <v>169</v>
      </c>
      <c r="I167" s="163">
        <v>5</v>
      </c>
      <c r="J167" s="163">
        <v>5</v>
      </c>
      <c r="K167" s="163">
        <v>5</v>
      </c>
      <c r="L167" s="163">
        <v>5</v>
      </c>
      <c r="M167" s="163">
        <v>5</v>
      </c>
      <c r="N167" s="163">
        <v>5</v>
      </c>
      <c r="O167" s="163">
        <v>5</v>
      </c>
      <c r="P167" s="163">
        <v>5</v>
      </c>
      <c r="Q167" s="163">
        <v>5</v>
      </c>
      <c r="R167" s="163">
        <v>3</v>
      </c>
      <c r="S167" s="163">
        <v>4</v>
      </c>
      <c r="T167" s="163">
        <v>5</v>
      </c>
    </row>
    <row r="168" spans="1:21" ht="12.75" x14ac:dyDescent="0.2">
      <c r="A168" s="162">
        <v>44457.484628252314</v>
      </c>
      <c r="B168" s="163" t="s">
        <v>463</v>
      </c>
      <c r="C168" s="163" t="s">
        <v>26</v>
      </c>
      <c r="D168" s="163" t="s">
        <v>25</v>
      </c>
      <c r="E168" s="163" t="s">
        <v>30</v>
      </c>
      <c r="F168" s="163" t="s">
        <v>51</v>
      </c>
      <c r="G168" s="163" t="s">
        <v>184</v>
      </c>
      <c r="H168" s="163" t="s">
        <v>36</v>
      </c>
      <c r="I168" s="163">
        <v>4</v>
      </c>
      <c r="J168" s="163">
        <v>4</v>
      </c>
      <c r="K168" s="163">
        <v>4</v>
      </c>
      <c r="L168" s="163">
        <v>5</v>
      </c>
      <c r="M168" s="163">
        <v>4</v>
      </c>
      <c r="N168" s="163">
        <v>4</v>
      </c>
      <c r="O168" s="163">
        <v>3</v>
      </c>
      <c r="P168" s="163">
        <v>3</v>
      </c>
      <c r="Q168" s="163">
        <v>4</v>
      </c>
      <c r="R168" s="163">
        <v>2</v>
      </c>
      <c r="S168" s="163">
        <v>3</v>
      </c>
      <c r="T168" s="163">
        <v>4</v>
      </c>
    </row>
    <row r="169" spans="1:21" ht="12.75" x14ac:dyDescent="0.2">
      <c r="A169" s="162">
        <v>44457.486436250001</v>
      </c>
      <c r="B169" s="163" t="s">
        <v>464</v>
      </c>
      <c r="C169" s="163" t="s">
        <v>20</v>
      </c>
      <c r="D169" s="163" t="s">
        <v>21</v>
      </c>
      <c r="E169" s="163" t="s">
        <v>22</v>
      </c>
      <c r="F169" s="163" t="s">
        <v>213</v>
      </c>
      <c r="G169" s="163" t="s">
        <v>465</v>
      </c>
      <c r="H169" s="163" t="s">
        <v>35</v>
      </c>
      <c r="I169" s="163">
        <v>5</v>
      </c>
      <c r="J169" s="163">
        <v>5</v>
      </c>
      <c r="K169" s="163">
        <v>5</v>
      </c>
      <c r="L169" s="163">
        <v>5</v>
      </c>
      <c r="M169" s="163">
        <v>4</v>
      </c>
      <c r="N169" s="163">
        <v>5</v>
      </c>
      <c r="O169" s="163">
        <v>5</v>
      </c>
      <c r="P169" s="163">
        <v>5</v>
      </c>
      <c r="Q169" s="163">
        <v>5</v>
      </c>
      <c r="R169" s="163">
        <v>5</v>
      </c>
      <c r="S169" s="163">
        <v>5</v>
      </c>
      <c r="T169" s="163">
        <v>5</v>
      </c>
      <c r="U169" s="163" t="s">
        <v>490</v>
      </c>
    </row>
    <row r="170" spans="1:21" ht="12.75" x14ac:dyDescent="0.2">
      <c r="A170" s="162">
        <v>44457.487382511579</v>
      </c>
      <c r="B170" s="163" t="s">
        <v>466</v>
      </c>
      <c r="C170" s="163" t="s">
        <v>26</v>
      </c>
      <c r="D170" s="163" t="s">
        <v>21</v>
      </c>
      <c r="E170" s="163" t="s">
        <v>30</v>
      </c>
      <c r="F170" s="163" t="s">
        <v>49</v>
      </c>
      <c r="G170" s="163" t="s">
        <v>43</v>
      </c>
      <c r="H170" s="163" t="s">
        <v>36</v>
      </c>
      <c r="I170" s="163">
        <v>4</v>
      </c>
      <c r="J170" s="163">
        <v>3</v>
      </c>
      <c r="K170" s="163">
        <v>4</v>
      </c>
      <c r="L170" s="163">
        <v>4</v>
      </c>
      <c r="R170" s="163">
        <v>2</v>
      </c>
      <c r="S170" s="163">
        <v>2</v>
      </c>
      <c r="T170" s="163">
        <v>2</v>
      </c>
      <c r="U170" s="163" t="s">
        <v>40</v>
      </c>
    </row>
    <row r="171" spans="1:21" ht="12.75" x14ac:dyDescent="0.2">
      <c r="A171" s="162">
        <v>44457.489510358791</v>
      </c>
      <c r="B171" s="163" t="s">
        <v>278</v>
      </c>
      <c r="C171" s="163" t="s">
        <v>20</v>
      </c>
      <c r="D171" s="163" t="s">
        <v>25</v>
      </c>
      <c r="E171" s="163" t="s">
        <v>22</v>
      </c>
      <c r="F171" s="163" t="s">
        <v>23</v>
      </c>
      <c r="G171" s="163" t="s">
        <v>193</v>
      </c>
      <c r="H171" s="163" t="s">
        <v>169</v>
      </c>
      <c r="I171" s="163">
        <v>4</v>
      </c>
      <c r="J171" s="163">
        <v>4</v>
      </c>
      <c r="K171" s="163">
        <v>4</v>
      </c>
      <c r="L171" s="163">
        <v>4</v>
      </c>
      <c r="M171" s="163">
        <v>4</v>
      </c>
      <c r="N171" s="163">
        <v>5</v>
      </c>
      <c r="O171" s="163">
        <v>4</v>
      </c>
      <c r="P171" s="163">
        <v>5</v>
      </c>
      <c r="Q171" s="163">
        <v>5</v>
      </c>
      <c r="R171" s="163">
        <v>3</v>
      </c>
      <c r="S171" s="163">
        <v>4</v>
      </c>
      <c r="T171" s="163">
        <v>4</v>
      </c>
      <c r="U171" s="163" t="s">
        <v>47</v>
      </c>
    </row>
    <row r="172" spans="1:21" ht="12.75" x14ac:dyDescent="0.2">
      <c r="A172" s="162">
        <v>44457.490403298609</v>
      </c>
      <c r="B172" s="163" t="s">
        <v>280</v>
      </c>
      <c r="C172" s="163" t="s">
        <v>26</v>
      </c>
      <c r="D172" s="163" t="s">
        <v>25</v>
      </c>
      <c r="E172" s="163" t="s">
        <v>22</v>
      </c>
      <c r="F172" s="163" t="s">
        <v>23</v>
      </c>
      <c r="G172" s="163" t="s">
        <v>193</v>
      </c>
      <c r="H172" s="163" t="s">
        <v>169</v>
      </c>
      <c r="I172" s="163">
        <v>5</v>
      </c>
      <c r="J172" s="163">
        <v>5</v>
      </c>
      <c r="K172" s="163">
        <v>5</v>
      </c>
      <c r="L172" s="163">
        <v>5</v>
      </c>
      <c r="M172" s="163">
        <v>5</v>
      </c>
      <c r="N172" s="163">
        <v>5</v>
      </c>
      <c r="O172" s="163">
        <v>5</v>
      </c>
      <c r="P172" s="163">
        <v>5</v>
      </c>
      <c r="Q172" s="163">
        <v>5</v>
      </c>
      <c r="R172" s="163">
        <v>5</v>
      </c>
      <c r="S172" s="163">
        <v>5</v>
      </c>
      <c r="T172" s="163">
        <v>5</v>
      </c>
    </row>
    <row r="173" spans="1:21" ht="12.75" x14ac:dyDescent="0.2">
      <c r="A173" s="162">
        <v>44457.495153946758</v>
      </c>
      <c r="B173" s="163" t="s">
        <v>277</v>
      </c>
      <c r="C173" s="163" t="s">
        <v>20</v>
      </c>
      <c r="D173" s="163" t="s">
        <v>27</v>
      </c>
      <c r="E173" s="163" t="s">
        <v>22</v>
      </c>
      <c r="F173" s="163" t="s">
        <v>153</v>
      </c>
      <c r="G173" s="163" t="s">
        <v>179</v>
      </c>
      <c r="H173" s="163" t="s">
        <v>169</v>
      </c>
      <c r="I173" s="163">
        <v>4</v>
      </c>
      <c r="J173" s="163">
        <v>4</v>
      </c>
      <c r="K173" s="163">
        <v>4</v>
      </c>
      <c r="L173" s="163">
        <v>4</v>
      </c>
      <c r="M173" s="163">
        <v>4</v>
      </c>
      <c r="N173" s="163">
        <v>4</v>
      </c>
      <c r="O173" s="163">
        <v>5</v>
      </c>
      <c r="P173" s="163">
        <v>5</v>
      </c>
      <c r="Q173" s="163">
        <v>5</v>
      </c>
      <c r="R173" s="163">
        <v>3</v>
      </c>
      <c r="S173" s="163">
        <v>4</v>
      </c>
      <c r="T173" s="163">
        <v>5</v>
      </c>
      <c r="U173" s="163" t="s">
        <v>467</v>
      </c>
    </row>
    <row r="174" spans="1:21" ht="12.75" x14ac:dyDescent="0.2">
      <c r="A174" s="162">
        <v>44457.496831249999</v>
      </c>
      <c r="B174" s="163" t="s">
        <v>187</v>
      </c>
      <c r="C174" s="163" t="s">
        <v>20</v>
      </c>
      <c r="D174" s="163" t="s">
        <v>21</v>
      </c>
      <c r="E174" s="163" t="s">
        <v>22</v>
      </c>
      <c r="F174" s="163" t="s">
        <v>23</v>
      </c>
      <c r="G174" s="163" t="s">
        <v>204</v>
      </c>
      <c r="H174" s="163" t="s">
        <v>169</v>
      </c>
      <c r="I174" s="163">
        <v>5</v>
      </c>
      <c r="J174" s="163">
        <v>5</v>
      </c>
      <c r="K174" s="163">
        <v>5</v>
      </c>
      <c r="L174" s="163">
        <v>5</v>
      </c>
      <c r="M174" s="163">
        <v>5</v>
      </c>
      <c r="N174" s="163">
        <v>5</v>
      </c>
      <c r="O174" s="163">
        <v>5</v>
      </c>
      <c r="P174" s="163">
        <v>5</v>
      </c>
      <c r="Q174" s="163">
        <v>5</v>
      </c>
      <c r="R174" s="163">
        <v>3</v>
      </c>
      <c r="S174" s="163">
        <v>5</v>
      </c>
      <c r="T174" s="163">
        <v>5</v>
      </c>
      <c r="U174" s="163" t="s">
        <v>491</v>
      </c>
    </row>
    <row r="175" spans="1:21" ht="12.75" x14ac:dyDescent="0.2">
      <c r="A175" s="162">
        <v>44457.502909328701</v>
      </c>
      <c r="B175" s="163" t="s">
        <v>468</v>
      </c>
      <c r="C175" s="163" t="s">
        <v>26</v>
      </c>
      <c r="D175" s="163" t="s">
        <v>55</v>
      </c>
      <c r="E175" s="163" t="s">
        <v>30</v>
      </c>
      <c r="F175" s="163" t="s">
        <v>178</v>
      </c>
      <c r="G175" s="163" t="s">
        <v>237</v>
      </c>
      <c r="H175" s="163" t="s">
        <v>35</v>
      </c>
      <c r="I175" s="163">
        <v>5</v>
      </c>
      <c r="J175" s="163">
        <v>5</v>
      </c>
      <c r="K175" s="163">
        <v>5</v>
      </c>
      <c r="L175" s="163">
        <v>5</v>
      </c>
      <c r="M175" s="163">
        <v>5</v>
      </c>
      <c r="N175" s="163">
        <v>5</v>
      </c>
      <c r="O175" s="163">
        <v>5</v>
      </c>
      <c r="P175" s="163">
        <v>5</v>
      </c>
      <c r="Q175" s="163">
        <v>5</v>
      </c>
      <c r="R175" s="163">
        <v>5</v>
      </c>
      <c r="S175" s="163">
        <v>5</v>
      </c>
      <c r="T175" s="163">
        <v>5</v>
      </c>
      <c r="U175" s="163" t="s">
        <v>469</v>
      </c>
    </row>
    <row r="176" spans="1:21" ht="12.75" x14ac:dyDescent="0.2">
      <c r="A176" s="162">
        <v>44457.507060370372</v>
      </c>
      <c r="B176" s="163" t="s">
        <v>470</v>
      </c>
      <c r="C176" s="163" t="s">
        <v>26</v>
      </c>
      <c r="D176" s="163" t="s">
        <v>25</v>
      </c>
      <c r="E176" s="163" t="s">
        <v>22</v>
      </c>
      <c r="F176" s="163" t="s">
        <v>51</v>
      </c>
      <c r="G176" s="163" t="s">
        <v>51</v>
      </c>
      <c r="H176" s="163" t="s">
        <v>31</v>
      </c>
      <c r="I176" s="163">
        <v>5</v>
      </c>
      <c r="J176" s="163">
        <v>5</v>
      </c>
      <c r="K176" s="163">
        <v>5</v>
      </c>
      <c r="L176" s="163">
        <v>5</v>
      </c>
      <c r="M176" s="163">
        <v>5</v>
      </c>
      <c r="N176" s="163">
        <v>5</v>
      </c>
      <c r="O176" s="163">
        <v>5</v>
      </c>
      <c r="P176" s="163">
        <v>5</v>
      </c>
      <c r="Q176" s="163">
        <v>5</v>
      </c>
      <c r="R176" s="163">
        <v>3</v>
      </c>
      <c r="S176" s="163">
        <v>4</v>
      </c>
      <c r="T176" s="163">
        <v>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56"/>
  <sheetViews>
    <sheetView topLeftCell="T1" zoomScale="124" zoomScaleNormal="124" workbookViewId="0">
      <selection activeCell="U28" sqref="U28"/>
    </sheetView>
  </sheetViews>
  <sheetFormatPr defaultColWidth="14.42578125" defaultRowHeight="12.75" x14ac:dyDescent="0.2"/>
  <cols>
    <col min="1" max="1" width="40.5703125" bestFit="1" customWidth="1"/>
    <col min="2" max="3" width="21.5703125" customWidth="1"/>
    <col min="4" max="4" width="33.140625" bestFit="1" customWidth="1"/>
    <col min="5" max="5" width="21.5703125" customWidth="1"/>
    <col min="6" max="6" width="19.85546875" customWidth="1"/>
    <col min="7" max="7" width="42.42578125" bestFit="1" customWidth="1"/>
    <col min="8" max="26" width="21.5703125" customWidth="1"/>
  </cols>
  <sheetData>
    <row r="1" spans="1:21" x14ac:dyDescent="0.2">
      <c r="A1" s="162">
        <v>44457.406489386573</v>
      </c>
      <c r="B1" s="163" t="s">
        <v>295</v>
      </c>
      <c r="C1" s="163" t="s">
        <v>20</v>
      </c>
      <c r="D1" s="163" t="s">
        <v>27</v>
      </c>
      <c r="E1" s="163" t="s">
        <v>22</v>
      </c>
      <c r="F1" s="163" t="s">
        <v>44</v>
      </c>
      <c r="G1" s="163" t="s">
        <v>181</v>
      </c>
      <c r="H1" s="163" t="s">
        <v>35</v>
      </c>
      <c r="I1" s="166">
        <v>5</v>
      </c>
      <c r="J1" s="163">
        <v>4</v>
      </c>
      <c r="K1" s="163">
        <v>5</v>
      </c>
      <c r="L1" s="163">
        <v>5</v>
      </c>
      <c r="M1" s="163">
        <v>5</v>
      </c>
      <c r="N1" s="163">
        <v>5</v>
      </c>
      <c r="O1" s="163">
        <v>5</v>
      </c>
      <c r="P1" s="163">
        <v>5</v>
      </c>
      <c r="Q1" s="163">
        <v>5</v>
      </c>
      <c r="R1" s="163">
        <v>3</v>
      </c>
      <c r="S1" s="163">
        <v>4</v>
      </c>
      <c r="T1" s="163">
        <v>5</v>
      </c>
    </row>
    <row r="2" spans="1:21" x14ac:dyDescent="0.2">
      <c r="A2" s="162">
        <v>44457.421631620367</v>
      </c>
      <c r="B2" s="163" t="s">
        <v>318</v>
      </c>
      <c r="C2" s="163" t="s">
        <v>26</v>
      </c>
      <c r="D2" s="163" t="s">
        <v>25</v>
      </c>
      <c r="E2" s="163" t="s">
        <v>30</v>
      </c>
      <c r="F2" s="166" t="s">
        <v>279</v>
      </c>
      <c r="G2" s="163" t="s">
        <v>307</v>
      </c>
      <c r="H2" s="163" t="s">
        <v>24</v>
      </c>
      <c r="I2" s="163">
        <v>5</v>
      </c>
      <c r="J2" s="163">
        <v>4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3</v>
      </c>
      <c r="S2" s="163">
        <v>5</v>
      </c>
      <c r="T2" s="163">
        <v>5</v>
      </c>
    </row>
    <row r="3" spans="1:21" x14ac:dyDescent="0.2">
      <c r="A3" s="162">
        <v>44457.425594143519</v>
      </c>
      <c r="B3" s="163" t="s">
        <v>331</v>
      </c>
      <c r="C3" s="163" t="s">
        <v>20</v>
      </c>
      <c r="D3" s="163" t="s">
        <v>25</v>
      </c>
      <c r="E3" s="163" t="s">
        <v>30</v>
      </c>
      <c r="F3" s="163" t="s">
        <v>51</v>
      </c>
      <c r="G3" s="163" t="s">
        <v>51</v>
      </c>
      <c r="H3" s="163" t="s">
        <v>24</v>
      </c>
      <c r="I3" s="163">
        <v>4</v>
      </c>
      <c r="J3" s="163">
        <v>4</v>
      </c>
      <c r="K3" s="163">
        <v>4</v>
      </c>
      <c r="L3" s="163">
        <v>4</v>
      </c>
      <c r="M3" s="163">
        <v>4</v>
      </c>
      <c r="N3" s="163">
        <v>4</v>
      </c>
      <c r="O3" s="163">
        <v>4</v>
      </c>
      <c r="P3" s="163">
        <v>4</v>
      </c>
      <c r="Q3" s="163">
        <v>4</v>
      </c>
      <c r="R3" s="163">
        <v>4</v>
      </c>
      <c r="S3" s="163">
        <v>4</v>
      </c>
      <c r="T3" s="163">
        <v>4</v>
      </c>
      <c r="U3" s="163" t="s">
        <v>332</v>
      </c>
    </row>
    <row r="4" spans="1:21" x14ac:dyDescent="0.2">
      <c r="A4" s="162">
        <v>44457.42681488426</v>
      </c>
      <c r="B4" s="163" t="s">
        <v>235</v>
      </c>
      <c r="C4" s="163" t="s">
        <v>20</v>
      </c>
      <c r="D4" s="163" t="s">
        <v>21</v>
      </c>
      <c r="E4" s="163" t="s">
        <v>22</v>
      </c>
      <c r="F4" s="163" t="s">
        <v>38</v>
      </c>
      <c r="G4" s="163" t="s">
        <v>37</v>
      </c>
      <c r="H4" s="163" t="s">
        <v>24</v>
      </c>
      <c r="I4" s="163">
        <v>5</v>
      </c>
      <c r="J4" s="163">
        <v>5</v>
      </c>
      <c r="K4" s="163">
        <v>5</v>
      </c>
      <c r="L4" s="163">
        <v>5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1</v>
      </c>
      <c r="S4" s="163">
        <v>2</v>
      </c>
      <c r="T4" s="163">
        <v>1</v>
      </c>
    </row>
    <row r="5" spans="1:21" x14ac:dyDescent="0.2">
      <c r="A5" s="162">
        <v>44457.432432187503</v>
      </c>
      <c r="B5" s="163" t="s">
        <v>347</v>
      </c>
      <c r="C5" s="163" t="s">
        <v>26</v>
      </c>
      <c r="D5" s="163" t="s">
        <v>27</v>
      </c>
      <c r="E5" s="163" t="s">
        <v>30</v>
      </c>
      <c r="F5" s="163" t="s">
        <v>51</v>
      </c>
      <c r="G5" s="163" t="s">
        <v>51</v>
      </c>
      <c r="H5" s="163" t="s">
        <v>24</v>
      </c>
      <c r="I5" s="163">
        <v>5</v>
      </c>
      <c r="J5" s="163">
        <v>4</v>
      </c>
      <c r="K5" s="163">
        <v>4</v>
      </c>
      <c r="L5" s="166">
        <v>5</v>
      </c>
      <c r="M5" s="163">
        <v>4</v>
      </c>
      <c r="N5" s="163">
        <v>4</v>
      </c>
      <c r="O5" s="163">
        <v>4</v>
      </c>
      <c r="P5" s="163">
        <v>4</v>
      </c>
      <c r="Q5" s="163">
        <v>4</v>
      </c>
      <c r="R5" s="163">
        <v>4</v>
      </c>
      <c r="S5" s="163">
        <v>4</v>
      </c>
      <c r="T5" s="163">
        <v>4</v>
      </c>
      <c r="U5" s="163" t="s">
        <v>40</v>
      </c>
    </row>
    <row r="6" spans="1:21" x14ac:dyDescent="0.2">
      <c r="A6" s="162">
        <v>44457.434052592595</v>
      </c>
      <c r="B6" s="163" t="s">
        <v>353</v>
      </c>
      <c r="C6" s="163" t="s">
        <v>26</v>
      </c>
      <c r="D6" s="163" t="s">
        <v>27</v>
      </c>
      <c r="E6" s="163" t="s">
        <v>30</v>
      </c>
      <c r="F6" s="163" t="s">
        <v>51</v>
      </c>
      <c r="G6" s="163" t="s">
        <v>51</v>
      </c>
      <c r="H6" s="163" t="s">
        <v>24</v>
      </c>
      <c r="I6" s="163">
        <v>3</v>
      </c>
      <c r="J6" s="163">
        <v>3</v>
      </c>
      <c r="K6" s="163">
        <v>4</v>
      </c>
      <c r="L6" s="163">
        <v>4</v>
      </c>
      <c r="M6" s="163">
        <v>4</v>
      </c>
      <c r="N6" s="163">
        <v>4</v>
      </c>
      <c r="O6" s="163">
        <v>4</v>
      </c>
      <c r="P6" s="163">
        <v>4</v>
      </c>
      <c r="Q6" s="163">
        <v>4</v>
      </c>
      <c r="R6" s="163">
        <v>3</v>
      </c>
      <c r="S6" s="163">
        <v>4</v>
      </c>
      <c r="T6" s="163">
        <v>3</v>
      </c>
    </row>
    <row r="7" spans="1:21" x14ac:dyDescent="0.2">
      <c r="A7" s="162">
        <v>44457.435384432873</v>
      </c>
      <c r="B7" s="163" t="s">
        <v>357</v>
      </c>
      <c r="C7" s="163" t="s">
        <v>26</v>
      </c>
      <c r="D7" s="163" t="s">
        <v>27</v>
      </c>
      <c r="E7" s="163" t="s">
        <v>30</v>
      </c>
      <c r="F7" s="163" t="s">
        <v>213</v>
      </c>
      <c r="G7" s="166" t="s">
        <v>32</v>
      </c>
      <c r="H7" s="163" t="s">
        <v>24</v>
      </c>
      <c r="I7" s="163">
        <v>5</v>
      </c>
      <c r="J7" s="163">
        <v>3</v>
      </c>
      <c r="K7" s="163">
        <v>4</v>
      </c>
      <c r="L7" s="163">
        <v>4</v>
      </c>
      <c r="M7" s="163">
        <v>4</v>
      </c>
      <c r="N7" s="163">
        <v>4</v>
      </c>
      <c r="O7" s="163">
        <v>5</v>
      </c>
      <c r="P7" s="163">
        <v>5</v>
      </c>
      <c r="Q7" s="163">
        <v>5</v>
      </c>
      <c r="R7" s="163">
        <v>3</v>
      </c>
      <c r="S7" s="163">
        <v>5</v>
      </c>
      <c r="T7" s="163">
        <v>5</v>
      </c>
      <c r="U7" s="163" t="s">
        <v>476</v>
      </c>
    </row>
    <row r="8" spans="1:21" x14ac:dyDescent="0.2">
      <c r="A8" s="162">
        <v>44457.43821206018</v>
      </c>
      <c r="B8" s="163" t="s">
        <v>368</v>
      </c>
      <c r="C8" s="163" t="s">
        <v>20</v>
      </c>
      <c r="D8" s="163" t="s">
        <v>27</v>
      </c>
      <c r="E8" s="163" t="s">
        <v>30</v>
      </c>
      <c r="F8" s="163" t="s">
        <v>51</v>
      </c>
      <c r="G8" s="163" t="s">
        <v>51</v>
      </c>
      <c r="H8" s="163" t="s">
        <v>24</v>
      </c>
      <c r="I8" s="163">
        <v>4</v>
      </c>
      <c r="J8" s="163">
        <v>4</v>
      </c>
      <c r="K8" s="163">
        <v>4</v>
      </c>
      <c r="L8" s="163">
        <v>4</v>
      </c>
      <c r="M8" s="163">
        <v>4</v>
      </c>
      <c r="N8" s="163">
        <v>4</v>
      </c>
      <c r="O8" s="163">
        <v>4</v>
      </c>
      <c r="P8" s="163">
        <v>4</v>
      </c>
      <c r="Q8" s="163">
        <v>4</v>
      </c>
      <c r="R8" s="163">
        <v>5</v>
      </c>
      <c r="S8" s="163">
        <v>5</v>
      </c>
      <c r="T8" s="163">
        <v>5</v>
      </c>
      <c r="U8" s="163" t="s">
        <v>40</v>
      </c>
    </row>
    <row r="9" spans="1:21" x14ac:dyDescent="0.2">
      <c r="A9" s="162">
        <v>44457.439042662038</v>
      </c>
      <c r="B9" s="163" t="s">
        <v>374</v>
      </c>
      <c r="C9" s="163" t="s">
        <v>20</v>
      </c>
      <c r="D9" s="163" t="s">
        <v>27</v>
      </c>
      <c r="E9" s="163" t="s">
        <v>30</v>
      </c>
      <c r="F9" s="163" t="s">
        <v>213</v>
      </c>
      <c r="G9" s="163" t="s">
        <v>32</v>
      </c>
      <c r="H9" s="163" t="s">
        <v>24</v>
      </c>
      <c r="I9" s="163">
        <v>5</v>
      </c>
      <c r="J9" s="163">
        <v>4</v>
      </c>
      <c r="K9" s="163">
        <v>4</v>
      </c>
      <c r="L9" s="163">
        <v>4</v>
      </c>
      <c r="M9" s="163">
        <v>5</v>
      </c>
      <c r="N9" s="163">
        <v>4</v>
      </c>
      <c r="O9" s="163">
        <v>5</v>
      </c>
      <c r="P9" s="163">
        <v>5</v>
      </c>
      <c r="Q9" s="163">
        <v>4</v>
      </c>
      <c r="R9" s="163">
        <v>3</v>
      </c>
      <c r="S9" s="163">
        <v>4</v>
      </c>
      <c r="T9" s="163">
        <v>5</v>
      </c>
      <c r="U9" s="163" t="s">
        <v>40</v>
      </c>
    </row>
    <row r="10" spans="1:21" x14ac:dyDescent="0.2">
      <c r="A10" s="162">
        <v>44457.443368541666</v>
      </c>
      <c r="B10" s="163" t="s">
        <v>388</v>
      </c>
      <c r="C10" s="163" t="s">
        <v>26</v>
      </c>
      <c r="D10" s="163" t="s">
        <v>27</v>
      </c>
      <c r="E10" s="163" t="s">
        <v>22</v>
      </c>
      <c r="F10" s="163" t="s">
        <v>50</v>
      </c>
      <c r="G10" s="163" t="s">
        <v>197</v>
      </c>
      <c r="H10" s="163" t="s">
        <v>24</v>
      </c>
      <c r="I10" s="163">
        <v>4</v>
      </c>
      <c r="J10" s="163">
        <v>5</v>
      </c>
      <c r="K10" s="163">
        <v>5</v>
      </c>
      <c r="L10" s="163">
        <v>5</v>
      </c>
      <c r="M10" s="163">
        <v>4</v>
      </c>
      <c r="N10" s="163">
        <v>5</v>
      </c>
      <c r="O10" s="163">
        <v>5</v>
      </c>
      <c r="P10" s="163">
        <v>5</v>
      </c>
      <c r="Q10" s="163">
        <v>5</v>
      </c>
      <c r="R10" s="163">
        <v>3</v>
      </c>
      <c r="S10" s="163">
        <v>4</v>
      </c>
      <c r="T10" s="163">
        <v>4</v>
      </c>
      <c r="U10" s="163" t="s">
        <v>40</v>
      </c>
    </row>
    <row r="11" spans="1:21" x14ac:dyDescent="0.2">
      <c r="A11" s="162">
        <v>44457.444727118054</v>
      </c>
      <c r="B11" s="163" t="s">
        <v>390</v>
      </c>
      <c r="C11" s="163" t="s">
        <v>26</v>
      </c>
      <c r="D11" s="163" t="s">
        <v>27</v>
      </c>
      <c r="E11" s="163" t="s">
        <v>30</v>
      </c>
      <c r="F11" s="163" t="s">
        <v>29</v>
      </c>
      <c r="G11" s="163" t="s">
        <v>46</v>
      </c>
      <c r="H11" s="163" t="s">
        <v>24</v>
      </c>
      <c r="I11" s="163">
        <v>4</v>
      </c>
      <c r="J11" s="163">
        <v>5</v>
      </c>
      <c r="K11" s="163">
        <v>5</v>
      </c>
      <c r="L11" s="163">
        <v>4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3</v>
      </c>
      <c r="S11" s="163">
        <v>5</v>
      </c>
      <c r="T11" s="163">
        <v>5</v>
      </c>
      <c r="U11" s="163" t="s">
        <v>391</v>
      </c>
    </row>
    <row r="12" spans="1:21" x14ac:dyDescent="0.2">
      <c r="A12" s="162">
        <v>44457.445707581021</v>
      </c>
      <c r="B12" s="163" t="s">
        <v>393</v>
      </c>
      <c r="C12" s="163" t="s">
        <v>20</v>
      </c>
      <c r="D12" s="163" t="s">
        <v>27</v>
      </c>
      <c r="E12" s="163" t="s">
        <v>30</v>
      </c>
      <c r="F12" s="163" t="s">
        <v>213</v>
      </c>
      <c r="G12" s="163" t="s">
        <v>32</v>
      </c>
      <c r="H12" s="163" t="s">
        <v>24</v>
      </c>
      <c r="I12" s="163">
        <v>3</v>
      </c>
      <c r="J12" s="163">
        <v>4</v>
      </c>
      <c r="K12" s="163">
        <v>4</v>
      </c>
      <c r="L12" s="163">
        <v>3</v>
      </c>
      <c r="M12" s="163">
        <v>5</v>
      </c>
      <c r="N12" s="163">
        <v>5</v>
      </c>
      <c r="O12" s="163">
        <v>5</v>
      </c>
      <c r="P12" s="163">
        <v>5</v>
      </c>
      <c r="Q12" s="163">
        <v>5</v>
      </c>
      <c r="R12" s="163">
        <v>3</v>
      </c>
      <c r="S12" s="163">
        <v>4</v>
      </c>
      <c r="T12" s="163">
        <v>4</v>
      </c>
    </row>
    <row r="13" spans="1:21" x14ac:dyDescent="0.2">
      <c r="A13" s="162">
        <v>44457.446214212963</v>
      </c>
      <c r="B13" s="163" t="s">
        <v>395</v>
      </c>
      <c r="C13" s="163" t="s">
        <v>26</v>
      </c>
      <c r="D13" s="163" t="s">
        <v>27</v>
      </c>
      <c r="E13" s="163" t="s">
        <v>30</v>
      </c>
      <c r="F13" s="163" t="s">
        <v>23</v>
      </c>
      <c r="G13" s="166" t="s">
        <v>170</v>
      </c>
      <c r="H13" s="163" t="s">
        <v>24</v>
      </c>
      <c r="I13" s="163">
        <v>4</v>
      </c>
      <c r="J13" s="163">
        <v>4</v>
      </c>
      <c r="K13" s="163">
        <v>4</v>
      </c>
      <c r="L13" s="163">
        <v>4</v>
      </c>
      <c r="M13" s="163">
        <v>3</v>
      </c>
      <c r="N13" s="163">
        <v>4</v>
      </c>
      <c r="O13" s="163">
        <v>4</v>
      </c>
      <c r="P13" s="163">
        <v>4</v>
      </c>
      <c r="Q13" s="163">
        <v>4</v>
      </c>
      <c r="R13" s="163">
        <v>2</v>
      </c>
      <c r="S13" s="163">
        <v>3</v>
      </c>
      <c r="T13" s="163">
        <v>3</v>
      </c>
      <c r="U13" s="163" t="s">
        <v>40</v>
      </c>
    </row>
    <row r="14" spans="1:21" x14ac:dyDescent="0.2">
      <c r="A14" s="162">
        <v>44457.447958506949</v>
      </c>
      <c r="B14" s="163" t="s">
        <v>403</v>
      </c>
      <c r="C14" s="163" t="s">
        <v>26</v>
      </c>
      <c r="D14" s="163" t="s">
        <v>25</v>
      </c>
      <c r="E14" s="163" t="s">
        <v>30</v>
      </c>
      <c r="F14" s="166" t="s">
        <v>279</v>
      </c>
      <c r="G14" s="163" t="s">
        <v>307</v>
      </c>
      <c r="H14" s="163" t="s">
        <v>24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5</v>
      </c>
      <c r="P14" s="163">
        <v>5</v>
      </c>
      <c r="Q14" s="163">
        <v>5</v>
      </c>
      <c r="R14" s="163">
        <v>2</v>
      </c>
      <c r="S14" s="163">
        <v>4</v>
      </c>
      <c r="T14" s="163">
        <v>5</v>
      </c>
      <c r="U14" s="163" t="s">
        <v>404</v>
      </c>
    </row>
    <row r="15" spans="1:21" x14ac:dyDescent="0.2">
      <c r="A15" s="162">
        <v>44457.449863587965</v>
      </c>
      <c r="B15" s="163" t="s">
        <v>406</v>
      </c>
      <c r="C15" s="163" t="s">
        <v>20</v>
      </c>
      <c r="D15" s="163" t="s">
        <v>25</v>
      </c>
      <c r="E15" s="163" t="s">
        <v>30</v>
      </c>
      <c r="F15" s="163" t="s">
        <v>51</v>
      </c>
      <c r="G15" s="163" t="s">
        <v>51</v>
      </c>
      <c r="H15" s="163" t="s">
        <v>24</v>
      </c>
      <c r="I15" s="163">
        <v>5</v>
      </c>
      <c r="J15" s="163">
        <v>5</v>
      </c>
      <c r="K15" s="163">
        <v>5</v>
      </c>
      <c r="L15" s="163">
        <v>5</v>
      </c>
      <c r="M15" s="163">
        <v>5</v>
      </c>
      <c r="N15" s="163">
        <v>4</v>
      </c>
      <c r="O15" s="163">
        <v>5</v>
      </c>
      <c r="P15" s="163">
        <v>5</v>
      </c>
      <c r="Q15" s="163">
        <v>5</v>
      </c>
      <c r="R15" s="163">
        <v>3</v>
      </c>
      <c r="S15" s="163">
        <v>4</v>
      </c>
      <c r="T15" s="163">
        <v>4</v>
      </c>
      <c r="U15" s="163" t="s">
        <v>47</v>
      </c>
    </row>
    <row r="16" spans="1:21" x14ac:dyDescent="0.2">
      <c r="A16" s="162">
        <v>44457.45025444444</v>
      </c>
      <c r="B16" s="163" t="s">
        <v>407</v>
      </c>
      <c r="C16" s="163" t="s">
        <v>20</v>
      </c>
      <c r="D16" s="163" t="s">
        <v>27</v>
      </c>
      <c r="E16" s="163" t="s">
        <v>30</v>
      </c>
      <c r="F16" s="163" t="s">
        <v>213</v>
      </c>
      <c r="G16" s="163" t="s">
        <v>53</v>
      </c>
      <c r="H16" s="163" t="s">
        <v>24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3</v>
      </c>
      <c r="S16" s="163">
        <v>4</v>
      </c>
      <c r="T16" s="163">
        <v>4</v>
      </c>
    </row>
    <row r="17" spans="1:21" x14ac:dyDescent="0.2">
      <c r="A17" s="162">
        <v>44457.451992372684</v>
      </c>
      <c r="B17" s="163" t="s">
        <v>413</v>
      </c>
      <c r="C17" s="163" t="s">
        <v>26</v>
      </c>
      <c r="D17" s="163" t="s">
        <v>21</v>
      </c>
      <c r="E17" s="163" t="s">
        <v>22</v>
      </c>
      <c r="F17" s="163" t="s">
        <v>23</v>
      </c>
      <c r="G17" s="163" t="s">
        <v>193</v>
      </c>
      <c r="H17" s="163" t="s">
        <v>24</v>
      </c>
      <c r="I17" s="163">
        <v>4</v>
      </c>
      <c r="J17" s="163">
        <v>4</v>
      </c>
      <c r="K17" s="163">
        <v>4</v>
      </c>
      <c r="L17" s="163">
        <v>4</v>
      </c>
      <c r="M17" s="163">
        <v>4</v>
      </c>
      <c r="N17" s="163">
        <v>4</v>
      </c>
      <c r="O17" s="163">
        <v>4</v>
      </c>
      <c r="P17" s="163">
        <v>4</v>
      </c>
      <c r="Q17" s="163">
        <v>4</v>
      </c>
      <c r="R17" s="163">
        <v>3</v>
      </c>
      <c r="S17" s="163">
        <v>4</v>
      </c>
      <c r="T17" s="163">
        <v>4</v>
      </c>
    </row>
    <row r="18" spans="1:21" x14ac:dyDescent="0.2">
      <c r="A18" s="162">
        <v>44457.454031006942</v>
      </c>
      <c r="B18" s="163" t="s">
        <v>418</v>
      </c>
      <c r="C18" s="163" t="s">
        <v>20</v>
      </c>
      <c r="D18" s="163" t="s">
        <v>27</v>
      </c>
      <c r="E18" s="163" t="s">
        <v>30</v>
      </c>
      <c r="F18" s="163" t="s">
        <v>29</v>
      </c>
      <c r="G18" s="163" t="s">
        <v>185</v>
      </c>
      <c r="H18" s="163" t="s">
        <v>24</v>
      </c>
      <c r="I18" s="163">
        <v>5</v>
      </c>
      <c r="J18" s="163">
        <v>4</v>
      </c>
      <c r="K18" s="163">
        <v>4</v>
      </c>
      <c r="L18" s="163">
        <v>4</v>
      </c>
      <c r="M18" s="163">
        <v>4</v>
      </c>
      <c r="N18" s="163">
        <v>4</v>
      </c>
      <c r="O18" s="163">
        <v>4</v>
      </c>
      <c r="P18" s="163">
        <v>4</v>
      </c>
      <c r="Q18" s="163">
        <v>4</v>
      </c>
      <c r="R18" s="163">
        <v>4</v>
      </c>
      <c r="S18" s="163">
        <v>4</v>
      </c>
      <c r="T18" s="163">
        <v>4</v>
      </c>
      <c r="U18" s="163" t="s">
        <v>162</v>
      </c>
    </row>
    <row r="19" spans="1:21" x14ac:dyDescent="0.2">
      <c r="A19" s="162">
        <v>44457.456000706021</v>
      </c>
      <c r="B19" s="163" t="s">
        <v>419</v>
      </c>
      <c r="C19" s="163" t="s">
        <v>26</v>
      </c>
      <c r="D19" s="163" t="s">
        <v>25</v>
      </c>
      <c r="E19" s="163" t="s">
        <v>30</v>
      </c>
      <c r="F19" s="163" t="s">
        <v>29</v>
      </c>
      <c r="G19" s="163" t="s">
        <v>43</v>
      </c>
      <c r="H19" s="163" t="s">
        <v>24</v>
      </c>
      <c r="I19" s="163">
        <v>4</v>
      </c>
      <c r="J19" s="163">
        <v>4</v>
      </c>
      <c r="K19" s="163">
        <v>4</v>
      </c>
      <c r="L19" s="163">
        <v>3</v>
      </c>
      <c r="M19" s="163">
        <v>4</v>
      </c>
      <c r="N19" s="163">
        <v>4</v>
      </c>
      <c r="O19" s="163">
        <v>5</v>
      </c>
      <c r="P19" s="163">
        <v>5</v>
      </c>
      <c r="Q19" s="163">
        <v>5</v>
      </c>
      <c r="R19" s="163">
        <v>4</v>
      </c>
      <c r="S19" s="163">
        <v>4</v>
      </c>
      <c r="T19" s="163">
        <v>4</v>
      </c>
      <c r="U19" s="163" t="s">
        <v>420</v>
      </c>
    </row>
    <row r="20" spans="1:21" x14ac:dyDescent="0.2">
      <c r="A20" s="162">
        <v>44457.456320092591</v>
      </c>
      <c r="B20" s="163" t="s">
        <v>421</v>
      </c>
      <c r="C20" s="163" t="s">
        <v>26</v>
      </c>
      <c r="D20" s="163" t="s">
        <v>27</v>
      </c>
      <c r="E20" s="163" t="s">
        <v>30</v>
      </c>
      <c r="F20" s="163" t="s">
        <v>213</v>
      </c>
      <c r="G20" s="163" t="s">
        <v>32</v>
      </c>
      <c r="H20" s="163" t="s">
        <v>24</v>
      </c>
      <c r="I20" s="163">
        <v>3</v>
      </c>
      <c r="J20" s="163">
        <v>4</v>
      </c>
      <c r="K20" s="163">
        <v>4</v>
      </c>
      <c r="L20" s="163">
        <v>4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3</v>
      </c>
      <c r="S20" s="163">
        <v>4</v>
      </c>
      <c r="T20" s="163">
        <v>4</v>
      </c>
    </row>
    <row r="21" spans="1:21" x14ac:dyDescent="0.2">
      <c r="A21" s="162">
        <v>44457.457726018518</v>
      </c>
      <c r="B21" s="163" t="s">
        <v>426</v>
      </c>
      <c r="C21" s="163" t="s">
        <v>26</v>
      </c>
      <c r="D21" s="163" t="s">
        <v>21</v>
      </c>
      <c r="E21" s="163" t="s">
        <v>22</v>
      </c>
      <c r="F21" s="163" t="s">
        <v>51</v>
      </c>
      <c r="G21" s="163" t="s">
        <v>51</v>
      </c>
      <c r="H21" s="163" t="s">
        <v>24</v>
      </c>
      <c r="I21" s="163">
        <v>5</v>
      </c>
      <c r="J21" s="163">
        <v>5</v>
      </c>
      <c r="K21" s="163">
        <v>5</v>
      </c>
      <c r="L21" s="163">
        <v>5</v>
      </c>
      <c r="M21" s="163">
        <v>5</v>
      </c>
      <c r="N21" s="163">
        <v>5</v>
      </c>
      <c r="O21" s="163">
        <v>5</v>
      </c>
      <c r="P21" s="163">
        <v>5</v>
      </c>
      <c r="Q21" s="163">
        <v>5</v>
      </c>
      <c r="R21" s="163">
        <v>2</v>
      </c>
      <c r="S21" s="163">
        <v>3</v>
      </c>
      <c r="T21" s="163">
        <v>4</v>
      </c>
      <c r="U21" s="163" t="s">
        <v>427</v>
      </c>
    </row>
    <row r="22" spans="1:21" x14ac:dyDescent="0.2">
      <c r="A22" s="162">
        <v>44457.458261342588</v>
      </c>
      <c r="B22" s="163" t="s">
        <v>430</v>
      </c>
      <c r="C22" s="163" t="s">
        <v>20</v>
      </c>
      <c r="D22" s="163" t="s">
        <v>25</v>
      </c>
      <c r="E22" s="163" t="s">
        <v>22</v>
      </c>
      <c r="F22" s="163" t="s">
        <v>51</v>
      </c>
      <c r="G22" s="163" t="s">
        <v>51</v>
      </c>
      <c r="H22" s="163" t="s">
        <v>24</v>
      </c>
      <c r="I22" s="166">
        <v>5</v>
      </c>
      <c r="J22" s="163">
        <v>4</v>
      </c>
      <c r="K22" s="163">
        <v>4</v>
      </c>
      <c r="L22" s="163">
        <v>3</v>
      </c>
      <c r="M22" s="163">
        <v>4</v>
      </c>
      <c r="N22" s="163">
        <v>3</v>
      </c>
      <c r="O22" s="163">
        <v>4</v>
      </c>
      <c r="P22" s="163">
        <v>4</v>
      </c>
      <c r="Q22" s="163">
        <v>5</v>
      </c>
      <c r="R22" s="163">
        <v>3</v>
      </c>
      <c r="S22" s="163">
        <v>3</v>
      </c>
      <c r="T22" s="163">
        <v>3</v>
      </c>
    </row>
    <row r="23" spans="1:21" x14ac:dyDescent="0.2">
      <c r="A23" s="162">
        <v>44457.460996469905</v>
      </c>
      <c r="B23" s="163" t="s">
        <v>432</v>
      </c>
      <c r="C23" s="163" t="s">
        <v>20</v>
      </c>
      <c r="D23" s="163" t="s">
        <v>27</v>
      </c>
      <c r="E23" s="163" t="s">
        <v>30</v>
      </c>
      <c r="F23" s="163" t="s">
        <v>23</v>
      </c>
      <c r="G23" s="163" t="s">
        <v>190</v>
      </c>
      <c r="H23" s="163" t="s">
        <v>24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5</v>
      </c>
      <c r="S23" s="163">
        <v>5</v>
      </c>
      <c r="T23" s="163">
        <v>5</v>
      </c>
    </row>
    <row r="24" spans="1:21" x14ac:dyDescent="0.2">
      <c r="A24" s="162">
        <v>44457.462404872684</v>
      </c>
      <c r="B24" s="163" t="s">
        <v>434</v>
      </c>
      <c r="C24" s="163" t="s">
        <v>20</v>
      </c>
      <c r="D24" s="163" t="s">
        <v>27</v>
      </c>
      <c r="E24" s="163" t="s">
        <v>30</v>
      </c>
      <c r="F24" s="163" t="s">
        <v>153</v>
      </c>
      <c r="G24" s="163" t="s">
        <v>435</v>
      </c>
      <c r="H24" s="163" t="s">
        <v>24</v>
      </c>
      <c r="I24" s="163">
        <v>4</v>
      </c>
      <c r="J24" s="163">
        <v>4</v>
      </c>
      <c r="K24" s="163">
        <v>5</v>
      </c>
      <c r="L24" s="163">
        <v>5</v>
      </c>
      <c r="M24" s="163">
        <v>4</v>
      </c>
      <c r="N24" s="163">
        <v>4</v>
      </c>
      <c r="O24" s="163">
        <v>5</v>
      </c>
      <c r="P24" s="163">
        <v>5</v>
      </c>
      <c r="Q24" s="163">
        <v>5</v>
      </c>
      <c r="R24" s="163">
        <v>3</v>
      </c>
      <c r="S24" s="163">
        <v>4</v>
      </c>
      <c r="T24" s="163">
        <v>4</v>
      </c>
      <c r="U24" s="163" t="s">
        <v>484</v>
      </c>
    </row>
    <row r="25" spans="1:21" x14ac:dyDescent="0.2">
      <c r="A25" s="162">
        <v>44457.464181284726</v>
      </c>
      <c r="B25" s="163" t="s">
        <v>437</v>
      </c>
      <c r="C25" s="163" t="s">
        <v>20</v>
      </c>
      <c r="D25" s="163" t="s">
        <v>27</v>
      </c>
      <c r="E25" s="163" t="s">
        <v>30</v>
      </c>
      <c r="F25" s="163" t="s">
        <v>50</v>
      </c>
      <c r="G25" s="163" t="s">
        <v>54</v>
      </c>
      <c r="H25" s="163" t="s">
        <v>24</v>
      </c>
      <c r="I25" s="163">
        <v>5</v>
      </c>
      <c r="J25" s="163">
        <v>5</v>
      </c>
      <c r="K25" s="163">
        <v>5</v>
      </c>
      <c r="L25" s="163">
        <v>4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1</v>
      </c>
      <c r="S25" s="163">
        <v>4</v>
      </c>
      <c r="T25" s="163">
        <v>5</v>
      </c>
      <c r="U25" s="163" t="s">
        <v>438</v>
      </c>
    </row>
    <row r="26" spans="1:21" x14ac:dyDescent="0.2">
      <c r="A26" s="162">
        <v>44457.466531527782</v>
      </c>
      <c r="B26" s="163" t="s">
        <v>441</v>
      </c>
      <c r="C26" s="163" t="s">
        <v>26</v>
      </c>
      <c r="D26" s="163" t="s">
        <v>27</v>
      </c>
      <c r="E26" s="163" t="s">
        <v>30</v>
      </c>
      <c r="F26" s="163" t="s">
        <v>44</v>
      </c>
      <c r="G26" s="163" t="s">
        <v>181</v>
      </c>
      <c r="H26" s="163" t="s">
        <v>24</v>
      </c>
      <c r="I26" s="163">
        <v>4</v>
      </c>
      <c r="J26" s="163">
        <v>4</v>
      </c>
      <c r="K26" s="163">
        <v>4</v>
      </c>
      <c r="L26" s="163">
        <v>4</v>
      </c>
      <c r="M26" s="163">
        <v>4</v>
      </c>
      <c r="N26" s="163">
        <v>4</v>
      </c>
      <c r="O26" s="163">
        <v>4</v>
      </c>
      <c r="P26" s="163">
        <v>4</v>
      </c>
      <c r="Q26" s="163">
        <v>4</v>
      </c>
      <c r="R26" s="163">
        <v>4</v>
      </c>
      <c r="S26" s="163">
        <v>4</v>
      </c>
      <c r="T26" s="163">
        <v>4</v>
      </c>
    </row>
    <row r="27" spans="1:21" x14ac:dyDescent="0.2">
      <c r="A27" s="162">
        <v>44457.46687311343</v>
      </c>
      <c r="B27" s="163" t="s">
        <v>442</v>
      </c>
      <c r="C27" s="163" t="s">
        <v>20</v>
      </c>
      <c r="D27" s="163" t="s">
        <v>27</v>
      </c>
      <c r="E27" s="163" t="s">
        <v>30</v>
      </c>
      <c r="F27" s="163" t="s">
        <v>44</v>
      </c>
      <c r="G27" s="163" t="s">
        <v>205</v>
      </c>
      <c r="H27" s="163" t="s">
        <v>24</v>
      </c>
      <c r="I27" s="163">
        <v>5</v>
      </c>
      <c r="J27" s="163">
        <v>5</v>
      </c>
      <c r="K27" s="163">
        <v>5</v>
      </c>
      <c r="L27" s="163">
        <v>5</v>
      </c>
      <c r="M27" s="163">
        <v>5</v>
      </c>
      <c r="N27" s="163">
        <v>4</v>
      </c>
      <c r="O27" s="163">
        <v>5</v>
      </c>
      <c r="P27" s="163">
        <v>5</v>
      </c>
      <c r="Q27" s="163">
        <v>5</v>
      </c>
      <c r="R27" s="163">
        <v>3</v>
      </c>
      <c r="S27" s="163">
        <v>4</v>
      </c>
      <c r="T27" s="163">
        <v>4</v>
      </c>
    </row>
    <row r="28" spans="1:21" x14ac:dyDescent="0.2">
      <c r="A28" s="162">
        <v>44457.468072476855</v>
      </c>
      <c r="B28" s="163" t="s">
        <v>446</v>
      </c>
      <c r="C28" s="163" t="s">
        <v>26</v>
      </c>
      <c r="D28" s="163" t="s">
        <v>21</v>
      </c>
      <c r="E28" s="163" t="s">
        <v>30</v>
      </c>
      <c r="F28" s="163" t="s">
        <v>51</v>
      </c>
      <c r="G28" s="163" t="s">
        <v>51</v>
      </c>
      <c r="H28" s="163" t="s">
        <v>24</v>
      </c>
      <c r="I28" s="163">
        <v>4</v>
      </c>
      <c r="J28" s="163">
        <v>4</v>
      </c>
      <c r="K28" s="163">
        <v>4</v>
      </c>
      <c r="L28" s="163">
        <v>4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2</v>
      </c>
      <c r="S28" s="163">
        <v>3</v>
      </c>
      <c r="T28" s="163">
        <v>4</v>
      </c>
      <c r="U28" s="163" t="s">
        <v>487</v>
      </c>
    </row>
    <row r="29" spans="1:21" x14ac:dyDescent="0.2">
      <c r="A29" s="162">
        <v>44457.477958969903</v>
      </c>
      <c r="B29" s="163" t="s">
        <v>454</v>
      </c>
      <c r="C29" s="163" t="s">
        <v>26</v>
      </c>
      <c r="D29" s="163" t="s">
        <v>27</v>
      </c>
      <c r="E29" s="163" t="s">
        <v>30</v>
      </c>
      <c r="F29" s="163" t="s">
        <v>44</v>
      </c>
      <c r="G29" s="163" t="s">
        <v>205</v>
      </c>
      <c r="H29" s="163" t="s">
        <v>24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4</v>
      </c>
      <c r="T29" s="163">
        <v>5</v>
      </c>
    </row>
    <row r="30" spans="1:21" x14ac:dyDescent="0.2">
      <c r="A30" s="162">
        <v>44457.483135462964</v>
      </c>
      <c r="B30" s="163" t="s">
        <v>460</v>
      </c>
      <c r="C30" s="163" t="s">
        <v>26</v>
      </c>
      <c r="D30" s="163" t="s">
        <v>27</v>
      </c>
      <c r="E30" s="163" t="s">
        <v>30</v>
      </c>
      <c r="F30" s="163" t="s">
        <v>23</v>
      </c>
      <c r="G30" s="163" t="s">
        <v>190</v>
      </c>
      <c r="H30" s="163" t="s">
        <v>24</v>
      </c>
      <c r="I30" s="163">
        <v>5</v>
      </c>
      <c r="J30" s="163">
        <v>5</v>
      </c>
      <c r="K30" s="163">
        <v>4</v>
      </c>
      <c r="L30" s="163">
        <v>3</v>
      </c>
      <c r="M30" s="163">
        <v>5</v>
      </c>
      <c r="N30" s="163">
        <v>5</v>
      </c>
      <c r="O30" s="163">
        <v>5</v>
      </c>
      <c r="P30" s="163">
        <v>5</v>
      </c>
      <c r="Q30" s="163">
        <v>5</v>
      </c>
      <c r="R30" s="163">
        <v>1</v>
      </c>
      <c r="S30" s="163">
        <v>3</v>
      </c>
      <c r="T30" s="163">
        <v>3</v>
      </c>
    </row>
    <row r="31" spans="1:21" ht="23.25" x14ac:dyDescent="0.2">
      <c r="I31" s="1">
        <f t="shared" ref="I31:T31" si="0">AVERAGE(I1:I30)</f>
        <v>4.4666666666666668</v>
      </c>
      <c r="J31" s="1">
        <f t="shared" si="0"/>
        <v>4.333333333333333</v>
      </c>
      <c r="K31" s="1">
        <f t="shared" si="0"/>
        <v>4.4666666666666668</v>
      </c>
      <c r="L31" s="1">
        <f t="shared" si="0"/>
        <v>4.3</v>
      </c>
      <c r="M31" s="1">
        <f t="shared" si="0"/>
        <v>4.5333333333333332</v>
      </c>
      <c r="N31" s="1">
        <f t="shared" si="0"/>
        <v>4.4666666666666668</v>
      </c>
      <c r="O31" s="1">
        <f t="shared" si="0"/>
        <v>4.7</v>
      </c>
      <c r="P31" s="1">
        <f t="shared" si="0"/>
        <v>4.7</v>
      </c>
      <c r="Q31" s="1">
        <f t="shared" si="0"/>
        <v>4.7</v>
      </c>
      <c r="R31" s="1">
        <f t="shared" si="0"/>
        <v>2.9666666666666668</v>
      </c>
      <c r="S31" s="1">
        <f t="shared" si="0"/>
        <v>3.9333333333333331</v>
      </c>
      <c r="T31" s="1">
        <f t="shared" si="0"/>
        <v>4.0999999999999996</v>
      </c>
    </row>
    <row r="32" spans="1:21" ht="23.25" x14ac:dyDescent="0.2">
      <c r="I32" s="2">
        <f t="shared" ref="I32:T32" si="1">STDEV(I1:I31)</f>
        <v>0.66999170807472397</v>
      </c>
      <c r="J32" s="2">
        <f t="shared" si="1"/>
        <v>0.59628479399994605</v>
      </c>
      <c r="K32" s="2">
        <f t="shared" si="1"/>
        <v>0.49888765156985604</v>
      </c>
      <c r="L32" s="2">
        <f t="shared" si="1"/>
        <v>0.69041050590693154</v>
      </c>
      <c r="M32" s="2">
        <f t="shared" si="1"/>
        <v>0.56174331821175816</v>
      </c>
      <c r="N32" s="2">
        <f t="shared" si="1"/>
        <v>0.56174331821175472</v>
      </c>
      <c r="O32" s="2">
        <f t="shared" si="1"/>
        <v>0.45825756949558411</v>
      </c>
      <c r="P32" s="2">
        <f t="shared" si="1"/>
        <v>0.45825756949558411</v>
      </c>
      <c r="Q32" s="2">
        <f t="shared" si="1"/>
        <v>0.45825756949558411</v>
      </c>
      <c r="R32" s="2">
        <f t="shared" si="1"/>
        <v>0.98262686486557893</v>
      </c>
      <c r="S32" s="2">
        <f t="shared" si="1"/>
        <v>0.67986926847903673</v>
      </c>
      <c r="T32" s="2">
        <f t="shared" si="1"/>
        <v>0.86986589004666015</v>
      </c>
    </row>
    <row r="33" spans="1:20" ht="23.25" x14ac:dyDescent="0.2">
      <c r="I33" s="3">
        <f t="shared" ref="I33:T33" si="2">AVERAGE(I1:I32)</f>
        <v>4.3480205742106683</v>
      </c>
      <c r="J33" s="3">
        <f t="shared" si="2"/>
        <v>4.2165505664791656</v>
      </c>
      <c r="K33" s="3">
        <f t="shared" si="2"/>
        <v>4.3426735724448911</v>
      </c>
      <c r="L33" s="3">
        <f t="shared" si="2"/>
        <v>4.1872003283095918</v>
      </c>
      <c r="M33" s="3">
        <f t="shared" si="2"/>
        <v>4.4092211453607844</v>
      </c>
      <c r="N33" s="3">
        <f t="shared" si="2"/>
        <v>4.3446378120274511</v>
      </c>
      <c r="O33" s="3">
        <f t="shared" si="2"/>
        <v>4.5674455490467363</v>
      </c>
      <c r="P33" s="3">
        <f t="shared" si="2"/>
        <v>4.5674455490467363</v>
      </c>
      <c r="Q33" s="3">
        <f t="shared" si="2"/>
        <v>4.5674455490467363</v>
      </c>
      <c r="R33" s="3">
        <f t="shared" si="2"/>
        <v>2.9046654228603828</v>
      </c>
      <c r="S33" s="3">
        <f t="shared" si="2"/>
        <v>3.8316625813066367</v>
      </c>
      <c r="T33" s="3">
        <f t="shared" si="2"/>
        <v>3.9990583090639578</v>
      </c>
    </row>
    <row r="34" spans="1:20" ht="23.25" x14ac:dyDescent="0.2">
      <c r="I34" s="4">
        <f>STDEV(I1:I30)</f>
        <v>0.68144538746106065</v>
      </c>
      <c r="J34" s="4">
        <f t="shared" ref="J34:T34" si="3">STDEV(J1:J30)</f>
        <v>0.6064784348631217</v>
      </c>
      <c r="K34" s="4">
        <f t="shared" si="3"/>
        <v>0.50741626340492585</v>
      </c>
      <c r="L34" s="4">
        <f t="shared" si="3"/>
        <v>0.70221324985780531</v>
      </c>
      <c r="M34" s="4">
        <f t="shared" si="3"/>
        <v>0.57134646372336673</v>
      </c>
      <c r="N34" s="4">
        <f t="shared" si="3"/>
        <v>0.57134646372336673</v>
      </c>
      <c r="O34" s="4">
        <f t="shared" si="3"/>
        <v>0.46609159969939901</v>
      </c>
      <c r="P34" s="4">
        <f t="shared" si="3"/>
        <v>0.46609159969939901</v>
      </c>
      <c r="Q34" s="4">
        <f t="shared" si="3"/>
        <v>0.46609159969939901</v>
      </c>
      <c r="R34" s="4">
        <f t="shared" si="3"/>
        <v>0.99942512211402945</v>
      </c>
      <c r="S34" s="4">
        <f t="shared" si="3"/>
        <v>0.691491807283521</v>
      </c>
      <c r="T34" s="4">
        <f t="shared" si="3"/>
        <v>0.88473646962790831</v>
      </c>
    </row>
    <row r="35" spans="1:20" ht="23.25" x14ac:dyDescent="0.2"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ht="23.25" x14ac:dyDescent="0.2"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ht="24" x14ac:dyDescent="0.55000000000000004">
      <c r="A37" s="120" t="s">
        <v>149</v>
      </c>
      <c r="D37" s="120" t="s">
        <v>151</v>
      </c>
      <c r="G37" s="120" t="s">
        <v>152</v>
      </c>
    </row>
    <row r="38" spans="1:20" ht="21" x14ac:dyDescent="0.35">
      <c r="A38" s="175" t="s">
        <v>26</v>
      </c>
      <c r="B38" s="176">
        <f>COUNTIF(C1:C30,"หญิง")</f>
        <v>16</v>
      </c>
      <c r="D38" s="175" t="s">
        <v>30</v>
      </c>
      <c r="E38" s="176">
        <f>COUNTIF(E1:E30,"ปริญญาโท")</f>
        <v>24</v>
      </c>
      <c r="G38" s="186" t="s">
        <v>181</v>
      </c>
      <c r="H38" s="176">
        <f>COUNTIF(G1:G30,"เอเชียตะวันออกเฉียงใต้ศึกษา")</f>
        <v>2</v>
      </c>
    </row>
    <row r="39" spans="1:20" ht="21" x14ac:dyDescent="0.35">
      <c r="A39" s="175" t="s">
        <v>20</v>
      </c>
      <c r="B39" s="176">
        <f>COUNTIF(C1:C30,"ชาย")</f>
        <v>14</v>
      </c>
      <c r="D39" s="175" t="s">
        <v>22</v>
      </c>
      <c r="E39" s="176">
        <f>COUNTIF(E1:E30,"ปริญญาเอก")</f>
        <v>6</v>
      </c>
      <c r="G39" s="186" t="s">
        <v>307</v>
      </c>
      <c r="H39" s="176">
        <f>COUNTIF(G1:G31,"วิทยาศาสตร์สุขภาพศึกษา")</f>
        <v>2</v>
      </c>
    </row>
    <row r="40" spans="1:20" ht="23.25" customHeight="1" x14ac:dyDescent="0.35">
      <c r="B40" s="174">
        <f>SUBTOTAL(9,B37:B39)</f>
        <v>30</v>
      </c>
      <c r="E40" s="174">
        <f>SUBTOTAL(9,E37:E39)</f>
        <v>30</v>
      </c>
      <c r="G40" s="186" t="s">
        <v>51</v>
      </c>
      <c r="H40" s="176">
        <f>COUNTIF(G1:G32,"สาธารณสุขศาสตร์")</f>
        <v>8</v>
      </c>
    </row>
    <row r="41" spans="1:20" ht="21" x14ac:dyDescent="0.35">
      <c r="G41" s="186" t="s">
        <v>37</v>
      </c>
      <c r="H41" s="176">
        <f>COUNTIF(G1:G33,"วิทยาศาสตร์การเกษตร")</f>
        <v>1</v>
      </c>
    </row>
    <row r="42" spans="1:20" ht="21" x14ac:dyDescent="0.35">
      <c r="G42" s="186" t="s">
        <v>32</v>
      </c>
      <c r="H42" s="176">
        <f>COUNTIF(G1:G34,"บริหารธุรกิจ")</f>
        <v>4</v>
      </c>
    </row>
    <row r="43" spans="1:20" ht="24" x14ac:dyDescent="0.55000000000000004">
      <c r="A43" s="120" t="s">
        <v>150</v>
      </c>
      <c r="G43" s="186" t="s">
        <v>197</v>
      </c>
      <c r="H43" s="176">
        <f>COUNTIF(G1:G35,"ฟิสิกส์ประยุกต์")</f>
        <v>1</v>
      </c>
    </row>
    <row r="44" spans="1:20" ht="24" x14ac:dyDescent="0.55000000000000004">
      <c r="A44" s="175" t="s">
        <v>27</v>
      </c>
      <c r="B44" s="176">
        <f>COUNTIF(D1:D30,"20-30 ปี")</f>
        <v>20</v>
      </c>
      <c r="D44" s="120" t="s">
        <v>147</v>
      </c>
      <c r="G44" s="186" t="s">
        <v>46</v>
      </c>
      <c r="H44" s="176">
        <f>COUNTIF(G1:G36,"หลักสูตรและการสอน")</f>
        <v>1</v>
      </c>
    </row>
    <row r="45" spans="1:20" ht="21" x14ac:dyDescent="0.35">
      <c r="A45" s="175" t="s">
        <v>25</v>
      </c>
      <c r="B45" s="176">
        <f>COUNTIF(D2:D30,"31-40 ปี")</f>
        <v>6</v>
      </c>
      <c r="D45" s="178" t="s">
        <v>213</v>
      </c>
      <c r="E45" s="176">
        <f>COUNTIF(F2:F30,"บริหารธุรกิจ เศรษฐศาสตร์และการสื่อสาร")</f>
        <v>5</v>
      </c>
      <c r="G45" s="186" t="s">
        <v>205</v>
      </c>
      <c r="H45" s="176">
        <f>COUNTIF(G1:G37,"พัฒนาสังคม")</f>
        <v>2</v>
      </c>
    </row>
    <row r="46" spans="1:20" ht="21" x14ac:dyDescent="0.35">
      <c r="A46" s="177" t="s">
        <v>21</v>
      </c>
      <c r="B46" s="176">
        <f>COUNTIF(D3:D30,"41-50 ปี")</f>
        <v>4</v>
      </c>
      <c r="D46" s="178" t="s">
        <v>51</v>
      </c>
      <c r="E46" s="176">
        <f>COUNTIF(F2:F30,"สาธารณสุขศาสตร์")</f>
        <v>8</v>
      </c>
      <c r="G46" s="186" t="s">
        <v>170</v>
      </c>
      <c r="H46" s="176">
        <f>COUNTIF(G1:G38,"วิศวกรรมสิ่งแวดล้อม")</f>
        <v>1</v>
      </c>
    </row>
    <row r="47" spans="1:20" ht="21" x14ac:dyDescent="0.35">
      <c r="B47" s="174">
        <f>SUBTOTAL(9,B44:B46)</f>
        <v>30</v>
      </c>
      <c r="D47" s="178" t="s">
        <v>29</v>
      </c>
      <c r="E47" s="176">
        <v>4</v>
      </c>
      <c r="G47" s="186" t="s">
        <v>54</v>
      </c>
      <c r="H47" s="176">
        <v>1</v>
      </c>
    </row>
    <row r="48" spans="1:20" ht="21" x14ac:dyDescent="0.35">
      <c r="D48" s="178" t="s">
        <v>23</v>
      </c>
      <c r="E48" s="176">
        <f>COUNTIF(F2:F30,"วิศวกรรมศาสตร์")</f>
        <v>4</v>
      </c>
      <c r="G48" s="186" t="s">
        <v>435</v>
      </c>
      <c r="H48" s="176">
        <f>COUNTIF(G1:G46,"สรีรวิทยา")</f>
        <v>1</v>
      </c>
    </row>
    <row r="49" spans="4:8" ht="21" x14ac:dyDescent="0.35">
      <c r="D49" s="178" t="s">
        <v>153</v>
      </c>
      <c r="E49" s="176">
        <f>COUNTIF(F2:F30,"วิทยาศาสตร์การแพทย์")</f>
        <v>1</v>
      </c>
      <c r="G49" s="186" t="s">
        <v>53</v>
      </c>
      <c r="H49" s="176">
        <f>COUNTIF(G1:G41,"การสื่อสาร")</f>
        <v>1</v>
      </c>
    </row>
    <row r="50" spans="4:8" ht="21" x14ac:dyDescent="0.35">
      <c r="D50" s="178" t="s">
        <v>50</v>
      </c>
      <c r="E50" s="176">
        <f>COUNTIF(F2:F30,"วิทยาศาสตร์")</f>
        <v>2</v>
      </c>
      <c r="G50" s="186" t="s">
        <v>193</v>
      </c>
      <c r="H50" s="176">
        <f>COUNTIF(G1:G42,"วิศวกรรมการจัดการ")</f>
        <v>1</v>
      </c>
    </row>
    <row r="51" spans="4:8" ht="21" x14ac:dyDescent="0.35">
      <c r="D51" s="178" t="s">
        <v>44</v>
      </c>
      <c r="E51" s="176">
        <f>COUNTIF(F2:F30,"สังคมศาสตร์")</f>
        <v>3</v>
      </c>
      <c r="G51" s="186" t="s">
        <v>185</v>
      </c>
      <c r="H51" s="176">
        <f>COUNTIF(G1:G43,"พลศึกษาและวิทยาศาสตร์การออกกำลังกาย")</f>
        <v>1</v>
      </c>
    </row>
    <row r="52" spans="4:8" ht="21" x14ac:dyDescent="0.35">
      <c r="D52" s="178" t="s">
        <v>38</v>
      </c>
      <c r="E52" s="176">
        <f>COUNTIF(F2:F31,"เกษตรศาสตร์ ทรัพยากรธรรมชาติและสิ่งแวดล้อม")</f>
        <v>1</v>
      </c>
      <c r="G52" s="186" t="s">
        <v>43</v>
      </c>
      <c r="H52" s="176">
        <f>COUNTIF(G1:G44,"ภาษาไทย")</f>
        <v>1</v>
      </c>
    </row>
    <row r="53" spans="4:8" ht="21" x14ac:dyDescent="0.35">
      <c r="D53" s="178" t="s">
        <v>279</v>
      </c>
      <c r="E53" s="176">
        <f>COUNTIF(F2:F30,"แพทยศาสตร์")</f>
        <v>2</v>
      </c>
      <c r="G53" s="186" t="s">
        <v>190</v>
      </c>
      <c r="H53" s="176">
        <f>COUNTIF(G1:G45,"วิศวกรรมโยธา")</f>
        <v>2</v>
      </c>
    </row>
    <row r="54" spans="4:8" x14ac:dyDescent="0.2">
      <c r="E54" s="174">
        <f>SUBTOTAL(9,E45:E53)</f>
        <v>30</v>
      </c>
      <c r="H54" s="174">
        <f>SUM(H38:H53)</f>
        <v>30</v>
      </c>
    </row>
    <row r="56" spans="4:8" ht="21.75" customHeight="1" x14ac:dyDescent="0.2"/>
  </sheetData>
  <autoFilter ref="G1:G67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5B9A"/>
  </sheetPr>
  <dimension ref="A1:U94"/>
  <sheetViews>
    <sheetView topLeftCell="A52" zoomScale="96" zoomScaleNormal="96" workbookViewId="0">
      <selection activeCell="H68" sqref="H68"/>
    </sheetView>
  </sheetViews>
  <sheetFormatPr defaultColWidth="14.42578125" defaultRowHeight="15" customHeight="1" x14ac:dyDescent="0.2"/>
  <cols>
    <col min="1" max="1" width="44.140625" bestFit="1" customWidth="1"/>
    <col min="2" max="2" width="21.5703125" customWidth="1"/>
    <col min="3" max="3" width="13.140625" customWidth="1"/>
    <col min="4" max="4" width="42.28515625" bestFit="1" customWidth="1"/>
    <col min="5" max="5" width="21.5703125" customWidth="1"/>
    <col min="6" max="6" width="15" customWidth="1"/>
    <col min="7" max="7" width="31.140625" customWidth="1"/>
    <col min="8" max="26" width="21.5703125" customWidth="1"/>
  </cols>
  <sheetData>
    <row r="1" spans="1:21" ht="12.75" x14ac:dyDescent="0.2">
      <c r="A1" s="162">
        <v>44457.426133113426</v>
      </c>
      <c r="B1" s="163" t="s">
        <v>231</v>
      </c>
      <c r="C1" s="163" t="s">
        <v>26</v>
      </c>
      <c r="D1" s="163" t="s">
        <v>27</v>
      </c>
      <c r="E1" s="163" t="s">
        <v>30</v>
      </c>
      <c r="F1" s="166" t="s">
        <v>49</v>
      </c>
      <c r="G1" s="163" t="s">
        <v>232</v>
      </c>
      <c r="H1" s="163" t="s">
        <v>31</v>
      </c>
      <c r="I1" s="163">
        <v>4</v>
      </c>
      <c r="J1" s="163">
        <v>4</v>
      </c>
      <c r="K1" s="163">
        <v>4</v>
      </c>
      <c r="L1" s="163">
        <v>4</v>
      </c>
      <c r="M1" s="163">
        <v>4</v>
      </c>
      <c r="N1" s="163">
        <v>4</v>
      </c>
      <c r="O1" s="163">
        <v>3</v>
      </c>
      <c r="P1" s="163">
        <v>3</v>
      </c>
      <c r="Q1" s="163">
        <v>4</v>
      </c>
      <c r="R1" s="163">
        <v>3</v>
      </c>
      <c r="S1" s="163">
        <v>4</v>
      </c>
      <c r="T1" s="163">
        <v>4</v>
      </c>
    </row>
    <row r="2" spans="1:21" ht="12.75" x14ac:dyDescent="0.2">
      <c r="A2" s="162">
        <v>44457.429797916666</v>
      </c>
      <c r="B2" s="163" t="s">
        <v>234</v>
      </c>
      <c r="C2" s="163" t="s">
        <v>20</v>
      </c>
      <c r="D2" s="163" t="s">
        <v>25</v>
      </c>
      <c r="E2" s="163" t="s">
        <v>30</v>
      </c>
      <c r="F2" s="163" t="s">
        <v>51</v>
      </c>
      <c r="G2" s="163" t="s">
        <v>51</v>
      </c>
      <c r="H2" s="163" t="s">
        <v>31</v>
      </c>
      <c r="I2" s="163">
        <v>4</v>
      </c>
      <c r="J2" s="163">
        <v>4</v>
      </c>
      <c r="K2" s="163">
        <v>4</v>
      </c>
      <c r="L2" s="163">
        <v>4</v>
      </c>
      <c r="M2" s="163">
        <v>4</v>
      </c>
      <c r="N2" s="163">
        <v>5</v>
      </c>
      <c r="O2" s="163">
        <v>5</v>
      </c>
      <c r="P2" s="163">
        <v>4</v>
      </c>
      <c r="Q2" s="163">
        <v>5</v>
      </c>
      <c r="R2" s="163">
        <v>2</v>
      </c>
      <c r="S2" s="163">
        <v>5</v>
      </c>
      <c r="T2" s="163">
        <v>5</v>
      </c>
      <c r="U2" s="163" t="s">
        <v>162</v>
      </c>
    </row>
    <row r="3" spans="1:21" ht="12.75" x14ac:dyDescent="0.2">
      <c r="A3" s="162">
        <v>44457.433083148149</v>
      </c>
      <c r="B3" s="163" t="s">
        <v>180</v>
      </c>
      <c r="C3" s="163" t="s">
        <v>26</v>
      </c>
      <c r="D3" s="163" t="s">
        <v>25</v>
      </c>
      <c r="E3" s="163" t="s">
        <v>22</v>
      </c>
      <c r="F3" s="163" t="s">
        <v>44</v>
      </c>
      <c r="G3" s="163" t="s">
        <v>181</v>
      </c>
      <c r="H3" s="163" t="s">
        <v>31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3</v>
      </c>
      <c r="S3" s="163">
        <v>4</v>
      </c>
      <c r="T3" s="163">
        <v>4</v>
      </c>
    </row>
    <row r="4" spans="1:21" ht="12.75" x14ac:dyDescent="0.2">
      <c r="A4" s="162">
        <v>44457.435146840275</v>
      </c>
      <c r="B4" s="163" t="s">
        <v>356</v>
      </c>
      <c r="C4" s="163" t="s">
        <v>26</v>
      </c>
      <c r="D4" s="163" t="s">
        <v>27</v>
      </c>
      <c r="E4" s="163" t="s">
        <v>30</v>
      </c>
      <c r="F4" s="163" t="s">
        <v>213</v>
      </c>
      <c r="G4" s="163" t="s">
        <v>53</v>
      </c>
      <c r="H4" s="163" t="s">
        <v>31</v>
      </c>
      <c r="I4" s="163">
        <v>5</v>
      </c>
      <c r="J4" s="163">
        <v>5</v>
      </c>
      <c r="K4" s="163">
        <v>5</v>
      </c>
      <c r="L4" s="163">
        <v>4</v>
      </c>
      <c r="M4" s="163">
        <v>5</v>
      </c>
      <c r="N4" s="163">
        <v>4</v>
      </c>
      <c r="O4" s="163">
        <v>5</v>
      </c>
      <c r="P4" s="163">
        <v>5</v>
      </c>
      <c r="Q4" s="163">
        <v>5</v>
      </c>
      <c r="R4" s="163">
        <v>1</v>
      </c>
      <c r="S4" s="163">
        <v>3</v>
      </c>
      <c r="T4" s="163">
        <v>3</v>
      </c>
    </row>
    <row r="5" spans="1:21" ht="12.75" x14ac:dyDescent="0.2">
      <c r="A5" s="162">
        <v>44457.435399699076</v>
      </c>
      <c r="B5" s="163" t="s">
        <v>360</v>
      </c>
      <c r="C5" s="163" t="s">
        <v>20</v>
      </c>
      <c r="D5" s="163" t="s">
        <v>27</v>
      </c>
      <c r="E5" s="163" t="s">
        <v>30</v>
      </c>
      <c r="F5" s="163" t="s">
        <v>213</v>
      </c>
      <c r="G5" s="166" t="s">
        <v>32</v>
      </c>
      <c r="H5" s="163" t="s">
        <v>31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5</v>
      </c>
      <c r="S5" s="163">
        <v>5</v>
      </c>
      <c r="T5" s="163">
        <v>5</v>
      </c>
    </row>
    <row r="6" spans="1:21" ht="12.75" x14ac:dyDescent="0.2">
      <c r="A6" s="162">
        <v>44457.436410069444</v>
      </c>
      <c r="B6" s="163" t="s">
        <v>362</v>
      </c>
      <c r="C6" s="163" t="s">
        <v>20</v>
      </c>
      <c r="D6" s="163" t="s">
        <v>21</v>
      </c>
      <c r="E6" s="163" t="s">
        <v>22</v>
      </c>
      <c r="F6" s="163" t="s">
        <v>29</v>
      </c>
      <c r="G6" s="163" t="s">
        <v>363</v>
      </c>
      <c r="H6" s="163" t="s">
        <v>31</v>
      </c>
      <c r="I6" s="163">
        <v>4</v>
      </c>
      <c r="J6" s="163">
        <v>4</v>
      </c>
      <c r="K6" s="163">
        <v>4</v>
      </c>
      <c r="L6" s="163">
        <v>4</v>
      </c>
      <c r="M6" s="163">
        <v>4</v>
      </c>
      <c r="N6" s="163">
        <v>4</v>
      </c>
      <c r="O6" s="163">
        <v>4</v>
      </c>
      <c r="P6" s="163">
        <v>4</v>
      </c>
      <c r="Q6" s="163">
        <v>4</v>
      </c>
      <c r="R6" s="163">
        <v>4</v>
      </c>
      <c r="S6" s="163">
        <v>4</v>
      </c>
      <c r="T6" s="163">
        <v>4</v>
      </c>
    </row>
    <row r="7" spans="1:21" ht="12.75" x14ac:dyDescent="0.2">
      <c r="A7" s="162">
        <v>44457.438857210647</v>
      </c>
      <c r="B7" s="163" t="s">
        <v>183</v>
      </c>
      <c r="C7" s="163" t="s">
        <v>26</v>
      </c>
      <c r="D7" s="163" t="s">
        <v>25</v>
      </c>
      <c r="E7" s="163" t="s">
        <v>30</v>
      </c>
      <c r="F7" s="163" t="s">
        <v>51</v>
      </c>
      <c r="G7" s="163" t="s">
        <v>51</v>
      </c>
      <c r="H7" s="163" t="s">
        <v>31</v>
      </c>
      <c r="I7" s="163">
        <v>5</v>
      </c>
      <c r="J7" s="163">
        <v>5</v>
      </c>
      <c r="K7" s="163">
        <v>5</v>
      </c>
      <c r="L7" s="163">
        <v>4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5</v>
      </c>
      <c r="S7" s="163">
        <v>5</v>
      </c>
      <c r="T7" s="163">
        <v>5</v>
      </c>
      <c r="U7" s="163" t="s">
        <v>477</v>
      </c>
    </row>
    <row r="8" spans="1:21" ht="12.75" x14ac:dyDescent="0.2">
      <c r="A8" s="162">
        <v>44457.43923802083</v>
      </c>
      <c r="B8" s="163" t="s">
        <v>233</v>
      </c>
      <c r="C8" s="163" t="s">
        <v>26</v>
      </c>
      <c r="D8" s="163" t="s">
        <v>27</v>
      </c>
      <c r="E8" s="163" t="s">
        <v>30</v>
      </c>
      <c r="F8" s="163" t="s">
        <v>51</v>
      </c>
      <c r="G8" s="163" t="s">
        <v>51</v>
      </c>
      <c r="H8" s="163" t="s">
        <v>31</v>
      </c>
      <c r="I8" s="163">
        <v>4</v>
      </c>
      <c r="J8" s="163">
        <v>4</v>
      </c>
      <c r="K8" s="163">
        <v>4</v>
      </c>
      <c r="L8" s="163">
        <v>4</v>
      </c>
      <c r="M8" s="163">
        <v>4</v>
      </c>
      <c r="N8" s="163">
        <v>4</v>
      </c>
      <c r="O8" s="163">
        <v>4</v>
      </c>
      <c r="P8" s="163">
        <v>4</v>
      </c>
      <c r="Q8" s="163">
        <v>4</v>
      </c>
      <c r="R8" s="163">
        <v>4</v>
      </c>
      <c r="S8" s="163">
        <v>4</v>
      </c>
      <c r="T8" s="163">
        <v>4</v>
      </c>
      <c r="U8" s="163" t="s">
        <v>47</v>
      </c>
    </row>
    <row r="9" spans="1:21" ht="12.75" x14ac:dyDescent="0.2">
      <c r="A9" s="162">
        <v>44457.439317870376</v>
      </c>
      <c r="B9" s="163" t="s">
        <v>174</v>
      </c>
      <c r="C9" s="163" t="s">
        <v>26</v>
      </c>
      <c r="D9" s="163" t="s">
        <v>27</v>
      </c>
      <c r="E9" s="163" t="s">
        <v>30</v>
      </c>
      <c r="F9" s="163" t="s">
        <v>29</v>
      </c>
      <c r="G9" s="163" t="s">
        <v>46</v>
      </c>
      <c r="H9" s="163" t="s">
        <v>31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3</v>
      </c>
      <c r="S9" s="163">
        <v>4</v>
      </c>
      <c r="T9" s="163">
        <v>4</v>
      </c>
    </row>
    <row r="10" spans="1:21" ht="12.75" x14ac:dyDescent="0.2">
      <c r="A10" s="162">
        <v>44457.440855752313</v>
      </c>
      <c r="B10" s="163" t="s">
        <v>380</v>
      </c>
      <c r="C10" s="163" t="s">
        <v>20</v>
      </c>
      <c r="D10" s="163" t="s">
        <v>21</v>
      </c>
      <c r="E10" s="163" t="s">
        <v>22</v>
      </c>
      <c r="F10" s="163" t="s">
        <v>29</v>
      </c>
      <c r="G10" s="163" t="s">
        <v>34</v>
      </c>
      <c r="H10" s="163" t="s">
        <v>31</v>
      </c>
      <c r="I10" s="163">
        <v>5</v>
      </c>
      <c r="J10" s="163">
        <v>4</v>
      </c>
      <c r="K10" s="163">
        <v>5</v>
      </c>
      <c r="L10" s="163">
        <v>4</v>
      </c>
      <c r="M10" s="163">
        <v>4</v>
      </c>
      <c r="N10" s="163">
        <v>4</v>
      </c>
      <c r="O10" s="163">
        <v>5</v>
      </c>
      <c r="P10" s="163">
        <v>5</v>
      </c>
      <c r="Q10" s="163">
        <v>5</v>
      </c>
      <c r="R10" s="163">
        <v>4</v>
      </c>
      <c r="S10" s="163">
        <v>4</v>
      </c>
      <c r="T10" s="163">
        <v>4</v>
      </c>
    </row>
    <row r="11" spans="1:21" ht="12.75" x14ac:dyDescent="0.2">
      <c r="A11" s="162">
        <v>44457.442390625001</v>
      </c>
      <c r="B11" s="163" t="s">
        <v>386</v>
      </c>
      <c r="C11" s="163" t="s">
        <v>26</v>
      </c>
      <c r="D11" s="163" t="s">
        <v>27</v>
      </c>
      <c r="E11" s="163" t="s">
        <v>30</v>
      </c>
      <c r="F11" s="163" t="s">
        <v>387</v>
      </c>
      <c r="G11" s="163" t="s">
        <v>387</v>
      </c>
      <c r="H11" s="163" t="s">
        <v>31</v>
      </c>
      <c r="I11" s="163">
        <v>5</v>
      </c>
      <c r="J11" s="163">
        <v>4</v>
      </c>
      <c r="K11" s="163">
        <v>5</v>
      </c>
      <c r="L11" s="163">
        <v>5</v>
      </c>
      <c r="M11" s="163">
        <v>4</v>
      </c>
      <c r="N11" s="163">
        <v>5</v>
      </c>
      <c r="O11" s="163">
        <v>5</v>
      </c>
      <c r="P11" s="163">
        <v>5</v>
      </c>
      <c r="Q11" s="163">
        <v>3</v>
      </c>
      <c r="R11" s="163">
        <v>3</v>
      </c>
      <c r="S11" s="163">
        <v>4</v>
      </c>
      <c r="T11" s="163">
        <v>4</v>
      </c>
    </row>
    <row r="12" spans="1:21" ht="12.75" x14ac:dyDescent="0.2">
      <c r="A12" s="162">
        <v>44457.44348559028</v>
      </c>
      <c r="B12" s="163" t="s">
        <v>182</v>
      </c>
      <c r="C12" s="163" t="s">
        <v>26</v>
      </c>
      <c r="D12" s="163" t="s">
        <v>21</v>
      </c>
      <c r="E12" s="163" t="s">
        <v>30</v>
      </c>
      <c r="F12" s="163" t="s">
        <v>38</v>
      </c>
      <c r="G12" s="163" t="s">
        <v>37</v>
      </c>
      <c r="H12" s="163" t="s">
        <v>31</v>
      </c>
      <c r="I12" s="163">
        <v>5</v>
      </c>
      <c r="J12" s="163">
        <v>5</v>
      </c>
      <c r="K12" s="163">
        <v>5</v>
      </c>
      <c r="L12" s="163">
        <v>4</v>
      </c>
      <c r="M12" s="163">
        <v>4</v>
      </c>
      <c r="N12" s="163">
        <v>4</v>
      </c>
      <c r="O12" s="163">
        <v>4</v>
      </c>
      <c r="P12" s="163">
        <v>4</v>
      </c>
      <c r="Q12" s="163">
        <v>4</v>
      </c>
      <c r="R12" s="163">
        <v>2</v>
      </c>
      <c r="S12" s="163">
        <v>4</v>
      </c>
      <c r="T12" s="163">
        <v>4</v>
      </c>
    </row>
    <row r="13" spans="1:21" ht="12.75" x14ac:dyDescent="0.2">
      <c r="A13" s="162">
        <v>44457.445035868055</v>
      </c>
      <c r="B13" s="163" t="s">
        <v>194</v>
      </c>
      <c r="C13" s="163" t="s">
        <v>20</v>
      </c>
      <c r="D13" s="163" t="s">
        <v>25</v>
      </c>
      <c r="E13" s="163" t="s">
        <v>30</v>
      </c>
      <c r="F13" s="163" t="s">
        <v>29</v>
      </c>
      <c r="G13" s="163" t="s">
        <v>161</v>
      </c>
      <c r="H13" s="163" t="s">
        <v>31</v>
      </c>
      <c r="I13" s="163">
        <v>4</v>
      </c>
      <c r="J13" s="163">
        <v>4</v>
      </c>
      <c r="K13" s="163">
        <v>4</v>
      </c>
      <c r="L13" s="163">
        <v>4</v>
      </c>
      <c r="M13" s="163">
        <v>4</v>
      </c>
      <c r="N13" s="163">
        <v>4</v>
      </c>
      <c r="O13" s="163">
        <v>4</v>
      </c>
      <c r="P13" s="163">
        <v>4</v>
      </c>
      <c r="Q13" s="163">
        <v>4</v>
      </c>
      <c r="R13" s="163">
        <v>4</v>
      </c>
      <c r="S13" s="163">
        <v>4</v>
      </c>
      <c r="T13" s="163">
        <v>4</v>
      </c>
      <c r="U13" s="163" t="s">
        <v>479</v>
      </c>
    </row>
    <row r="14" spans="1:21" ht="12.75" x14ac:dyDescent="0.2">
      <c r="A14" s="162">
        <v>44457.445243182869</v>
      </c>
      <c r="B14" s="163" t="s">
        <v>177</v>
      </c>
      <c r="C14" s="163" t="s">
        <v>20</v>
      </c>
      <c r="D14" s="163" t="s">
        <v>27</v>
      </c>
      <c r="E14" s="163" t="s">
        <v>30</v>
      </c>
      <c r="F14" s="163" t="s">
        <v>38</v>
      </c>
      <c r="G14" s="163" t="s">
        <v>37</v>
      </c>
      <c r="H14" s="163" t="s">
        <v>31</v>
      </c>
      <c r="I14" s="163">
        <v>4</v>
      </c>
      <c r="J14" s="163">
        <v>5</v>
      </c>
      <c r="K14" s="163">
        <v>5</v>
      </c>
      <c r="L14" s="163">
        <v>4</v>
      </c>
      <c r="M14" s="163">
        <v>4</v>
      </c>
      <c r="N14" s="163">
        <v>4</v>
      </c>
      <c r="O14" s="163">
        <v>4</v>
      </c>
      <c r="P14" s="163">
        <v>4</v>
      </c>
      <c r="Q14" s="163">
        <v>5</v>
      </c>
      <c r="R14" s="163">
        <v>3</v>
      </c>
      <c r="S14" s="163">
        <v>4</v>
      </c>
      <c r="T14" s="163">
        <v>4</v>
      </c>
    </row>
    <row r="15" spans="1:21" ht="12.75" x14ac:dyDescent="0.2">
      <c r="A15" s="162">
        <v>44457.446779375001</v>
      </c>
      <c r="B15" s="163" t="s">
        <v>399</v>
      </c>
      <c r="C15" s="163" t="s">
        <v>20</v>
      </c>
      <c r="D15" s="163" t="s">
        <v>25</v>
      </c>
      <c r="E15" s="163" t="s">
        <v>22</v>
      </c>
      <c r="F15" s="163" t="s">
        <v>213</v>
      </c>
      <c r="G15" s="163" t="s">
        <v>53</v>
      </c>
      <c r="H15" s="163" t="s">
        <v>31</v>
      </c>
      <c r="I15" s="163">
        <v>4</v>
      </c>
      <c r="J15" s="163">
        <v>5</v>
      </c>
      <c r="K15" s="163">
        <v>5</v>
      </c>
      <c r="L15" s="163">
        <v>4</v>
      </c>
      <c r="M15" s="163">
        <v>4</v>
      </c>
      <c r="N15" s="163">
        <v>3</v>
      </c>
      <c r="O15" s="163">
        <v>4</v>
      </c>
      <c r="P15" s="163">
        <v>4</v>
      </c>
      <c r="Q15" s="163">
        <v>5</v>
      </c>
      <c r="R15" s="163">
        <v>3</v>
      </c>
      <c r="S15" s="163">
        <v>4</v>
      </c>
      <c r="T15" s="163">
        <v>4</v>
      </c>
    </row>
    <row r="16" spans="1:21" ht="12.75" x14ac:dyDescent="0.2">
      <c r="A16" s="162">
        <v>44457.449059976847</v>
      </c>
      <c r="B16" s="163" t="s">
        <v>249</v>
      </c>
      <c r="C16" s="163" t="s">
        <v>20</v>
      </c>
      <c r="D16" s="163" t="s">
        <v>27</v>
      </c>
      <c r="E16" s="163" t="s">
        <v>30</v>
      </c>
      <c r="F16" s="163" t="s">
        <v>44</v>
      </c>
      <c r="G16" s="163" t="s">
        <v>181</v>
      </c>
      <c r="H16" s="163" t="s">
        <v>31</v>
      </c>
      <c r="I16" s="163">
        <v>5</v>
      </c>
      <c r="J16" s="163">
        <v>4</v>
      </c>
      <c r="K16" s="163">
        <v>4</v>
      </c>
      <c r="L16" s="163">
        <v>4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3</v>
      </c>
      <c r="S16" s="163">
        <v>4</v>
      </c>
      <c r="T16" s="163">
        <v>5</v>
      </c>
    </row>
    <row r="17" spans="1:21" ht="12.75" x14ac:dyDescent="0.2">
      <c r="A17" s="162">
        <v>44457.452477500003</v>
      </c>
      <c r="B17" s="163" t="s">
        <v>246</v>
      </c>
      <c r="C17" s="163" t="s">
        <v>20</v>
      </c>
      <c r="D17" s="163" t="s">
        <v>27</v>
      </c>
      <c r="E17" s="163" t="s">
        <v>30</v>
      </c>
      <c r="F17" s="166" t="s">
        <v>279</v>
      </c>
      <c r="G17" s="163" t="s">
        <v>307</v>
      </c>
      <c r="H17" s="163" t="s">
        <v>31</v>
      </c>
      <c r="I17" s="163">
        <v>5</v>
      </c>
      <c r="J17" s="163">
        <v>5</v>
      </c>
      <c r="K17" s="163">
        <v>5</v>
      </c>
      <c r="L17" s="163">
        <v>5</v>
      </c>
      <c r="M17" s="163">
        <v>4</v>
      </c>
      <c r="N17" s="163">
        <v>4</v>
      </c>
      <c r="O17" s="163">
        <v>2</v>
      </c>
      <c r="P17" s="163">
        <v>5</v>
      </c>
      <c r="Q17" s="163">
        <v>5</v>
      </c>
      <c r="R17" s="163">
        <v>3</v>
      </c>
      <c r="S17" s="163">
        <v>4</v>
      </c>
      <c r="T17" s="163">
        <v>4</v>
      </c>
    </row>
    <row r="18" spans="1:21" ht="12.75" x14ac:dyDescent="0.2">
      <c r="A18" s="162">
        <v>44457.452521851854</v>
      </c>
      <c r="B18" s="163" t="s">
        <v>270</v>
      </c>
      <c r="C18" s="163" t="s">
        <v>20</v>
      </c>
      <c r="D18" s="163" t="s">
        <v>25</v>
      </c>
      <c r="E18" s="163" t="s">
        <v>22</v>
      </c>
      <c r="F18" s="163" t="s">
        <v>29</v>
      </c>
      <c r="G18" s="163" t="s">
        <v>173</v>
      </c>
      <c r="H18" s="163" t="s">
        <v>31</v>
      </c>
      <c r="I18" s="163">
        <v>5</v>
      </c>
      <c r="J18" s="163">
        <v>5</v>
      </c>
      <c r="K18" s="163">
        <v>5</v>
      </c>
      <c r="L18" s="163">
        <v>5</v>
      </c>
      <c r="M18" s="163">
        <v>4</v>
      </c>
      <c r="N18" s="163">
        <v>4</v>
      </c>
      <c r="O18" s="163">
        <v>5</v>
      </c>
      <c r="P18" s="163">
        <v>5</v>
      </c>
      <c r="Q18" s="163">
        <v>5</v>
      </c>
      <c r="R18" s="163">
        <v>3</v>
      </c>
      <c r="S18" s="163">
        <v>4</v>
      </c>
      <c r="T18" s="163">
        <v>4</v>
      </c>
    </row>
    <row r="19" spans="1:21" ht="12.75" x14ac:dyDescent="0.2">
      <c r="A19" s="162">
        <v>44457.45377738426</v>
      </c>
      <c r="B19" s="163" t="s">
        <v>416</v>
      </c>
      <c r="C19" s="163" t="s">
        <v>26</v>
      </c>
      <c r="D19" s="163" t="s">
        <v>21</v>
      </c>
      <c r="E19" s="163" t="s">
        <v>30</v>
      </c>
      <c r="F19" s="163" t="s">
        <v>203</v>
      </c>
      <c r="G19" s="163" t="s">
        <v>417</v>
      </c>
      <c r="H19" s="163" t="s">
        <v>31</v>
      </c>
      <c r="I19" s="163">
        <v>4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4</v>
      </c>
      <c r="S19" s="163">
        <v>4</v>
      </c>
      <c r="T19" s="163">
        <v>4</v>
      </c>
    </row>
    <row r="20" spans="1:21" ht="12.75" x14ac:dyDescent="0.2">
      <c r="A20" s="162">
        <v>44457.456363854166</v>
      </c>
      <c r="B20" s="163" t="s">
        <v>422</v>
      </c>
      <c r="C20" s="163" t="s">
        <v>20</v>
      </c>
      <c r="D20" s="163" t="s">
        <v>27</v>
      </c>
      <c r="E20" s="163" t="s">
        <v>30</v>
      </c>
      <c r="F20" s="163" t="s">
        <v>203</v>
      </c>
      <c r="G20" s="163" t="s">
        <v>417</v>
      </c>
      <c r="H20" s="163" t="s">
        <v>31</v>
      </c>
      <c r="I20" s="163">
        <v>5</v>
      </c>
      <c r="J20" s="163">
        <v>5</v>
      </c>
      <c r="K20" s="163">
        <v>5</v>
      </c>
      <c r="L20" s="163">
        <v>5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5</v>
      </c>
      <c r="S20" s="163">
        <v>5</v>
      </c>
      <c r="T20" s="163">
        <v>5</v>
      </c>
    </row>
    <row r="21" spans="1:21" ht="12.75" x14ac:dyDescent="0.2">
      <c r="A21" s="162">
        <v>44457.458014270829</v>
      </c>
      <c r="B21" s="163" t="s">
        <v>212</v>
      </c>
      <c r="C21" s="163" t="s">
        <v>26</v>
      </c>
      <c r="D21" s="163" t="s">
        <v>21</v>
      </c>
      <c r="E21" s="163" t="s">
        <v>30</v>
      </c>
      <c r="F21" s="163" t="s">
        <v>203</v>
      </c>
      <c r="G21" s="163" t="s">
        <v>214</v>
      </c>
      <c r="H21" s="163" t="s">
        <v>31</v>
      </c>
      <c r="I21" s="163">
        <v>4</v>
      </c>
      <c r="J21" s="163">
        <v>4</v>
      </c>
      <c r="K21" s="163">
        <v>4</v>
      </c>
      <c r="L21" s="163">
        <v>4</v>
      </c>
      <c r="M21" s="163">
        <v>4</v>
      </c>
      <c r="N21" s="163">
        <v>4</v>
      </c>
      <c r="O21" s="163">
        <v>4</v>
      </c>
      <c r="P21" s="163">
        <v>4</v>
      </c>
      <c r="Q21" s="163">
        <v>4</v>
      </c>
      <c r="R21" s="163">
        <v>4</v>
      </c>
      <c r="S21" s="163">
        <v>4</v>
      </c>
      <c r="T21" s="163">
        <v>4</v>
      </c>
      <c r="U21" s="163" t="s">
        <v>428</v>
      </c>
    </row>
    <row r="22" spans="1:21" ht="12.75" x14ac:dyDescent="0.2">
      <c r="A22" s="162">
        <v>44457.458104965277</v>
      </c>
      <c r="B22" s="163" t="s">
        <v>260</v>
      </c>
      <c r="C22" s="163" t="s">
        <v>26</v>
      </c>
      <c r="D22" s="163" t="s">
        <v>27</v>
      </c>
      <c r="E22" s="163" t="s">
        <v>30</v>
      </c>
      <c r="F22" s="163" t="s">
        <v>213</v>
      </c>
      <c r="G22" s="163" t="s">
        <v>259</v>
      </c>
      <c r="H22" s="163" t="s">
        <v>31</v>
      </c>
      <c r="I22" s="163">
        <v>5</v>
      </c>
      <c r="J22" s="163">
        <v>5</v>
      </c>
      <c r="K22" s="163">
        <v>5</v>
      </c>
      <c r="L22" s="163">
        <v>5</v>
      </c>
      <c r="M22" s="166">
        <v>5</v>
      </c>
      <c r="N22" s="163">
        <v>5</v>
      </c>
      <c r="O22" s="163">
        <v>4</v>
      </c>
      <c r="P22" s="163">
        <v>5</v>
      </c>
      <c r="Q22" s="163">
        <v>5</v>
      </c>
      <c r="R22" s="163">
        <v>2</v>
      </c>
      <c r="S22" s="163">
        <v>4</v>
      </c>
      <c r="T22" s="163">
        <v>4</v>
      </c>
      <c r="U22" s="163" t="s">
        <v>483</v>
      </c>
    </row>
    <row r="23" spans="1:21" ht="12.75" x14ac:dyDescent="0.2">
      <c r="A23" s="162">
        <v>44457.458627430555</v>
      </c>
      <c r="B23" s="163" t="s">
        <v>271</v>
      </c>
      <c r="C23" s="163" t="s">
        <v>26</v>
      </c>
      <c r="D23" s="163" t="s">
        <v>25</v>
      </c>
      <c r="E23" s="163" t="s">
        <v>30</v>
      </c>
      <c r="F23" s="163" t="s">
        <v>51</v>
      </c>
      <c r="G23" s="163" t="s">
        <v>51</v>
      </c>
      <c r="H23" s="163" t="s">
        <v>31</v>
      </c>
      <c r="I23" s="163">
        <v>5</v>
      </c>
      <c r="J23" s="163">
        <v>5</v>
      </c>
      <c r="K23" s="163">
        <v>5</v>
      </c>
      <c r="L23" s="163">
        <v>4</v>
      </c>
      <c r="M23" s="163">
        <v>4</v>
      </c>
      <c r="N23" s="163">
        <v>4</v>
      </c>
      <c r="O23" s="163">
        <v>5</v>
      </c>
      <c r="P23" s="163">
        <v>5</v>
      </c>
      <c r="Q23" s="163">
        <v>5</v>
      </c>
      <c r="R23" s="163">
        <v>3</v>
      </c>
      <c r="S23" s="163">
        <v>4</v>
      </c>
      <c r="T23" s="163">
        <v>4</v>
      </c>
    </row>
    <row r="24" spans="1:21" ht="12.75" x14ac:dyDescent="0.2">
      <c r="A24" s="162">
        <v>44457.459663298607</v>
      </c>
      <c r="B24" s="163" t="s">
        <v>257</v>
      </c>
      <c r="C24" s="163" t="s">
        <v>26</v>
      </c>
      <c r="D24" s="163" t="s">
        <v>27</v>
      </c>
      <c r="E24" s="163" t="s">
        <v>30</v>
      </c>
      <c r="F24" s="163" t="s">
        <v>153</v>
      </c>
      <c r="G24" s="163" t="s">
        <v>158</v>
      </c>
      <c r="H24" s="163" t="s">
        <v>31</v>
      </c>
      <c r="I24" s="163">
        <v>5</v>
      </c>
      <c r="J24" s="163">
        <v>5</v>
      </c>
      <c r="K24" s="163">
        <v>5</v>
      </c>
      <c r="L24" s="163">
        <v>5</v>
      </c>
      <c r="M24" s="163">
        <v>5</v>
      </c>
      <c r="N24" s="163">
        <v>5</v>
      </c>
      <c r="O24" s="163">
        <v>5</v>
      </c>
      <c r="P24" s="163">
        <v>5</v>
      </c>
      <c r="Q24" s="163">
        <v>5</v>
      </c>
      <c r="R24" s="163">
        <v>4</v>
      </c>
      <c r="S24" s="163">
        <v>4</v>
      </c>
      <c r="T24" s="163">
        <v>4</v>
      </c>
    </row>
    <row r="25" spans="1:21" ht="12.75" x14ac:dyDescent="0.2">
      <c r="A25" s="162">
        <v>44457.463740069448</v>
      </c>
      <c r="B25" s="163" t="s">
        <v>436</v>
      </c>
      <c r="C25" s="163" t="s">
        <v>26</v>
      </c>
      <c r="D25" s="163" t="s">
        <v>27</v>
      </c>
      <c r="E25" s="163" t="s">
        <v>22</v>
      </c>
      <c r="F25" s="163" t="s">
        <v>39</v>
      </c>
      <c r="G25" s="163" t="s">
        <v>39</v>
      </c>
      <c r="H25" s="163" t="s">
        <v>31</v>
      </c>
      <c r="I25" s="163">
        <v>4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5</v>
      </c>
      <c r="P25" s="163">
        <v>5</v>
      </c>
      <c r="Q25" s="163">
        <v>5</v>
      </c>
      <c r="R25" s="163">
        <v>3</v>
      </c>
      <c r="S25" s="163">
        <v>4</v>
      </c>
      <c r="T25" s="163">
        <v>4</v>
      </c>
    </row>
    <row r="26" spans="1:21" ht="12.75" x14ac:dyDescent="0.2">
      <c r="A26" s="162">
        <v>44457.465143645837</v>
      </c>
      <c r="B26" s="163" t="s">
        <v>268</v>
      </c>
      <c r="C26" s="163" t="s">
        <v>26</v>
      </c>
      <c r="D26" s="163" t="s">
        <v>25</v>
      </c>
      <c r="E26" s="163" t="s">
        <v>22</v>
      </c>
      <c r="F26" s="163" t="s">
        <v>213</v>
      </c>
      <c r="G26" s="163" t="s">
        <v>32</v>
      </c>
      <c r="H26" s="163" t="s">
        <v>31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3</v>
      </c>
      <c r="S26" s="163">
        <v>4</v>
      </c>
      <c r="T26" s="163">
        <v>4</v>
      </c>
      <c r="U26" s="163" t="s">
        <v>486</v>
      </c>
    </row>
    <row r="27" spans="1:21" ht="12.75" x14ac:dyDescent="0.2">
      <c r="A27" s="162">
        <v>44457.465749328709</v>
      </c>
      <c r="B27" s="163" t="s">
        <v>272</v>
      </c>
      <c r="C27" s="163" t="s">
        <v>26</v>
      </c>
      <c r="D27" s="163" t="s">
        <v>27</v>
      </c>
      <c r="E27" s="163" t="s">
        <v>30</v>
      </c>
      <c r="F27" s="163" t="s">
        <v>51</v>
      </c>
      <c r="G27" s="163" t="s">
        <v>51</v>
      </c>
      <c r="H27" s="163" t="s">
        <v>31</v>
      </c>
      <c r="I27" s="163">
        <v>4</v>
      </c>
      <c r="J27" s="163">
        <v>3</v>
      </c>
      <c r="K27" s="163">
        <v>4</v>
      </c>
      <c r="L27" s="163">
        <v>3</v>
      </c>
      <c r="M27" s="163">
        <v>4</v>
      </c>
      <c r="N27" s="163">
        <v>4</v>
      </c>
      <c r="O27" s="163">
        <v>4</v>
      </c>
      <c r="P27" s="163">
        <v>4</v>
      </c>
      <c r="Q27" s="163">
        <v>4</v>
      </c>
      <c r="R27" s="163">
        <v>3</v>
      </c>
      <c r="S27" s="163">
        <v>4</v>
      </c>
      <c r="T27" s="163">
        <v>4</v>
      </c>
    </row>
    <row r="28" spans="1:21" ht="12.75" x14ac:dyDescent="0.2">
      <c r="A28" s="162">
        <v>44457.467755532409</v>
      </c>
      <c r="B28" s="163" t="s">
        <v>251</v>
      </c>
      <c r="C28" s="163" t="s">
        <v>26</v>
      </c>
      <c r="D28" s="163" t="s">
        <v>25</v>
      </c>
      <c r="E28" s="163" t="s">
        <v>22</v>
      </c>
      <c r="F28" s="163" t="s">
        <v>51</v>
      </c>
      <c r="G28" s="163" t="s">
        <v>51</v>
      </c>
      <c r="H28" s="163" t="s">
        <v>31</v>
      </c>
      <c r="I28" s="163">
        <v>4</v>
      </c>
      <c r="J28" s="163">
        <v>4</v>
      </c>
      <c r="K28" s="163">
        <v>3</v>
      </c>
      <c r="L28" s="163">
        <v>3</v>
      </c>
      <c r="M28" s="163">
        <v>3</v>
      </c>
      <c r="N28" s="163">
        <v>3</v>
      </c>
      <c r="O28" s="163">
        <v>3</v>
      </c>
      <c r="P28" s="163">
        <v>3</v>
      </c>
      <c r="Q28" s="163">
        <v>4</v>
      </c>
      <c r="R28" s="163">
        <v>3</v>
      </c>
      <c r="S28" s="163">
        <v>4</v>
      </c>
      <c r="T28" s="163">
        <v>4</v>
      </c>
      <c r="U28" s="163" t="s">
        <v>47</v>
      </c>
    </row>
    <row r="29" spans="1:21" ht="12.75" x14ac:dyDescent="0.2">
      <c r="A29" s="162">
        <v>44457.468021793982</v>
      </c>
      <c r="B29" s="163" t="s">
        <v>242</v>
      </c>
      <c r="C29" s="163" t="s">
        <v>20</v>
      </c>
      <c r="D29" s="163" t="s">
        <v>27</v>
      </c>
      <c r="E29" s="163" t="s">
        <v>30</v>
      </c>
      <c r="F29" s="163" t="s">
        <v>51</v>
      </c>
      <c r="G29" s="163" t="s">
        <v>51</v>
      </c>
      <c r="H29" s="163" t="s">
        <v>31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5</v>
      </c>
      <c r="S29" s="163">
        <v>5</v>
      </c>
      <c r="T29" s="163">
        <v>5</v>
      </c>
      <c r="U29" s="163" t="s">
        <v>492</v>
      </c>
    </row>
    <row r="30" spans="1:21" ht="12.75" x14ac:dyDescent="0.2">
      <c r="A30" s="162">
        <v>44457.471796851853</v>
      </c>
      <c r="B30" s="163" t="s">
        <v>265</v>
      </c>
      <c r="C30" s="163" t="s">
        <v>20</v>
      </c>
      <c r="D30" s="163" t="s">
        <v>21</v>
      </c>
      <c r="E30" s="163" t="s">
        <v>22</v>
      </c>
      <c r="F30" s="163" t="s">
        <v>213</v>
      </c>
      <c r="G30" s="163" t="s">
        <v>259</v>
      </c>
      <c r="H30" s="163" t="s">
        <v>31</v>
      </c>
      <c r="I30" s="163">
        <v>5</v>
      </c>
      <c r="J30" s="163">
        <v>5</v>
      </c>
      <c r="K30" s="163">
        <v>5</v>
      </c>
      <c r="L30" s="163">
        <v>5</v>
      </c>
      <c r="M30" s="163">
        <v>5</v>
      </c>
      <c r="N30" s="163">
        <v>4</v>
      </c>
      <c r="O30" s="163">
        <v>5</v>
      </c>
      <c r="P30" s="163">
        <v>5</v>
      </c>
      <c r="Q30" s="163">
        <v>5</v>
      </c>
      <c r="R30" s="163">
        <v>3</v>
      </c>
      <c r="S30" s="163">
        <v>4</v>
      </c>
      <c r="T30" s="163">
        <v>5</v>
      </c>
    </row>
    <row r="31" spans="1:21" ht="12.75" x14ac:dyDescent="0.2">
      <c r="A31" s="162">
        <v>44457.47456905093</v>
      </c>
      <c r="B31" s="163" t="s">
        <v>449</v>
      </c>
      <c r="C31" s="163" t="s">
        <v>26</v>
      </c>
      <c r="D31" s="163" t="s">
        <v>27</v>
      </c>
      <c r="E31" s="163" t="s">
        <v>30</v>
      </c>
      <c r="F31" s="163" t="s">
        <v>213</v>
      </c>
      <c r="G31" s="163" t="s">
        <v>53</v>
      </c>
      <c r="H31" s="163" t="s">
        <v>31</v>
      </c>
      <c r="I31" s="163">
        <v>5</v>
      </c>
      <c r="J31" s="163">
        <v>4</v>
      </c>
      <c r="K31" s="163">
        <v>5</v>
      </c>
      <c r="L31" s="163">
        <v>5</v>
      </c>
      <c r="M31" s="163">
        <v>5</v>
      </c>
      <c r="N31" s="163">
        <v>5</v>
      </c>
      <c r="O31" s="163">
        <v>4</v>
      </c>
      <c r="P31" s="163">
        <v>5</v>
      </c>
      <c r="Q31" s="163">
        <v>5</v>
      </c>
      <c r="R31" s="163">
        <v>2</v>
      </c>
      <c r="S31" s="163">
        <v>4</v>
      </c>
      <c r="T31" s="163">
        <v>3</v>
      </c>
    </row>
    <row r="32" spans="1:21" ht="12.75" x14ac:dyDescent="0.2">
      <c r="A32" s="162">
        <v>44457.475130300925</v>
      </c>
      <c r="B32" s="163" t="s">
        <v>450</v>
      </c>
      <c r="C32" s="163" t="s">
        <v>26</v>
      </c>
      <c r="D32" s="163" t="s">
        <v>27</v>
      </c>
      <c r="E32" s="163" t="s">
        <v>30</v>
      </c>
      <c r="F32" s="163" t="s">
        <v>51</v>
      </c>
      <c r="G32" s="163" t="s">
        <v>51</v>
      </c>
      <c r="H32" s="163" t="s">
        <v>31</v>
      </c>
      <c r="I32" s="163">
        <v>5</v>
      </c>
      <c r="J32" s="163">
        <v>5</v>
      </c>
      <c r="K32" s="163">
        <v>4</v>
      </c>
      <c r="L32" s="163">
        <v>3</v>
      </c>
      <c r="M32" s="163">
        <v>5</v>
      </c>
      <c r="N32" s="163">
        <v>5</v>
      </c>
      <c r="O32" s="163">
        <v>5</v>
      </c>
      <c r="P32" s="163">
        <v>5</v>
      </c>
      <c r="Q32" s="163">
        <v>5</v>
      </c>
      <c r="R32" s="163">
        <v>2</v>
      </c>
      <c r="S32" s="163">
        <v>3</v>
      </c>
      <c r="T32" s="163">
        <v>3</v>
      </c>
      <c r="U32" s="163" t="s">
        <v>40</v>
      </c>
    </row>
    <row r="33" spans="1:21" ht="12.75" x14ac:dyDescent="0.2">
      <c r="A33" s="162">
        <v>44457.475998217589</v>
      </c>
      <c r="B33" s="163" t="s">
        <v>453</v>
      </c>
      <c r="C33" s="163" t="s">
        <v>26</v>
      </c>
      <c r="D33" s="163" t="s">
        <v>27</v>
      </c>
      <c r="E33" s="163" t="s">
        <v>30</v>
      </c>
      <c r="F33" s="163" t="s">
        <v>51</v>
      </c>
      <c r="G33" s="163" t="s">
        <v>51</v>
      </c>
      <c r="H33" s="163" t="s">
        <v>31</v>
      </c>
      <c r="I33" s="163">
        <v>4</v>
      </c>
      <c r="J33" s="163">
        <v>5</v>
      </c>
      <c r="K33" s="163">
        <v>4</v>
      </c>
      <c r="L33" s="163">
        <v>4</v>
      </c>
      <c r="M33" s="163">
        <v>5</v>
      </c>
      <c r="N33" s="163">
        <v>5</v>
      </c>
      <c r="O33" s="163">
        <v>4</v>
      </c>
      <c r="P33" s="163">
        <v>5</v>
      </c>
      <c r="Q33" s="163">
        <v>5</v>
      </c>
      <c r="R33" s="163">
        <v>4</v>
      </c>
      <c r="S33" s="163">
        <v>4</v>
      </c>
      <c r="T33" s="163">
        <v>3</v>
      </c>
    </row>
    <row r="34" spans="1:21" ht="12.75" x14ac:dyDescent="0.2">
      <c r="A34" s="162">
        <v>44457.479522638889</v>
      </c>
      <c r="B34" s="163" t="s">
        <v>455</v>
      </c>
      <c r="C34" s="163" t="s">
        <v>20</v>
      </c>
      <c r="D34" s="163" t="s">
        <v>25</v>
      </c>
      <c r="E34" s="163" t="s">
        <v>30</v>
      </c>
      <c r="F34" s="163" t="s">
        <v>51</v>
      </c>
      <c r="G34" s="163" t="s">
        <v>51</v>
      </c>
      <c r="H34" s="163" t="s">
        <v>31</v>
      </c>
      <c r="I34" s="163">
        <v>4</v>
      </c>
      <c r="J34" s="163">
        <v>4</v>
      </c>
      <c r="K34" s="163">
        <v>4</v>
      </c>
      <c r="L34" s="163">
        <v>4</v>
      </c>
      <c r="M34" s="163">
        <v>4</v>
      </c>
      <c r="N34" s="163">
        <v>4</v>
      </c>
      <c r="O34" s="163">
        <v>4</v>
      </c>
      <c r="P34" s="163">
        <v>4</v>
      </c>
      <c r="Q34" s="163">
        <v>4</v>
      </c>
      <c r="R34" s="163">
        <v>2</v>
      </c>
      <c r="S34" s="163">
        <v>4</v>
      </c>
      <c r="T34" s="163">
        <v>4</v>
      </c>
    </row>
    <row r="35" spans="1:21" ht="12.75" x14ac:dyDescent="0.2">
      <c r="A35" s="162">
        <v>44457.47994553241</v>
      </c>
      <c r="B35" s="163" t="s">
        <v>456</v>
      </c>
      <c r="C35" s="163" t="s">
        <v>20</v>
      </c>
      <c r="D35" s="163" t="s">
        <v>21</v>
      </c>
      <c r="E35" s="163" t="s">
        <v>22</v>
      </c>
      <c r="F35" s="163" t="s">
        <v>29</v>
      </c>
      <c r="G35" s="163" t="s">
        <v>363</v>
      </c>
      <c r="H35" s="163" t="s">
        <v>31</v>
      </c>
      <c r="I35" s="163">
        <v>4</v>
      </c>
      <c r="J35" s="163">
        <v>4</v>
      </c>
      <c r="K35" s="163">
        <v>4</v>
      </c>
      <c r="L35" s="163">
        <v>3</v>
      </c>
      <c r="M35" s="163">
        <v>3</v>
      </c>
      <c r="N35" s="163">
        <v>3</v>
      </c>
      <c r="O35" s="163">
        <v>4</v>
      </c>
      <c r="P35" s="163">
        <v>4</v>
      </c>
      <c r="Q35" s="163">
        <v>5</v>
      </c>
      <c r="R35" s="163">
        <v>3</v>
      </c>
      <c r="S35" s="163">
        <v>4</v>
      </c>
      <c r="T35" s="163">
        <v>4</v>
      </c>
      <c r="U35" s="163" t="s">
        <v>457</v>
      </c>
    </row>
    <row r="36" spans="1:21" ht="12.75" x14ac:dyDescent="0.2">
      <c r="A36" s="162">
        <v>44457.481699131946</v>
      </c>
      <c r="B36" s="163" t="s">
        <v>458</v>
      </c>
      <c r="C36" s="163" t="s">
        <v>20</v>
      </c>
      <c r="D36" s="163" t="s">
        <v>25</v>
      </c>
      <c r="E36" s="163" t="s">
        <v>30</v>
      </c>
      <c r="F36" s="163" t="s">
        <v>44</v>
      </c>
      <c r="G36" s="163" t="s">
        <v>205</v>
      </c>
      <c r="H36" s="163" t="s">
        <v>31</v>
      </c>
      <c r="I36" s="163">
        <v>5</v>
      </c>
      <c r="J36" s="163">
        <v>5</v>
      </c>
      <c r="K36" s="163">
        <v>5</v>
      </c>
      <c r="L36" s="163">
        <v>5</v>
      </c>
      <c r="M36" s="163">
        <v>5</v>
      </c>
      <c r="N36" s="163">
        <v>4</v>
      </c>
      <c r="O36" s="163">
        <v>5</v>
      </c>
      <c r="P36" s="163">
        <v>5</v>
      </c>
      <c r="Q36" s="163">
        <v>5</v>
      </c>
      <c r="R36" s="163">
        <v>2</v>
      </c>
      <c r="S36" s="163">
        <v>4</v>
      </c>
      <c r="T36" s="163">
        <v>3</v>
      </c>
    </row>
    <row r="37" spans="1:21" ht="12.75" x14ac:dyDescent="0.2">
      <c r="A37" s="162">
        <v>44457.481969641201</v>
      </c>
      <c r="B37" s="163" t="s">
        <v>263</v>
      </c>
      <c r="C37" s="163" t="s">
        <v>26</v>
      </c>
      <c r="D37" s="163" t="s">
        <v>25</v>
      </c>
      <c r="E37" s="163" t="s">
        <v>30</v>
      </c>
      <c r="F37" s="163" t="s">
        <v>50</v>
      </c>
      <c r="G37" s="163" t="s">
        <v>156</v>
      </c>
      <c r="H37" s="163" t="s">
        <v>31</v>
      </c>
      <c r="I37" s="163">
        <v>5</v>
      </c>
      <c r="J37" s="163">
        <v>5</v>
      </c>
      <c r="K37" s="163">
        <v>5</v>
      </c>
      <c r="L37" s="163">
        <v>5</v>
      </c>
      <c r="M37" s="163">
        <v>5</v>
      </c>
      <c r="N37" s="163">
        <v>5</v>
      </c>
      <c r="O37" s="163">
        <v>5</v>
      </c>
      <c r="P37" s="163">
        <v>5</v>
      </c>
      <c r="Q37" s="163">
        <v>5</v>
      </c>
      <c r="R37" s="163">
        <v>5</v>
      </c>
      <c r="S37" s="163">
        <v>5</v>
      </c>
      <c r="T37" s="163">
        <v>5</v>
      </c>
    </row>
    <row r="38" spans="1:21" ht="12.75" x14ac:dyDescent="0.2">
      <c r="A38" s="162">
        <v>44457.507060370372</v>
      </c>
      <c r="B38" s="163" t="s">
        <v>470</v>
      </c>
      <c r="C38" s="163" t="s">
        <v>26</v>
      </c>
      <c r="D38" s="163" t="s">
        <v>25</v>
      </c>
      <c r="E38" s="163" t="s">
        <v>22</v>
      </c>
      <c r="F38" s="163" t="s">
        <v>51</v>
      </c>
      <c r="G38" s="163" t="s">
        <v>51</v>
      </c>
      <c r="H38" s="163" t="s">
        <v>31</v>
      </c>
      <c r="I38" s="163">
        <v>5</v>
      </c>
      <c r="J38" s="163">
        <v>5</v>
      </c>
      <c r="K38" s="163">
        <v>5</v>
      </c>
      <c r="L38" s="163">
        <v>5</v>
      </c>
      <c r="M38" s="163">
        <v>5</v>
      </c>
      <c r="N38" s="163">
        <v>5</v>
      </c>
      <c r="O38" s="163">
        <v>5</v>
      </c>
      <c r="P38" s="163">
        <v>5</v>
      </c>
      <c r="Q38" s="163">
        <v>5</v>
      </c>
      <c r="R38" s="163">
        <v>3</v>
      </c>
      <c r="S38" s="163">
        <v>4</v>
      </c>
      <c r="T38" s="163">
        <v>5</v>
      </c>
    </row>
    <row r="39" spans="1:21" ht="23.25" x14ac:dyDescent="0.2">
      <c r="I39" s="1">
        <f>AVERAGE(I1:I38)</f>
        <v>4.6052631578947372</v>
      </c>
      <c r="J39" s="1">
        <f t="shared" ref="J39:T39" si="0">AVERAGE(J1:J38)</f>
        <v>4.5789473684210522</v>
      </c>
      <c r="K39" s="1">
        <f t="shared" si="0"/>
        <v>4.6052631578947372</v>
      </c>
      <c r="L39" s="1">
        <f t="shared" si="0"/>
        <v>4.3421052631578947</v>
      </c>
      <c r="M39" s="1">
        <f t="shared" si="0"/>
        <v>4.4473684210526319</v>
      </c>
      <c r="N39" s="1">
        <f t="shared" si="0"/>
        <v>4.3947368421052628</v>
      </c>
      <c r="O39" s="1">
        <f t="shared" si="0"/>
        <v>4.4736842105263159</v>
      </c>
      <c r="P39" s="1">
        <f t="shared" si="0"/>
        <v>4.6052631578947372</v>
      </c>
      <c r="Q39" s="1">
        <f t="shared" si="0"/>
        <v>4.7105263157894735</v>
      </c>
      <c r="R39" s="1">
        <f t="shared" si="0"/>
        <v>3.236842105263158</v>
      </c>
      <c r="S39" s="1">
        <f t="shared" si="0"/>
        <v>4.1052631578947372</v>
      </c>
      <c r="T39" s="1">
        <f t="shared" si="0"/>
        <v>4.1052631578947372</v>
      </c>
    </row>
    <row r="40" spans="1:21" ht="23.25" x14ac:dyDescent="0.2">
      <c r="I40" s="2">
        <f>STDEV(I1:I39)</f>
        <v>0.4887940952896469</v>
      </c>
      <c r="J40" s="2">
        <f t="shared" ref="J40:T40" si="1">STDEV(J1:J39)</f>
        <v>0.54442528593624573</v>
      </c>
      <c r="K40" s="2">
        <f t="shared" si="1"/>
        <v>0.53995485601797566</v>
      </c>
      <c r="L40" s="2">
        <f t="shared" si="1"/>
        <v>0.65999664231497179</v>
      </c>
      <c r="M40" s="2">
        <f t="shared" si="1"/>
        <v>0.59371127224623688</v>
      </c>
      <c r="N40" s="2">
        <f t="shared" si="1"/>
        <v>0.62993206334662444</v>
      </c>
      <c r="O40" s="2">
        <f t="shared" si="1"/>
        <v>0.71586686888081152</v>
      </c>
      <c r="P40" s="2">
        <f t="shared" si="1"/>
        <v>0.58667096867389068</v>
      </c>
      <c r="Q40" s="2">
        <f t="shared" si="1"/>
        <v>0.50824231357441896</v>
      </c>
      <c r="R40" s="2">
        <f t="shared" si="1"/>
        <v>0.98499827748488855</v>
      </c>
      <c r="S40" s="2">
        <f t="shared" si="1"/>
        <v>0.44659375653887173</v>
      </c>
      <c r="T40" s="2">
        <f t="shared" si="1"/>
        <v>0.59777982587371281</v>
      </c>
    </row>
    <row r="41" spans="1:21" ht="23.25" x14ac:dyDescent="0.2">
      <c r="I41" s="3">
        <f>AVERAGE(I1:I40)</f>
        <v>4.5023514313296094</v>
      </c>
      <c r="J41" s="3">
        <f t="shared" ref="J41:T41" si="2">AVERAGE(J1:J40)</f>
        <v>4.4780843163589328</v>
      </c>
      <c r="K41" s="3">
        <f t="shared" si="2"/>
        <v>4.5036304503478179</v>
      </c>
      <c r="L41" s="3">
        <f t="shared" si="2"/>
        <v>4.2500525476368214</v>
      </c>
      <c r="M41" s="3">
        <f t="shared" si="2"/>
        <v>4.3510269923324714</v>
      </c>
      <c r="N41" s="3">
        <f t="shared" si="2"/>
        <v>4.3006167226362972</v>
      </c>
      <c r="O41" s="3">
        <f t="shared" si="2"/>
        <v>4.379738776985179</v>
      </c>
      <c r="P41" s="3">
        <f t="shared" si="2"/>
        <v>4.5047983531642162</v>
      </c>
      <c r="Q41" s="3">
        <f t="shared" si="2"/>
        <v>4.6054692157340975</v>
      </c>
      <c r="R41" s="3">
        <f t="shared" si="2"/>
        <v>3.1805460095687015</v>
      </c>
      <c r="S41" s="3">
        <f t="shared" si="2"/>
        <v>4.0137964228608407</v>
      </c>
      <c r="T41" s="3">
        <f t="shared" si="2"/>
        <v>4.0175760745942117</v>
      </c>
    </row>
    <row r="42" spans="1:21" ht="23.25" x14ac:dyDescent="0.2">
      <c r="I42" s="4">
        <f>STDEV(I1:I38)</f>
        <v>0.49535538344028462</v>
      </c>
      <c r="J42" s="4">
        <f t="shared" ref="J42:T42" si="3">STDEV(J1:J38)</f>
        <v>0.55173333489170873</v>
      </c>
      <c r="K42" s="4">
        <f t="shared" si="3"/>
        <v>0.54720289651766774</v>
      </c>
      <c r="L42" s="4">
        <f t="shared" si="3"/>
        <v>0.66885605405993931</v>
      </c>
      <c r="M42" s="4">
        <f t="shared" si="3"/>
        <v>0.60168090766742388</v>
      </c>
      <c r="N42" s="4">
        <f t="shared" si="3"/>
        <v>0.63838790563843983</v>
      </c>
      <c r="O42" s="4">
        <f t="shared" si="3"/>
        <v>0.72547625011001238</v>
      </c>
      <c r="P42" s="4">
        <f t="shared" si="3"/>
        <v>0.5945460991473912</v>
      </c>
      <c r="Q42" s="4">
        <f t="shared" si="3"/>
        <v>0.5150646633160435</v>
      </c>
      <c r="R42" s="4">
        <f t="shared" si="3"/>
        <v>0.99822032249062409</v>
      </c>
      <c r="S42" s="4">
        <f t="shared" si="3"/>
        <v>0.45258857184282819</v>
      </c>
      <c r="T42" s="4">
        <f t="shared" si="3"/>
        <v>0.60580407519667034</v>
      </c>
    </row>
    <row r="43" spans="1:21" ht="23.25" x14ac:dyDescent="0.2"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1" ht="23.25" x14ac:dyDescent="0.2"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1" ht="24" x14ac:dyDescent="0.55000000000000004">
      <c r="A45" s="120" t="s">
        <v>149</v>
      </c>
    </row>
    <row r="46" spans="1:21" ht="23.25" x14ac:dyDescent="0.35">
      <c r="A46" s="175" t="s">
        <v>26</v>
      </c>
      <c r="B46" s="176">
        <f>COUNTIF(C1:C38,"หญิง")</f>
        <v>22</v>
      </c>
      <c r="D46" s="167" t="s">
        <v>147</v>
      </c>
      <c r="G46" s="167" t="s">
        <v>152</v>
      </c>
    </row>
    <row r="47" spans="1:21" ht="24" x14ac:dyDescent="0.55000000000000004">
      <c r="A47" s="175" t="s">
        <v>20</v>
      </c>
      <c r="B47" s="176">
        <f>COUNTIF(C1:C38,"ชาย")</f>
        <v>16</v>
      </c>
      <c r="D47" s="179" t="s">
        <v>213</v>
      </c>
      <c r="E47" s="176">
        <f>COUNTIF(F1:F39,"บริหารธุรกิจ เศรษฐศาสตร์และการสื่อสาร")</f>
        <v>7</v>
      </c>
      <c r="G47" s="181" t="s">
        <v>46</v>
      </c>
      <c r="H47" s="176">
        <f>COUNTIF(G1:G38,"หลักสูตรและการสอน")</f>
        <v>1</v>
      </c>
    </row>
    <row r="48" spans="1:21" ht="24" x14ac:dyDescent="0.55000000000000004">
      <c r="B48" s="174">
        <f>SUM(B46:B47)</f>
        <v>38</v>
      </c>
      <c r="D48" s="179" t="s">
        <v>29</v>
      </c>
      <c r="E48" s="176">
        <f>COUNTIF(F1:F40,"ศึกษาศาสตร์")</f>
        <v>6</v>
      </c>
      <c r="G48" s="181" t="s">
        <v>34</v>
      </c>
      <c r="H48" s="176">
        <f>COUNTIF(G2:G39,"การบริหารการศึกษา")</f>
        <v>1</v>
      </c>
    </row>
    <row r="49" spans="1:8" ht="23.25" customHeight="1" x14ac:dyDescent="0.55000000000000004">
      <c r="A49" s="121" t="s">
        <v>150</v>
      </c>
      <c r="B49" s="118"/>
      <c r="D49" s="179" t="s">
        <v>51</v>
      </c>
      <c r="E49" s="176">
        <f>COUNTIF(F1:F42,"สาธารณสุขศาสตร์")</f>
        <v>11</v>
      </c>
      <c r="G49" s="182" t="s">
        <v>156</v>
      </c>
      <c r="H49" s="176">
        <f>COUNTIF(G2:G40,"เทคโนโลยีสารสนเทศ")</f>
        <v>1</v>
      </c>
    </row>
    <row r="50" spans="1:8" ht="24" x14ac:dyDescent="0.55000000000000004">
      <c r="A50" s="175" t="s">
        <v>27</v>
      </c>
      <c r="B50" s="176">
        <v>18</v>
      </c>
      <c r="D50" s="179" t="s">
        <v>203</v>
      </c>
      <c r="E50" s="176">
        <f>COUNTIF(F1:F46,"พยาบาลศาสตร์")</f>
        <v>3</v>
      </c>
      <c r="G50" s="182" t="s">
        <v>51</v>
      </c>
      <c r="H50" s="176">
        <f>COUNTIF(G2:G41,"สาธารณสุขศาสตร์")</f>
        <v>11</v>
      </c>
    </row>
    <row r="51" spans="1:8" ht="24" x14ac:dyDescent="0.55000000000000004">
      <c r="A51" s="175" t="s">
        <v>25</v>
      </c>
      <c r="B51" s="176">
        <f>COUNTIF(D2:D39,"31-40 ปี")</f>
        <v>13</v>
      </c>
      <c r="D51" s="179" t="s">
        <v>50</v>
      </c>
      <c r="E51" s="176">
        <f>COUNTIF(F1:F49,"วิทยาศาสตร์")</f>
        <v>1</v>
      </c>
      <c r="G51" s="182" t="s">
        <v>173</v>
      </c>
      <c r="H51" s="176">
        <f>COUNTIF(G2:G42,"เทคโนโลยีและสื่อสารการศึกษา")</f>
        <v>1</v>
      </c>
    </row>
    <row r="52" spans="1:8" ht="21" x14ac:dyDescent="0.35">
      <c r="A52" s="175" t="s">
        <v>21</v>
      </c>
      <c r="B52" s="176">
        <f>COUNTIF(D2:D40,"41-50 ปี")</f>
        <v>7</v>
      </c>
      <c r="D52" s="179" t="s">
        <v>44</v>
      </c>
      <c r="E52" s="176">
        <f>COUNTIF(F1:F50,"สังคมศาสตร์")</f>
        <v>3</v>
      </c>
      <c r="G52" s="184" t="s">
        <v>259</v>
      </c>
      <c r="H52" s="176">
        <f>COUNTIF(G2:G43,"การท่องเที่ยวและจิตบริการ")</f>
        <v>2</v>
      </c>
    </row>
    <row r="53" spans="1:8" ht="21" x14ac:dyDescent="0.35">
      <c r="B53" s="174">
        <f>SUM(B50:B52)</f>
        <v>38</v>
      </c>
      <c r="D53" s="179" t="s">
        <v>153</v>
      </c>
      <c r="E53" s="176">
        <f>COUNTIF(F1:F51,"วิทยาศาสตร์การแพทย์")</f>
        <v>1</v>
      </c>
      <c r="G53" s="184" t="s">
        <v>53</v>
      </c>
      <c r="H53" s="176">
        <f>COUNTIF(G2:G44,"การสื่อสาร")</f>
        <v>3</v>
      </c>
    </row>
    <row r="54" spans="1:8" ht="25.5" customHeight="1" x14ac:dyDescent="0.55000000000000004">
      <c r="A54" s="122" t="s">
        <v>151</v>
      </c>
      <c r="B54" s="119"/>
      <c r="D54" s="180" t="s">
        <v>49</v>
      </c>
      <c r="E54" s="176">
        <f>COUNTIF(F1:F52,"มนุษยศาสตร์")</f>
        <v>1</v>
      </c>
      <c r="G54" s="184" t="s">
        <v>181</v>
      </c>
      <c r="H54" s="176">
        <f>COUNTIF(G2:G45,"เอเชียตะวันออกเฉียงใต้ศึกษา")</f>
        <v>2</v>
      </c>
    </row>
    <row r="55" spans="1:8" ht="24" x14ac:dyDescent="0.55000000000000004">
      <c r="A55" s="178" t="s">
        <v>30</v>
      </c>
      <c r="B55" s="176">
        <f>COUNTIF(E1:E38,"ปริญญาโท")</f>
        <v>27</v>
      </c>
      <c r="D55" s="180" t="s">
        <v>39</v>
      </c>
      <c r="E55" s="176">
        <f>COUNTIF(F2:F53,"เภสัชศาสตร์")</f>
        <v>1</v>
      </c>
      <c r="G55" s="183" t="s">
        <v>307</v>
      </c>
      <c r="H55" s="176">
        <f>COUNTIF(G2:G45,"วิทยาศาสตร์สุขภาพศึกษา")</f>
        <v>1</v>
      </c>
    </row>
    <row r="56" spans="1:8" ht="24" x14ac:dyDescent="0.55000000000000004">
      <c r="A56" s="178" t="s">
        <v>22</v>
      </c>
      <c r="B56" s="176">
        <f>COUNTIF(E1:E39,"ปริญญาเอก")</f>
        <v>11</v>
      </c>
      <c r="D56" s="180" t="s">
        <v>38</v>
      </c>
      <c r="E56" s="176">
        <f>COUNTIF(F3:F54,"เกษตรศาสตร์ ทรัพยากรธรรมชาติและสิ่งแวดล้อม")</f>
        <v>2</v>
      </c>
      <c r="G56" s="184" t="s">
        <v>417</v>
      </c>
      <c r="H56" s="176">
        <f>COUNTIF(G2:G45,"การพยาบาลเวชปฎิบัติชุมชน")</f>
        <v>2</v>
      </c>
    </row>
    <row r="57" spans="1:8" ht="24" x14ac:dyDescent="0.55000000000000004">
      <c r="B57" s="174">
        <f>SUM(B54:B56)</f>
        <v>38</v>
      </c>
      <c r="D57" s="181" t="s">
        <v>387</v>
      </c>
      <c r="E57" s="176">
        <f>COUNTIF(F4:F55,"ทันตแพทยศาสตร์")</f>
        <v>1</v>
      </c>
      <c r="G57" s="184" t="s">
        <v>161</v>
      </c>
      <c r="H57" s="176">
        <f>COUNTIF(G2:G45,"สังคมศึกษา")</f>
        <v>1</v>
      </c>
    </row>
    <row r="58" spans="1:8" ht="24" x14ac:dyDescent="0.55000000000000004">
      <c r="D58" s="181" t="s">
        <v>279</v>
      </c>
      <c r="E58" s="176">
        <f>COUNTIF(F5:F56,"แพทยศาสตร์")</f>
        <v>1</v>
      </c>
      <c r="G58" s="184" t="s">
        <v>363</v>
      </c>
      <c r="H58" s="176">
        <f>COUNTIF(G2:G45,"พัฒนศึกษา")</f>
        <v>2</v>
      </c>
    </row>
    <row r="59" spans="1:8" ht="24" customHeight="1" x14ac:dyDescent="0.35">
      <c r="E59" s="174">
        <f>SUM(E47:E58)</f>
        <v>38</v>
      </c>
      <c r="G59" s="184" t="s">
        <v>205</v>
      </c>
      <c r="H59" s="176">
        <f>COUNTIF(G2:G45,"พัฒนาสังคม")</f>
        <v>1</v>
      </c>
    </row>
    <row r="60" spans="1:8" ht="21" x14ac:dyDescent="0.35">
      <c r="G60" s="184" t="s">
        <v>158</v>
      </c>
      <c r="H60" s="176">
        <f>COUNTIF(G2:G45,"จุลชีววิทยา")</f>
        <v>1</v>
      </c>
    </row>
    <row r="61" spans="1:8" ht="21" x14ac:dyDescent="0.35">
      <c r="G61" s="186" t="s">
        <v>39</v>
      </c>
      <c r="H61" s="176">
        <f>COUNTIF(G2:G45,"เภสัชศาสตร์")</f>
        <v>1</v>
      </c>
    </row>
    <row r="62" spans="1:8" ht="21" x14ac:dyDescent="0.35">
      <c r="G62" s="186" t="s">
        <v>32</v>
      </c>
      <c r="H62" s="176">
        <f>COUNTIF(G2:G45,"บริหารธุรกิจ")</f>
        <v>2</v>
      </c>
    </row>
    <row r="63" spans="1:8" ht="21" x14ac:dyDescent="0.35">
      <c r="G63" s="184" t="s">
        <v>214</v>
      </c>
      <c r="H63" s="176">
        <f>COUNTIF(G2:G45,"บริหารการพยาบาล")</f>
        <v>1</v>
      </c>
    </row>
    <row r="64" spans="1:8" ht="21" x14ac:dyDescent="0.35">
      <c r="G64" s="186" t="s">
        <v>37</v>
      </c>
      <c r="H64" s="176">
        <f>COUNTIF(G3:G46,"วิทยาศาสตร์การเกษตร")</f>
        <v>2</v>
      </c>
    </row>
    <row r="65" spans="1:8" ht="21" x14ac:dyDescent="0.35">
      <c r="G65" s="186" t="s">
        <v>387</v>
      </c>
      <c r="H65" s="176">
        <f>COUNTIF(G4:G47,"ทันตแพทยศาสตร์")</f>
        <v>1</v>
      </c>
    </row>
    <row r="66" spans="1:8" ht="21" x14ac:dyDescent="0.35">
      <c r="G66" s="186" t="s">
        <v>232</v>
      </c>
      <c r="H66" s="176">
        <f>COUNTIF(G1:G48,"ภาษาอังกฤษ")</f>
        <v>1</v>
      </c>
    </row>
    <row r="67" spans="1:8" ht="20.25" customHeight="1" x14ac:dyDescent="0.2">
      <c r="H67" s="174">
        <f>SUM(H47:H66)</f>
        <v>38</v>
      </c>
    </row>
    <row r="68" spans="1:8" ht="12.75" x14ac:dyDescent="0.2"/>
    <row r="69" spans="1:8" ht="12.75" x14ac:dyDescent="0.2"/>
    <row r="70" spans="1:8" ht="12.75" x14ac:dyDescent="0.2"/>
    <row r="71" spans="1:8" ht="12.75" x14ac:dyDescent="0.2"/>
    <row r="72" spans="1:8" ht="12.75" x14ac:dyDescent="0.2"/>
    <row r="73" spans="1:8" ht="12.75" x14ac:dyDescent="0.2"/>
    <row r="74" spans="1:8" ht="19.5" customHeight="1" x14ac:dyDescent="0.2"/>
    <row r="75" spans="1:8" ht="21" x14ac:dyDescent="0.35">
      <c r="A75" s="149"/>
      <c r="B75" s="149"/>
    </row>
    <row r="76" spans="1:8" ht="12.75" x14ac:dyDescent="0.2"/>
    <row r="77" spans="1:8" ht="12.75" x14ac:dyDescent="0.2"/>
    <row r="78" spans="1:8" ht="12.75" x14ac:dyDescent="0.2"/>
    <row r="79" spans="1:8" ht="12.75" x14ac:dyDescent="0.2"/>
    <row r="80" spans="1:8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s="5" customFormat="1" ht="21" x14ac:dyDescent="0.35"/>
    <row r="92" s="5" customFormat="1" ht="21" x14ac:dyDescent="0.35"/>
    <row r="93" s="5" customFormat="1" ht="21" x14ac:dyDescent="0.35"/>
    <row r="94" ht="12.75" x14ac:dyDescent="0.2"/>
  </sheetData>
  <autoFilter ref="G1:G94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61"/>
  <sheetViews>
    <sheetView topLeftCell="M1" zoomScale="90" zoomScaleNormal="90" workbookViewId="0">
      <selection activeCell="U14" sqref="U14"/>
    </sheetView>
  </sheetViews>
  <sheetFormatPr defaultColWidth="14.42578125" defaultRowHeight="12.75" x14ac:dyDescent="0.2"/>
  <cols>
    <col min="1" max="1" width="42.42578125" bestFit="1" customWidth="1"/>
    <col min="2" max="2" width="21.5703125" customWidth="1"/>
    <col min="3" max="3" width="14.5703125" customWidth="1"/>
    <col min="4" max="4" width="40.7109375" bestFit="1" customWidth="1"/>
    <col min="5" max="5" width="21.5703125" customWidth="1"/>
    <col min="6" max="6" width="14.28515625" customWidth="1"/>
    <col min="7" max="7" width="41.7109375" bestFit="1" customWidth="1"/>
    <col min="8" max="26" width="21.5703125" customWidth="1"/>
  </cols>
  <sheetData>
    <row r="1" spans="1:21" x14ac:dyDescent="0.2">
      <c r="A1" s="162">
        <v>44457.406489386573</v>
      </c>
      <c r="B1" s="163" t="s">
        <v>295</v>
      </c>
      <c r="C1" s="163" t="s">
        <v>20</v>
      </c>
      <c r="D1" s="163" t="s">
        <v>27</v>
      </c>
      <c r="E1" s="163" t="s">
        <v>22</v>
      </c>
      <c r="F1" s="163" t="s">
        <v>44</v>
      </c>
      <c r="G1" s="163" t="s">
        <v>181</v>
      </c>
      <c r="H1" s="163" t="s">
        <v>35</v>
      </c>
      <c r="I1" s="166">
        <v>5</v>
      </c>
      <c r="J1" s="163">
        <v>4</v>
      </c>
      <c r="K1" s="163">
        <v>5</v>
      </c>
      <c r="L1" s="163">
        <v>5</v>
      </c>
      <c r="M1" s="163">
        <v>5</v>
      </c>
      <c r="N1" s="163">
        <v>5</v>
      </c>
      <c r="O1" s="163">
        <v>5</v>
      </c>
      <c r="P1" s="163">
        <v>5</v>
      </c>
      <c r="Q1" s="163">
        <v>5</v>
      </c>
      <c r="R1" s="163">
        <v>3</v>
      </c>
      <c r="S1" s="163">
        <v>4</v>
      </c>
      <c r="T1" s="163">
        <v>5</v>
      </c>
    </row>
    <row r="2" spans="1:21" x14ac:dyDescent="0.2">
      <c r="A2" s="162">
        <v>44457.422222326393</v>
      </c>
      <c r="B2" s="163" t="s">
        <v>230</v>
      </c>
      <c r="C2" s="163" t="s">
        <v>26</v>
      </c>
      <c r="D2" s="163" t="s">
        <v>25</v>
      </c>
      <c r="E2" s="163" t="s">
        <v>30</v>
      </c>
      <c r="F2" s="163" t="s">
        <v>51</v>
      </c>
      <c r="G2" s="163" t="s">
        <v>51</v>
      </c>
      <c r="H2" s="163" t="s">
        <v>36</v>
      </c>
      <c r="I2" s="163">
        <v>4</v>
      </c>
      <c r="J2" s="163">
        <v>4</v>
      </c>
      <c r="K2" s="163">
        <v>3</v>
      </c>
      <c r="L2" s="163">
        <v>3</v>
      </c>
      <c r="M2" s="163">
        <v>4</v>
      </c>
      <c r="N2" s="163">
        <v>4</v>
      </c>
      <c r="O2" s="163">
        <v>4</v>
      </c>
      <c r="P2" s="163">
        <v>3</v>
      </c>
      <c r="Q2" s="163">
        <v>5</v>
      </c>
      <c r="R2" s="163">
        <v>2</v>
      </c>
      <c r="S2" s="163">
        <v>3</v>
      </c>
      <c r="T2" s="163">
        <v>3</v>
      </c>
      <c r="U2" s="163" t="s">
        <v>321</v>
      </c>
    </row>
    <row r="3" spans="1:21" x14ac:dyDescent="0.2">
      <c r="A3" s="162">
        <v>44457.42241162037</v>
      </c>
      <c r="B3" s="163" t="s">
        <v>322</v>
      </c>
      <c r="C3" s="163" t="s">
        <v>26</v>
      </c>
      <c r="D3" s="163" t="s">
        <v>27</v>
      </c>
      <c r="E3" s="163" t="s">
        <v>30</v>
      </c>
      <c r="F3" s="163" t="s">
        <v>51</v>
      </c>
      <c r="G3" s="163" t="s">
        <v>51</v>
      </c>
      <c r="H3" s="163" t="s">
        <v>36</v>
      </c>
      <c r="I3" s="163">
        <v>4</v>
      </c>
      <c r="J3" s="163">
        <v>4</v>
      </c>
      <c r="K3" s="163">
        <v>4</v>
      </c>
      <c r="L3" s="163">
        <v>2</v>
      </c>
      <c r="M3" s="163">
        <v>5</v>
      </c>
      <c r="N3" s="163">
        <v>4</v>
      </c>
      <c r="O3" s="163">
        <v>4</v>
      </c>
      <c r="P3" s="163">
        <v>4</v>
      </c>
      <c r="Q3" s="163">
        <v>4</v>
      </c>
      <c r="R3" s="163">
        <v>4</v>
      </c>
      <c r="S3" s="163">
        <v>4</v>
      </c>
      <c r="T3" s="163">
        <v>4</v>
      </c>
    </row>
    <row r="4" spans="1:21" x14ac:dyDescent="0.2">
      <c r="A4" s="162">
        <v>44457.422462662042</v>
      </c>
      <c r="B4" s="163" t="s">
        <v>323</v>
      </c>
      <c r="C4" s="163" t="s">
        <v>26</v>
      </c>
      <c r="D4" s="163" t="s">
        <v>27</v>
      </c>
      <c r="E4" s="163" t="s">
        <v>30</v>
      </c>
      <c r="F4" s="163" t="s">
        <v>213</v>
      </c>
      <c r="G4" s="163" t="s">
        <v>32</v>
      </c>
      <c r="H4" s="163" t="s">
        <v>36</v>
      </c>
      <c r="I4" s="163">
        <v>5</v>
      </c>
      <c r="J4" s="163">
        <v>5</v>
      </c>
      <c r="K4" s="163">
        <v>5</v>
      </c>
      <c r="L4" s="163">
        <v>5</v>
      </c>
      <c r="M4" s="163">
        <v>5</v>
      </c>
      <c r="N4" s="163">
        <v>5</v>
      </c>
      <c r="O4" s="163">
        <v>5</v>
      </c>
      <c r="P4" s="163">
        <v>5</v>
      </c>
      <c r="Q4" s="163">
        <v>5</v>
      </c>
      <c r="R4" s="163">
        <v>5</v>
      </c>
      <c r="S4" s="163">
        <v>5</v>
      </c>
      <c r="T4" s="163">
        <v>5</v>
      </c>
    </row>
    <row r="5" spans="1:21" x14ac:dyDescent="0.2">
      <c r="A5" s="162">
        <v>44457.430126597217</v>
      </c>
      <c r="B5" s="163" t="s">
        <v>243</v>
      </c>
      <c r="C5" s="163" t="s">
        <v>26</v>
      </c>
      <c r="D5" s="163" t="s">
        <v>25</v>
      </c>
      <c r="E5" s="163" t="s">
        <v>30</v>
      </c>
      <c r="F5" s="163" t="s">
        <v>49</v>
      </c>
      <c r="G5" s="163" t="s">
        <v>43</v>
      </c>
      <c r="H5" s="163" t="s">
        <v>36</v>
      </c>
      <c r="I5" s="163">
        <v>5</v>
      </c>
      <c r="J5" s="163">
        <v>4</v>
      </c>
      <c r="K5" s="163">
        <v>4</v>
      </c>
      <c r="L5" s="163">
        <v>5</v>
      </c>
      <c r="M5" s="163">
        <v>4</v>
      </c>
      <c r="N5" s="163">
        <v>4</v>
      </c>
      <c r="O5" s="163">
        <v>4</v>
      </c>
      <c r="P5" s="163">
        <v>5</v>
      </c>
      <c r="Q5" s="163">
        <v>5</v>
      </c>
      <c r="R5" s="163">
        <v>3</v>
      </c>
      <c r="S5" s="163">
        <v>4</v>
      </c>
      <c r="T5" s="163">
        <v>4</v>
      </c>
      <c r="U5" s="163" t="s">
        <v>47</v>
      </c>
    </row>
    <row r="6" spans="1:21" x14ac:dyDescent="0.2">
      <c r="A6" s="162">
        <v>44457.432399351848</v>
      </c>
      <c r="B6" s="163" t="s">
        <v>252</v>
      </c>
      <c r="C6" s="163" t="s">
        <v>20</v>
      </c>
      <c r="D6" s="163" t="s">
        <v>27</v>
      </c>
      <c r="E6" s="163" t="s">
        <v>30</v>
      </c>
      <c r="F6" s="163" t="s">
        <v>29</v>
      </c>
      <c r="G6" s="163" t="s">
        <v>161</v>
      </c>
      <c r="H6" s="163" t="s">
        <v>36</v>
      </c>
      <c r="I6" s="163">
        <v>5</v>
      </c>
      <c r="J6" s="163">
        <v>5</v>
      </c>
      <c r="K6" s="163">
        <v>5</v>
      </c>
      <c r="L6" s="163">
        <v>5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5</v>
      </c>
      <c r="S6" s="163">
        <v>5</v>
      </c>
      <c r="T6" s="163">
        <v>5</v>
      </c>
    </row>
    <row r="7" spans="1:21" x14ac:dyDescent="0.2">
      <c r="A7" s="162">
        <v>44457.433695717591</v>
      </c>
      <c r="B7" s="163" t="s">
        <v>350</v>
      </c>
      <c r="C7" s="163" t="s">
        <v>20</v>
      </c>
      <c r="D7" s="163" t="s">
        <v>25</v>
      </c>
      <c r="E7" s="163" t="s">
        <v>30</v>
      </c>
      <c r="F7" s="163" t="s">
        <v>23</v>
      </c>
      <c r="G7" s="163" t="s">
        <v>172</v>
      </c>
      <c r="H7" s="163" t="s">
        <v>36</v>
      </c>
      <c r="I7" s="163">
        <v>5</v>
      </c>
      <c r="J7" s="163">
        <v>4</v>
      </c>
      <c r="K7" s="163">
        <v>4</v>
      </c>
      <c r="L7" s="163">
        <v>4</v>
      </c>
      <c r="M7" s="163">
        <v>4</v>
      </c>
      <c r="N7" s="163">
        <v>3</v>
      </c>
      <c r="O7" s="163">
        <v>5</v>
      </c>
      <c r="P7" s="163">
        <v>5</v>
      </c>
      <c r="Q7" s="163">
        <v>5</v>
      </c>
      <c r="R7" s="163">
        <v>3</v>
      </c>
      <c r="S7" s="163">
        <v>4</v>
      </c>
      <c r="T7" s="163">
        <v>4</v>
      </c>
      <c r="U7" s="163" t="s">
        <v>351</v>
      </c>
    </row>
    <row r="8" spans="1:21" x14ac:dyDescent="0.2">
      <c r="A8" s="162">
        <v>44457.434043518515</v>
      </c>
      <c r="B8" s="163" t="s">
        <v>352</v>
      </c>
      <c r="C8" s="163" t="s">
        <v>26</v>
      </c>
      <c r="D8" s="163" t="s">
        <v>21</v>
      </c>
      <c r="E8" s="163" t="s">
        <v>30</v>
      </c>
      <c r="F8" s="163" t="s">
        <v>50</v>
      </c>
      <c r="G8" s="163" t="s">
        <v>54</v>
      </c>
      <c r="H8" s="163" t="s">
        <v>36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5</v>
      </c>
      <c r="Q8" s="163">
        <v>5</v>
      </c>
      <c r="R8" s="163">
        <v>3</v>
      </c>
      <c r="S8" s="163">
        <v>4</v>
      </c>
      <c r="T8" s="163">
        <v>4</v>
      </c>
    </row>
    <row r="9" spans="1:21" x14ac:dyDescent="0.2">
      <c r="A9" s="162">
        <v>44457.434785092591</v>
      </c>
      <c r="B9" s="163" t="s">
        <v>354</v>
      </c>
      <c r="C9" s="163" t="s">
        <v>20</v>
      </c>
      <c r="D9" s="163" t="s">
        <v>27</v>
      </c>
      <c r="E9" s="163" t="s">
        <v>30</v>
      </c>
      <c r="F9" s="163" t="s">
        <v>29</v>
      </c>
      <c r="G9" s="163" t="s">
        <v>161</v>
      </c>
      <c r="H9" s="163" t="s">
        <v>36</v>
      </c>
      <c r="I9" s="163">
        <v>5</v>
      </c>
      <c r="J9" s="163">
        <v>4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3</v>
      </c>
      <c r="S9" s="163">
        <v>4</v>
      </c>
      <c r="T9" s="163">
        <v>4</v>
      </c>
      <c r="U9" s="163" t="s">
        <v>355</v>
      </c>
    </row>
    <row r="10" spans="1:21" x14ac:dyDescent="0.2">
      <c r="A10" s="162">
        <v>44457.435746990741</v>
      </c>
      <c r="B10" s="163" t="s">
        <v>255</v>
      </c>
      <c r="C10" s="163" t="s">
        <v>20</v>
      </c>
      <c r="D10" s="163" t="s">
        <v>25</v>
      </c>
      <c r="E10" s="163" t="s">
        <v>22</v>
      </c>
      <c r="F10" s="163" t="s">
        <v>38</v>
      </c>
      <c r="G10" s="163" t="s">
        <v>37</v>
      </c>
      <c r="H10" s="163" t="s">
        <v>36</v>
      </c>
      <c r="I10" s="163">
        <v>4</v>
      </c>
      <c r="J10" s="163">
        <v>4</v>
      </c>
      <c r="K10" s="163">
        <v>5</v>
      </c>
      <c r="L10" s="163">
        <v>4</v>
      </c>
      <c r="M10" s="163">
        <v>4</v>
      </c>
      <c r="N10" s="163">
        <v>4</v>
      </c>
      <c r="O10" s="163">
        <v>5</v>
      </c>
      <c r="P10" s="163">
        <v>5</v>
      </c>
      <c r="Q10" s="163">
        <v>5</v>
      </c>
      <c r="R10" s="163">
        <v>3</v>
      </c>
      <c r="S10" s="163">
        <v>4</v>
      </c>
      <c r="T10" s="163">
        <v>4</v>
      </c>
    </row>
    <row r="11" spans="1:21" x14ac:dyDescent="0.2">
      <c r="A11" s="162">
        <v>44457.436369733798</v>
      </c>
      <c r="B11" s="163" t="s">
        <v>240</v>
      </c>
      <c r="C11" s="163" t="s">
        <v>26</v>
      </c>
      <c r="D11" s="163" t="s">
        <v>27</v>
      </c>
      <c r="E11" s="163" t="s">
        <v>30</v>
      </c>
      <c r="F11" s="163" t="s">
        <v>29</v>
      </c>
      <c r="G11" s="163" t="s">
        <v>161</v>
      </c>
      <c r="H11" s="163" t="s">
        <v>36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4</v>
      </c>
      <c r="P11" s="163">
        <v>5</v>
      </c>
      <c r="Q11" s="163">
        <v>5</v>
      </c>
      <c r="R11" s="163">
        <v>3</v>
      </c>
      <c r="S11" s="163">
        <v>4</v>
      </c>
      <c r="T11" s="163">
        <v>4</v>
      </c>
    </row>
    <row r="12" spans="1:21" x14ac:dyDescent="0.2">
      <c r="A12" s="162">
        <v>44457.43737266204</v>
      </c>
      <c r="B12" s="163" t="s">
        <v>171</v>
      </c>
      <c r="C12" s="163" t="s">
        <v>20</v>
      </c>
      <c r="D12" s="163" t="s">
        <v>27</v>
      </c>
      <c r="E12" s="163" t="s">
        <v>30</v>
      </c>
      <c r="F12" s="163" t="s">
        <v>23</v>
      </c>
      <c r="G12" s="166" t="s">
        <v>170</v>
      </c>
      <c r="H12" s="163" t="s">
        <v>36</v>
      </c>
      <c r="I12" s="163">
        <v>4</v>
      </c>
      <c r="J12" s="163">
        <v>4</v>
      </c>
      <c r="K12" s="163">
        <v>4</v>
      </c>
      <c r="L12" s="163">
        <v>4</v>
      </c>
      <c r="M12" s="163">
        <v>5</v>
      </c>
      <c r="N12" s="163">
        <v>5</v>
      </c>
      <c r="O12" s="163">
        <v>5</v>
      </c>
      <c r="P12" s="163">
        <v>5</v>
      </c>
      <c r="Q12" s="163">
        <v>5</v>
      </c>
      <c r="R12" s="163">
        <v>5</v>
      </c>
      <c r="S12" s="163">
        <v>5</v>
      </c>
      <c r="T12" s="163">
        <v>5</v>
      </c>
    </row>
    <row r="13" spans="1:21" x14ac:dyDescent="0.2">
      <c r="A13" s="162">
        <v>44457.437743171293</v>
      </c>
      <c r="B13" s="163" t="s">
        <v>367</v>
      </c>
      <c r="C13" s="163" t="s">
        <v>20</v>
      </c>
      <c r="D13" s="163" t="s">
        <v>27</v>
      </c>
      <c r="E13" s="163" t="s">
        <v>30</v>
      </c>
      <c r="F13" s="163" t="s">
        <v>49</v>
      </c>
      <c r="G13" s="163" t="s">
        <v>238</v>
      </c>
      <c r="H13" s="163" t="s">
        <v>36</v>
      </c>
      <c r="I13" s="163">
        <v>4</v>
      </c>
      <c r="J13" s="163">
        <v>4</v>
      </c>
      <c r="K13" s="163">
        <v>4</v>
      </c>
      <c r="L13" s="163">
        <v>4</v>
      </c>
      <c r="M13" s="163">
        <v>4</v>
      </c>
      <c r="N13" s="163">
        <v>4</v>
      </c>
      <c r="O13" s="163">
        <v>4</v>
      </c>
      <c r="P13" s="163">
        <v>4</v>
      </c>
      <c r="Q13" s="163">
        <v>4</v>
      </c>
      <c r="R13" s="163">
        <v>2</v>
      </c>
      <c r="S13" s="163">
        <v>3</v>
      </c>
      <c r="T13" s="163">
        <v>3</v>
      </c>
    </row>
    <row r="14" spans="1:21" x14ac:dyDescent="0.2">
      <c r="A14" s="162">
        <v>44457.441776921296</v>
      </c>
      <c r="B14" s="163" t="s">
        <v>385</v>
      </c>
      <c r="C14" s="163" t="s">
        <v>20</v>
      </c>
      <c r="D14" s="163" t="s">
        <v>27</v>
      </c>
      <c r="E14" s="163" t="s">
        <v>30</v>
      </c>
      <c r="F14" s="163" t="s">
        <v>29</v>
      </c>
      <c r="G14" s="163" t="s">
        <v>185</v>
      </c>
      <c r="H14" s="163" t="s">
        <v>36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5</v>
      </c>
      <c r="P14" s="163">
        <v>5</v>
      </c>
      <c r="Q14" s="163">
        <v>5</v>
      </c>
      <c r="R14" s="163">
        <v>5</v>
      </c>
      <c r="S14" s="163">
        <v>5</v>
      </c>
      <c r="T14" s="163">
        <v>5</v>
      </c>
      <c r="U14" s="163" t="s">
        <v>478</v>
      </c>
    </row>
    <row r="15" spans="1:21" x14ac:dyDescent="0.2">
      <c r="A15" s="162">
        <v>44457.448611898144</v>
      </c>
      <c r="B15" s="163" t="s">
        <v>264</v>
      </c>
      <c r="C15" s="163" t="s">
        <v>26</v>
      </c>
      <c r="D15" s="163" t="s">
        <v>27</v>
      </c>
      <c r="E15" s="163" t="s">
        <v>30</v>
      </c>
      <c r="F15" s="163" t="s">
        <v>51</v>
      </c>
      <c r="G15" s="163" t="s">
        <v>51</v>
      </c>
      <c r="H15" s="163" t="s">
        <v>36</v>
      </c>
      <c r="I15" s="163">
        <v>4</v>
      </c>
      <c r="J15" s="163">
        <v>4</v>
      </c>
      <c r="K15" s="163">
        <v>4</v>
      </c>
      <c r="L15" s="163">
        <v>4</v>
      </c>
      <c r="M15" s="163">
        <v>4</v>
      </c>
      <c r="N15" s="163">
        <v>4</v>
      </c>
      <c r="O15" s="163">
        <v>4</v>
      </c>
      <c r="P15" s="163">
        <v>5</v>
      </c>
      <c r="Q15" s="163">
        <v>5</v>
      </c>
      <c r="R15" s="163">
        <v>2</v>
      </c>
      <c r="S15" s="163">
        <v>4</v>
      </c>
      <c r="T15" s="163">
        <v>4</v>
      </c>
      <c r="U15" s="163" t="s">
        <v>40</v>
      </c>
    </row>
    <row r="16" spans="1:21" x14ac:dyDescent="0.2">
      <c r="A16" s="162">
        <v>44457.449111817128</v>
      </c>
      <c r="B16" s="163" t="s">
        <v>405</v>
      </c>
      <c r="C16" s="163" t="s">
        <v>26</v>
      </c>
      <c r="D16" s="163" t="s">
        <v>27</v>
      </c>
      <c r="E16" s="163" t="s">
        <v>30</v>
      </c>
      <c r="F16" s="163" t="s">
        <v>283</v>
      </c>
      <c r="G16" s="163" t="s">
        <v>284</v>
      </c>
      <c r="H16" s="163" t="s">
        <v>36</v>
      </c>
      <c r="I16" s="163">
        <v>5</v>
      </c>
      <c r="J16" s="163">
        <v>4</v>
      </c>
      <c r="K16" s="163">
        <v>3</v>
      </c>
      <c r="L16" s="163">
        <v>3</v>
      </c>
      <c r="M16" s="163">
        <v>3</v>
      </c>
      <c r="N16" s="163">
        <v>4</v>
      </c>
      <c r="O16" s="163">
        <v>4</v>
      </c>
      <c r="P16" s="163">
        <v>3</v>
      </c>
      <c r="Q16" s="163">
        <v>5</v>
      </c>
      <c r="R16" s="163">
        <v>2</v>
      </c>
      <c r="S16" s="163">
        <v>3</v>
      </c>
      <c r="T16" s="163">
        <v>3</v>
      </c>
    </row>
    <row r="17" spans="1:21" x14ac:dyDescent="0.2">
      <c r="A17" s="162">
        <v>44457.449660057871</v>
      </c>
      <c r="B17" s="163" t="s">
        <v>262</v>
      </c>
      <c r="C17" s="163" t="s">
        <v>26</v>
      </c>
      <c r="D17" s="163" t="s">
        <v>21</v>
      </c>
      <c r="E17" s="163" t="s">
        <v>30</v>
      </c>
      <c r="F17" s="163" t="s">
        <v>51</v>
      </c>
      <c r="G17" s="163" t="s">
        <v>51</v>
      </c>
      <c r="H17" s="163" t="s">
        <v>36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5</v>
      </c>
      <c r="S17" s="163">
        <v>5</v>
      </c>
      <c r="T17" s="163">
        <v>5</v>
      </c>
    </row>
    <row r="18" spans="1:21" x14ac:dyDescent="0.2">
      <c r="A18" s="162">
        <v>44457.450398611109</v>
      </c>
      <c r="B18" s="163" t="s">
        <v>408</v>
      </c>
      <c r="C18" s="163" t="s">
        <v>20</v>
      </c>
      <c r="D18" s="163" t="s">
        <v>21</v>
      </c>
      <c r="E18" s="163" t="s">
        <v>22</v>
      </c>
      <c r="F18" s="163" t="s">
        <v>38</v>
      </c>
      <c r="G18" s="163" t="s">
        <v>282</v>
      </c>
      <c r="H18" s="163" t="s">
        <v>36</v>
      </c>
      <c r="I18" s="163">
        <v>4</v>
      </c>
      <c r="J18" s="163">
        <v>5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3</v>
      </c>
      <c r="S18" s="163">
        <v>4</v>
      </c>
      <c r="T18" s="163">
        <v>5</v>
      </c>
      <c r="U18" s="163" t="s">
        <v>480</v>
      </c>
    </row>
    <row r="19" spans="1:21" x14ac:dyDescent="0.2">
      <c r="A19" s="162">
        <v>44457.45140899306</v>
      </c>
      <c r="B19" s="163" t="s">
        <v>412</v>
      </c>
      <c r="C19" s="163" t="s">
        <v>20</v>
      </c>
      <c r="D19" s="163" t="s">
        <v>21</v>
      </c>
      <c r="E19" s="163" t="s">
        <v>22</v>
      </c>
      <c r="F19" s="163" t="s">
        <v>51</v>
      </c>
      <c r="G19" s="163" t="s">
        <v>51</v>
      </c>
      <c r="H19" s="163" t="s">
        <v>36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3</v>
      </c>
      <c r="S19" s="163">
        <v>4</v>
      </c>
      <c r="T19" s="163">
        <v>4</v>
      </c>
    </row>
    <row r="20" spans="1:21" x14ac:dyDescent="0.2">
      <c r="A20" s="162">
        <v>44457.451744409722</v>
      </c>
      <c r="B20" s="163" t="s">
        <v>244</v>
      </c>
      <c r="C20" s="163" t="s">
        <v>26</v>
      </c>
      <c r="D20" s="163" t="s">
        <v>25</v>
      </c>
      <c r="E20" s="163" t="s">
        <v>30</v>
      </c>
      <c r="F20" s="163" t="s">
        <v>51</v>
      </c>
      <c r="G20" s="163" t="s">
        <v>51</v>
      </c>
      <c r="H20" s="163" t="s">
        <v>36</v>
      </c>
      <c r="I20" s="163">
        <v>5</v>
      </c>
      <c r="J20" s="163">
        <v>4</v>
      </c>
      <c r="K20" s="163">
        <v>4</v>
      </c>
      <c r="L20" s="163">
        <v>4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2</v>
      </c>
      <c r="S20" s="163">
        <v>3</v>
      </c>
      <c r="T20" s="163">
        <v>4</v>
      </c>
      <c r="U20" s="163" t="s">
        <v>40</v>
      </c>
    </row>
    <row r="21" spans="1:21" x14ac:dyDescent="0.2">
      <c r="A21" s="162">
        <v>44457.452120347225</v>
      </c>
      <c r="B21" s="163" t="s">
        <v>269</v>
      </c>
      <c r="C21" s="163" t="s">
        <v>26</v>
      </c>
      <c r="D21" s="163" t="s">
        <v>25</v>
      </c>
      <c r="E21" s="163" t="s">
        <v>30</v>
      </c>
      <c r="F21" s="163" t="s">
        <v>51</v>
      </c>
      <c r="G21" s="163" t="s">
        <v>51</v>
      </c>
      <c r="H21" s="163" t="s">
        <v>36</v>
      </c>
      <c r="I21" s="163">
        <v>5</v>
      </c>
      <c r="J21" s="163">
        <v>5</v>
      </c>
      <c r="K21" s="163">
        <v>5</v>
      </c>
      <c r="L21" s="163">
        <v>5</v>
      </c>
      <c r="M21" s="163">
        <v>5</v>
      </c>
      <c r="N21" s="163">
        <v>5</v>
      </c>
      <c r="O21" s="163">
        <v>5</v>
      </c>
      <c r="P21" s="163">
        <v>5</v>
      </c>
      <c r="Q21" s="163">
        <v>5</v>
      </c>
      <c r="R21" s="163">
        <v>3</v>
      </c>
      <c r="S21" s="163">
        <v>5</v>
      </c>
      <c r="T21" s="163">
        <v>5</v>
      </c>
    </row>
    <row r="22" spans="1:21" x14ac:dyDescent="0.2">
      <c r="A22" s="162">
        <v>44457.452369027778</v>
      </c>
      <c r="B22" s="163" t="s">
        <v>414</v>
      </c>
      <c r="C22" s="163" t="s">
        <v>20</v>
      </c>
      <c r="D22" s="163" t="s">
        <v>21</v>
      </c>
      <c r="E22" s="163" t="s">
        <v>22</v>
      </c>
      <c r="F22" s="163" t="s">
        <v>51</v>
      </c>
      <c r="G22" s="163" t="s">
        <v>51</v>
      </c>
      <c r="H22" s="163" t="s">
        <v>36</v>
      </c>
      <c r="I22" s="163">
        <v>4</v>
      </c>
      <c r="J22" s="163">
        <v>4</v>
      </c>
      <c r="K22" s="163">
        <v>4</v>
      </c>
      <c r="L22" s="163">
        <v>4</v>
      </c>
      <c r="M22" s="163">
        <v>4</v>
      </c>
      <c r="N22" s="163">
        <v>4</v>
      </c>
      <c r="O22" s="163">
        <v>4</v>
      </c>
      <c r="P22" s="163">
        <v>4</v>
      </c>
      <c r="Q22" s="163">
        <v>4</v>
      </c>
      <c r="R22" s="163">
        <v>4</v>
      </c>
      <c r="S22" s="163">
        <v>4</v>
      </c>
      <c r="T22" s="163">
        <v>4</v>
      </c>
    </row>
    <row r="23" spans="1:21" x14ac:dyDescent="0.2">
      <c r="A23" s="162">
        <v>44457.456858171296</v>
      </c>
      <c r="B23" s="163" t="s">
        <v>424</v>
      </c>
      <c r="C23" s="163" t="s">
        <v>20</v>
      </c>
      <c r="D23" s="163" t="s">
        <v>27</v>
      </c>
      <c r="E23" s="163" t="s">
        <v>30</v>
      </c>
      <c r="F23" s="163" t="s">
        <v>23</v>
      </c>
      <c r="G23" s="163" t="s">
        <v>190</v>
      </c>
      <c r="H23" s="163" t="s">
        <v>36</v>
      </c>
      <c r="I23" s="163">
        <v>4</v>
      </c>
      <c r="J23" s="163">
        <v>4</v>
      </c>
      <c r="K23" s="163">
        <v>4</v>
      </c>
      <c r="L23" s="163">
        <v>4</v>
      </c>
      <c r="M23" s="163">
        <v>5</v>
      </c>
      <c r="N23" s="163">
        <v>4</v>
      </c>
      <c r="O23" s="163">
        <v>5</v>
      </c>
      <c r="P23" s="163">
        <v>5</v>
      </c>
      <c r="Q23" s="163">
        <v>5</v>
      </c>
      <c r="R23" s="163">
        <v>3</v>
      </c>
      <c r="S23" s="163">
        <v>4</v>
      </c>
      <c r="T23" s="163">
        <v>4</v>
      </c>
    </row>
    <row r="24" spans="1:21" x14ac:dyDescent="0.2">
      <c r="A24" s="162">
        <v>44457.461685856484</v>
      </c>
      <c r="B24" s="163" t="s">
        <v>256</v>
      </c>
      <c r="C24" s="163" t="s">
        <v>20</v>
      </c>
      <c r="D24" s="163" t="s">
        <v>25</v>
      </c>
      <c r="E24" s="163" t="s">
        <v>30</v>
      </c>
      <c r="F24" s="166" t="s">
        <v>49</v>
      </c>
      <c r="G24" s="163" t="s">
        <v>232</v>
      </c>
      <c r="H24" s="163" t="s">
        <v>36</v>
      </c>
      <c r="I24" s="163">
        <v>5</v>
      </c>
      <c r="J24" s="163">
        <v>5</v>
      </c>
      <c r="K24" s="163">
        <v>5</v>
      </c>
      <c r="L24" s="163">
        <v>5</v>
      </c>
      <c r="M24" s="163">
        <v>5</v>
      </c>
      <c r="N24" s="163">
        <v>5</v>
      </c>
      <c r="O24" s="163">
        <v>5</v>
      </c>
      <c r="P24" s="163">
        <v>5</v>
      </c>
      <c r="Q24" s="163">
        <v>5</v>
      </c>
      <c r="R24" s="163">
        <v>5</v>
      </c>
      <c r="S24" s="163">
        <v>5</v>
      </c>
      <c r="T24" s="163">
        <v>5</v>
      </c>
      <c r="U24" s="163" t="s">
        <v>433</v>
      </c>
    </row>
    <row r="25" spans="1:21" x14ac:dyDescent="0.2">
      <c r="A25" s="162">
        <v>44457.465048402781</v>
      </c>
      <c r="B25" s="163" t="s">
        <v>267</v>
      </c>
      <c r="C25" s="163" t="s">
        <v>20</v>
      </c>
      <c r="D25" s="163" t="s">
        <v>25</v>
      </c>
      <c r="E25" s="163" t="s">
        <v>30</v>
      </c>
      <c r="F25" s="163" t="s">
        <v>51</v>
      </c>
      <c r="G25" s="163" t="s">
        <v>51</v>
      </c>
      <c r="H25" s="163" t="s">
        <v>36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3</v>
      </c>
      <c r="S25" s="163">
        <v>4</v>
      </c>
      <c r="T25" s="163">
        <v>5</v>
      </c>
      <c r="U25" s="163" t="s">
        <v>485</v>
      </c>
    </row>
    <row r="26" spans="1:21" x14ac:dyDescent="0.2">
      <c r="A26" s="162">
        <v>44457.467425474533</v>
      </c>
      <c r="B26" s="163" t="s">
        <v>444</v>
      </c>
      <c r="C26" s="163" t="s">
        <v>26</v>
      </c>
      <c r="D26" s="163" t="s">
        <v>27</v>
      </c>
      <c r="E26" s="163" t="s">
        <v>30</v>
      </c>
      <c r="F26" s="163" t="s">
        <v>283</v>
      </c>
      <c r="G26" s="163" t="s">
        <v>284</v>
      </c>
      <c r="H26" s="163" t="s">
        <v>36</v>
      </c>
      <c r="I26" s="163">
        <v>5</v>
      </c>
      <c r="J26" s="163">
        <v>4</v>
      </c>
      <c r="K26" s="163">
        <v>4</v>
      </c>
      <c r="L26" s="163">
        <v>4</v>
      </c>
      <c r="M26" s="163">
        <v>4</v>
      </c>
      <c r="N26" s="163">
        <v>4</v>
      </c>
      <c r="O26" s="163">
        <v>4</v>
      </c>
      <c r="P26" s="163">
        <v>5</v>
      </c>
      <c r="Q26" s="163">
        <v>5</v>
      </c>
      <c r="R26" s="163">
        <v>2</v>
      </c>
      <c r="S26" s="163">
        <v>4</v>
      </c>
      <c r="T26" s="163">
        <v>4</v>
      </c>
    </row>
    <row r="27" spans="1:21" x14ac:dyDescent="0.2">
      <c r="A27" s="162">
        <v>44457.469572245369</v>
      </c>
      <c r="B27" s="163" t="s">
        <v>275</v>
      </c>
      <c r="C27" s="163" t="s">
        <v>26</v>
      </c>
      <c r="D27" s="163" t="s">
        <v>27</v>
      </c>
      <c r="E27" s="163" t="s">
        <v>30</v>
      </c>
      <c r="F27" s="163" t="s">
        <v>51</v>
      </c>
      <c r="G27" s="163" t="s">
        <v>51</v>
      </c>
      <c r="H27" s="163" t="s">
        <v>36</v>
      </c>
      <c r="I27" s="163">
        <v>5</v>
      </c>
      <c r="J27" s="163">
        <v>5</v>
      </c>
      <c r="K27" s="163">
        <v>4</v>
      </c>
      <c r="L27" s="163">
        <v>4</v>
      </c>
      <c r="M27" s="163">
        <v>5</v>
      </c>
      <c r="N27" s="163">
        <v>5</v>
      </c>
      <c r="O27" s="163">
        <v>5</v>
      </c>
      <c r="P27" s="163">
        <v>5</v>
      </c>
      <c r="Q27" s="163">
        <v>5</v>
      </c>
      <c r="R27" s="163">
        <v>3</v>
      </c>
      <c r="S27" s="163">
        <v>4</v>
      </c>
      <c r="T27" s="163">
        <v>5</v>
      </c>
    </row>
    <row r="28" spans="1:21" x14ac:dyDescent="0.2">
      <c r="A28" s="162">
        <v>44457.471863611107</v>
      </c>
      <c r="B28" s="163" t="s">
        <v>447</v>
      </c>
      <c r="C28" s="163" t="s">
        <v>20</v>
      </c>
      <c r="D28" s="163" t="s">
        <v>25</v>
      </c>
      <c r="E28" s="163" t="s">
        <v>30</v>
      </c>
      <c r="F28" s="163" t="s">
        <v>283</v>
      </c>
      <c r="G28" s="163" t="s">
        <v>284</v>
      </c>
      <c r="H28" s="163" t="s">
        <v>36</v>
      </c>
      <c r="I28" s="163">
        <v>4</v>
      </c>
      <c r="J28" s="163">
        <v>4</v>
      </c>
      <c r="K28" s="163">
        <v>4</v>
      </c>
      <c r="L28" s="163">
        <v>4</v>
      </c>
      <c r="M28" s="163">
        <v>4</v>
      </c>
      <c r="N28" s="163">
        <v>4</v>
      </c>
      <c r="O28" s="163">
        <v>4</v>
      </c>
      <c r="P28" s="163">
        <v>4</v>
      </c>
      <c r="Q28" s="163">
        <v>4</v>
      </c>
      <c r="R28" s="163">
        <v>4</v>
      </c>
      <c r="S28" s="163">
        <v>4</v>
      </c>
      <c r="T28" s="163">
        <v>4</v>
      </c>
      <c r="U28" s="163" t="s">
        <v>40</v>
      </c>
    </row>
    <row r="29" spans="1:21" x14ac:dyDescent="0.2">
      <c r="A29" s="162">
        <v>44457.475363229169</v>
      </c>
      <c r="B29" s="163" t="s">
        <v>258</v>
      </c>
      <c r="C29" s="163" t="s">
        <v>26</v>
      </c>
      <c r="D29" s="163" t="s">
        <v>25</v>
      </c>
      <c r="E29" s="163" t="s">
        <v>30</v>
      </c>
      <c r="F29" s="163" t="s">
        <v>213</v>
      </c>
      <c r="G29" s="163" t="s">
        <v>259</v>
      </c>
      <c r="H29" s="163" t="s">
        <v>36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4</v>
      </c>
      <c r="P29" s="163">
        <v>4</v>
      </c>
      <c r="Q29" s="163">
        <v>5</v>
      </c>
      <c r="R29" s="163">
        <v>5</v>
      </c>
      <c r="S29" s="163">
        <v>5</v>
      </c>
      <c r="T29" s="163">
        <v>5</v>
      </c>
    </row>
    <row r="30" spans="1:21" x14ac:dyDescent="0.2">
      <c r="A30" s="162">
        <v>44457.475432708336</v>
      </c>
      <c r="B30" s="163" t="s">
        <v>452</v>
      </c>
      <c r="C30" s="163" t="s">
        <v>26</v>
      </c>
      <c r="D30" s="163" t="s">
        <v>27</v>
      </c>
      <c r="E30" s="163" t="s">
        <v>30</v>
      </c>
      <c r="F30" s="163" t="s">
        <v>283</v>
      </c>
      <c r="G30" s="163" t="s">
        <v>284</v>
      </c>
      <c r="H30" s="163" t="s">
        <v>36</v>
      </c>
      <c r="I30" s="163">
        <v>5</v>
      </c>
      <c r="J30" s="163">
        <v>4</v>
      </c>
      <c r="K30" s="163">
        <v>4</v>
      </c>
      <c r="L30" s="163">
        <v>4</v>
      </c>
      <c r="M30" s="163">
        <v>4</v>
      </c>
      <c r="N30" s="163">
        <v>3</v>
      </c>
      <c r="O30" s="163">
        <v>2</v>
      </c>
      <c r="P30" s="163">
        <v>2</v>
      </c>
      <c r="Q30" s="163">
        <v>5</v>
      </c>
      <c r="R30" s="163">
        <v>2</v>
      </c>
      <c r="S30" s="163">
        <v>3</v>
      </c>
      <c r="T30" s="163">
        <v>3</v>
      </c>
    </row>
    <row r="31" spans="1:21" x14ac:dyDescent="0.2">
      <c r="A31" s="162">
        <v>44457.479547951385</v>
      </c>
      <c r="B31" s="163" t="s">
        <v>276</v>
      </c>
      <c r="C31" s="163" t="s">
        <v>26</v>
      </c>
      <c r="D31" s="163" t="s">
        <v>21</v>
      </c>
      <c r="E31" s="163" t="s">
        <v>22</v>
      </c>
      <c r="F31" s="163" t="s">
        <v>50</v>
      </c>
      <c r="G31" s="163" t="s">
        <v>54</v>
      </c>
      <c r="H31" s="163" t="s">
        <v>36</v>
      </c>
      <c r="I31" s="163">
        <v>4</v>
      </c>
      <c r="J31" s="163">
        <v>4</v>
      </c>
      <c r="K31" s="163">
        <v>5</v>
      </c>
      <c r="L31" s="163">
        <v>5</v>
      </c>
      <c r="M31" s="163">
        <v>3</v>
      </c>
      <c r="N31" s="163">
        <v>3</v>
      </c>
      <c r="O31" s="163">
        <v>4</v>
      </c>
      <c r="P31" s="163">
        <v>4</v>
      </c>
      <c r="Q31" s="163">
        <v>5</v>
      </c>
      <c r="R31" s="163">
        <v>3</v>
      </c>
      <c r="S31" s="163">
        <v>4</v>
      </c>
      <c r="T31" s="163">
        <v>5</v>
      </c>
    </row>
    <row r="32" spans="1:21" x14ac:dyDescent="0.2">
      <c r="A32" s="162">
        <v>44457.482500127313</v>
      </c>
      <c r="B32" s="163" t="s">
        <v>459</v>
      </c>
      <c r="C32" s="163" t="s">
        <v>26</v>
      </c>
      <c r="D32" s="163" t="s">
        <v>27</v>
      </c>
      <c r="E32" s="163" t="s">
        <v>30</v>
      </c>
      <c r="F32" s="163" t="s">
        <v>213</v>
      </c>
      <c r="G32" s="163" t="s">
        <v>53</v>
      </c>
      <c r="H32" s="163" t="s">
        <v>36</v>
      </c>
      <c r="I32" s="163">
        <v>5</v>
      </c>
      <c r="J32" s="163">
        <v>4</v>
      </c>
      <c r="K32" s="163">
        <v>2</v>
      </c>
      <c r="L32" s="163">
        <v>1</v>
      </c>
      <c r="M32" s="163">
        <v>4</v>
      </c>
      <c r="N32" s="163">
        <v>5</v>
      </c>
      <c r="O32" s="163">
        <v>5</v>
      </c>
      <c r="P32" s="163">
        <v>5</v>
      </c>
      <c r="Q32" s="163">
        <v>5</v>
      </c>
      <c r="R32" s="163">
        <v>3</v>
      </c>
      <c r="S32" s="163">
        <v>4</v>
      </c>
      <c r="T32" s="163">
        <v>4</v>
      </c>
    </row>
    <row r="33" spans="1:21" x14ac:dyDescent="0.2">
      <c r="A33" s="162">
        <v>44457.484628252314</v>
      </c>
      <c r="B33" s="163" t="s">
        <v>463</v>
      </c>
      <c r="C33" s="163" t="s">
        <v>26</v>
      </c>
      <c r="D33" s="163" t="s">
        <v>25</v>
      </c>
      <c r="E33" s="163" t="s">
        <v>30</v>
      </c>
      <c r="F33" s="163" t="s">
        <v>51</v>
      </c>
      <c r="G33" s="163" t="s">
        <v>51</v>
      </c>
      <c r="H33" s="163" t="s">
        <v>36</v>
      </c>
      <c r="I33" s="163">
        <v>4</v>
      </c>
      <c r="J33" s="163">
        <v>4</v>
      </c>
      <c r="K33" s="163">
        <v>4</v>
      </c>
      <c r="L33" s="163">
        <v>5</v>
      </c>
      <c r="M33" s="163">
        <v>4</v>
      </c>
      <c r="N33" s="163">
        <v>4</v>
      </c>
      <c r="O33" s="163">
        <v>3</v>
      </c>
      <c r="P33" s="163">
        <v>3</v>
      </c>
      <c r="Q33" s="163">
        <v>4</v>
      </c>
      <c r="R33" s="163">
        <v>2</v>
      </c>
      <c r="S33" s="163">
        <v>3</v>
      </c>
      <c r="T33" s="163">
        <v>4</v>
      </c>
    </row>
    <row r="34" spans="1:21" x14ac:dyDescent="0.2">
      <c r="A34" s="162">
        <v>44457.487382511579</v>
      </c>
      <c r="B34" s="163" t="s">
        <v>466</v>
      </c>
      <c r="C34" s="163" t="s">
        <v>26</v>
      </c>
      <c r="D34" s="163" t="s">
        <v>21</v>
      </c>
      <c r="E34" s="163" t="s">
        <v>30</v>
      </c>
      <c r="F34" s="163" t="s">
        <v>49</v>
      </c>
      <c r="G34" s="163" t="s">
        <v>43</v>
      </c>
      <c r="H34" s="163" t="s">
        <v>36</v>
      </c>
      <c r="I34" s="163">
        <v>4</v>
      </c>
      <c r="J34" s="163">
        <v>3</v>
      </c>
      <c r="K34" s="163">
        <v>4</v>
      </c>
      <c r="L34" s="163">
        <v>4</v>
      </c>
      <c r="M34" s="166">
        <v>4</v>
      </c>
      <c r="N34" s="166">
        <v>4</v>
      </c>
      <c r="O34" s="166">
        <v>4</v>
      </c>
      <c r="P34" s="166">
        <v>4</v>
      </c>
      <c r="Q34" s="166">
        <v>4</v>
      </c>
      <c r="R34" s="163">
        <v>2</v>
      </c>
      <c r="S34" s="163">
        <v>2</v>
      </c>
      <c r="T34" s="163">
        <v>2</v>
      </c>
      <c r="U34" s="163" t="s">
        <v>40</v>
      </c>
    </row>
    <row r="35" spans="1:21" ht="23.25" x14ac:dyDescent="0.2">
      <c r="I35" s="1">
        <f>AVERAGE(I1:I34)</f>
        <v>4.617647058823529</v>
      </c>
      <c r="J35" s="1">
        <f t="shared" ref="J35:T35" si="0">AVERAGE(J1:J34)</f>
        <v>4.3529411764705879</v>
      </c>
      <c r="K35" s="1">
        <f t="shared" si="0"/>
        <v>4.3529411764705879</v>
      </c>
      <c r="L35" s="1">
        <f t="shared" si="0"/>
        <v>4.2941176470588234</v>
      </c>
      <c r="M35" s="1">
        <f t="shared" si="0"/>
        <v>4.5</v>
      </c>
      <c r="N35" s="1">
        <f t="shared" si="0"/>
        <v>4.4411764705882355</v>
      </c>
      <c r="O35" s="1">
        <f t="shared" si="0"/>
        <v>4.4705882352941178</v>
      </c>
      <c r="P35" s="1">
        <f t="shared" si="0"/>
        <v>4.5294117647058822</v>
      </c>
      <c r="Q35" s="1">
        <f t="shared" si="0"/>
        <v>4.8235294117647056</v>
      </c>
      <c r="R35" s="1">
        <f t="shared" si="0"/>
        <v>3.2352941176470589</v>
      </c>
      <c r="S35" s="1">
        <f t="shared" si="0"/>
        <v>4</v>
      </c>
      <c r="T35" s="1">
        <f t="shared" si="0"/>
        <v>4.2058823529411766</v>
      </c>
    </row>
    <row r="36" spans="1:21" ht="23.25" x14ac:dyDescent="0.2">
      <c r="I36" s="2">
        <f>STDEV(I1:I35)</f>
        <v>0.48596210711347876</v>
      </c>
      <c r="J36" s="2">
        <f t="shared" ref="J36:T36" si="1">STDEV(J1:J35)</f>
        <v>0.5359078575967231</v>
      </c>
      <c r="K36" s="2">
        <f t="shared" si="1"/>
        <v>0.72283563102614723</v>
      </c>
      <c r="L36" s="2">
        <f t="shared" si="1"/>
        <v>0.92448433208833691</v>
      </c>
      <c r="M36" s="2">
        <f t="shared" si="1"/>
        <v>0.60633906259083248</v>
      </c>
      <c r="N36" s="2">
        <f t="shared" si="1"/>
        <v>0.65039248198517574</v>
      </c>
      <c r="O36" s="2">
        <f t="shared" si="1"/>
        <v>0.69600938624701425</v>
      </c>
      <c r="P36" s="2">
        <f t="shared" si="1"/>
        <v>0.77593564460428988</v>
      </c>
      <c r="Q36" s="2">
        <f t="shared" si="1"/>
        <v>0.38122004108281538</v>
      </c>
      <c r="R36" s="2">
        <f t="shared" si="1"/>
        <v>1.0588235294117649</v>
      </c>
      <c r="S36" s="2">
        <f t="shared" si="1"/>
        <v>0.72760687510899891</v>
      </c>
      <c r="T36" s="2">
        <f t="shared" si="1"/>
        <v>0.75845864460162182</v>
      </c>
    </row>
    <row r="37" spans="1:21" ht="23.25" x14ac:dyDescent="0.2">
      <c r="I37" s="3">
        <f>AVERAGE(I1:I36)</f>
        <v>4.5028780323871391</v>
      </c>
      <c r="J37" s="3">
        <f t="shared" ref="J37:T37" si="2">AVERAGE(J1:J36)</f>
        <v>4.2469124731685364</v>
      </c>
      <c r="K37" s="3">
        <f t="shared" si="2"/>
        <v>4.2521049113193534</v>
      </c>
      <c r="L37" s="3">
        <f t="shared" si="2"/>
        <v>4.200516721642976</v>
      </c>
      <c r="M37" s="3">
        <f t="shared" si="2"/>
        <v>4.3918427517386336</v>
      </c>
      <c r="N37" s="3">
        <f t="shared" si="2"/>
        <v>4.3358769153492611</v>
      </c>
      <c r="O37" s="3">
        <f t="shared" si="2"/>
        <v>4.3657388228205871</v>
      </c>
      <c r="P37" s="3">
        <f t="shared" si="2"/>
        <v>4.4251485391475045</v>
      </c>
      <c r="Q37" s="3">
        <f t="shared" si="2"/>
        <v>4.7001319292457646</v>
      </c>
      <c r="R37" s="3">
        <f t="shared" si="2"/>
        <v>3.1748366013071898</v>
      </c>
      <c r="S37" s="3">
        <f t="shared" si="2"/>
        <v>3.9091001909752499</v>
      </c>
      <c r="T37" s="3">
        <f t="shared" si="2"/>
        <v>4.1101205832650782</v>
      </c>
    </row>
    <row r="38" spans="1:21" ht="23.25" x14ac:dyDescent="0.2">
      <c r="I38" s="4">
        <f>STDEV(I1:I34)</f>
        <v>0.49327021805638088</v>
      </c>
      <c r="J38" s="4">
        <f t="shared" ref="J38:T38" si="3">STDEV(J1:J34)</f>
        <v>0.5439670746038946</v>
      </c>
      <c r="K38" s="4">
        <f t="shared" si="3"/>
        <v>0.73370594973556091</v>
      </c>
      <c r="L38" s="4">
        <f t="shared" si="3"/>
        <v>0.93838713225521853</v>
      </c>
      <c r="M38" s="4">
        <f t="shared" si="3"/>
        <v>0.6154574548966637</v>
      </c>
      <c r="N38" s="4">
        <f t="shared" si="3"/>
        <v>0.6601733689004331</v>
      </c>
      <c r="O38" s="4">
        <f t="shared" si="3"/>
        <v>0.70647628014169939</v>
      </c>
      <c r="P38" s="4">
        <f t="shared" si="3"/>
        <v>0.78760450456747266</v>
      </c>
      <c r="Q38" s="4">
        <f t="shared" si="3"/>
        <v>0.38695299497594754</v>
      </c>
      <c r="R38" s="4">
        <f t="shared" si="3"/>
        <v>1.0747465812477579</v>
      </c>
      <c r="S38" s="4">
        <f t="shared" si="3"/>
        <v>0.7385489458759964</v>
      </c>
      <c r="T38" s="4">
        <f t="shared" si="3"/>
        <v>0.76986467778654788</v>
      </c>
    </row>
    <row r="39" spans="1:21" ht="24" x14ac:dyDescent="0.55000000000000004">
      <c r="A39" s="120" t="s">
        <v>149</v>
      </c>
    </row>
    <row r="40" spans="1:21" ht="23.25" x14ac:dyDescent="0.35">
      <c r="A40" s="175" t="s">
        <v>26</v>
      </c>
      <c r="B40" s="176">
        <f>COUNTIF(C2:C34,"หญิง")</f>
        <v>19</v>
      </c>
      <c r="D40" s="167" t="s">
        <v>147</v>
      </c>
      <c r="G40" s="167" t="s">
        <v>152</v>
      </c>
    </row>
    <row r="41" spans="1:21" ht="24" x14ac:dyDescent="0.55000000000000004">
      <c r="A41" s="175" t="s">
        <v>20</v>
      </c>
      <c r="B41" s="176">
        <f>COUNTIF(C3:C35,"ชาย")</f>
        <v>14</v>
      </c>
      <c r="D41" s="179" t="s">
        <v>213</v>
      </c>
      <c r="E41" s="176">
        <f>COUNTIF(F2:F34,"บริหารธุรกิจ เศรษฐศาสตร์และการสื่อสาร")</f>
        <v>3</v>
      </c>
      <c r="G41" s="181" t="s">
        <v>181</v>
      </c>
      <c r="H41" s="176">
        <f>COUNTIF(G1:G34,"เอเชียตะวันออกเฉียงใต้ศึกษา")</f>
        <v>1</v>
      </c>
    </row>
    <row r="42" spans="1:21" ht="24" x14ac:dyDescent="0.55000000000000004">
      <c r="B42" s="174">
        <f>SUM(B40:B41)</f>
        <v>33</v>
      </c>
      <c r="D42" s="179" t="s">
        <v>29</v>
      </c>
      <c r="E42" s="176">
        <f>COUNTIF(F3:F35,"ศึกษาศาสตร์")</f>
        <v>4</v>
      </c>
      <c r="G42" s="181" t="s">
        <v>172</v>
      </c>
      <c r="H42" s="176">
        <f>COUNTIF(G2:G34,"วิศวกรรมคอมพิวเตอร์")</f>
        <v>1</v>
      </c>
    </row>
    <row r="43" spans="1:21" ht="23.25" customHeight="1" x14ac:dyDescent="0.55000000000000004">
      <c r="A43" s="121" t="s">
        <v>150</v>
      </c>
      <c r="B43" s="118"/>
      <c r="D43" s="179" t="s">
        <v>51</v>
      </c>
      <c r="E43" s="176">
        <f>COUNTIF(F2:F36,"สาธารณสุขศาสตร์")</f>
        <v>11</v>
      </c>
      <c r="G43" s="182" t="s">
        <v>54</v>
      </c>
      <c r="H43" s="176">
        <f>COUNTIF(G2:G36,"สถิติ")</f>
        <v>2</v>
      </c>
    </row>
    <row r="44" spans="1:21" ht="24" x14ac:dyDescent="0.55000000000000004">
      <c r="A44" s="175" t="s">
        <v>27</v>
      </c>
      <c r="B44" s="176">
        <f>COUNTIF(D2:D34,"31-40 ปี")</f>
        <v>11</v>
      </c>
      <c r="D44" s="181" t="s">
        <v>283</v>
      </c>
      <c r="E44" s="176">
        <f>COUNTIF(F3:F37,"บัณฑิตวิทยาลัย")</f>
        <v>4</v>
      </c>
      <c r="G44" s="182" t="s">
        <v>161</v>
      </c>
      <c r="H44" s="176">
        <f>COUNTIF(G2:G37,"สังคมศึกษา")</f>
        <v>3</v>
      </c>
    </row>
    <row r="45" spans="1:21" ht="24" x14ac:dyDescent="0.55000000000000004">
      <c r="A45" s="175" t="s">
        <v>25</v>
      </c>
      <c r="B45" s="176">
        <f>COUNTIF(D2:D35,"31-40 ปี")</f>
        <v>11</v>
      </c>
      <c r="D45" s="179" t="s">
        <v>50</v>
      </c>
      <c r="E45" s="176">
        <f>COUNTIF(F2:F38,"วิทยาศาสตร์")</f>
        <v>2</v>
      </c>
      <c r="G45" s="182" t="s">
        <v>37</v>
      </c>
      <c r="H45" s="176">
        <f>COUNTIF(G2:G38,"วิทยาศาสตร์การเกษตร")</f>
        <v>1</v>
      </c>
    </row>
    <row r="46" spans="1:21" ht="21" x14ac:dyDescent="0.35">
      <c r="A46" s="175" t="s">
        <v>21</v>
      </c>
      <c r="B46" s="176">
        <f>COUNTIF(D2:D36,"31-40 ปี")</f>
        <v>11</v>
      </c>
      <c r="D46" s="179" t="s">
        <v>23</v>
      </c>
      <c r="E46" s="176">
        <f>COUNTIF(F3:F39,"วิศวกรรมศาสตร์")</f>
        <v>3</v>
      </c>
      <c r="G46" s="184" t="s">
        <v>32</v>
      </c>
      <c r="H46" s="176">
        <f>COUNTIF(G2:G39,"บริหารธุรกิจ")</f>
        <v>1</v>
      </c>
    </row>
    <row r="47" spans="1:21" ht="21" x14ac:dyDescent="0.35">
      <c r="B47" s="174">
        <f>SUM(B44:B46)</f>
        <v>33</v>
      </c>
      <c r="D47" s="179" t="s">
        <v>153</v>
      </c>
      <c r="E47" s="176">
        <f t="shared" ref="E47:E48" si="4">COUNTIF(F8:F40,"บริหารธุรกิจ เศรษฐศาสตร์และการสื่อสาร")</f>
        <v>2</v>
      </c>
      <c r="G47" s="184" t="s">
        <v>170</v>
      </c>
      <c r="H47" s="176">
        <f>COUNTIF(G2:G40,"วิศวกรรมสิ่งแวดล้อม")</f>
        <v>1</v>
      </c>
    </row>
    <row r="48" spans="1:21" ht="25.5" customHeight="1" x14ac:dyDescent="0.55000000000000004">
      <c r="A48" s="122" t="s">
        <v>151</v>
      </c>
      <c r="B48" s="119"/>
      <c r="D48" s="181" t="s">
        <v>49</v>
      </c>
      <c r="E48" s="176">
        <f t="shared" si="4"/>
        <v>2</v>
      </c>
      <c r="G48" s="184" t="s">
        <v>238</v>
      </c>
      <c r="H48" s="176">
        <f>COUNTIF(G2:G41,"ภาษาศาสตร์")</f>
        <v>1</v>
      </c>
    </row>
    <row r="49" spans="1:8" ht="24" x14ac:dyDescent="0.55000000000000004">
      <c r="A49" s="178" t="s">
        <v>30</v>
      </c>
      <c r="B49" s="176">
        <f>COUNTIF(E2:E34,"ปริญญาโท")</f>
        <v>28</v>
      </c>
      <c r="D49" s="181" t="s">
        <v>38</v>
      </c>
      <c r="E49" s="176">
        <f>COUNTIF(F2:F43,"เกษตรศาสตร์ ทรัพยากรธรรมชาติและสิ่งแวดล้อม")</f>
        <v>2</v>
      </c>
      <c r="G49" s="183" t="s">
        <v>185</v>
      </c>
      <c r="H49" s="176">
        <f>COUNTIF(G2:G42,"พลศึกษาและวิทยาศาสตร์การออกกำลังกาย")</f>
        <v>1</v>
      </c>
    </row>
    <row r="50" spans="1:8" ht="21" x14ac:dyDescent="0.35">
      <c r="A50" s="178" t="s">
        <v>22</v>
      </c>
      <c r="B50" s="176">
        <f>COUNTIF(E3:E35,"ปริญญาเอก")</f>
        <v>5</v>
      </c>
      <c r="E50" s="174">
        <f>SUM(E41:E49)</f>
        <v>33</v>
      </c>
      <c r="G50" s="184" t="s">
        <v>51</v>
      </c>
      <c r="H50" s="176">
        <f>COUNTIF(G2:G43,"สาธารณสุขศาสตร์")</f>
        <v>11</v>
      </c>
    </row>
    <row r="51" spans="1:8" ht="21" x14ac:dyDescent="0.35">
      <c r="B51" s="174">
        <f>SUM(B49:B50)</f>
        <v>33</v>
      </c>
      <c r="E51" s="187"/>
      <c r="G51" s="184" t="s">
        <v>259</v>
      </c>
      <c r="H51" s="176">
        <f>COUNTIF(G2:G44,"การท่องเที่ยวและจิตบริการ")</f>
        <v>1</v>
      </c>
    </row>
    <row r="52" spans="1:8" ht="21" x14ac:dyDescent="0.35">
      <c r="G52" s="184" t="s">
        <v>284</v>
      </c>
      <c r="H52" s="176">
        <f>COUNTIF(G2:G45,"เทคโนโลยีผู้ประกอบการและการจัดการนวัตกรรม")</f>
        <v>4</v>
      </c>
    </row>
    <row r="53" spans="1:8" ht="24" customHeight="1" x14ac:dyDescent="0.35">
      <c r="G53" s="184" t="s">
        <v>53</v>
      </c>
      <c r="H53" s="176">
        <f>COUNTIF(G2:G46,"การสื่อสาร")</f>
        <v>1</v>
      </c>
    </row>
    <row r="54" spans="1:8" ht="21" x14ac:dyDescent="0.35">
      <c r="G54" s="184" t="s">
        <v>190</v>
      </c>
      <c r="H54" s="176">
        <f>COUNTIF(G2:G47,"วิศวกรรมโยธา")</f>
        <v>1</v>
      </c>
    </row>
    <row r="55" spans="1:8" ht="21" x14ac:dyDescent="0.35">
      <c r="G55" s="186" t="s">
        <v>43</v>
      </c>
      <c r="H55" s="176">
        <f>COUNTIF(G2:G48,"ภาษาไทย")</f>
        <v>2</v>
      </c>
    </row>
    <row r="56" spans="1:8" ht="21" x14ac:dyDescent="0.35">
      <c r="G56" s="186" t="s">
        <v>232</v>
      </c>
      <c r="H56" s="176">
        <f>COUNTIF(G3:G49,"ภาษาอังกฤษ")</f>
        <v>1</v>
      </c>
    </row>
    <row r="57" spans="1:8" ht="20.25" customHeight="1" x14ac:dyDescent="0.2">
      <c r="H57" s="174">
        <f>SUM(H41:H56)</f>
        <v>33</v>
      </c>
    </row>
    <row r="61" spans="1:8" ht="20.2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73"/>
  <sheetViews>
    <sheetView topLeftCell="R10" zoomScale="120" zoomScaleNormal="120" workbookViewId="0">
      <selection activeCell="U35" sqref="U35"/>
    </sheetView>
  </sheetViews>
  <sheetFormatPr defaultColWidth="14.42578125" defaultRowHeight="12.75" x14ac:dyDescent="0.2"/>
  <cols>
    <col min="1" max="1" width="41.28515625" bestFit="1" customWidth="1"/>
    <col min="2" max="2" width="21.5703125" customWidth="1"/>
    <col min="3" max="3" width="10.5703125" customWidth="1"/>
    <col min="4" max="4" width="40.7109375" bestFit="1" customWidth="1"/>
    <col min="5" max="5" width="21.5703125" customWidth="1"/>
    <col min="6" max="6" width="40.140625" bestFit="1" customWidth="1"/>
    <col min="7" max="7" width="65.5703125" bestFit="1" customWidth="1"/>
    <col min="8" max="26" width="21.5703125" customWidth="1"/>
  </cols>
  <sheetData>
    <row r="1" spans="1:21" x14ac:dyDescent="0.2">
      <c r="A1" s="162">
        <v>44457.408442928237</v>
      </c>
      <c r="B1" s="163" t="s">
        <v>296</v>
      </c>
      <c r="C1" s="163" t="s">
        <v>20</v>
      </c>
      <c r="D1" s="163" t="s">
        <v>27</v>
      </c>
      <c r="E1" s="163" t="s">
        <v>30</v>
      </c>
      <c r="F1" s="163" t="s">
        <v>29</v>
      </c>
      <c r="G1" s="163" t="s">
        <v>46</v>
      </c>
      <c r="H1" s="163" t="s">
        <v>35</v>
      </c>
      <c r="I1" s="163">
        <v>5</v>
      </c>
      <c r="J1" s="163">
        <v>4</v>
      </c>
      <c r="K1" s="163">
        <v>4</v>
      </c>
      <c r="L1" s="163">
        <v>4</v>
      </c>
      <c r="M1" s="163">
        <v>4</v>
      </c>
      <c r="N1" s="163">
        <v>4</v>
      </c>
      <c r="O1" s="163">
        <v>4</v>
      </c>
      <c r="P1" s="163">
        <v>4</v>
      </c>
      <c r="Q1" s="163">
        <v>4</v>
      </c>
      <c r="R1" s="163">
        <v>1</v>
      </c>
      <c r="S1" s="163">
        <v>4</v>
      </c>
      <c r="T1" s="163">
        <v>3</v>
      </c>
      <c r="U1" s="163" t="s">
        <v>298</v>
      </c>
    </row>
    <row r="2" spans="1:21" x14ac:dyDescent="0.2">
      <c r="A2" s="162">
        <v>44457.411790763887</v>
      </c>
      <c r="B2" s="163" t="s">
        <v>299</v>
      </c>
      <c r="C2" s="163" t="s">
        <v>26</v>
      </c>
      <c r="D2" s="163" t="s">
        <v>27</v>
      </c>
      <c r="E2" s="163" t="s">
        <v>30</v>
      </c>
      <c r="F2" s="163" t="s">
        <v>49</v>
      </c>
      <c r="G2" s="163" t="s">
        <v>43</v>
      </c>
      <c r="H2" s="163" t="s">
        <v>35</v>
      </c>
      <c r="I2" s="163">
        <v>4</v>
      </c>
      <c r="J2" s="163">
        <v>4</v>
      </c>
      <c r="K2" s="163">
        <v>4</v>
      </c>
      <c r="L2" s="163">
        <v>4</v>
      </c>
      <c r="M2" s="163">
        <v>4</v>
      </c>
      <c r="N2" s="163">
        <v>4</v>
      </c>
      <c r="O2" s="163">
        <v>4</v>
      </c>
      <c r="P2" s="163">
        <v>4</v>
      </c>
      <c r="Q2" s="163">
        <v>4</v>
      </c>
      <c r="R2" s="163">
        <v>2</v>
      </c>
      <c r="S2" s="163">
        <v>4</v>
      </c>
      <c r="T2" s="163">
        <v>4</v>
      </c>
    </row>
    <row r="3" spans="1:21" x14ac:dyDescent="0.2">
      <c r="A3" s="162">
        <v>44457.412665613425</v>
      </c>
      <c r="B3" s="163" t="s">
        <v>300</v>
      </c>
      <c r="C3" s="163" t="s">
        <v>26</v>
      </c>
      <c r="D3" s="163" t="s">
        <v>27</v>
      </c>
      <c r="E3" s="163" t="s">
        <v>30</v>
      </c>
      <c r="F3" s="163" t="s">
        <v>44</v>
      </c>
      <c r="G3" s="163" t="s">
        <v>181</v>
      </c>
      <c r="H3" s="163" t="s">
        <v>35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5</v>
      </c>
      <c r="S3" s="163">
        <v>5</v>
      </c>
      <c r="T3" s="163">
        <v>5</v>
      </c>
      <c r="U3" s="163" t="s">
        <v>471</v>
      </c>
    </row>
    <row r="4" spans="1:21" x14ac:dyDescent="0.2">
      <c r="A4" s="162">
        <v>44457.414195000005</v>
      </c>
      <c r="B4" s="163" t="s">
        <v>301</v>
      </c>
      <c r="C4" s="163" t="s">
        <v>26</v>
      </c>
      <c r="D4" s="163" t="s">
        <v>25</v>
      </c>
      <c r="E4" s="163" t="s">
        <v>30</v>
      </c>
      <c r="F4" s="163" t="s">
        <v>283</v>
      </c>
      <c r="G4" s="163" t="s">
        <v>284</v>
      </c>
      <c r="H4" s="163" t="s">
        <v>35</v>
      </c>
      <c r="I4" s="163">
        <v>4</v>
      </c>
      <c r="J4" s="163">
        <v>4</v>
      </c>
      <c r="K4" s="163">
        <v>4</v>
      </c>
      <c r="L4" s="163">
        <v>4</v>
      </c>
      <c r="M4" s="163">
        <v>4</v>
      </c>
      <c r="N4" s="163">
        <v>4</v>
      </c>
      <c r="O4" s="163">
        <v>4</v>
      </c>
      <c r="P4" s="163">
        <v>4</v>
      </c>
      <c r="Q4" s="163">
        <v>4</v>
      </c>
      <c r="R4" s="163">
        <v>4</v>
      </c>
      <c r="S4" s="163">
        <v>4</v>
      </c>
      <c r="T4" s="163">
        <v>4</v>
      </c>
    </row>
    <row r="5" spans="1:21" x14ac:dyDescent="0.2">
      <c r="A5" s="162">
        <v>44457.41505113426</v>
      </c>
      <c r="B5" s="163" t="s">
        <v>303</v>
      </c>
      <c r="C5" s="163" t="s">
        <v>26</v>
      </c>
      <c r="D5" s="163" t="s">
        <v>27</v>
      </c>
      <c r="E5" s="163" t="s">
        <v>30</v>
      </c>
      <c r="F5" s="163" t="s">
        <v>283</v>
      </c>
      <c r="G5" s="163" t="s">
        <v>284</v>
      </c>
      <c r="H5" s="163" t="s">
        <v>35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5</v>
      </c>
      <c r="S5" s="163">
        <v>5</v>
      </c>
      <c r="T5" s="163">
        <v>5</v>
      </c>
    </row>
    <row r="6" spans="1:21" x14ac:dyDescent="0.2">
      <c r="A6" s="162">
        <v>44457.415113599534</v>
      </c>
      <c r="B6" s="163" t="s">
        <v>304</v>
      </c>
      <c r="C6" s="163" t="s">
        <v>20</v>
      </c>
      <c r="D6" s="163" t="s">
        <v>27</v>
      </c>
      <c r="E6" s="163" t="s">
        <v>22</v>
      </c>
      <c r="F6" s="163" t="s">
        <v>29</v>
      </c>
      <c r="G6" s="163" t="s">
        <v>209</v>
      </c>
      <c r="H6" s="163" t="s">
        <v>35</v>
      </c>
      <c r="I6" s="163">
        <v>5</v>
      </c>
      <c r="J6" s="163">
        <v>5</v>
      </c>
      <c r="K6" s="163">
        <v>5</v>
      </c>
      <c r="L6" s="163">
        <v>4</v>
      </c>
      <c r="M6" s="163">
        <v>5</v>
      </c>
      <c r="N6" s="163">
        <v>5</v>
      </c>
      <c r="O6" s="163">
        <v>5</v>
      </c>
      <c r="P6" s="163">
        <v>5</v>
      </c>
      <c r="Q6" s="163">
        <v>5</v>
      </c>
      <c r="R6" s="163">
        <v>2</v>
      </c>
      <c r="S6" s="163">
        <v>4</v>
      </c>
      <c r="T6" s="163">
        <v>4</v>
      </c>
      <c r="U6" s="163" t="s">
        <v>40</v>
      </c>
    </row>
    <row r="7" spans="1:21" x14ac:dyDescent="0.2">
      <c r="A7" s="162">
        <v>44457.415177951392</v>
      </c>
      <c r="B7" s="163" t="s">
        <v>306</v>
      </c>
      <c r="C7" s="163" t="s">
        <v>26</v>
      </c>
      <c r="D7" s="163" t="s">
        <v>27</v>
      </c>
      <c r="E7" s="163" t="s">
        <v>30</v>
      </c>
      <c r="F7" s="166" t="s">
        <v>279</v>
      </c>
      <c r="G7" s="163" t="s">
        <v>307</v>
      </c>
      <c r="H7" s="163" t="s">
        <v>35</v>
      </c>
      <c r="I7" s="163">
        <v>4</v>
      </c>
      <c r="J7" s="163">
        <v>4</v>
      </c>
      <c r="K7" s="163">
        <v>4</v>
      </c>
      <c r="L7" s="163">
        <v>4</v>
      </c>
      <c r="M7" s="163">
        <v>5</v>
      </c>
      <c r="N7" s="163">
        <v>5</v>
      </c>
      <c r="O7" s="163">
        <v>5</v>
      </c>
      <c r="P7" s="163">
        <v>5</v>
      </c>
      <c r="Q7" s="163">
        <v>5</v>
      </c>
      <c r="R7" s="163">
        <v>3</v>
      </c>
      <c r="S7" s="163">
        <v>4</v>
      </c>
      <c r="T7" s="163">
        <v>4</v>
      </c>
      <c r="U7" s="163" t="s">
        <v>472</v>
      </c>
    </row>
    <row r="8" spans="1:21" x14ac:dyDescent="0.2">
      <c r="A8" s="162">
        <v>44457.415716504634</v>
      </c>
      <c r="B8" s="163" t="s">
        <v>308</v>
      </c>
      <c r="C8" s="163" t="s">
        <v>26</v>
      </c>
      <c r="D8" s="163" t="s">
        <v>27</v>
      </c>
      <c r="E8" s="163" t="s">
        <v>30</v>
      </c>
      <c r="F8" s="163" t="s">
        <v>50</v>
      </c>
      <c r="G8" s="163" t="s">
        <v>54</v>
      </c>
      <c r="H8" s="163" t="s">
        <v>35</v>
      </c>
      <c r="I8" s="163">
        <v>5</v>
      </c>
      <c r="J8" s="163">
        <v>5</v>
      </c>
      <c r="K8" s="163">
        <v>5</v>
      </c>
      <c r="L8" s="163">
        <v>5</v>
      </c>
      <c r="M8" s="163">
        <v>4</v>
      </c>
      <c r="N8" s="163">
        <v>4</v>
      </c>
      <c r="O8" s="163">
        <v>4</v>
      </c>
      <c r="P8" s="163">
        <v>4</v>
      </c>
      <c r="Q8" s="163">
        <v>4</v>
      </c>
      <c r="R8" s="163">
        <v>3</v>
      </c>
      <c r="S8" s="163">
        <v>4</v>
      </c>
      <c r="T8" s="163">
        <v>4</v>
      </c>
    </row>
    <row r="9" spans="1:21" x14ac:dyDescent="0.2">
      <c r="A9" s="162">
        <v>44457.416370983796</v>
      </c>
      <c r="B9" s="163" t="s">
        <v>309</v>
      </c>
      <c r="C9" s="163" t="s">
        <v>20</v>
      </c>
      <c r="D9" s="163" t="s">
        <v>27</v>
      </c>
      <c r="E9" s="163" t="s">
        <v>30</v>
      </c>
      <c r="F9" s="163" t="s">
        <v>29</v>
      </c>
      <c r="G9" s="163" t="s">
        <v>161</v>
      </c>
      <c r="H9" s="163" t="s">
        <v>35</v>
      </c>
      <c r="I9" s="163">
        <v>4</v>
      </c>
      <c r="J9" s="163">
        <v>4</v>
      </c>
      <c r="K9" s="163">
        <v>4</v>
      </c>
      <c r="L9" s="163">
        <v>4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3</v>
      </c>
      <c r="S9" s="163">
        <v>4</v>
      </c>
      <c r="T9" s="163">
        <v>4</v>
      </c>
      <c r="U9" s="163" t="s">
        <v>40</v>
      </c>
    </row>
    <row r="10" spans="1:21" x14ac:dyDescent="0.2">
      <c r="A10" s="162">
        <v>44457.416561215279</v>
      </c>
      <c r="B10" s="163" t="s">
        <v>310</v>
      </c>
      <c r="C10" s="163" t="s">
        <v>26</v>
      </c>
      <c r="D10" s="163" t="s">
        <v>27</v>
      </c>
      <c r="E10" s="163" t="s">
        <v>30</v>
      </c>
      <c r="F10" s="163" t="s">
        <v>213</v>
      </c>
      <c r="G10" s="163" t="s">
        <v>259</v>
      </c>
      <c r="H10" s="163" t="s">
        <v>35</v>
      </c>
      <c r="I10" s="163">
        <v>3</v>
      </c>
      <c r="J10" s="163">
        <v>4</v>
      </c>
      <c r="K10" s="163">
        <v>4</v>
      </c>
      <c r="L10" s="163">
        <v>4</v>
      </c>
      <c r="M10" s="163">
        <v>4</v>
      </c>
      <c r="N10" s="163">
        <v>4</v>
      </c>
      <c r="O10" s="163">
        <v>4</v>
      </c>
      <c r="P10" s="163">
        <v>4</v>
      </c>
      <c r="Q10" s="163">
        <v>4</v>
      </c>
      <c r="R10" s="163">
        <v>2</v>
      </c>
      <c r="S10" s="163">
        <v>3</v>
      </c>
      <c r="T10" s="163">
        <v>3</v>
      </c>
    </row>
    <row r="11" spans="1:21" x14ac:dyDescent="0.2">
      <c r="A11" s="162">
        <v>44457.417091493058</v>
      </c>
      <c r="B11" s="163" t="s">
        <v>312</v>
      </c>
      <c r="C11" s="163" t="s">
        <v>20</v>
      </c>
      <c r="D11" s="163" t="s">
        <v>25</v>
      </c>
      <c r="E11" s="163" t="s">
        <v>22</v>
      </c>
      <c r="F11" s="163" t="s">
        <v>29</v>
      </c>
      <c r="G11" s="163" t="s">
        <v>209</v>
      </c>
      <c r="H11" s="163" t="s">
        <v>35</v>
      </c>
      <c r="I11" s="163">
        <v>5</v>
      </c>
      <c r="J11" s="163">
        <v>5</v>
      </c>
      <c r="K11" s="163">
        <v>5</v>
      </c>
      <c r="L11" s="163">
        <v>5</v>
      </c>
      <c r="M11" s="163">
        <v>5</v>
      </c>
      <c r="N11" s="163">
        <v>5</v>
      </c>
      <c r="O11" s="163">
        <v>5</v>
      </c>
      <c r="P11" s="163">
        <v>5</v>
      </c>
      <c r="Q11" s="163">
        <v>5</v>
      </c>
      <c r="R11" s="163">
        <v>5</v>
      </c>
      <c r="S11" s="163">
        <v>5</v>
      </c>
      <c r="T11" s="163">
        <v>5</v>
      </c>
    </row>
    <row r="12" spans="1:21" x14ac:dyDescent="0.2">
      <c r="A12" s="162">
        <v>44457.417636620376</v>
      </c>
      <c r="B12" s="163" t="s">
        <v>313</v>
      </c>
      <c r="C12" s="163" t="s">
        <v>20</v>
      </c>
      <c r="D12" s="163" t="s">
        <v>27</v>
      </c>
      <c r="E12" s="163" t="s">
        <v>30</v>
      </c>
      <c r="F12" s="163" t="s">
        <v>29</v>
      </c>
      <c r="G12" s="163" t="s">
        <v>185</v>
      </c>
      <c r="H12" s="163" t="s">
        <v>35</v>
      </c>
      <c r="I12" s="163">
        <v>4</v>
      </c>
      <c r="J12" s="163">
        <v>4</v>
      </c>
      <c r="K12" s="163">
        <v>4</v>
      </c>
      <c r="L12" s="163">
        <v>4</v>
      </c>
      <c r="M12" s="163">
        <v>4</v>
      </c>
      <c r="N12" s="163">
        <v>4</v>
      </c>
      <c r="O12" s="163">
        <v>4</v>
      </c>
      <c r="P12" s="163">
        <v>4</v>
      </c>
      <c r="Q12" s="163">
        <v>4</v>
      </c>
      <c r="R12" s="163">
        <v>4</v>
      </c>
      <c r="S12" s="163">
        <v>4</v>
      </c>
      <c r="T12" s="163">
        <v>4</v>
      </c>
    </row>
    <row r="13" spans="1:21" x14ac:dyDescent="0.2">
      <c r="A13" s="162">
        <v>44457.418758263884</v>
      </c>
      <c r="B13" s="163" t="s">
        <v>314</v>
      </c>
      <c r="C13" s="163" t="s">
        <v>26</v>
      </c>
      <c r="D13" s="163" t="s">
        <v>27</v>
      </c>
      <c r="E13" s="163" t="s">
        <v>30</v>
      </c>
      <c r="F13" s="163" t="s">
        <v>44</v>
      </c>
      <c r="G13" s="163" t="s">
        <v>45</v>
      </c>
      <c r="H13" s="163" t="s">
        <v>35</v>
      </c>
      <c r="I13" s="163">
        <v>4</v>
      </c>
      <c r="J13" s="163">
        <v>5</v>
      </c>
      <c r="K13" s="163">
        <v>5</v>
      </c>
      <c r="L13" s="163">
        <v>5</v>
      </c>
      <c r="M13" s="163">
        <v>5</v>
      </c>
      <c r="N13" s="163">
        <v>5</v>
      </c>
      <c r="O13" s="163">
        <v>5</v>
      </c>
      <c r="P13" s="163">
        <v>5</v>
      </c>
      <c r="Q13" s="163">
        <v>5</v>
      </c>
      <c r="R13" s="163">
        <v>3</v>
      </c>
      <c r="S13" s="163">
        <v>5</v>
      </c>
      <c r="T13" s="163">
        <v>5</v>
      </c>
    </row>
    <row r="14" spans="1:21" x14ac:dyDescent="0.2">
      <c r="A14" s="162">
        <v>44457.419024803239</v>
      </c>
      <c r="B14" s="163" t="s">
        <v>315</v>
      </c>
      <c r="C14" s="163" t="s">
        <v>26</v>
      </c>
      <c r="D14" s="163" t="s">
        <v>27</v>
      </c>
      <c r="E14" s="163" t="s">
        <v>22</v>
      </c>
      <c r="F14" s="163" t="s">
        <v>213</v>
      </c>
      <c r="G14" s="163" t="s">
        <v>316</v>
      </c>
      <c r="H14" s="163" t="s">
        <v>35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5</v>
      </c>
      <c r="P14" s="163">
        <v>5</v>
      </c>
      <c r="Q14" s="163">
        <v>5</v>
      </c>
      <c r="R14" s="163">
        <v>3</v>
      </c>
      <c r="S14" s="163">
        <v>4</v>
      </c>
      <c r="T14" s="163">
        <v>5</v>
      </c>
    </row>
    <row r="15" spans="1:21" x14ac:dyDescent="0.2">
      <c r="A15" s="162">
        <v>44457.420097557871</v>
      </c>
      <c r="B15" s="163" t="s">
        <v>317</v>
      </c>
      <c r="C15" s="163" t="s">
        <v>20</v>
      </c>
      <c r="D15" s="163" t="s">
        <v>27</v>
      </c>
      <c r="E15" s="163" t="s">
        <v>30</v>
      </c>
      <c r="F15" s="163" t="s">
        <v>29</v>
      </c>
      <c r="G15" s="163" t="s">
        <v>46</v>
      </c>
      <c r="H15" s="163" t="s">
        <v>35</v>
      </c>
      <c r="I15" s="163">
        <v>5</v>
      </c>
      <c r="J15" s="163">
        <v>5</v>
      </c>
      <c r="K15" s="163">
        <v>5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4</v>
      </c>
      <c r="S15" s="163">
        <v>5</v>
      </c>
      <c r="T15" s="163">
        <v>5</v>
      </c>
      <c r="U15" s="163" t="s">
        <v>473</v>
      </c>
    </row>
    <row r="16" spans="1:21" x14ac:dyDescent="0.2">
      <c r="A16" s="162">
        <v>44457.421979525461</v>
      </c>
      <c r="B16" s="163" t="s">
        <v>319</v>
      </c>
      <c r="C16" s="163" t="s">
        <v>20</v>
      </c>
      <c r="D16" s="163" t="s">
        <v>27</v>
      </c>
      <c r="E16" s="163" t="s">
        <v>30</v>
      </c>
      <c r="F16" s="163" t="s">
        <v>51</v>
      </c>
      <c r="G16" s="163" t="s">
        <v>51</v>
      </c>
      <c r="H16" s="163" t="s">
        <v>35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2</v>
      </c>
      <c r="S16" s="163">
        <v>4</v>
      </c>
      <c r="T16" s="163">
        <v>4</v>
      </c>
    </row>
    <row r="17" spans="1:21" x14ac:dyDescent="0.2">
      <c r="A17" s="162">
        <v>44457.422954652779</v>
      </c>
      <c r="B17" s="163" t="s">
        <v>324</v>
      </c>
      <c r="C17" s="163" t="s">
        <v>26</v>
      </c>
      <c r="D17" s="163" t="s">
        <v>27</v>
      </c>
      <c r="E17" s="163" t="s">
        <v>30</v>
      </c>
      <c r="F17" s="163" t="s">
        <v>23</v>
      </c>
      <c r="G17" s="163" t="s">
        <v>204</v>
      </c>
      <c r="H17" s="163" t="s">
        <v>35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5</v>
      </c>
      <c r="S17" s="163">
        <v>5</v>
      </c>
      <c r="T17" s="163">
        <v>5</v>
      </c>
      <c r="U17" s="163" t="s">
        <v>40</v>
      </c>
    </row>
    <row r="18" spans="1:21" x14ac:dyDescent="0.2">
      <c r="A18" s="162">
        <v>44457.423129988427</v>
      </c>
      <c r="B18" s="163" t="s">
        <v>325</v>
      </c>
      <c r="C18" s="163" t="s">
        <v>20</v>
      </c>
      <c r="D18" s="163" t="s">
        <v>27</v>
      </c>
      <c r="E18" s="163" t="s">
        <v>30</v>
      </c>
      <c r="F18" s="163" t="s">
        <v>38</v>
      </c>
      <c r="G18" s="163" t="s">
        <v>282</v>
      </c>
      <c r="H18" s="163" t="s">
        <v>35</v>
      </c>
      <c r="I18" s="163">
        <v>4</v>
      </c>
      <c r="J18" s="163">
        <v>4</v>
      </c>
      <c r="K18" s="163">
        <v>4</v>
      </c>
      <c r="L18" s="163">
        <v>3</v>
      </c>
      <c r="M18" s="163">
        <v>4</v>
      </c>
      <c r="N18" s="163">
        <v>4</v>
      </c>
      <c r="O18" s="163">
        <v>5</v>
      </c>
      <c r="P18" s="163">
        <v>4</v>
      </c>
      <c r="Q18" s="163">
        <v>5</v>
      </c>
      <c r="R18" s="163">
        <v>3</v>
      </c>
      <c r="S18" s="163">
        <v>4</v>
      </c>
      <c r="T18" s="163">
        <v>5</v>
      </c>
      <c r="U18" s="163" t="s">
        <v>40</v>
      </c>
    </row>
    <row r="19" spans="1:21" x14ac:dyDescent="0.2">
      <c r="A19" s="162">
        <v>44457.424388888889</v>
      </c>
      <c r="B19" s="163" t="s">
        <v>327</v>
      </c>
      <c r="C19" s="163" t="s">
        <v>20</v>
      </c>
      <c r="D19" s="163" t="s">
        <v>25</v>
      </c>
      <c r="E19" s="163" t="s">
        <v>30</v>
      </c>
      <c r="F19" s="163" t="s">
        <v>213</v>
      </c>
      <c r="G19" s="163" t="s">
        <v>32</v>
      </c>
      <c r="H19" s="163" t="s">
        <v>35</v>
      </c>
      <c r="I19" s="163">
        <v>5</v>
      </c>
      <c r="J19" s="163">
        <v>5</v>
      </c>
      <c r="K19" s="163">
        <v>5</v>
      </c>
      <c r="L19" s="163">
        <v>5</v>
      </c>
      <c r="M19" s="163">
        <v>5</v>
      </c>
      <c r="N19" s="163">
        <v>5</v>
      </c>
      <c r="O19" s="163">
        <v>5</v>
      </c>
      <c r="P19" s="163">
        <v>5</v>
      </c>
      <c r="Q19" s="163">
        <v>5</v>
      </c>
      <c r="R19" s="163">
        <v>5</v>
      </c>
      <c r="S19" s="163">
        <v>5</v>
      </c>
      <c r="T19" s="163">
        <v>5</v>
      </c>
      <c r="U19" s="163" t="s">
        <v>162</v>
      </c>
    </row>
    <row r="20" spans="1:21" x14ac:dyDescent="0.2">
      <c r="A20" s="162">
        <v>44457.42441280093</v>
      </c>
      <c r="B20" s="163" t="s">
        <v>329</v>
      </c>
      <c r="C20" s="163" t="s">
        <v>20</v>
      </c>
      <c r="D20" s="163" t="s">
        <v>25</v>
      </c>
      <c r="E20" s="163" t="s">
        <v>30</v>
      </c>
      <c r="F20" s="163" t="s">
        <v>39</v>
      </c>
      <c r="G20" s="163" t="s">
        <v>330</v>
      </c>
      <c r="H20" s="163" t="s">
        <v>35</v>
      </c>
      <c r="I20" s="163">
        <v>5</v>
      </c>
      <c r="J20" s="163">
        <v>5</v>
      </c>
      <c r="K20" s="163">
        <v>5</v>
      </c>
      <c r="L20" s="163">
        <v>5</v>
      </c>
      <c r="M20" s="163">
        <v>5</v>
      </c>
      <c r="N20" s="163">
        <v>5</v>
      </c>
      <c r="O20" s="163">
        <v>4</v>
      </c>
      <c r="P20" s="163">
        <v>4</v>
      </c>
      <c r="Q20" s="163">
        <v>5</v>
      </c>
      <c r="R20" s="163">
        <v>3</v>
      </c>
      <c r="S20" s="163">
        <v>4</v>
      </c>
      <c r="T20" s="163">
        <v>4</v>
      </c>
      <c r="U20" s="163" t="s">
        <v>40</v>
      </c>
    </row>
    <row r="21" spans="1:21" x14ac:dyDescent="0.2">
      <c r="A21" s="162">
        <v>44457.426639953701</v>
      </c>
      <c r="B21" s="163" t="s">
        <v>333</v>
      </c>
      <c r="C21" s="163" t="s">
        <v>20</v>
      </c>
      <c r="D21" s="163" t="s">
        <v>27</v>
      </c>
      <c r="E21" s="163" t="s">
        <v>30</v>
      </c>
      <c r="F21" s="163" t="s">
        <v>29</v>
      </c>
      <c r="G21" s="163" t="s">
        <v>209</v>
      </c>
      <c r="H21" s="163" t="s">
        <v>35</v>
      </c>
      <c r="I21" s="163">
        <v>4</v>
      </c>
      <c r="J21" s="163">
        <v>5</v>
      </c>
      <c r="K21" s="163">
        <v>5</v>
      </c>
      <c r="L21" s="163">
        <v>5</v>
      </c>
      <c r="M21" s="163">
        <v>5</v>
      </c>
      <c r="N21" s="163">
        <v>5</v>
      </c>
      <c r="O21" s="163">
        <v>4</v>
      </c>
      <c r="P21" s="163">
        <v>4</v>
      </c>
      <c r="Q21" s="163">
        <v>5</v>
      </c>
      <c r="R21" s="163">
        <v>3</v>
      </c>
      <c r="S21" s="163">
        <v>4</v>
      </c>
      <c r="T21" s="163">
        <v>4</v>
      </c>
      <c r="U21" s="163" t="s">
        <v>474</v>
      </c>
    </row>
    <row r="22" spans="1:21" x14ac:dyDescent="0.2">
      <c r="A22" s="162">
        <v>44457.426984074074</v>
      </c>
      <c r="B22" s="163" t="s">
        <v>334</v>
      </c>
      <c r="C22" s="163" t="s">
        <v>26</v>
      </c>
      <c r="D22" s="163" t="s">
        <v>27</v>
      </c>
      <c r="E22" s="163" t="s">
        <v>30</v>
      </c>
      <c r="F22" s="163" t="s">
        <v>23</v>
      </c>
      <c r="G22" s="163" t="s">
        <v>204</v>
      </c>
      <c r="H22" s="163" t="s">
        <v>35</v>
      </c>
      <c r="I22" s="163">
        <v>4</v>
      </c>
      <c r="J22" s="163">
        <v>5</v>
      </c>
      <c r="K22" s="163">
        <v>4</v>
      </c>
      <c r="L22" s="163">
        <v>4</v>
      </c>
      <c r="M22" s="163">
        <v>4</v>
      </c>
      <c r="N22" s="163">
        <v>3</v>
      </c>
      <c r="O22" s="163">
        <v>5</v>
      </c>
      <c r="P22" s="163">
        <v>4</v>
      </c>
      <c r="Q22" s="163">
        <v>4</v>
      </c>
      <c r="R22" s="163">
        <v>3</v>
      </c>
      <c r="S22" s="163">
        <v>4</v>
      </c>
      <c r="T22" s="163">
        <v>4</v>
      </c>
    </row>
    <row r="23" spans="1:21" x14ac:dyDescent="0.2">
      <c r="A23" s="162">
        <v>44457.428503564814</v>
      </c>
      <c r="B23" s="163" t="s">
        <v>336</v>
      </c>
      <c r="C23" s="163" t="s">
        <v>20</v>
      </c>
      <c r="D23" s="163" t="s">
        <v>27</v>
      </c>
      <c r="E23" s="163" t="s">
        <v>30</v>
      </c>
      <c r="F23" s="163" t="s">
        <v>50</v>
      </c>
      <c r="G23" s="163" t="s">
        <v>197</v>
      </c>
      <c r="H23" s="163" t="s">
        <v>35</v>
      </c>
      <c r="I23" s="163">
        <v>4</v>
      </c>
      <c r="J23" s="163">
        <v>4</v>
      </c>
      <c r="K23" s="163">
        <v>4</v>
      </c>
      <c r="L23" s="163">
        <v>4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2</v>
      </c>
      <c r="S23" s="163">
        <v>4</v>
      </c>
      <c r="T23" s="163">
        <v>4</v>
      </c>
    </row>
    <row r="24" spans="1:21" x14ac:dyDescent="0.2">
      <c r="A24" s="162">
        <v>44457.429164861111</v>
      </c>
      <c r="B24" s="163" t="s">
        <v>337</v>
      </c>
      <c r="C24" s="163" t="s">
        <v>20</v>
      </c>
      <c r="D24" s="163" t="s">
        <v>27</v>
      </c>
      <c r="E24" s="163" t="s">
        <v>30</v>
      </c>
      <c r="F24" s="166" t="s">
        <v>38</v>
      </c>
      <c r="G24" s="163" t="s">
        <v>338</v>
      </c>
      <c r="H24" s="163" t="s">
        <v>35</v>
      </c>
      <c r="I24" s="163">
        <v>5</v>
      </c>
      <c r="J24" s="163">
        <v>5</v>
      </c>
      <c r="K24" s="163">
        <v>5</v>
      </c>
      <c r="L24" s="163">
        <v>5</v>
      </c>
      <c r="M24" s="163">
        <v>5</v>
      </c>
      <c r="N24" s="163">
        <v>5</v>
      </c>
      <c r="O24" s="163">
        <v>5</v>
      </c>
      <c r="P24" s="163">
        <v>5</v>
      </c>
      <c r="Q24" s="163">
        <v>5</v>
      </c>
      <c r="R24" s="163">
        <v>5</v>
      </c>
      <c r="S24" s="163">
        <v>5</v>
      </c>
      <c r="T24" s="163">
        <v>5</v>
      </c>
    </row>
    <row r="25" spans="1:21" x14ac:dyDescent="0.2">
      <c r="A25" s="162">
        <v>44457.430163055556</v>
      </c>
      <c r="B25" s="163" t="s">
        <v>340</v>
      </c>
      <c r="C25" s="163" t="s">
        <v>20</v>
      </c>
      <c r="D25" s="163" t="s">
        <v>27</v>
      </c>
      <c r="E25" s="163" t="s">
        <v>30</v>
      </c>
      <c r="F25" s="163" t="s">
        <v>213</v>
      </c>
      <c r="G25" s="163" t="s">
        <v>32</v>
      </c>
      <c r="H25" s="163" t="s">
        <v>35</v>
      </c>
      <c r="I25" s="163">
        <v>4</v>
      </c>
      <c r="J25" s="163">
        <v>4</v>
      </c>
      <c r="K25" s="163">
        <v>4</v>
      </c>
      <c r="L25" s="163">
        <v>4</v>
      </c>
      <c r="M25" s="163">
        <v>4</v>
      </c>
      <c r="N25" s="163">
        <v>4</v>
      </c>
      <c r="O25" s="163">
        <v>4</v>
      </c>
      <c r="P25" s="163">
        <v>4</v>
      </c>
      <c r="Q25" s="163">
        <v>4</v>
      </c>
      <c r="R25" s="163">
        <v>4</v>
      </c>
      <c r="S25" s="163">
        <v>4</v>
      </c>
      <c r="T25" s="163">
        <v>4</v>
      </c>
    </row>
    <row r="26" spans="1:21" x14ac:dyDescent="0.2">
      <c r="A26" s="162">
        <v>44457.430970520829</v>
      </c>
      <c r="B26" s="163" t="s">
        <v>342</v>
      </c>
      <c r="C26" s="163" t="s">
        <v>26</v>
      </c>
      <c r="D26" s="163" t="s">
        <v>27</v>
      </c>
      <c r="E26" s="163" t="s">
        <v>30</v>
      </c>
      <c r="F26" s="163" t="s">
        <v>51</v>
      </c>
      <c r="G26" s="163" t="s">
        <v>51</v>
      </c>
      <c r="H26" s="163" t="s">
        <v>35</v>
      </c>
      <c r="I26" s="163">
        <v>5</v>
      </c>
      <c r="J26" s="163">
        <v>5</v>
      </c>
      <c r="K26" s="163">
        <v>5</v>
      </c>
      <c r="L26" s="163">
        <v>5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3</v>
      </c>
      <c r="S26" s="163">
        <v>4</v>
      </c>
      <c r="T26" s="163">
        <v>5</v>
      </c>
      <c r="U26" s="163" t="s">
        <v>343</v>
      </c>
    </row>
    <row r="27" spans="1:21" x14ac:dyDescent="0.2">
      <c r="A27" s="162">
        <v>44457.432000474539</v>
      </c>
      <c r="B27" s="163" t="s">
        <v>344</v>
      </c>
      <c r="C27" s="163" t="s">
        <v>20</v>
      </c>
      <c r="D27" s="163" t="s">
        <v>27</v>
      </c>
      <c r="E27" s="163" t="s">
        <v>30</v>
      </c>
      <c r="F27" s="163" t="s">
        <v>23</v>
      </c>
      <c r="G27" s="163" t="s">
        <v>204</v>
      </c>
      <c r="H27" s="163" t="s">
        <v>35</v>
      </c>
      <c r="I27" s="163">
        <v>5</v>
      </c>
      <c r="J27" s="163">
        <v>5</v>
      </c>
      <c r="K27" s="163">
        <v>5</v>
      </c>
      <c r="L27" s="163">
        <v>5</v>
      </c>
      <c r="M27" s="163">
        <v>5</v>
      </c>
      <c r="N27" s="163">
        <v>5</v>
      </c>
      <c r="O27" s="163">
        <v>5</v>
      </c>
      <c r="P27" s="163">
        <v>5</v>
      </c>
      <c r="Q27" s="163">
        <v>5</v>
      </c>
      <c r="R27" s="163">
        <v>5</v>
      </c>
      <c r="S27" s="163">
        <v>5</v>
      </c>
      <c r="T27" s="163">
        <v>5</v>
      </c>
    </row>
    <row r="28" spans="1:21" x14ac:dyDescent="0.2">
      <c r="A28" s="162">
        <v>44457.433107824079</v>
      </c>
      <c r="B28" s="163" t="s">
        <v>349</v>
      </c>
      <c r="C28" s="163" t="s">
        <v>26</v>
      </c>
      <c r="D28" s="163" t="s">
        <v>21</v>
      </c>
      <c r="E28" s="163" t="s">
        <v>22</v>
      </c>
      <c r="F28" s="163" t="s">
        <v>29</v>
      </c>
      <c r="G28" s="163" t="s">
        <v>209</v>
      </c>
      <c r="H28" s="163" t="s">
        <v>35</v>
      </c>
      <c r="I28" s="163">
        <v>5</v>
      </c>
      <c r="J28" s="163">
        <v>5</v>
      </c>
      <c r="K28" s="163">
        <v>5</v>
      </c>
      <c r="L28" s="163">
        <v>5</v>
      </c>
      <c r="M28" s="163">
        <v>5</v>
      </c>
      <c r="N28" s="163">
        <v>5</v>
      </c>
      <c r="O28" s="163">
        <v>5</v>
      </c>
      <c r="P28" s="163">
        <v>5</v>
      </c>
      <c r="Q28" s="163">
        <v>5</v>
      </c>
      <c r="R28" s="163">
        <v>2</v>
      </c>
      <c r="S28" s="163">
        <v>4</v>
      </c>
      <c r="T28" s="163">
        <v>4</v>
      </c>
      <c r="U28" s="163" t="s">
        <v>475</v>
      </c>
    </row>
    <row r="29" spans="1:21" x14ac:dyDescent="0.2">
      <c r="A29" s="162">
        <v>44457.437401342591</v>
      </c>
      <c r="B29" s="163" t="s">
        <v>364</v>
      </c>
      <c r="C29" s="163" t="s">
        <v>20</v>
      </c>
      <c r="D29" s="163" t="s">
        <v>25</v>
      </c>
      <c r="E29" s="163" t="s">
        <v>30</v>
      </c>
      <c r="F29" s="166" t="s">
        <v>164</v>
      </c>
      <c r="G29" s="166" t="s">
        <v>494</v>
      </c>
      <c r="H29" s="163" t="s">
        <v>35</v>
      </c>
      <c r="I29" s="163">
        <v>5</v>
      </c>
      <c r="J29" s="163">
        <v>5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R29" s="163">
        <v>2</v>
      </c>
      <c r="S29" s="163">
        <v>3</v>
      </c>
      <c r="T29" s="163">
        <v>3</v>
      </c>
    </row>
    <row r="30" spans="1:21" x14ac:dyDescent="0.2">
      <c r="A30" s="162">
        <v>44457.438598715278</v>
      </c>
      <c r="B30" s="163" t="s">
        <v>371</v>
      </c>
      <c r="C30" s="163" t="s">
        <v>26</v>
      </c>
      <c r="D30" s="163" t="s">
        <v>27</v>
      </c>
      <c r="E30" s="163" t="s">
        <v>30</v>
      </c>
      <c r="F30" s="166" t="s">
        <v>50</v>
      </c>
      <c r="G30" s="163" t="s">
        <v>197</v>
      </c>
      <c r="H30" s="163" t="s">
        <v>35</v>
      </c>
      <c r="I30" s="163">
        <v>4</v>
      </c>
      <c r="J30" s="163">
        <v>4</v>
      </c>
      <c r="K30" s="163">
        <v>4</v>
      </c>
      <c r="L30" s="163">
        <v>4</v>
      </c>
      <c r="M30" s="163">
        <v>4</v>
      </c>
      <c r="N30" s="163">
        <v>4</v>
      </c>
      <c r="O30" s="163">
        <v>4</v>
      </c>
      <c r="P30" s="163">
        <v>5</v>
      </c>
      <c r="Q30" s="163">
        <v>3</v>
      </c>
      <c r="R30" s="163">
        <v>4</v>
      </c>
      <c r="S30" s="163">
        <v>3</v>
      </c>
      <c r="T30" s="163">
        <v>3</v>
      </c>
    </row>
    <row r="31" spans="1:21" x14ac:dyDescent="0.2">
      <c r="A31" s="162">
        <v>44457.439364652775</v>
      </c>
      <c r="B31" s="163" t="s">
        <v>376</v>
      </c>
      <c r="C31" s="163" t="s">
        <v>20</v>
      </c>
      <c r="D31" s="163" t="s">
        <v>25</v>
      </c>
      <c r="E31" s="163" t="s">
        <v>30</v>
      </c>
      <c r="F31" s="163" t="s">
        <v>164</v>
      </c>
      <c r="G31" s="166" t="s">
        <v>494</v>
      </c>
      <c r="H31" s="163" t="s">
        <v>35</v>
      </c>
      <c r="I31" s="163">
        <v>4</v>
      </c>
      <c r="J31" s="163">
        <v>5</v>
      </c>
      <c r="K31" s="163">
        <v>5</v>
      </c>
      <c r="L31" s="163">
        <v>5</v>
      </c>
      <c r="M31" s="163">
        <v>5</v>
      </c>
      <c r="N31" s="163">
        <v>5</v>
      </c>
      <c r="O31" s="163">
        <v>5</v>
      </c>
      <c r="P31" s="163">
        <v>5</v>
      </c>
      <c r="Q31" s="163">
        <v>5</v>
      </c>
      <c r="R31" s="163">
        <v>4</v>
      </c>
      <c r="S31" s="163">
        <v>4</v>
      </c>
      <c r="T31" s="163">
        <v>4</v>
      </c>
    </row>
    <row r="32" spans="1:21" x14ac:dyDescent="0.2">
      <c r="A32" s="162">
        <v>44457.441662349534</v>
      </c>
      <c r="B32" s="163" t="s">
        <v>382</v>
      </c>
      <c r="C32" s="163" t="s">
        <v>20</v>
      </c>
      <c r="D32" s="163" t="s">
        <v>27</v>
      </c>
      <c r="E32" s="163" t="s">
        <v>30</v>
      </c>
      <c r="F32" s="166" t="s">
        <v>493</v>
      </c>
      <c r="G32" s="163" t="s">
        <v>159</v>
      </c>
      <c r="H32" s="163" t="s">
        <v>35</v>
      </c>
      <c r="I32" s="163">
        <v>4</v>
      </c>
      <c r="J32" s="163">
        <v>4</v>
      </c>
      <c r="K32" s="163">
        <v>4</v>
      </c>
      <c r="L32" s="163">
        <v>4</v>
      </c>
      <c r="M32" s="163">
        <v>4</v>
      </c>
      <c r="N32" s="163">
        <v>4</v>
      </c>
      <c r="O32" s="163">
        <v>5</v>
      </c>
      <c r="P32" s="163">
        <v>5</v>
      </c>
      <c r="Q32" s="163">
        <v>5</v>
      </c>
      <c r="R32" s="163">
        <v>2</v>
      </c>
      <c r="S32" s="163">
        <v>4</v>
      </c>
      <c r="T32" s="163">
        <v>5</v>
      </c>
      <c r="U32" s="163" t="s">
        <v>384</v>
      </c>
    </row>
    <row r="33" spans="1:21" x14ac:dyDescent="0.2">
      <c r="A33" s="162">
        <v>44457.446364872681</v>
      </c>
      <c r="B33" s="163" t="s">
        <v>396</v>
      </c>
      <c r="C33" s="163" t="s">
        <v>26</v>
      </c>
      <c r="D33" s="163" t="s">
        <v>27</v>
      </c>
      <c r="E33" s="163" t="s">
        <v>30</v>
      </c>
      <c r="F33" s="163" t="s">
        <v>50</v>
      </c>
      <c r="G33" s="163" t="s">
        <v>54</v>
      </c>
      <c r="H33" s="163" t="s">
        <v>35</v>
      </c>
      <c r="I33" s="163">
        <v>4</v>
      </c>
      <c r="J33" s="163">
        <v>4</v>
      </c>
      <c r="K33" s="163">
        <v>5</v>
      </c>
      <c r="L33" s="163">
        <v>4</v>
      </c>
      <c r="M33" s="163">
        <v>5</v>
      </c>
      <c r="N33" s="163">
        <v>5</v>
      </c>
      <c r="O33" s="163">
        <v>5</v>
      </c>
      <c r="P33" s="163">
        <v>5</v>
      </c>
      <c r="Q33" s="163">
        <v>5</v>
      </c>
      <c r="R33" s="163">
        <v>2</v>
      </c>
      <c r="S33" s="163">
        <v>3</v>
      </c>
      <c r="T33" s="163">
        <v>4</v>
      </c>
      <c r="U33" s="163" t="s">
        <v>40</v>
      </c>
    </row>
    <row r="34" spans="1:21" x14ac:dyDescent="0.2">
      <c r="A34" s="162">
        <v>44457.446767893518</v>
      </c>
      <c r="B34" s="163" t="s">
        <v>397</v>
      </c>
      <c r="C34" s="163" t="s">
        <v>26</v>
      </c>
      <c r="D34" s="163" t="s">
        <v>27</v>
      </c>
      <c r="E34" s="163" t="s">
        <v>30</v>
      </c>
      <c r="F34" s="163" t="s">
        <v>203</v>
      </c>
      <c r="G34" s="163" t="s">
        <v>417</v>
      </c>
      <c r="H34" s="163" t="s">
        <v>35</v>
      </c>
      <c r="I34" s="163">
        <v>5</v>
      </c>
      <c r="J34" s="163">
        <v>4</v>
      </c>
      <c r="K34" s="163">
        <v>5</v>
      </c>
      <c r="L34" s="163">
        <v>4</v>
      </c>
      <c r="M34" s="163">
        <v>5</v>
      </c>
      <c r="N34" s="163">
        <v>5</v>
      </c>
      <c r="O34" s="163">
        <v>5</v>
      </c>
      <c r="P34" s="163">
        <v>5</v>
      </c>
      <c r="Q34" s="163">
        <v>5</v>
      </c>
      <c r="R34" s="163">
        <v>1</v>
      </c>
      <c r="S34" s="163">
        <v>4</v>
      </c>
      <c r="T34" s="163">
        <v>4</v>
      </c>
    </row>
    <row r="35" spans="1:21" x14ac:dyDescent="0.2">
      <c r="A35" s="162">
        <v>44457.447090532412</v>
      </c>
      <c r="B35" s="163" t="s">
        <v>400</v>
      </c>
      <c r="C35" s="163" t="s">
        <v>26</v>
      </c>
      <c r="D35" s="163" t="s">
        <v>25</v>
      </c>
      <c r="E35" s="163" t="s">
        <v>30</v>
      </c>
      <c r="F35" s="163" t="s">
        <v>51</v>
      </c>
      <c r="G35" s="163" t="s">
        <v>51</v>
      </c>
      <c r="H35" s="163" t="s">
        <v>35</v>
      </c>
      <c r="I35" s="163">
        <v>5</v>
      </c>
      <c r="J35" s="163">
        <v>5</v>
      </c>
      <c r="K35" s="163">
        <v>5</v>
      </c>
      <c r="L35" s="163">
        <v>5</v>
      </c>
      <c r="M35" s="163">
        <v>5</v>
      </c>
      <c r="N35" s="163">
        <v>5</v>
      </c>
      <c r="O35" s="163">
        <v>5</v>
      </c>
      <c r="P35" s="163">
        <v>5</v>
      </c>
      <c r="Q35" s="163">
        <v>5</v>
      </c>
      <c r="R35" s="163">
        <v>1</v>
      </c>
      <c r="S35" s="163">
        <v>3</v>
      </c>
      <c r="T35" s="163">
        <v>5</v>
      </c>
      <c r="U35" s="163" t="s">
        <v>402</v>
      </c>
    </row>
    <row r="36" spans="1:21" x14ac:dyDescent="0.2">
      <c r="A36" s="162">
        <v>44457.486436250001</v>
      </c>
      <c r="B36" s="163" t="s">
        <v>464</v>
      </c>
      <c r="C36" s="163" t="s">
        <v>20</v>
      </c>
      <c r="D36" s="163" t="s">
        <v>21</v>
      </c>
      <c r="E36" s="163" t="s">
        <v>22</v>
      </c>
      <c r="F36" s="163" t="s">
        <v>213</v>
      </c>
      <c r="G36" s="163" t="s">
        <v>465</v>
      </c>
      <c r="H36" s="163" t="s">
        <v>35</v>
      </c>
      <c r="I36" s="163">
        <v>5</v>
      </c>
      <c r="J36" s="163">
        <v>5</v>
      </c>
      <c r="K36" s="163">
        <v>5</v>
      </c>
      <c r="L36" s="163">
        <v>5</v>
      </c>
      <c r="M36" s="163">
        <v>4</v>
      </c>
      <c r="N36" s="163">
        <v>5</v>
      </c>
      <c r="O36" s="163">
        <v>5</v>
      </c>
      <c r="P36" s="163">
        <v>5</v>
      </c>
      <c r="Q36" s="163">
        <v>5</v>
      </c>
      <c r="R36" s="163">
        <v>5</v>
      </c>
      <c r="S36" s="163">
        <v>5</v>
      </c>
      <c r="T36" s="163">
        <v>5</v>
      </c>
      <c r="U36" s="163" t="s">
        <v>490</v>
      </c>
    </row>
    <row r="37" spans="1:21" x14ac:dyDescent="0.2">
      <c r="A37" s="162">
        <v>44457.502909328701</v>
      </c>
      <c r="B37" s="163" t="s">
        <v>468</v>
      </c>
      <c r="C37" s="163" t="s">
        <v>26</v>
      </c>
      <c r="D37" s="163" t="s">
        <v>55</v>
      </c>
      <c r="E37" s="163" t="s">
        <v>30</v>
      </c>
      <c r="F37" s="163" t="s">
        <v>38</v>
      </c>
      <c r="G37" s="163" t="s">
        <v>37</v>
      </c>
      <c r="H37" s="163" t="s">
        <v>35</v>
      </c>
      <c r="I37" s="163">
        <v>5</v>
      </c>
      <c r="J37" s="163">
        <v>5</v>
      </c>
      <c r="K37" s="163">
        <v>5</v>
      </c>
      <c r="L37" s="163">
        <v>5</v>
      </c>
      <c r="M37" s="163">
        <v>5</v>
      </c>
      <c r="N37" s="163">
        <v>5</v>
      </c>
      <c r="O37" s="163">
        <v>5</v>
      </c>
      <c r="P37" s="163">
        <v>5</v>
      </c>
      <c r="Q37" s="163">
        <v>5</v>
      </c>
      <c r="R37" s="163">
        <v>5</v>
      </c>
      <c r="S37" s="163">
        <v>5</v>
      </c>
      <c r="T37" s="163">
        <v>5</v>
      </c>
      <c r="U37" s="163" t="s">
        <v>469</v>
      </c>
    </row>
    <row r="38" spans="1:21" ht="23.25" x14ac:dyDescent="0.2">
      <c r="I38" s="1">
        <f t="shared" ref="I38:T38" si="0">AVERAGE(I1:I20)</f>
        <v>4.55</v>
      </c>
      <c r="J38" s="1">
        <f t="shared" si="0"/>
        <v>4.5999999999999996</v>
      </c>
      <c r="K38" s="1">
        <f t="shared" si="0"/>
        <v>4.5999999999999996</v>
      </c>
      <c r="L38" s="1">
        <f t="shared" si="0"/>
        <v>4.5</v>
      </c>
      <c r="M38" s="1">
        <f t="shared" si="0"/>
        <v>4.6500000000000004</v>
      </c>
      <c r="N38" s="1">
        <f t="shared" si="0"/>
        <v>4.6500000000000004</v>
      </c>
      <c r="O38" s="1">
        <f t="shared" si="0"/>
        <v>4.6500000000000004</v>
      </c>
      <c r="P38" s="1">
        <f t="shared" si="0"/>
        <v>4.5999999999999996</v>
      </c>
      <c r="Q38" s="1">
        <f t="shared" si="0"/>
        <v>4.7</v>
      </c>
      <c r="R38" s="1">
        <f t="shared" si="0"/>
        <v>3.35</v>
      </c>
      <c r="S38" s="1">
        <f t="shared" si="0"/>
        <v>4.3</v>
      </c>
      <c r="T38" s="1">
        <f t="shared" si="0"/>
        <v>4.3499999999999996</v>
      </c>
    </row>
    <row r="39" spans="1:21" ht="23.25" x14ac:dyDescent="0.2">
      <c r="I39" s="2">
        <f t="shared" ref="I39:T39" si="1">STDEV(I1:I38)</f>
        <v>0.54992078829565294</v>
      </c>
      <c r="J39" s="2">
        <f t="shared" si="1"/>
        <v>0.48499534393799981</v>
      </c>
      <c r="K39" s="2">
        <f t="shared" si="1"/>
        <v>0.47745770555876466</v>
      </c>
      <c r="L39" s="2">
        <f t="shared" si="1"/>
        <v>0.54995797072051922</v>
      </c>
      <c r="M39" s="2">
        <f t="shared" si="1"/>
        <v>0.46814036933958741</v>
      </c>
      <c r="N39" s="2">
        <f t="shared" si="1"/>
        <v>0.52269442264047161</v>
      </c>
      <c r="O39" s="2">
        <f t="shared" si="1"/>
        <v>0.4442876728799881</v>
      </c>
      <c r="P39" s="2">
        <f t="shared" si="1"/>
        <v>0.45737204679471738</v>
      </c>
      <c r="Q39" s="2">
        <f t="shared" si="1"/>
        <v>0.50614838356571779</v>
      </c>
      <c r="R39" s="2">
        <f t="shared" si="1"/>
        <v>1.2821214250243238</v>
      </c>
      <c r="S39" s="2">
        <f t="shared" si="1"/>
        <v>0.63768005016049123</v>
      </c>
      <c r="T39" s="2">
        <f t="shared" si="1"/>
        <v>0.65982696339390701</v>
      </c>
    </row>
    <row r="40" spans="1:21" ht="23.25" x14ac:dyDescent="0.2">
      <c r="I40" s="3">
        <f t="shared" ref="I40:T40" si="2">AVERAGE(I1:I39)</f>
        <v>4.4384595073921966</v>
      </c>
      <c r="J40" s="3">
        <f t="shared" si="2"/>
        <v>4.5149998806137948</v>
      </c>
      <c r="K40" s="3">
        <f t="shared" si="2"/>
        <v>4.5404476334758659</v>
      </c>
      <c r="L40" s="3">
        <f t="shared" si="2"/>
        <v>4.4371784095056546</v>
      </c>
      <c r="M40" s="3">
        <f t="shared" si="2"/>
        <v>4.5671318043420408</v>
      </c>
      <c r="N40" s="3">
        <f t="shared" si="2"/>
        <v>4.568530626221551</v>
      </c>
      <c r="O40" s="3">
        <f t="shared" si="2"/>
        <v>4.6178022480225644</v>
      </c>
      <c r="P40" s="3">
        <f t="shared" si="2"/>
        <v>4.5912146678665309</v>
      </c>
      <c r="Q40" s="3">
        <f t="shared" si="2"/>
        <v>4.6106881153569921</v>
      </c>
      <c r="R40" s="3">
        <f t="shared" si="2"/>
        <v>3.1956954211544697</v>
      </c>
      <c r="S40" s="3">
        <f t="shared" si="2"/>
        <v>4.0753251294912953</v>
      </c>
      <c r="T40" s="3">
        <f t="shared" si="2"/>
        <v>4.2310212041895872</v>
      </c>
    </row>
    <row r="41" spans="1:21" ht="24" x14ac:dyDescent="0.55000000000000004">
      <c r="A41" s="120" t="s">
        <v>149</v>
      </c>
      <c r="I41" s="4">
        <f t="shared" ref="I41:T41" si="3">STDEV(I1:I20)</f>
        <v>0.60480531882929889</v>
      </c>
      <c r="J41" s="4">
        <f t="shared" si="3"/>
        <v>0.50262468995003518</v>
      </c>
      <c r="K41" s="4">
        <f t="shared" si="3"/>
        <v>0.50262468995003518</v>
      </c>
      <c r="L41" s="4">
        <f t="shared" si="3"/>
        <v>0.60697697866688394</v>
      </c>
      <c r="M41" s="4">
        <f t="shared" si="3"/>
        <v>0.4893604849295935</v>
      </c>
      <c r="N41" s="4">
        <f t="shared" si="3"/>
        <v>0.4893604849295935</v>
      </c>
      <c r="O41" s="4">
        <f t="shared" si="3"/>
        <v>0.4893604849295935</v>
      </c>
      <c r="P41" s="4">
        <f t="shared" si="3"/>
        <v>0.50262468995003518</v>
      </c>
      <c r="Q41" s="4">
        <f t="shared" si="3"/>
        <v>0.47016234598162726</v>
      </c>
      <c r="R41" s="4">
        <f t="shared" si="3"/>
        <v>1.2258187382102499</v>
      </c>
      <c r="S41" s="4">
        <f t="shared" si="3"/>
        <v>0.5712405705774789</v>
      </c>
      <c r="T41" s="4">
        <f t="shared" si="3"/>
        <v>0.67082039324993736</v>
      </c>
    </row>
    <row r="42" spans="1:21" ht="23.25" x14ac:dyDescent="0.35">
      <c r="A42" s="175" t="s">
        <v>26</v>
      </c>
      <c r="B42" s="176">
        <f>COUNTIF(C1:C37,"หญิง")</f>
        <v>18</v>
      </c>
      <c r="D42" s="167" t="s">
        <v>147</v>
      </c>
      <c r="G42" s="167" t="s">
        <v>152</v>
      </c>
    </row>
    <row r="43" spans="1:21" ht="24" x14ac:dyDescent="0.55000000000000004">
      <c r="A43" s="175" t="s">
        <v>20</v>
      </c>
      <c r="B43" s="176">
        <f>COUNTIF(C1:C37,"ชาย")</f>
        <v>19</v>
      </c>
      <c r="D43" s="179" t="s">
        <v>213</v>
      </c>
      <c r="E43" s="176">
        <f>COUNTIF(F1:F37,"บริหารธุรกิจ เศรษฐศาสตร์และการสื่อสาร")</f>
        <v>5</v>
      </c>
      <c r="G43" s="181" t="s">
        <v>43</v>
      </c>
      <c r="H43" s="176">
        <f>COUNTIF(G1:G37,"ภาษาไทย")</f>
        <v>1</v>
      </c>
    </row>
    <row r="44" spans="1:21" ht="24" x14ac:dyDescent="0.55000000000000004">
      <c r="B44" s="188">
        <f>SUM(B42:B43)</f>
        <v>37</v>
      </c>
      <c r="D44" s="179" t="s">
        <v>29</v>
      </c>
      <c r="E44" s="176">
        <f>COUNTIF(F1:F37,"ศึกษาศาสตร์")</f>
        <v>8</v>
      </c>
      <c r="G44" s="181" t="s">
        <v>181</v>
      </c>
      <c r="H44" s="176">
        <f>COUNTIF(G1:G38,"เอเชียตะวันออกเฉียงใต้ศึกษา")</f>
        <v>1</v>
      </c>
    </row>
    <row r="45" spans="1:21" ht="23.25" customHeight="1" x14ac:dyDescent="0.55000000000000004">
      <c r="A45" s="121" t="s">
        <v>150</v>
      </c>
      <c r="B45" s="118"/>
      <c r="D45" s="179" t="s">
        <v>51</v>
      </c>
      <c r="E45" s="176">
        <f>COUNTIF(F1:F38,"สาธารณสุขศาสตร์")</f>
        <v>3</v>
      </c>
      <c r="G45" s="182" t="s">
        <v>284</v>
      </c>
      <c r="H45" s="176">
        <f>COUNTIF(G1:G39,"เทคโนโลยีผู้ประกอบการและการจัดการนวัตกรรม")</f>
        <v>2</v>
      </c>
    </row>
    <row r="46" spans="1:21" ht="24" x14ac:dyDescent="0.55000000000000004">
      <c r="A46" s="175" t="s">
        <v>27</v>
      </c>
      <c r="B46" s="176">
        <v>27</v>
      </c>
      <c r="D46" s="181" t="s">
        <v>283</v>
      </c>
      <c r="E46" s="176">
        <f>COUNTIF(F1:F39,"บัณฑิตวิทยาลัย")</f>
        <v>2</v>
      </c>
      <c r="G46" s="186" t="s">
        <v>282</v>
      </c>
      <c r="H46" s="176">
        <f>COUNTIF(G1:G40,"ทรัพยากรธรรมชาติและสิ่งแวดล้อม")</f>
        <v>1</v>
      </c>
    </row>
    <row r="47" spans="1:21" ht="24" x14ac:dyDescent="0.55000000000000004">
      <c r="A47" s="175" t="s">
        <v>25</v>
      </c>
      <c r="B47" s="176">
        <f>COUNTIF(D2:D37,"31-40 ปี")</f>
        <v>7</v>
      </c>
      <c r="D47" s="179" t="s">
        <v>50</v>
      </c>
      <c r="E47" s="176">
        <f>COUNTIF(F1:F40,"วิทยาศาสตร์")</f>
        <v>4</v>
      </c>
      <c r="G47" s="182" t="s">
        <v>209</v>
      </c>
      <c r="H47" s="176">
        <f>COUNTIF(G1:G41,"คณิตศาสตร์")</f>
        <v>4</v>
      </c>
    </row>
    <row r="48" spans="1:21" ht="21" x14ac:dyDescent="0.35">
      <c r="A48" s="175" t="s">
        <v>21</v>
      </c>
      <c r="B48" s="176">
        <f>COUNTIF(D2:D38,"41-50 ปี")</f>
        <v>2</v>
      </c>
      <c r="D48" s="179" t="s">
        <v>23</v>
      </c>
      <c r="E48" s="176">
        <f>COUNTIF(F1:F41,"วิศวกรรมศาสตร์")</f>
        <v>3</v>
      </c>
      <c r="G48" s="184" t="s">
        <v>307</v>
      </c>
      <c r="H48" s="176">
        <f>COUNTIF(G1:G42,"วิทยาศาสตร์สุขภาพศึกษา")</f>
        <v>1</v>
      </c>
    </row>
    <row r="49" spans="1:8" ht="21" x14ac:dyDescent="0.35">
      <c r="A49" s="186" t="s">
        <v>55</v>
      </c>
      <c r="B49" s="176">
        <f>COUNTIF(D2:D39,"51 ปีขึ้นไป")</f>
        <v>1</v>
      </c>
      <c r="D49" s="179" t="s">
        <v>164</v>
      </c>
      <c r="E49" s="176">
        <f>COUNTIF(F1:F42,"วิทยาลัยพลังงานทดแทนและสมาร์ตกริดเทคโนโลยี")</f>
        <v>2</v>
      </c>
      <c r="G49" s="184" t="s">
        <v>54</v>
      </c>
      <c r="H49" s="176">
        <f>COUNTIF(G1:G43,"สถิติ")</f>
        <v>2</v>
      </c>
    </row>
    <row r="50" spans="1:8" ht="21" x14ac:dyDescent="0.35">
      <c r="A50" s="185"/>
      <c r="B50" s="188">
        <f>SUM(B46:B49)</f>
        <v>37</v>
      </c>
      <c r="D50" s="179" t="s">
        <v>203</v>
      </c>
      <c r="E50" s="176">
        <f>COUNTIF(F1:F43,"พยาบาลศาสตร์")</f>
        <v>1</v>
      </c>
      <c r="G50" s="184" t="s">
        <v>161</v>
      </c>
      <c r="H50" s="176">
        <f>COUNTIF(G1:G44,"สังคมศึกษา")</f>
        <v>1</v>
      </c>
    </row>
    <row r="51" spans="1:8" ht="25.5" customHeight="1" x14ac:dyDescent="0.55000000000000004">
      <c r="A51" s="122" t="s">
        <v>151</v>
      </c>
      <c r="B51" s="174"/>
      <c r="D51" s="181" t="s">
        <v>49</v>
      </c>
      <c r="E51" s="176">
        <f>COUNTIF(F1:F43,"มนุษยศาสตร์")</f>
        <v>1</v>
      </c>
      <c r="G51" s="184" t="s">
        <v>259</v>
      </c>
      <c r="H51" s="176">
        <f>COUNTIF(G1:G45,"การท่องเที่ยวและจิตบริการ")</f>
        <v>1</v>
      </c>
    </row>
    <row r="52" spans="1:8" ht="24" x14ac:dyDescent="0.55000000000000004">
      <c r="A52" s="178" t="s">
        <v>30</v>
      </c>
      <c r="B52" s="176">
        <f>COUNTIF(E1:E37,"ปริญญาโท")</f>
        <v>32</v>
      </c>
      <c r="D52" s="181" t="s">
        <v>38</v>
      </c>
      <c r="E52" s="176">
        <f>COUNTIF(F1:F45,"เกษตรศาสตร์ ทรัพยากรธรรมชาติและสิ่งแวดล้อม")</f>
        <v>3</v>
      </c>
      <c r="G52" s="183" t="s">
        <v>159</v>
      </c>
      <c r="H52" s="176">
        <f>COUNTIF(G1:G46,"ศิลปะและการออกแบบ")</f>
        <v>1</v>
      </c>
    </row>
    <row r="53" spans="1:8" ht="21" x14ac:dyDescent="0.35">
      <c r="A53" s="178" t="s">
        <v>22</v>
      </c>
      <c r="B53" s="176">
        <f>COUNTIF(E2:E37,"ปริญญาเอก")</f>
        <v>5</v>
      </c>
      <c r="D53" s="186" t="s">
        <v>493</v>
      </c>
      <c r="E53" s="176">
        <f>COUNTIF(F1:F46,"สถาปัตยกรรมศาสตร์ ศิลปะและการออกแบบ")</f>
        <v>1</v>
      </c>
      <c r="G53" s="184" t="s">
        <v>185</v>
      </c>
      <c r="H53" s="176">
        <f>COUNTIF(G1:G47,"พลศึกษาและวิทยาศาสตร์การออกกำลังกาย")</f>
        <v>1</v>
      </c>
    </row>
    <row r="54" spans="1:8" ht="21" x14ac:dyDescent="0.35">
      <c r="B54" s="188">
        <f>SUM(B52:B53)</f>
        <v>37</v>
      </c>
      <c r="D54" s="186" t="s">
        <v>39</v>
      </c>
      <c r="E54" s="176">
        <f>COUNTIF(F1:F47,"เภสัชศาสตร์")</f>
        <v>1</v>
      </c>
      <c r="G54" s="184" t="s">
        <v>45</v>
      </c>
      <c r="H54" s="176">
        <f>COUNTIF(G1:G48,"รัฐศาสตร์")</f>
        <v>1</v>
      </c>
    </row>
    <row r="55" spans="1:8" ht="21" x14ac:dyDescent="0.35">
      <c r="D55" s="186" t="s">
        <v>44</v>
      </c>
      <c r="E55" s="176">
        <f>COUNTIF(F3:F50,"สังคมศาสตร์")</f>
        <v>2</v>
      </c>
      <c r="G55" s="184" t="s">
        <v>316</v>
      </c>
      <c r="H55" s="176">
        <v>2</v>
      </c>
    </row>
    <row r="56" spans="1:8" ht="24" customHeight="1" x14ac:dyDescent="0.35">
      <c r="D56" s="186" t="s">
        <v>279</v>
      </c>
      <c r="E56" s="176">
        <f>COUNTIF(F2:F49,"แพทยศาสตร์")</f>
        <v>1</v>
      </c>
      <c r="G56" s="184" t="s">
        <v>46</v>
      </c>
      <c r="H56" s="176">
        <f>COUNTIF(G1:G50,"หลักสูตรและการสอน")</f>
        <v>2</v>
      </c>
    </row>
    <row r="57" spans="1:8" ht="21" x14ac:dyDescent="0.35">
      <c r="G57" s="184" t="s">
        <v>51</v>
      </c>
      <c r="H57" s="176">
        <f>COUNTIF(G1:G51,"สาธารณสุขศาสตร์")</f>
        <v>3</v>
      </c>
    </row>
    <row r="58" spans="1:8" ht="21" x14ac:dyDescent="0.35">
      <c r="E58" s="188">
        <f>SUM(E43:E56)</f>
        <v>37</v>
      </c>
      <c r="G58" s="186" t="s">
        <v>204</v>
      </c>
      <c r="H58" s="176">
        <f>COUNTIF(G1:G52,"วิศวกรรมไฟฟ้า")</f>
        <v>3</v>
      </c>
    </row>
    <row r="59" spans="1:8" ht="19.5" customHeight="1" x14ac:dyDescent="0.35">
      <c r="G59" s="186" t="s">
        <v>417</v>
      </c>
      <c r="H59" s="176">
        <f>COUNTIF(G1:G53,"การพยาบาลเวชปฎิบัติชุมชน")</f>
        <v>1</v>
      </c>
    </row>
    <row r="60" spans="1:8" ht="20.25" customHeight="1" x14ac:dyDescent="0.35">
      <c r="G60" s="178" t="s">
        <v>494</v>
      </c>
      <c r="H60" s="176">
        <f>COUNTIF(G1:G54,"การจัดการสมาร์ตซิตี้และนวัตกรรมดิจิทัล")</f>
        <v>2</v>
      </c>
    </row>
    <row r="61" spans="1:8" ht="21" x14ac:dyDescent="0.35">
      <c r="G61" s="178" t="s">
        <v>37</v>
      </c>
      <c r="H61" s="176">
        <f>COUNTIF(G1:G55,"วิทยาศาสตร์การเกษตร")</f>
        <v>1</v>
      </c>
    </row>
    <row r="62" spans="1:8" ht="21" x14ac:dyDescent="0.35">
      <c r="G62" s="186" t="s">
        <v>197</v>
      </c>
      <c r="H62" s="176">
        <f>COUNTIF(G1:G56,"ฟิสิกส์ประยุกต์")</f>
        <v>2</v>
      </c>
    </row>
    <row r="63" spans="1:8" ht="20.25" customHeight="1" x14ac:dyDescent="0.35">
      <c r="G63" s="186" t="s">
        <v>330</v>
      </c>
      <c r="H63" s="176">
        <f>COUNTIF(G1:G58,"เภสัชวิทยา")</f>
        <v>1</v>
      </c>
    </row>
    <row r="64" spans="1:8" ht="21" x14ac:dyDescent="0.35">
      <c r="G64" s="186" t="s">
        <v>338</v>
      </c>
      <c r="H64" s="176">
        <f>COUNTIF(G1:G59,"วิทยาศาสตร์การประมง")</f>
        <v>1</v>
      </c>
    </row>
    <row r="65" spans="1:20" ht="21" x14ac:dyDescent="0.35">
      <c r="G65" s="186" t="s">
        <v>32</v>
      </c>
      <c r="H65" s="176">
        <f>COUNTIF(G1:G60,"บริหารธุรกิจ")</f>
        <v>2</v>
      </c>
    </row>
    <row r="66" spans="1:20" ht="20.25" customHeight="1" x14ac:dyDescent="0.25">
      <c r="H66" s="189">
        <f>SUM(H43:H65)</f>
        <v>37</v>
      </c>
    </row>
    <row r="73" spans="1:20" s="124" customFormat="1" ht="21" customHeight="1" x14ac:dyDescent="0.35">
      <c r="A73"/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</row>
  </sheetData>
  <autoFilter ref="G1:G73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82"/>
  <sheetViews>
    <sheetView topLeftCell="T1" zoomScale="110" zoomScaleNormal="110" workbookViewId="0">
      <selection activeCell="U37" sqref="U37"/>
    </sheetView>
  </sheetViews>
  <sheetFormatPr defaultColWidth="14.42578125" defaultRowHeight="12.75" x14ac:dyDescent="0.2"/>
  <cols>
    <col min="1" max="1" width="21.42578125" customWidth="1"/>
    <col min="2" max="2" width="21.5703125" customWidth="1"/>
    <col min="3" max="3" width="4.5703125" customWidth="1"/>
    <col min="4" max="4" width="29.140625" customWidth="1"/>
    <col min="5" max="5" width="14.85546875" customWidth="1"/>
    <col min="6" max="6" width="9.7109375" customWidth="1"/>
    <col min="7" max="7" width="46.28515625" customWidth="1"/>
    <col min="8" max="26" width="21.5703125" customWidth="1"/>
  </cols>
  <sheetData>
    <row r="1" spans="1:21" x14ac:dyDescent="0.2">
      <c r="A1" s="162">
        <v>44457.430288831019</v>
      </c>
      <c r="B1" s="163" t="s">
        <v>341</v>
      </c>
      <c r="C1" s="163" t="s">
        <v>20</v>
      </c>
      <c r="D1" s="163" t="s">
        <v>25</v>
      </c>
      <c r="E1" s="163" t="s">
        <v>22</v>
      </c>
      <c r="F1" s="163" t="s">
        <v>213</v>
      </c>
      <c r="G1" s="163" t="s">
        <v>259</v>
      </c>
      <c r="H1" s="163" t="s">
        <v>169</v>
      </c>
      <c r="I1" s="163">
        <v>3</v>
      </c>
      <c r="J1" s="163">
        <v>4</v>
      </c>
      <c r="K1" s="163">
        <v>4</v>
      </c>
      <c r="L1" s="163">
        <v>4</v>
      </c>
      <c r="M1" s="163">
        <v>4</v>
      </c>
      <c r="N1" s="163">
        <v>3</v>
      </c>
      <c r="O1" s="163">
        <v>3</v>
      </c>
      <c r="P1" s="163">
        <v>3</v>
      </c>
      <c r="Q1" s="163">
        <v>4</v>
      </c>
      <c r="R1" s="163">
        <v>3</v>
      </c>
      <c r="S1" s="163">
        <v>4</v>
      </c>
      <c r="T1" s="163">
        <v>4</v>
      </c>
    </row>
    <row r="2" spans="1:21" x14ac:dyDescent="0.2">
      <c r="A2" s="162">
        <v>44457.432374884258</v>
      </c>
      <c r="B2" s="163" t="s">
        <v>241</v>
      </c>
      <c r="C2" s="163" t="s">
        <v>20</v>
      </c>
      <c r="D2" s="163" t="s">
        <v>25</v>
      </c>
      <c r="E2" s="163" t="s">
        <v>22</v>
      </c>
      <c r="F2" s="163" t="s">
        <v>38</v>
      </c>
      <c r="G2" s="163" t="s">
        <v>37</v>
      </c>
      <c r="H2" s="163" t="s">
        <v>169</v>
      </c>
      <c r="I2" s="163">
        <v>5</v>
      </c>
      <c r="J2" s="163">
        <v>5</v>
      </c>
      <c r="K2" s="163">
        <v>5</v>
      </c>
      <c r="L2" s="163">
        <v>5</v>
      </c>
      <c r="M2" s="163">
        <v>5</v>
      </c>
      <c r="N2" s="163">
        <v>5</v>
      </c>
      <c r="O2" s="163">
        <v>5</v>
      </c>
      <c r="P2" s="163">
        <v>5</v>
      </c>
      <c r="Q2" s="163">
        <v>5</v>
      </c>
      <c r="R2" s="163">
        <v>3</v>
      </c>
      <c r="S2" s="163">
        <v>4</v>
      </c>
      <c r="T2" s="163">
        <v>4</v>
      </c>
      <c r="U2" s="163" t="s">
        <v>346</v>
      </c>
    </row>
    <row r="3" spans="1:21" x14ac:dyDescent="0.2">
      <c r="A3" s="162">
        <v>44457.432824502313</v>
      </c>
      <c r="B3" s="163" t="s">
        <v>210</v>
      </c>
      <c r="C3" s="163" t="s">
        <v>20</v>
      </c>
      <c r="D3" s="163" t="s">
        <v>21</v>
      </c>
      <c r="E3" s="163" t="s">
        <v>22</v>
      </c>
      <c r="F3" s="163" t="s">
        <v>29</v>
      </c>
      <c r="G3" s="163" t="s">
        <v>185</v>
      </c>
      <c r="H3" s="163" t="s">
        <v>169</v>
      </c>
      <c r="I3" s="163">
        <v>5</v>
      </c>
      <c r="J3" s="163">
        <v>5</v>
      </c>
      <c r="K3" s="163">
        <v>5</v>
      </c>
      <c r="L3" s="163">
        <v>5</v>
      </c>
      <c r="M3" s="163">
        <v>5</v>
      </c>
      <c r="N3" s="163">
        <v>5</v>
      </c>
      <c r="O3" s="163">
        <v>5</v>
      </c>
      <c r="P3" s="163">
        <v>5</v>
      </c>
      <c r="Q3" s="163">
        <v>5</v>
      </c>
      <c r="R3" s="163">
        <v>3</v>
      </c>
      <c r="S3" s="163">
        <v>4</v>
      </c>
      <c r="T3" s="163">
        <v>5</v>
      </c>
      <c r="U3" s="163" t="s">
        <v>40</v>
      </c>
    </row>
    <row r="4" spans="1:21" x14ac:dyDescent="0.2">
      <c r="A4" s="162">
        <v>44457.433052534718</v>
      </c>
      <c r="B4" s="163" t="s">
        <v>157</v>
      </c>
      <c r="C4" s="163" t="s">
        <v>26</v>
      </c>
      <c r="D4" s="163" t="s">
        <v>25</v>
      </c>
      <c r="E4" s="163" t="s">
        <v>22</v>
      </c>
      <c r="F4" s="163" t="s">
        <v>23</v>
      </c>
      <c r="G4" s="163" t="s">
        <v>172</v>
      </c>
      <c r="H4" s="163" t="s">
        <v>169</v>
      </c>
      <c r="I4" s="163">
        <v>4</v>
      </c>
      <c r="J4" s="163">
        <v>4</v>
      </c>
      <c r="K4" s="163">
        <v>4</v>
      </c>
      <c r="L4" s="163">
        <v>4</v>
      </c>
      <c r="M4" s="163">
        <v>4</v>
      </c>
      <c r="N4" s="163">
        <v>4</v>
      </c>
      <c r="O4" s="163">
        <v>4</v>
      </c>
      <c r="P4" s="163">
        <v>4</v>
      </c>
      <c r="Q4" s="163">
        <v>4</v>
      </c>
      <c r="R4" s="163">
        <v>4</v>
      </c>
      <c r="S4" s="163">
        <v>4</v>
      </c>
      <c r="T4" s="163">
        <v>4</v>
      </c>
      <c r="U4" s="163" t="s">
        <v>47</v>
      </c>
    </row>
    <row r="5" spans="1:21" x14ac:dyDescent="0.2">
      <c r="A5" s="162">
        <v>44457.433344074074</v>
      </c>
      <c r="B5" s="163" t="s">
        <v>273</v>
      </c>
      <c r="C5" s="163" t="s">
        <v>20</v>
      </c>
      <c r="D5" s="163" t="s">
        <v>21</v>
      </c>
      <c r="E5" s="163" t="s">
        <v>22</v>
      </c>
      <c r="F5" s="163" t="s">
        <v>29</v>
      </c>
      <c r="G5" s="163" t="s">
        <v>52</v>
      </c>
      <c r="H5" s="163" t="s">
        <v>169</v>
      </c>
      <c r="I5" s="163">
        <v>5</v>
      </c>
      <c r="J5" s="163">
        <v>5</v>
      </c>
      <c r="K5" s="163">
        <v>5</v>
      </c>
      <c r="L5" s="163">
        <v>5</v>
      </c>
      <c r="M5" s="163">
        <v>5</v>
      </c>
      <c r="N5" s="163">
        <v>5</v>
      </c>
      <c r="O5" s="163">
        <v>5</v>
      </c>
      <c r="P5" s="163">
        <v>5</v>
      </c>
      <c r="Q5" s="163">
        <v>5</v>
      </c>
      <c r="R5" s="163">
        <v>5</v>
      </c>
      <c r="S5" s="163">
        <v>5</v>
      </c>
      <c r="T5" s="163">
        <v>5</v>
      </c>
    </row>
    <row r="6" spans="1:21" x14ac:dyDescent="0.2">
      <c r="A6" s="162">
        <v>44457.435665671292</v>
      </c>
      <c r="B6" s="163" t="s">
        <v>211</v>
      </c>
      <c r="C6" s="163" t="s">
        <v>26</v>
      </c>
      <c r="D6" s="163" t="s">
        <v>25</v>
      </c>
      <c r="E6" s="163" t="s">
        <v>22</v>
      </c>
      <c r="F6" s="163" t="s">
        <v>29</v>
      </c>
      <c r="G6" s="163" t="s">
        <v>185</v>
      </c>
      <c r="H6" s="163" t="s">
        <v>169</v>
      </c>
      <c r="I6" s="163">
        <v>4</v>
      </c>
      <c r="J6" s="163">
        <v>5</v>
      </c>
      <c r="K6" s="163">
        <v>4</v>
      </c>
      <c r="L6" s="163">
        <v>4</v>
      </c>
      <c r="M6" s="163">
        <v>5</v>
      </c>
      <c r="N6" s="163">
        <v>5</v>
      </c>
      <c r="O6" s="163">
        <v>4</v>
      </c>
      <c r="P6" s="163">
        <v>5</v>
      </c>
      <c r="Q6" s="163">
        <v>5</v>
      </c>
      <c r="R6" s="163">
        <v>5</v>
      </c>
      <c r="S6" s="163">
        <v>4</v>
      </c>
      <c r="T6" s="163">
        <v>4</v>
      </c>
    </row>
    <row r="7" spans="1:21" x14ac:dyDescent="0.2">
      <c r="A7" s="162">
        <v>44457.436315497689</v>
      </c>
      <c r="B7" s="163" t="s">
        <v>245</v>
      </c>
      <c r="C7" s="163" t="s">
        <v>20</v>
      </c>
      <c r="D7" s="163" t="s">
        <v>25</v>
      </c>
      <c r="E7" s="163" t="s">
        <v>22</v>
      </c>
      <c r="F7" s="163" t="s">
        <v>39</v>
      </c>
      <c r="G7" s="163" t="s">
        <v>39</v>
      </c>
      <c r="H7" s="163" t="s">
        <v>169</v>
      </c>
      <c r="I7" s="163">
        <v>4</v>
      </c>
      <c r="J7" s="163">
        <v>4</v>
      </c>
      <c r="K7" s="163">
        <v>4</v>
      </c>
      <c r="L7" s="163">
        <v>4</v>
      </c>
      <c r="M7" s="163">
        <v>4</v>
      </c>
      <c r="N7" s="163">
        <v>4</v>
      </c>
      <c r="O7" s="163">
        <v>4</v>
      </c>
      <c r="P7" s="163">
        <v>4</v>
      </c>
      <c r="Q7" s="163">
        <v>4</v>
      </c>
      <c r="R7" s="163">
        <v>4</v>
      </c>
      <c r="S7" s="163">
        <v>4</v>
      </c>
      <c r="T7" s="163">
        <v>4</v>
      </c>
    </row>
    <row r="8" spans="1:21" x14ac:dyDescent="0.2">
      <c r="A8" s="162">
        <v>44457.436657280094</v>
      </c>
      <c r="B8" s="163" t="s">
        <v>206</v>
      </c>
      <c r="C8" s="163" t="s">
        <v>26</v>
      </c>
      <c r="D8" s="163" t="s">
        <v>25</v>
      </c>
      <c r="E8" s="163" t="s">
        <v>22</v>
      </c>
      <c r="F8" s="163" t="s">
        <v>29</v>
      </c>
      <c r="G8" s="163" t="s">
        <v>207</v>
      </c>
      <c r="H8" s="163" t="s">
        <v>169</v>
      </c>
      <c r="I8" s="163">
        <v>5</v>
      </c>
      <c r="J8" s="163">
        <v>5</v>
      </c>
      <c r="K8" s="163">
        <v>5</v>
      </c>
      <c r="L8" s="163">
        <v>5</v>
      </c>
      <c r="M8" s="163">
        <v>5</v>
      </c>
      <c r="N8" s="163">
        <v>5</v>
      </c>
      <c r="O8" s="163">
        <v>5</v>
      </c>
      <c r="P8" s="163">
        <v>4</v>
      </c>
      <c r="Q8" s="163">
        <v>5</v>
      </c>
      <c r="R8" s="163">
        <v>3</v>
      </c>
      <c r="S8" s="163">
        <v>4</v>
      </c>
      <c r="T8" s="163">
        <v>4</v>
      </c>
    </row>
    <row r="9" spans="1:21" x14ac:dyDescent="0.2">
      <c r="A9" s="162">
        <v>44457.438496006944</v>
      </c>
      <c r="B9" s="163" t="s">
        <v>369</v>
      </c>
      <c r="C9" s="163" t="s">
        <v>26</v>
      </c>
      <c r="D9" s="163" t="s">
        <v>27</v>
      </c>
      <c r="E9" s="163" t="s">
        <v>22</v>
      </c>
      <c r="F9" s="163" t="s">
        <v>29</v>
      </c>
      <c r="G9" s="163" t="s">
        <v>185</v>
      </c>
      <c r="H9" s="163" t="s">
        <v>169</v>
      </c>
      <c r="I9" s="163">
        <v>5</v>
      </c>
      <c r="J9" s="163">
        <v>5</v>
      </c>
      <c r="K9" s="163">
        <v>5</v>
      </c>
      <c r="L9" s="163">
        <v>5</v>
      </c>
      <c r="M9" s="163">
        <v>5</v>
      </c>
      <c r="N9" s="163">
        <v>5</v>
      </c>
      <c r="O9" s="163">
        <v>5</v>
      </c>
      <c r="P9" s="163">
        <v>5</v>
      </c>
      <c r="Q9" s="163">
        <v>5</v>
      </c>
      <c r="R9" s="163">
        <v>2</v>
      </c>
      <c r="S9" s="163">
        <v>4</v>
      </c>
      <c r="T9" s="163">
        <v>5</v>
      </c>
      <c r="U9" s="163" t="s">
        <v>370</v>
      </c>
    </row>
    <row r="10" spans="1:21" x14ac:dyDescent="0.2">
      <c r="A10" s="162">
        <v>44457.43997042824</v>
      </c>
      <c r="B10" s="163" t="s">
        <v>378</v>
      </c>
      <c r="C10" s="163" t="s">
        <v>20</v>
      </c>
      <c r="D10" s="163" t="s">
        <v>27</v>
      </c>
      <c r="E10" s="163" t="s">
        <v>22</v>
      </c>
      <c r="F10" s="163" t="s">
        <v>50</v>
      </c>
      <c r="G10" s="163" t="s">
        <v>209</v>
      </c>
      <c r="H10" s="163" t="s">
        <v>169</v>
      </c>
      <c r="I10" s="163">
        <v>5</v>
      </c>
      <c r="J10" s="163">
        <v>5</v>
      </c>
      <c r="K10" s="163">
        <v>5</v>
      </c>
      <c r="L10" s="163">
        <v>5</v>
      </c>
      <c r="M10" s="163">
        <v>4</v>
      </c>
      <c r="N10" s="163">
        <v>5</v>
      </c>
      <c r="O10" s="163">
        <v>4</v>
      </c>
      <c r="P10" s="163">
        <v>5</v>
      </c>
      <c r="Q10" s="163">
        <v>5</v>
      </c>
      <c r="R10" s="163">
        <v>2</v>
      </c>
      <c r="S10" s="163">
        <v>3</v>
      </c>
      <c r="T10" s="163">
        <v>4</v>
      </c>
    </row>
    <row r="11" spans="1:21" x14ac:dyDescent="0.2">
      <c r="A11" s="162">
        <v>44457.440143206019</v>
      </c>
      <c r="B11" s="163" t="s">
        <v>208</v>
      </c>
      <c r="C11" s="163" t="s">
        <v>26</v>
      </c>
      <c r="D11" s="163" t="s">
        <v>25</v>
      </c>
      <c r="E11" s="163" t="s">
        <v>22</v>
      </c>
      <c r="F11" s="163" t="s">
        <v>38</v>
      </c>
      <c r="G11" s="163" t="s">
        <v>37</v>
      </c>
      <c r="H11" s="163" t="s">
        <v>169</v>
      </c>
      <c r="I11" s="163">
        <v>4</v>
      </c>
      <c r="J11" s="163">
        <v>4</v>
      </c>
      <c r="K11" s="163">
        <v>4</v>
      </c>
      <c r="L11" s="163">
        <v>4</v>
      </c>
      <c r="M11" s="163">
        <v>4</v>
      </c>
      <c r="N11" s="163">
        <v>4</v>
      </c>
      <c r="O11" s="163">
        <v>4</v>
      </c>
      <c r="P11" s="163">
        <v>4</v>
      </c>
      <c r="Q11" s="163">
        <v>4</v>
      </c>
      <c r="R11" s="163">
        <v>4</v>
      </c>
      <c r="S11" s="163">
        <v>4</v>
      </c>
      <c r="T11" s="163">
        <v>4</v>
      </c>
    </row>
    <row r="12" spans="1:21" x14ac:dyDescent="0.2">
      <c r="A12" s="162">
        <v>44457.444536689814</v>
      </c>
      <c r="B12" s="163" t="s">
        <v>389</v>
      </c>
      <c r="C12" s="163" t="s">
        <v>26</v>
      </c>
      <c r="D12" s="163" t="s">
        <v>25</v>
      </c>
      <c r="E12" s="163" t="s">
        <v>22</v>
      </c>
      <c r="F12" s="163" t="s">
        <v>283</v>
      </c>
      <c r="G12" s="163" t="s">
        <v>284</v>
      </c>
      <c r="H12" s="163" t="s">
        <v>169</v>
      </c>
      <c r="I12" s="163">
        <v>5</v>
      </c>
      <c r="J12" s="163">
        <v>5</v>
      </c>
      <c r="K12" s="163">
        <v>5</v>
      </c>
      <c r="L12" s="163">
        <v>5</v>
      </c>
      <c r="M12" s="163">
        <v>5</v>
      </c>
      <c r="N12" s="163">
        <v>5</v>
      </c>
      <c r="O12" s="163">
        <v>5</v>
      </c>
      <c r="P12" s="163">
        <v>5</v>
      </c>
      <c r="Q12" s="163">
        <v>5</v>
      </c>
      <c r="R12" s="163">
        <v>3</v>
      </c>
      <c r="S12" s="163">
        <v>4</v>
      </c>
      <c r="T12" s="163">
        <v>5</v>
      </c>
    </row>
    <row r="13" spans="1:21" x14ac:dyDescent="0.2">
      <c r="A13" s="162">
        <v>44457.44589959491</v>
      </c>
      <c r="B13" s="163" t="s">
        <v>167</v>
      </c>
      <c r="C13" s="163" t="s">
        <v>26</v>
      </c>
      <c r="D13" s="163" t="s">
        <v>27</v>
      </c>
      <c r="E13" s="163" t="s">
        <v>22</v>
      </c>
      <c r="F13" s="163" t="s">
        <v>57</v>
      </c>
      <c r="G13" s="163" t="s">
        <v>168</v>
      </c>
      <c r="H13" s="163" t="s">
        <v>169</v>
      </c>
      <c r="I13" s="163">
        <v>4</v>
      </c>
      <c r="J13" s="163">
        <v>4</v>
      </c>
      <c r="K13" s="163">
        <v>4</v>
      </c>
      <c r="L13" s="163">
        <v>4</v>
      </c>
      <c r="M13" s="163">
        <v>4</v>
      </c>
      <c r="N13" s="163">
        <v>3</v>
      </c>
      <c r="O13" s="163">
        <v>5</v>
      </c>
      <c r="P13" s="163">
        <v>5</v>
      </c>
      <c r="Q13" s="163">
        <v>5</v>
      </c>
      <c r="R13" s="163">
        <v>3</v>
      </c>
      <c r="S13" s="163">
        <v>4</v>
      </c>
      <c r="T13" s="163">
        <v>4</v>
      </c>
    </row>
    <row r="14" spans="1:21" x14ac:dyDescent="0.2">
      <c r="A14" s="162">
        <v>44457.446040428244</v>
      </c>
      <c r="B14" s="163" t="s">
        <v>394</v>
      </c>
      <c r="C14" s="163" t="s">
        <v>26</v>
      </c>
      <c r="D14" s="163" t="s">
        <v>25</v>
      </c>
      <c r="E14" s="163" t="s">
        <v>22</v>
      </c>
      <c r="F14" s="166" t="s">
        <v>493</v>
      </c>
      <c r="G14" s="163" t="s">
        <v>159</v>
      </c>
      <c r="H14" s="163" t="s">
        <v>169</v>
      </c>
      <c r="I14" s="163">
        <v>5</v>
      </c>
      <c r="J14" s="163">
        <v>5</v>
      </c>
      <c r="K14" s="163">
        <v>5</v>
      </c>
      <c r="L14" s="163">
        <v>5</v>
      </c>
      <c r="M14" s="163">
        <v>5</v>
      </c>
      <c r="N14" s="163">
        <v>5</v>
      </c>
      <c r="O14" s="163">
        <v>5</v>
      </c>
      <c r="P14" s="163">
        <v>5</v>
      </c>
      <c r="Q14" s="163">
        <v>5</v>
      </c>
      <c r="R14" s="163">
        <v>3</v>
      </c>
      <c r="S14" s="163">
        <v>4</v>
      </c>
      <c r="T14" s="163">
        <v>5</v>
      </c>
      <c r="U14" s="163" t="s">
        <v>40</v>
      </c>
    </row>
    <row r="15" spans="1:21" x14ac:dyDescent="0.2">
      <c r="A15" s="162">
        <v>44457.447657187498</v>
      </c>
      <c r="B15" s="163" t="s">
        <v>198</v>
      </c>
      <c r="C15" s="163" t="s">
        <v>26</v>
      </c>
      <c r="D15" s="163" t="s">
        <v>25</v>
      </c>
      <c r="E15" s="163" t="s">
        <v>22</v>
      </c>
      <c r="F15" s="163" t="s">
        <v>49</v>
      </c>
      <c r="G15" s="163" t="s">
        <v>43</v>
      </c>
      <c r="H15" s="163" t="s">
        <v>169</v>
      </c>
      <c r="I15" s="163">
        <v>5</v>
      </c>
      <c r="J15" s="163">
        <v>5</v>
      </c>
      <c r="K15" s="163">
        <v>5</v>
      </c>
      <c r="L15" s="163">
        <v>5</v>
      </c>
      <c r="M15" s="163">
        <v>5</v>
      </c>
      <c r="N15" s="163">
        <v>5</v>
      </c>
      <c r="O15" s="163">
        <v>5</v>
      </c>
      <c r="P15" s="163">
        <v>5</v>
      </c>
      <c r="Q15" s="163">
        <v>5</v>
      </c>
      <c r="R15" s="163">
        <v>3</v>
      </c>
      <c r="S15" s="163">
        <v>4</v>
      </c>
      <c r="T15" s="163">
        <v>4</v>
      </c>
      <c r="U15" s="163" t="s">
        <v>285</v>
      </c>
    </row>
    <row r="16" spans="1:21" x14ac:dyDescent="0.2">
      <c r="A16" s="162">
        <v>44457.450705497686</v>
      </c>
      <c r="B16" s="163" t="s">
        <v>411</v>
      </c>
      <c r="C16" s="163" t="s">
        <v>20</v>
      </c>
      <c r="D16" s="163" t="s">
        <v>55</v>
      </c>
      <c r="E16" s="163" t="s">
        <v>22</v>
      </c>
      <c r="F16" s="163" t="s">
        <v>29</v>
      </c>
      <c r="G16" s="163" t="s">
        <v>52</v>
      </c>
      <c r="H16" s="163" t="s">
        <v>169</v>
      </c>
      <c r="I16" s="163">
        <v>5</v>
      </c>
      <c r="J16" s="163">
        <v>5</v>
      </c>
      <c r="K16" s="163">
        <v>5</v>
      </c>
      <c r="L16" s="163">
        <v>5</v>
      </c>
      <c r="M16" s="163">
        <v>5</v>
      </c>
      <c r="N16" s="163">
        <v>5</v>
      </c>
      <c r="O16" s="163">
        <v>5</v>
      </c>
      <c r="P16" s="163">
        <v>5</v>
      </c>
      <c r="Q16" s="163">
        <v>5</v>
      </c>
      <c r="R16" s="163">
        <v>5</v>
      </c>
      <c r="S16" s="163">
        <v>5</v>
      </c>
      <c r="T16" s="163">
        <v>5</v>
      </c>
      <c r="U16" s="163" t="s">
        <v>481</v>
      </c>
    </row>
    <row r="17" spans="1:21" x14ac:dyDescent="0.2">
      <c r="A17" s="162">
        <v>44457.452116585649</v>
      </c>
      <c r="B17" s="163" t="s">
        <v>189</v>
      </c>
      <c r="C17" s="163" t="s">
        <v>26</v>
      </c>
      <c r="D17" s="163" t="s">
        <v>55</v>
      </c>
      <c r="E17" s="163" t="s">
        <v>22</v>
      </c>
      <c r="F17" s="163" t="s">
        <v>49</v>
      </c>
      <c r="G17" s="163" t="s">
        <v>43</v>
      </c>
      <c r="H17" s="163" t="s">
        <v>169</v>
      </c>
      <c r="I17" s="163">
        <v>5</v>
      </c>
      <c r="J17" s="163">
        <v>5</v>
      </c>
      <c r="K17" s="163">
        <v>5</v>
      </c>
      <c r="L17" s="163">
        <v>5</v>
      </c>
      <c r="M17" s="163">
        <v>5</v>
      </c>
      <c r="N17" s="163">
        <v>5</v>
      </c>
      <c r="O17" s="163">
        <v>5</v>
      </c>
      <c r="P17" s="163">
        <v>5</v>
      </c>
      <c r="Q17" s="163">
        <v>5</v>
      </c>
      <c r="R17" s="163">
        <v>5</v>
      </c>
      <c r="S17" s="163">
        <v>5</v>
      </c>
      <c r="T17" s="163">
        <v>5</v>
      </c>
    </row>
    <row r="18" spans="1:21" x14ac:dyDescent="0.2">
      <c r="A18" s="162">
        <v>44457.452928784725</v>
      </c>
      <c r="B18" s="163" t="s">
        <v>415</v>
      </c>
      <c r="C18" s="163" t="s">
        <v>26</v>
      </c>
      <c r="D18" s="163" t="s">
        <v>27</v>
      </c>
      <c r="E18" s="163" t="s">
        <v>22</v>
      </c>
      <c r="F18" s="163" t="s">
        <v>44</v>
      </c>
      <c r="G18" s="163" t="s">
        <v>45</v>
      </c>
      <c r="H18" s="163" t="s">
        <v>169</v>
      </c>
      <c r="I18" s="163">
        <v>5</v>
      </c>
      <c r="J18" s="163">
        <v>5</v>
      </c>
      <c r="K18" s="163">
        <v>5</v>
      </c>
      <c r="L18" s="163">
        <v>5</v>
      </c>
      <c r="M18" s="163">
        <v>5</v>
      </c>
      <c r="N18" s="163">
        <v>5</v>
      </c>
      <c r="O18" s="163">
        <v>5</v>
      </c>
      <c r="P18" s="163">
        <v>5</v>
      </c>
      <c r="Q18" s="163">
        <v>5</v>
      </c>
      <c r="R18" s="163">
        <v>5</v>
      </c>
      <c r="S18" s="163">
        <v>5</v>
      </c>
      <c r="T18" s="163">
        <v>5</v>
      </c>
      <c r="U18" s="163" t="s">
        <v>482</v>
      </c>
    </row>
    <row r="19" spans="1:21" x14ac:dyDescent="0.2">
      <c r="A19" s="162">
        <v>44457.454148240737</v>
      </c>
      <c r="B19" s="163" t="s">
        <v>253</v>
      </c>
      <c r="C19" s="163" t="s">
        <v>26</v>
      </c>
      <c r="D19" s="163" t="s">
        <v>27</v>
      </c>
      <c r="E19" s="163" t="s">
        <v>30</v>
      </c>
      <c r="F19" s="163" t="s">
        <v>23</v>
      </c>
      <c r="G19" s="163" t="s">
        <v>254</v>
      </c>
      <c r="H19" s="163" t="s">
        <v>169</v>
      </c>
      <c r="I19" s="163">
        <v>4</v>
      </c>
      <c r="J19" s="163">
        <v>4</v>
      </c>
      <c r="K19" s="163">
        <v>4</v>
      </c>
      <c r="L19" s="163">
        <v>3</v>
      </c>
      <c r="M19" s="163">
        <v>4</v>
      </c>
      <c r="N19" s="163">
        <v>4</v>
      </c>
      <c r="O19" s="163">
        <v>4</v>
      </c>
      <c r="P19" s="163">
        <v>4</v>
      </c>
      <c r="Q19" s="163">
        <v>4</v>
      </c>
      <c r="R19" s="163">
        <v>3</v>
      </c>
      <c r="S19" s="163">
        <v>4</v>
      </c>
      <c r="T19" s="163">
        <v>5</v>
      </c>
    </row>
    <row r="20" spans="1:21" x14ac:dyDescent="0.2">
      <c r="A20" s="162">
        <v>44457.45651094908</v>
      </c>
      <c r="B20" s="163" t="s">
        <v>274</v>
      </c>
      <c r="C20" s="163" t="s">
        <v>26</v>
      </c>
      <c r="D20" s="163" t="s">
        <v>27</v>
      </c>
      <c r="E20" s="163" t="s">
        <v>30</v>
      </c>
      <c r="F20" s="163" t="s">
        <v>23</v>
      </c>
      <c r="G20" s="163" t="s">
        <v>254</v>
      </c>
      <c r="H20" s="163" t="s">
        <v>169</v>
      </c>
      <c r="I20" s="163">
        <v>5</v>
      </c>
      <c r="J20" s="163">
        <v>5</v>
      </c>
      <c r="K20" s="163">
        <v>5</v>
      </c>
      <c r="L20" s="163">
        <v>5</v>
      </c>
      <c r="M20" s="163">
        <v>5</v>
      </c>
      <c r="N20" s="163">
        <v>5</v>
      </c>
      <c r="O20" s="163">
        <v>5</v>
      </c>
      <c r="P20" s="163">
        <v>5</v>
      </c>
      <c r="Q20" s="163">
        <v>5</v>
      </c>
      <c r="R20" s="163">
        <v>3</v>
      </c>
      <c r="S20" s="163">
        <v>4</v>
      </c>
      <c r="T20" s="163">
        <v>5</v>
      </c>
    </row>
    <row r="21" spans="1:21" x14ac:dyDescent="0.2">
      <c r="A21" s="162">
        <v>44457.457461296297</v>
      </c>
      <c r="B21" s="163" t="s">
        <v>261</v>
      </c>
      <c r="C21" s="163" t="s">
        <v>26</v>
      </c>
      <c r="D21" s="163" t="s">
        <v>21</v>
      </c>
      <c r="E21" s="163" t="s">
        <v>22</v>
      </c>
      <c r="F21" s="163" t="s">
        <v>23</v>
      </c>
      <c r="G21" s="163" t="s">
        <v>172</v>
      </c>
      <c r="H21" s="163" t="s">
        <v>169</v>
      </c>
      <c r="I21" s="163">
        <v>5</v>
      </c>
      <c r="J21" s="163">
        <v>5</v>
      </c>
      <c r="K21" s="163">
        <v>5</v>
      </c>
      <c r="L21" s="163">
        <v>5</v>
      </c>
      <c r="M21" s="163">
        <v>5</v>
      </c>
      <c r="N21" s="163">
        <v>5</v>
      </c>
      <c r="O21" s="163">
        <v>5</v>
      </c>
      <c r="P21" s="163">
        <v>5</v>
      </c>
      <c r="Q21" s="163">
        <v>5</v>
      </c>
      <c r="R21" s="163">
        <v>3</v>
      </c>
      <c r="S21" s="163">
        <v>4</v>
      </c>
      <c r="T21" s="163">
        <v>4</v>
      </c>
    </row>
    <row r="22" spans="1:21" x14ac:dyDescent="0.2">
      <c r="A22" s="162">
        <v>44457.459618865745</v>
      </c>
      <c r="B22" s="163" t="s">
        <v>239</v>
      </c>
      <c r="C22" s="163" t="s">
        <v>20</v>
      </c>
      <c r="D22" s="163" t="s">
        <v>21</v>
      </c>
      <c r="E22" s="163" t="s">
        <v>22</v>
      </c>
      <c r="F22" s="163" t="s">
        <v>29</v>
      </c>
      <c r="G22" s="163" t="s">
        <v>52</v>
      </c>
      <c r="H22" s="163" t="s">
        <v>169</v>
      </c>
      <c r="I22" s="163">
        <v>4</v>
      </c>
      <c r="J22" s="163">
        <v>4</v>
      </c>
      <c r="K22" s="163">
        <v>4</v>
      </c>
      <c r="L22" s="163">
        <v>5</v>
      </c>
      <c r="M22" s="163">
        <v>4</v>
      </c>
      <c r="N22" s="163">
        <v>5</v>
      </c>
      <c r="O22" s="163">
        <v>5</v>
      </c>
      <c r="P22" s="163">
        <v>5</v>
      </c>
      <c r="Q22" s="163">
        <v>5</v>
      </c>
      <c r="R22" s="163">
        <v>4</v>
      </c>
      <c r="S22" s="163">
        <v>4</v>
      </c>
      <c r="T22" s="163">
        <v>5</v>
      </c>
    </row>
    <row r="23" spans="1:21" x14ac:dyDescent="0.2">
      <c r="A23" s="162">
        <v>44457.460715717592</v>
      </c>
      <c r="B23" s="163" t="s">
        <v>431</v>
      </c>
      <c r="C23" s="163" t="s">
        <v>26</v>
      </c>
      <c r="D23" s="163" t="s">
        <v>25</v>
      </c>
      <c r="E23" s="163" t="s">
        <v>22</v>
      </c>
      <c r="F23" s="163" t="s">
        <v>44</v>
      </c>
      <c r="G23" s="163" t="s">
        <v>205</v>
      </c>
      <c r="H23" s="163" t="s">
        <v>169</v>
      </c>
      <c r="I23" s="163">
        <v>5</v>
      </c>
      <c r="J23" s="163">
        <v>5</v>
      </c>
      <c r="K23" s="163">
        <v>5</v>
      </c>
      <c r="L23" s="163">
        <v>5</v>
      </c>
      <c r="M23" s="163">
        <v>5</v>
      </c>
      <c r="N23" s="163">
        <v>5</v>
      </c>
      <c r="O23" s="163">
        <v>5</v>
      </c>
      <c r="P23" s="163">
        <v>5</v>
      </c>
      <c r="Q23" s="163">
        <v>5</v>
      </c>
      <c r="R23" s="163">
        <v>3</v>
      </c>
      <c r="S23" s="163">
        <v>4</v>
      </c>
      <c r="T23" s="163">
        <v>5</v>
      </c>
    </row>
    <row r="24" spans="1:21" x14ac:dyDescent="0.2">
      <c r="A24" s="162">
        <v>44457.463293576388</v>
      </c>
      <c r="B24" s="163" t="s">
        <v>188</v>
      </c>
      <c r="C24" s="163" t="s">
        <v>26</v>
      </c>
      <c r="D24" s="163" t="s">
        <v>25</v>
      </c>
      <c r="E24" s="163" t="s">
        <v>22</v>
      </c>
      <c r="F24" s="163" t="s">
        <v>38</v>
      </c>
      <c r="G24" s="163" t="s">
        <v>28</v>
      </c>
      <c r="H24" s="163" t="s">
        <v>169</v>
      </c>
      <c r="I24" s="163">
        <v>5</v>
      </c>
      <c r="J24" s="163">
        <v>5</v>
      </c>
      <c r="K24" s="163">
        <v>5</v>
      </c>
      <c r="L24" s="163">
        <v>4</v>
      </c>
      <c r="M24" s="163">
        <v>4</v>
      </c>
      <c r="N24" s="163">
        <v>4</v>
      </c>
      <c r="O24" s="163">
        <v>5</v>
      </c>
      <c r="P24" s="163">
        <v>5</v>
      </c>
      <c r="Q24" s="163">
        <v>5</v>
      </c>
      <c r="R24" s="163">
        <v>3</v>
      </c>
      <c r="S24" s="163">
        <v>4</v>
      </c>
      <c r="T24" s="163">
        <v>4</v>
      </c>
      <c r="U24" s="163" t="s">
        <v>40</v>
      </c>
    </row>
    <row r="25" spans="1:21" x14ac:dyDescent="0.2">
      <c r="A25" s="162">
        <v>44457.465185740744</v>
      </c>
      <c r="B25" s="163" t="s">
        <v>440</v>
      </c>
      <c r="C25" s="163" t="s">
        <v>20</v>
      </c>
      <c r="D25" s="163" t="s">
        <v>21</v>
      </c>
      <c r="E25" s="163" t="s">
        <v>30</v>
      </c>
      <c r="F25" s="163" t="s">
        <v>51</v>
      </c>
      <c r="G25" s="163" t="s">
        <v>51</v>
      </c>
      <c r="H25" s="163" t="s">
        <v>169</v>
      </c>
      <c r="I25" s="163">
        <v>5</v>
      </c>
      <c r="J25" s="163">
        <v>5</v>
      </c>
      <c r="K25" s="163">
        <v>5</v>
      </c>
      <c r="L25" s="163">
        <v>5</v>
      </c>
      <c r="M25" s="163">
        <v>5</v>
      </c>
      <c r="N25" s="163">
        <v>5</v>
      </c>
      <c r="O25" s="163">
        <v>5</v>
      </c>
      <c r="P25" s="163">
        <v>5</v>
      </c>
      <c r="Q25" s="163">
        <v>5</v>
      </c>
      <c r="R25" s="163">
        <v>3</v>
      </c>
      <c r="S25" s="163">
        <v>4</v>
      </c>
      <c r="T25" s="163">
        <v>4</v>
      </c>
      <c r="U25" s="163" t="s">
        <v>47</v>
      </c>
    </row>
    <row r="26" spans="1:21" x14ac:dyDescent="0.2">
      <c r="A26" s="162">
        <v>44457.467001331017</v>
      </c>
      <c r="B26" s="163" t="s">
        <v>443</v>
      </c>
      <c r="C26" s="163" t="s">
        <v>20</v>
      </c>
      <c r="D26" s="163" t="s">
        <v>25</v>
      </c>
      <c r="E26" s="163" t="s">
        <v>30</v>
      </c>
      <c r="F26" s="163" t="s">
        <v>283</v>
      </c>
      <c r="G26" s="163" t="s">
        <v>284</v>
      </c>
      <c r="H26" s="163" t="s">
        <v>169</v>
      </c>
      <c r="I26" s="163">
        <v>5</v>
      </c>
      <c r="J26" s="163">
        <v>5</v>
      </c>
      <c r="K26" s="163">
        <v>5</v>
      </c>
      <c r="L26" s="163">
        <v>4</v>
      </c>
      <c r="M26" s="163">
        <v>5</v>
      </c>
      <c r="N26" s="163">
        <v>5</v>
      </c>
      <c r="O26" s="163">
        <v>5</v>
      </c>
      <c r="P26" s="163">
        <v>5</v>
      </c>
      <c r="Q26" s="163">
        <v>5</v>
      </c>
      <c r="R26" s="163">
        <v>3</v>
      </c>
      <c r="S26" s="163">
        <v>5</v>
      </c>
      <c r="T26" s="163">
        <v>5</v>
      </c>
    </row>
    <row r="27" spans="1:21" x14ac:dyDescent="0.2">
      <c r="A27" s="162">
        <v>44457.467478842591</v>
      </c>
      <c r="B27" s="163" t="s">
        <v>196</v>
      </c>
      <c r="C27" s="163" t="s">
        <v>26</v>
      </c>
      <c r="D27" s="163" t="s">
        <v>25</v>
      </c>
      <c r="E27" s="163" t="s">
        <v>22</v>
      </c>
      <c r="F27" s="163" t="s">
        <v>49</v>
      </c>
      <c r="G27" s="163" t="s">
        <v>43</v>
      </c>
      <c r="H27" s="163" t="s">
        <v>169</v>
      </c>
      <c r="I27" s="163">
        <v>4</v>
      </c>
      <c r="J27" s="163">
        <v>5</v>
      </c>
      <c r="K27" s="163">
        <v>5</v>
      </c>
      <c r="L27" s="163">
        <v>4</v>
      </c>
      <c r="M27" s="163">
        <v>5</v>
      </c>
      <c r="N27" s="163">
        <v>5</v>
      </c>
      <c r="O27" s="163">
        <v>5</v>
      </c>
      <c r="P27" s="163">
        <v>5</v>
      </c>
      <c r="Q27" s="163">
        <v>5</v>
      </c>
      <c r="R27" s="163">
        <v>2</v>
      </c>
      <c r="S27" s="163">
        <v>4</v>
      </c>
      <c r="T27" s="163">
        <v>5</v>
      </c>
    </row>
    <row r="28" spans="1:21" x14ac:dyDescent="0.2">
      <c r="A28" s="162">
        <v>44457.472295972228</v>
      </c>
      <c r="B28" s="163" t="s">
        <v>163</v>
      </c>
      <c r="C28" s="163" t="s">
        <v>20</v>
      </c>
      <c r="D28" s="163" t="s">
        <v>27</v>
      </c>
      <c r="E28" s="163" t="s">
        <v>22</v>
      </c>
      <c r="F28" s="163" t="s">
        <v>44</v>
      </c>
      <c r="G28" s="163" t="s">
        <v>45</v>
      </c>
      <c r="H28" s="163" t="s">
        <v>169</v>
      </c>
      <c r="I28" s="163">
        <v>4</v>
      </c>
      <c r="J28" s="163">
        <v>5</v>
      </c>
      <c r="K28" s="163">
        <v>5</v>
      </c>
      <c r="L28" s="163">
        <v>4</v>
      </c>
      <c r="M28" s="163">
        <v>5</v>
      </c>
      <c r="N28" s="163">
        <v>4</v>
      </c>
      <c r="O28" s="163">
        <v>5</v>
      </c>
      <c r="P28" s="163">
        <v>5</v>
      </c>
      <c r="Q28" s="163">
        <v>5</v>
      </c>
      <c r="R28" s="163">
        <v>3</v>
      </c>
      <c r="S28" s="163">
        <v>4</v>
      </c>
      <c r="T28" s="163">
        <v>4</v>
      </c>
      <c r="U28" s="163" t="s">
        <v>448</v>
      </c>
    </row>
    <row r="29" spans="1:21" x14ac:dyDescent="0.2">
      <c r="A29" s="162">
        <v>44457.475630381945</v>
      </c>
      <c r="B29" s="163" t="s">
        <v>160</v>
      </c>
      <c r="C29" s="163" t="s">
        <v>20</v>
      </c>
      <c r="D29" s="163" t="s">
        <v>21</v>
      </c>
      <c r="E29" s="163" t="s">
        <v>22</v>
      </c>
      <c r="F29" s="163" t="s">
        <v>50</v>
      </c>
      <c r="G29" s="163" t="s">
        <v>54</v>
      </c>
      <c r="H29" s="163" t="s">
        <v>169</v>
      </c>
      <c r="I29" s="163">
        <v>5</v>
      </c>
      <c r="J29" s="163">
        <v>4</v>
      </c>
      <c r="K29" s="163">
        <v>5</v>
      </c>
      <c r="L29" s="163">
        <v>5</v>
      </c>
      <c r="M29" s="163">
        <v>5</v>
      </c>
      <c r="N29" s="163">
        <v>5</v>
      </c>
      <c r="O29" s="163">
        <v>5</v>
      </c>
      <c r="P29" s="163">
        <v>5</v>
      </c>
      <c r="Q29" s="163">
        <v>5</v>
      </c>
      <c r="R29" s="163">
        <v>3</v>
      </c>
      <c r="S29" s="163">
        <v>4</v>
      </c>
      <c r="T29" s="163">
        <v>4</v>
      </c>
      <c r="U29" s="163" t="s">
        <v>488</v>
      </c>
    </row>
    <row r="30" spans="1:21" x14ac:dyDescent="0.2">
      <c r="A30" s="162">
        <v>44457.476176087963</v>
      </c>
      <c r="B30" s="163" t="s">
        <v>281</v>
      </c>
      <c r="C30" s="163" t="s">
        <v>20</v>
      </c>
      <c r="D30" s="163" t="s">
        <v>21</v>
      </c>
      <c r="E30" s="163" t="s">
        <v>22</v>
      </c>
      <c r="F30" s="163" t="s">
        <v>23</v>
      </c>
      <c r="G30" s="163" t="s">
        <v>190</v>
      </c>
      <c r="H30" s="163" t="s">
        <v>169</v>
      </c>
      <c r="I30" s="163">
        <v>4</v>
      </c>
      <c r="J30" s="163">
        <v>4</v>
      </c>
      <c r="K30" s="163">
        <v>4</v>
      </c>
      <c r="L30" s="163">
        <v>4</v>
      </c>
      <c r="M30" s="163">
        <v>4</v>
      </c>
      <c r="N30" s="163">
        <v>4</v>
      </c>
      <c r="O30" s="163">
        <v>4</v>
      </c>
      <c r="P30" s="163">
        <v>5</v>
      </c>
      <c r="Q30" s="163">
        <v>5</v>
      </c>
      <c r="R30" s="163">
        <v>2</v>
      </c>
      <c r="S30" s="163">
        <v>4</v>
      </c>
      <c r="T30" s="163">
        <v>4</v>
      </c>
    </row>
    <row r="31" spans="1:21" x14ac:dyDescent="0.2">
      <c r="A31" s="162">
        <v>44457.478807349537</v>
      </c>
      <c r="B31" s="163" t="s">
        <v>186</v>
      </c>
      <c r="C31" s="163" t="s">
        <v>26</v>
      </c>
      <c r="D31" s="163" t="s">
        <v>27</v>
      </c>
      <c r="E31" s="163" t="s">
        <v>22</v>
      </c>
      <c r="F31" s="163" t="s">
        <v>57</v>
      </c>
      <c r="G31" s="163" t="s">
        <v>168</v>
      </c>
      <c r="H31" s="163" t="s">
        <v>169</v>
      </c>
      <c r="I31" s="163">
        <v>5</v>
      </c>
      <c r="J31" s="163">
        <v>5</v>
      </c>
      <c r="K31" s="163">
        <v>5</v>
      </c>
      <c r="L31" s="163">
        <v>5</v>
      </c>
      <c r="M31" s="163">
        <v>4</v>
      </c>
      <c r="N31" s="163">
        <v>4</v>
      </c>
      <c r="O31" s="163">
        <v>5</v>
      </c>
      <c r="P31" s="163">
        <v>5</v>
      </c>
      <c r="Q31" s="163">
        <v>5</v>
      </c>
      <c r="R31" s="163">
        <v>3</v>
      </c>
      <c r="S31" s="163">
        <v>4</v>
      </c>
      <c r="T31" s="163">
        <v>4</v>
      </c>
      <c r="U31" s="163" t="s">
        <v>489</v>
      </c>
    </row>
    <row r="32" spans="1:21" x14ac:dyDescent="0.2">
      <c r="A32" s="162">
        <v>44457.484173460645</v>
      </c>
      <c r="B32" s="163" t="s">
        <v>461</v>
      </c>
      <c r="C32" s="163" t="s">
        <v>26</v>
      </c>
      <c r="D32" s="163" t="s">
        <v>55</v>
      </c>
      <c r="E32" s="163" t="s">
        <v>22</v>
      </c>
      <c r="F32" s="163" t="s">
        <v>51</v>
      </c>
      <c r="G32" s="163" t="s">
        <v>51</v>
      </c>
      <c r="H32" s="163" t="s">
        <v>169</v>
      </c>
      <c r="I32" s="163">
        <v>5</v>
      </c>
      <c r="J32" s="163">
        <v>4</v>
      </c>
      <c r="K32" s="163">
        <v>4</v>
      </c>
      <c r="L32" s="163">
        <v>5</v>
      </c>
      <c r="M32" s="163">
        <v>5</v>
      </c>
      <c r="N32" s="163">
        <v>4</v>
      </c>
      <c r="O32" s="163">
        <v>5</v>
      </c>
      <c r="P32" s="163">
        <v>5</v>
      </c>
      <c r="Q32" s="163">
        <v>5</v>
      </c>
      <c r="R32" s="163">
        <v>2</v>
      </c>
      <c r="S32" s="163">
        <v>4</v>
      </c>
      <c r="T32" s="163">
        <v>5</v>
      </c>
      <c r="U32" s="163" t="s">
        <v>462</v>
      </c>
    </row>
    <row r="33" spans="1:21" x14ac:dyDescent="0.2">
      <c r="A33" s="162">
        <v>44457.484270833331</v>
      </c>
      <c r="B33" s="163" t="s">
        <v>191</v>
      </c>
      <c r="C33" s="163" t="s">
        <v>26</v>
      </c>
      <c r="D33" s="163" t="s">
        <v>25</v>
      </c>
      <c r="E33" s="163" t="s">
        <v>30</v>
      </c>
      <c r="F33" s="163" t="s">
        <v>213</v>
      </c>
      <c r="G33" s="163" t="s">
        <v>32</v>
      </c>
      <c r="H33" s="163" t="s">
        <v>169</v>
      </c>
      <c r="I33" s="163">
        <v>5</v>
      </c>
      <c r="J33" s="163">
        <v>5</v>
      </c>
      <c r="K33" s="163">
        <v>5</v>
      </c>
      <c r="L33" s="163">
        <v>5</v>
      </c>
      <c r="M33" s="163">
        <v>5</v>
      </c>
      <c r="N33" s="163">
        <v>5</v>
      </c>
      <c r="O33" s="163">
        <v>5</v>
      </c>
      <c r="P33" s="163">
        <v>5</v>
      </c>
      <c r="Q33" s="163">
        <v>5</v>
      </c>
      <c r="R33" s="163">
        <v>3</v>
      </c>
      <c r="S33" s="163">
        <v>4</v>
      </c>
      <c r="T33" s="163">
        <v>5</v>
      </c>
    </row>
    <row r="34" spans="1:21" x14ac:dyDescent="0.2">
      <c r="A34" s="162">
        <v>44457.489510358791</v>
      </c>
      <c r="B34" s="163" t="s">
        <v>278</v>
      </c>
      <c r="C34" s="163" t="s">
        <v>20</v>
      </c>
      <c r="D34" s="163" t="s">
        <v>25</v>
      </c>
      <c r="E34" s="163" t="s">
        <v>22</v>
      </c>
      <c r="F34" s="163" t="s">
        <v>23</v>
      </c>
      <c r="G34" s="163" t="s">
        <v>193</v>
      </c>
      <c r="H34" s="163" t="s">
        <v>169</v>
      </c>
      <c r="I34" s="163">
        <v>4</v>
      </c>
      <c r="J34" s="163">
        <v>4</v>
      </c>
      <c r="K34" s="163">
        <v>4</v>
      </c>
      <c r="L34" s="163">
        <v>4</v>
      </c>
      <c r="M34" s="163">
        <v>4</v>
      </c>
      <c r="N34" s="163">
        <v>5</v>
      </c>
      <c r="O34" s="163">
        <v>4</v>
      </c>
      <c r="P34" s="163">
        <v>5</v>
      </c>
      <c r="Q34" s="163">
        <v>5</v>
      </c>
      <c r="R34" s="163">
        <v>3</v>
      </c>
      <c r="S34" s="163">
        <v>4</v>
      </c>
      <c r="T34" s="163">
        <v>4</v>
      </c>
      <c r="U34" s="163" t="s">
        <v>47</v>
      </c>
    </row>
    <row r="35" spans="1:21" x14ac:dyDescent="0.2">
      <c r="A35" s="162">
        <v>44457.490403298609</v>
      </c>
      <c r="B35" s="163" t="s">
        <v>280</v>
      </c>
      <c r="C35" s="163" t="s">
        <v>26</v>
      </c>
      <c r="D35" s="163" t="s">
        <v>25</v>
      </c>
      <c r="E35" s="163" t="s">
        <v>22</v>
      </c>
      <c r="F35" s="163" t="s">
        <v>23</v>
      </c>
      <c r="G35" s="163" t="s">
        <v>193</v>
      </c>
      <c r="H35" s="166" t="s">
        <v>169</v>
      </c>
      <c r="I35" s="163">
        <v>5</v>
      </c>
      <c r="J35" s="163">
        <v>5</v>
      </c>
      <c r="K35" s="163">
        <v>5</v>
      </c>
      <c r="L35" s="163">
        <v>5</v>
      </c>
      <c r="M35" s="163">
        <v>5</v>
      </c>
      <c r="N35" s="163">
        <v>5</v>
      </c>
      <c r="O35" s="163">
        <v>5</v>
      </c>
      <c r="P35" s="163">
        <v>5</v>
      </c>
      <c r="Q35" s="163">
        <v>5</v>
      </c>
      <c r="R35" s="163">
        <v>5</v>
      </c>
      <c r="S35" s="163">
        <v>5</v>
      </c>
      <c r="T35" s="163">
        <v>5</v>
      </c>
    </row>
    <row r="36" spans="1:21" x14ac:dyDescent="0.2">
      <c r="A36" s="162">
        <v>44457.495153946758</v>
      </c>
      <c r="B36" s="163" t="s">
        <v>277</v>
      </c>
      <c r="C36" s="163" t="s">
        <v>20</v>
      </c>
      <c r="D36" s="163" t="s">
        <v>27</v>
      </c>
      <c r="E36" s="163" t="s">
        <v>22</v>
      </c>
      <c r="F36" s="163" t="s">
        <v>153</v>
      </c>
      <c r="G36" s="163" t="s">
        <v>179</v>
      </c>
      <c r="H36" s="163" t="s">
        <v>169</v>
      </c>
      <c r="I36" s="163">
        <v>4</v>
      </c>
      <c r="J36" s="163">
        <v>4</v>
      </c>
      <c r="K36" s="163">
        <v>4</v>
      </c>
      <c r="L36" s="163">
        <v>4</v>
      </c>
      <c r="M36" s="163">
        <v>4</v>
      </c>
      <c r="N36" s="163">
        <v>4</v>
      </c>
      <c r="O36" s="163">
        <v>5</v>
      </c>
      <c r="P36" s="163">
        <v>5</v>
      </c>
      <c r="Q36" s="163">
        <v>5</v>
      </c>
      <c r="R36" s="163">
        <v>3</v>
      </c>
      <c r="S36" s="163">
        <v>4</v>
      </c>
      <c r="T36" s="163">
        <v>5</v>
      </c>
      <c r="U36" s="163" t="s">
        <v>467</v>
      </c>
    </row>
    <row r="37" spans="1:21" x14ac:dyDescent="0.2">
      <c r="A37" s="162">
        <v>44457.496831249999</v>
      </c>
      <c r="B37" s="163" t="s">
        <v>187</v>
      </c>
      <c r="C37" s="163" t="s">
        <v>20</v>
      </c>
      <c r="D37" s="163" t="s">
        <v>21</v>
      </c>
      <c r="E37" s="163" t="s">
        <v>22</v>
      </c>
      <c r="F37" s="163" t="s">
        <v>23</v>
      </c>
      <c r="G37" s="163" t="s">
        <v>204</v>
      </c>
      <c r="H37" s="163" t="s">
        <v>169</v>
      </c>
      <c r="I37" s="163">
        <v>5</v>
      </c>
      <c r="J37" s="163">
        <v>5</v>
      </c>
      <c r="K37" s="163">
        <v>5</v>
      </c>
      <c r="L37" s="163">
        <v>5</v>
      </c>
      <c r="M37" s="163">
        <v>5</v>
      </c>
      <c r="N37" s="163">
        <v>5</v>
      </c>
      <c r="O37" s="163">
        <v>5</v>
      </c>
      <c r="P37" s="163">
        <v>5</v>
      </c>
      <c r="Q37" s="163">
        <v>5</v>
      </c>
      <c r="R37" s="163">
        <v>3</v>
      </c>
      <c r="S37" s="163">
        <v>5</v>
      </c>
      <c r="T37" s="163">
        <v>5</v>
      </c>
      <c r="U37" s="163" t="s">
        <v>491</v>
      </c>
    </row>
    <row r="38" spans="1:21" ht="23.25" x14ac:dyDescent="0.2">
      <c r="I38" s="1">
        <f>AVERAGE(I1:I37)</f>
        <v>4.6216216216216219</v>
      </c>
      <c r="J38" s="1">
        <f t="shared" ref="J38:T38" si="0">AVERAGE(J1:J37)</f>
        <v>4.6756756756756754</v>
      </c>
      <c r="K38" s="1">
        <f t="shared" si="0"/>
        <v>4.6756756756756754</v>
      </c>
      <c r="L38" s="1">
        <f t="shared" si="0"/>
        <v>4.5945945945945947</v>
      </c>
      <c r="M38" s="1">
        <f t="shared" si="0"/>
        <v>4.6486486486486482</v>
      </c>
      <c r="N38" s="1">
        <f t="shared" si="0"/>
        <v>4.6216216216216219</v>
      </c>
      <c r="O38" s="1">
        <f t="shared" si="0"/>
        <v>4.7297297297297298</v>
      </c>
      <c r="P38" s="1">
        <f t="shared" si="0"/>
        <v>4.8108108108108105</v>
      </c>
      <c r="Q38" s="1">
        <f t="shared" si="0"/>
        <v>4.8648648648648649</v>
      </c>
      <c r="R38" s="1">
        <f t="shared" si="0"/>
        <v>3.2972972972972974</v>
      </c>
      <c r="S38" s="1">
        <f t="shared" si="0"/>
        <v>4.1621621621621623</v>
      </c>
      <c r="T38" s="1">
        <f t="shared" si="0"/>
        <v>4.5135135135135132</v>
      </c>
    </row>
    <row r="39" spans="1:21" ht="23.25" x14ac:dyDescent="0.2">
      <c r="I39" s="2">
        <f>STDEV(I1:I38)</f>
        <v>0.53783104708466245</v>
      </c>
      <c r="J39" s="2">
        <f t="shared" ref="J39:T39" si="1">STDEV(J1:J38)</f>
        <v>0.46812183988348027</v>
      </c>
      <c r="K39" s="2">
        <f t="shared" si="1"/>
        <v>0.46812183988348027</v>
      </c>
      <c r="L39" s="2">
        <f t="shared" si="1"/>
        <v>0.54323652006058976</v>
      </c>
      <c r="M39" s="2">
        <f t="shared" si="1"/>
        <v>0.47739247926096678</v>
      </c>
      <c r="N39" s="2">
        <f t="shared" si="1"/>
        <v>0.58593198347780817</v>
      </c>
      <c r="O39" s="2">
        <f t="shared" si="1"/>
        <v>0.50127667543219689</v>
      </c>
      <c r="P39" s="2">
        <f t="shared" si="1"/>
        <v>0.45546755530682997</v>
      </c>
      <c r="Q39" s="2">
        <f t="shared" si="1"/>
        <v>0.34186785515333806</v>
      </c>
      <c r="R39" s="2">
        <f t="shared" si="1"/>
        <v>0.89638507847443261</v>
      </c>
      <c r="S39" s="2">
        <f t="shared" si="1"/>
        <v>0.43579771612424434</v>
      </c>
      <c r="T39" s="2">
        <f t="shared" si="1"/>
        <v>0.49981735159207569</v>
      </c>
    </row>
    <row r="40" spans="1:21" ht="23.25" x14ac:dyDescent="0.2">
      <c r="I40" s="3">
        <f>AVERAGE(I1:I39)</f>
        <v>4.5169090427873408</v>
      </c>
      <c r="J40" s="3">
        <f t="shared" ref="J40:T40" si="2">AVERAGE(J1:J39)</f>
        <v>4.5677896798861326</v>
      </c>
      <c r="K40" s="3">
        <f t="shared" si="2"/>
        <v>4.5677896798861326</v>
      </c>
      <c r="L40" s="3">
        <f t="shared" si="2"/>
        <v>4.4907136183244916</v>
      </c>
      <c r="M40" s="3">
        <f t="shared" si="2"/>
        <v>4.5416933622540929</v>
      </c>
      <c r="N40" s="3">
        <f t="shared" si="2"/>
        <v>4.5181424001307544</v>
      </c>
      <c r="O40" s="3">
        <f t="shared" si="2"/>
        <v>4.6213078565426136</v>
      </c>
      <c r="P40" s="3">
        <f t="shared" si="2"/>
        <v>4.6991353427209646</v>
      </c>
      <c r="Q40" s="3">
        <f t="shared" si="2"/>
        <v>4.7488905825645693</v>
      </c>
      <c r="R40" s="3">
        <f t="shared" si="2"/>
        <v>3.2357354455326086</v>
      </c>
      <c r="S40" s="3">
        <f t="shared" si="2"/>
        <v>4.0666143558534982</v>
      </c>
      <c r="T40" s="3">
        <f t="shared" si="2"/>
        <v>4.4105982273104001</v>
      </c>
    </row>
    <row r="41" spans="1:21" ht="23.25" x14ac:dyDescent="0.2">
      <c r="I41" s="4">
        <f>STDEV(I1:I37)</f>
        <v>0.54524975680627086</v>
      </c>
      <c r="J41" s="4">
        <f t="shared" ref="J41:T41" si="3">STDEV(J1:J37)</f>
        <v>0.47457899787624941</v>
      </c>
      <c r="K41" s="4">
        <f t="shared" si="3"/>
        <v>0.47457899787624941</v>
      </c>
      <c r="L41" s="4">
        <f t="shared" si="3"/>
        <v>0.55072979155235879</v>
      </c>
      <c r="M41" s="4">
        <f t="shared" si="3"/>
        <v>0.48397751418245982</v>
      </c>
      <c r="N41" s="4">
        <f t="shared" si="3"/>
        <v>0.59401418573368514</v>
      </c>
      <c r="O41" s="4">
        <f t="shared" si="3"/>
        <v>0.50819116310524148</v>
      </c>
      <c r="P41" s="4">
        <f t="shared" si="3"/>
        <v>0.46175016319781959</v>
      </c>
      <c r="Q41" s="4">
        <f t="shared" si="3"/>
        <v>0.34658349660669063</v>
      </c>
      <c r="R41" s="4">
        <f t="shared" si="3"/>
        <v>0.90874959467711791</v>
      </c>
      <c r="S41" s="4">
        <f t="shared" si="3"/>
        <v>0.44180900307168225</v>
      </c>
      <c r="T41" s="4">
        <f t="shared" si="3"/>
        <v>0.50671170970953139</v>
      </c>
    </row>
    <row r="42" spans="1:21" ht="24" x14ac:dyDescent="0.55000000000000004">
      <c r="A42" s="120" t="s">
        <v>149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1" ht="23.25" x14ac:dyDescent="0.35">
      <c r="A43" s="175" t="s">
        <v>26</v>
      </c>
      <c r="B43" s="176">
        <f>COUNTIF(C1:C37,"หญิง")</f>
        <v>21</v>
      </c>
      <c r="D43" s="167" t="s">
        <v>147</v>
      </c>
      <c r="G43" s="167" t="s">
        <v>152</v>
      </c>
    </row>
    <row r="44" spans="1:21" ht="21" x14ac:dyDescent="0.35">
      <c r="A44" s="175" t="s">
        <v>20</v>
      </c>
      <c r="B44" s="176">
        <f>COUNTIF(C1:C37,"ชาย")</f>
        <v>16</v>
      </c>
      <c r="D44" s="179" t="s">
        <v>213</v>
      </c>
      <c r="E44" s="176">
        <f>COUNTIF(F1:F38,"บริหารธุรกิจ เศรษฐศาสตร์และการสื่อสาร")</f>
        <v>2</v>
      </c>
      <c r="G44" s="178" t="s">
        <v>43</v>
      </c>
      <c r="H44" s="192">
        <f>COUNTIF(G1:G37,"ภาษาไทย")</f>
        <v>3</v>
      </c>
    </row>
    <row r="45" spans="1:21" ht="21" x14ac:dyDescent="0.35">
      <c r="B45" s="188">
        <f>SUM(B43:B44)</f>
        <v>37</v>
      </c>
      <c r="D45" s="179" t="s">
        <v>29</v>
      </c>
      <c r="E45" s="176">
        <f>COUNTIF(F1:F38,"ศึกษาศาสตร์")</f>
        <v>7</v>
      </c>
      <c r="G45" s="178" t="s">
        <v>259</v>
      </c>
      <c r="H45" s="192">
        <f>COUNTIF(G1:G38,"การท่องเที่ยวและจิตบริการ")</f>
        <v>1</v>
      </c>
    </row>
    <row r="46" spans="1:21" ht="21" x14ac:dyDescent="0.35">
      <c r="A46" s="121" t="s">
        <v>150</v>
      </c>
      <c r="B46" s="118"/>
      <c r="D46" s="179" t="s">
        <v>51</v>
      </c>
      <c r="E46" s="176">
        <f>COUNTIF(F1:F39,"สาธารณสุขศาสตร์")</f>
        <v>2</v>
      </c>
      <c r="G46" s="186" t="s">
        <v>37</v>
      </c>
      <c r="H46" s="192">
        <f>COUNTIF(G1:G39,"วิทยาศาสตร์การเกษตร")</f>
        <v>2</v>
      </c>
    </row>
    <row r="47" spans="1:21" ht="23.25" customHeight="1" x14ac:dyDescent="0.55000000000000004">
      <c r="A47" s="175" t="s">
        <v>27</v>
      </c>
      <c r="B47" s="176">
        <f>COUNTIF(D1:D36,"20-30 ปี")</f>
        <v>9</v>
      </c>
      <c r="D47" s="181" t="s">
        <v>283</v>
      </c>
      <c r="E47" s="176">
        <f>COUNTIF(F1:F40,"บัณฑิตวิทยาลัย")</f>
        <v>2</v>
      </c>
      <c r="G47" s="186" t="s">
        <v>185</v>
      </c>
      <c r="H47" s="192">
        <f>COUNTIF(G1:G40,"พลศึกษาและวิทยาศาสตร์การออกกำลังกาย")</f>
        <v>3</v>
      </c>
    </row>
    <row r="48" spans="1:21" ht="21" x14ac:dyDescent="0.35">
      <c r="A48" s="175" t="s">
        <v>25</v>
      </c>
      <c r="B48" s="176">
        <f>COUNTIF(D1:D37,"31-40 ปี")</f>
        <v>17</v>
      </c>
      <c r="D48" s="179" t="s">
        <v>50</v>
      </c>
      <c r="E48" s="176">
        <f>COUNTIF(F1:F41,"วิทยาศาสตร์")</f>
        <v>2</v>
      </c>
      <c r="G48" s="186" t="s">
        <v>172</v>
      </c>
      <c r="H48" s="192">
        <f>COUNTIF(G1:G41,"วิศวกรรมคอมพิวเตอร์")</f>
        <v>2</v>
      </c>
    </row>
    <row r="49" spans="1:8" ht="21" x14ac:dyDescent="0.35">
      <c r="A49" s="175" t="s">
        <v>21</v>
      </c>
      <c r="B49" s="176">
        <f>COUNTIF(D3:D37,"41-50 ปี")</f>
        <v>8</v>
      </c>
      <c r="D49" s="179" t="s">
        <v>23</v>
      </c>
      <c r="E49" s="176">
        <f>COUNTIF(F1:F42,"วิศวกรรมศาสตร์")</f>
        <v>8</v>
      </c>
      <c r="G49" s="184" t="s">
        <v>52</v>
      </c>
      <c r="H49" s="192">
        <f>COUNTIF(G1:G42,"บริหารการศึกษา")</f>
        <v>3</v>
      </c>
    </row>
    <row r="50" spans="1:8" ht="21" x14ac:dyDescent="0.35">
      <c r="A50" s="186" t="s">
        <v>55</v>
      </c>
      <c r="B50" s="176">
        <f>COUNTIF(D3:D37,"51 ปีขึ้นไป")</f>
        <v>3</v>
      </c>
      <c r="D50" s="186" t="s">
        <v>44</v>
      </c>
      <c r="E50" s="176">
        <f>COUNTIF(F1:F51,"สังคมศาสตร์")</f>
        <v>3</v>
      </c>
      <c r="G50" s="178" t="s">
        <v>45</v>
      </c>
      <c r="H50" s="192">
        <f>COUNTIF(G1:G43,"รัฐศาสตร์")</f>
        <v>2</v>
      </c>
    </row>
    <row r="51" spans="1:8" ht="21" x14ac:dyDescent="0.35">
      <c r="A51" s="185"/>
      <c r="B51" s="188">
        <f>SUM(B47:B50)</f>
        <v>37</v>
      </c>
      <c r="D51" s="186" t="s">
        <v>39</v>
      </c>
      <c r="E51" s="176">
        <f>COUNTIF(F1:F48,"เภสัชศาสตร์")</f>
        <v>1</v>
      </c>
      <c r="G51" s="184" t="s">
        <v>39</v>
      </c>
      <c r="H51" s="192">
        <f>COUNTIF(G1:G44,"เภสัชศาสตร์")</f>
        <v>1</v>
      </c>
    </row>
    <row r="52" spans="1:8" ht="24" x14ac:dyDescent="0.55000000000000004">
      <c r="A52" s="122" t="s">
        <v>151</v>
      </c>
      <c r="B52" s="174"/>
      <c r="D52" s="181" t="s">
        <v>49</v>
      </c>
      <c r="E52" s="176">
        <f>COUNTIF(F1:F44,"มนุษยศาสตร์")</f>
        <v>3</v>
      </c>
      <c r="G52" s="184" t="s">
        <v>207</v>
      </c>
      <c r="H52" s="192">
        <f>COUNTIF(G1:G45,"การจัดการกีฬา")</f>
        <v>1</v>
      </c>
    </row>
    <row r="53" spans="1:8" ht="25.5" customHeight="1" x14ac:dyDescent="0.55000000000000004">
      <c r="A53" s="178" t="s">
        <v>30</v>
      </c>
      <c r="B53" s="176">
        <f>COUNTIF(E1:E38,"ปริญญาโท")</f>
        <v>5</v>
      </c>
      <c r="D53" s="181" t="s">
        <v>38</v>
      </c>
      <c r="E53" s="176">
        <f>COUNTIF(F1:F46,"เกษตรศาสตร์ ทรัพยากรธรรมชาติและสิ่งแวดล้อม")</f>
        <v>3</v>
      </c>
      <c r="G53" s="186" t="s">
        <v>254</v>
      </c>
      <c r="H53" s="192">
        <f>COUNTIF(G1:G46,"การจัดการภัยพิบัติ")</f>
        <v>2</v>
      </c>
    </row>
    <row r="54" spans="1:8" ht="21" x14ac:dyDescent="0.35">
      <c r="A54" s="178" t="s">
        <v>22</v>
      </c>
      <c r="B54" s="176">
        <f>COUNTIF(E1:E38,"ปริญญาเอก")</f>
        <v>32</v>
      </c>
      <c r="D54" s="186" t="s">
        <v>493</v>
      </c>
      <c r="E54" s="176">
        <f>COUNTIF(F1:F47,"สถาปัตยกรรมศาสตร์ ศิลปะและการออกแบบ")</f>
        <v>1</v>
      </c>
      <c r="G54" s="184" t="s">
        <v>209</v>
      </c>
      <c r="H54" s="192">
        <f>COUNTIF(G1:G47,"คณิตศาสตร์")</f>
        <v>1</v>
      </c>
    </row>
    <row r="55" spans="1:8" ht="21" x14ac:dyDescent="0.35">
      <c r="B55" s="188">
        <f>SUM(B53:B54)</f>
        <v>37</v>
      </c>
      <c r="D55" s="186" t="s">
        <v>153</v>
      </c>
      <c r="E55" s="176">
        <f>COUNTIF(F1:F48,"วิทยาศาสตร์การแพทย์")</f>
        <v>1</v>
      </c>
      <c r="G55" s="186" t="s">
        <v>204</v>
      </c>
      <c r="H55" s="192">
        <v>1</v>
      </c>
    </row>
    <row r="56" spans="1:8" ht="21" x14ac:dyDescent="0.35">
      <c r="D56" s="186" t="s">
        <v>57</v>
      </c>
      <c r="E56" s="176">
        <f>COUNTIF(F2:F49,"สหเวชศาสตร์")</f>
        <v>2</v>
      </c>
      <c r="G56" s="186" t="s">
        <v>205</v>
      </c>
      <c r="H56" s="192">
        <f>COUNTIF(G1:G49,"พัฒนาสังคม")</f>
        <v>1</v>
      </c>
    </row>
    <row r="57" spans="1:8" ht="24" customHeight="1" x14ac:dyDescent="0.35">
      <c r="E57" s="188">
        <f>SUM(E44:E56)</f>
        <v>37</v>
      </c>
      <c r="G57" s="184" t="s">
        <v>168</v>
      </c>
      <c r="H57" s="192">
        <f>COUNTIF(G1:G50,"ชีวเวชศาสตร์")</f>
        <v>2</v>
      </c>
    </row>
    <row r="58" spans="1:8" ht="21" x14ac:dyDescent="0.35">
      <c r="G58" s="184" t="s">
        <v>159</v>
      </c>
      <c r="H58" s="192">
        <f>COUNTIF(G1:G51,"ศิลปะและการออกแบบ")</f>
        <v>1</v>
      </c>
    </row>
    <row r="59" spans="1:8" ht="22.9" customHeight="1" x14ac:dyDescent="0.35">
      <c r="G59" s="186" t="s">
        <v>51</v>
      </c>
      <c r="H59" s="192">
        <f>COUNTIF(G1:G53,"สาธารณสุขศาสตร์")</f>
        <v>2</v>
      </c>
    </row>
    <row r="60" spans="1:8" ht="26.25" customHeight="1" x14ac:dyDescent="0.35">
      <c r="G60" s="186" t="s">
        <v>284</v>
      </c>
      <c r="H60" s="192">
        <f>COUNTIF(G1:G54,"เทคโนโลยีผู้ประกอบการและการจัดการนวัตกรรม")</f>
        <v>2</v>
      </c>
    </row>
    <row r="61" spans="1:8" ht="21" x14ac:dyDescent="0.35">
      <c r="G61" s="186" t="s">
        <v>54</v>
      </c>
      <c r="H61" s="192">
        <f>COUNTIF(G1:G55,"สถิติ")</f>
        <v>1</v>
      </c>
    </row>
    <row r="62" spans="1:8" s="165" customFormat="1" ht="24" x14ac:dyDescent="0.55000000000000004">
      <c r="A62"/>
      <c r="B62"/>
      <c r="C62"/>
      <c r="D62"/>
      <c r="E62"/>
      <c r="G62" s="186" t="s">
        <v>190</v>
      </c>
      <c r="H62" s="192">
        <f>COUNTIF(G1:G56,"วิศวกรรมโยธา")</f>
        <v>1</v>
      </c>
    </row>
    <row r="63" spans="1:8" s="165" customFormat="1" ht="24" x14ac:dyDescent="0.55000000000000004">
      <c r="A63"/>
      <c r="B63"/>
      <c r="C63"/>
      <c r="D63"/>
      <c r="E63"/>
      <c r="G63" s="186" t="s">
        <v>32</v>
      </c>
      <c r="H63" s="192">
        <f>COUNTIF(G1:G42,"บริหารธุรกิจ")</f>
        <v>1</v>
      </c>
    </row>
    <row r="64" spans="1:8" s="165" customFormat="1" ht="24" x14ac:dyDescent="0.55000000000000004">
      <c r="A64"/>
      <c r="B64"/>
      <c r="C64"/>
      <c r="D64"/>
      <c r="E64"/>
      <c r="G64" s="186" t="s">
        <v>193</v>
      </c>
      <c r="H64" s="192">
        <f>COUNTIF(G1:G59,"วิศวกรรมการจัดการ")</f>
        <v>2</v>
      </c>
    </row>
    <row r="65" spans="1:8" s="165" customFormat="1" ht="24" x14ac:dyDescent="0.55000000000000004">
      <c r="A65"/>
      <c r="B65"/>
      <c r="C65"/>
      <c r="D65"/>
      <c r="E65"/>
      <c r="G65" s="186" t="s">
        <v>179</v>
      </c>
      <c r="H65" s="192">
        <f>COUNTIF(G1:G60,"ปรสิตวิทยา")</f>
        <v>1</v>
      </c>
    </row>
    <row r="66" spans="1:8" s="165" customFormat="1" ht="24" x14ac:dyDescent="0.55000000000000004">
      <c r="A66"/>
      <c r="B66"/>
      <c r="C66"/>
      <c r="D66"/>
      <c r="E66"/>
      <c r="G66" s="186" t="s">
        <v>28</v>
      </c>
      <c r="H66" s="192">
        <f>COUNTIF(G1:G61,"เทคโนโลยีชีวภาพทางการเกษตร")</f>
        <v>1</v>
      </c>
    </row>
    <row r="67" spans="1:8" s="165" customFormat="1" ht="27" x14ac:dyDescent="0.6">
      <c r="A67"/>
      <c r="B67"/>
      <c r="C67"/>
      <c r="D67"/>
      <c r="E67"/>
      <c r="H67" s="193">
        <f>SUM(H44:H66)</f>
        <v>37</v>
      </c>
    </row>
    <row r="68" spans="1:8" s="165" customFormat="1" ht="24" x14ac:dyDescent="0.55000000000000004">
      <c r="A68"/>
      <c r="B68"/>
      <c r="C68"/>
      <c r="D68"/>
      <c r="E68"/>
    </row>
    <row r="69" spans="1:8" s="165" customFormat="1" ht="24" x14ac:dyDescent="0.55000000000000004">
      <c r="A69"/>
      <c r="B69"/>
      <c r="C69"/>
      <c r="D69"/>
      <c r="E69"/>
    </row>
    <row r="70" spans="1:8" s="165" customFormat="1" ht="24" x14ac:dyDescent="0.55000000000000004">
      <c r="A70"/>
      <c r="B70"/>
      <c r="C70"/>
      <c r="D70"/>
      <c r="E70"/>
    </row>
    <row r="71" spans="1:8" s="165" customFormat="1" ht="24" x14ac:dyDescent="0.55000000000000004">
      <c r="A71"/>
      <c r="B71"/>
      <c r="C71"/>
      <c r="D71"/>
      <c r="E71"/>
    </row>
    <row r="72" spans="1:8" s="165" customFormat="1" ht="24" x14ac:dyDescent="0.55000000000000004">
      <c r="A72"/>
      <c r="B72"/>
      <c r="C72"/>
      <c r="D72"/>
      <c r="E72"/>
    </row>
    <row r="73" spans="1:8" s="165" customFormat="1" ht="24" x14ac:dyDescent="0.55000000000000004">
      <c r="A73"/>
      <c r="B73"/>
      <c r="C73"/>
      <c r="D73"/>
      <c r="E73"/>
    </row>
    <row r="74" spans="1:8" s="165" customFormat="1" ht="24" x14ac:dyDescent="0.55000000000000004">
      <c r="A74"/>
      <c r="B74"/>
      <c r="C74"/>
      <c r="D74"/>
      <c r="E74"/>
    </row>
    <row r="75" spans="1:8" s="165" customFormat="1" ht="24" x14ac:dyDescent="0.55000000000000004">
      <c r="A75"/>
      <c r="B75"/>
      <c r="C75"/>
      <c r="D75"/>
      <c r="E75"/>
    </row>
    <row r="76" spans="1:8" s="165" customFormat="1" ht="24" x14ac:dyDescent="0.55000000000000004">
      <c r="A76"/>
      <c r="B76"/>
      <c r="C76"/>
      <c r="D76"/>
      <c r="E76"/>
    </row>
    <row r="77" spans="1:8" s="165" customFormat="1" ht="24" x14ac:dyDescent="0.55000000000000004">
      <c r="A77"/>
      <c r="B77"/>
      <c r="C77"/>
      <c r="D77"/>
      <c r="E77"/>
    </row>
    <row r="78" spans="1:8" s="165" customFormat="1" ht="24" x14ac:dyDescent="0.55000000000000004">
      <c r="A78"/>
      <c r="B78"/>
      <c r="C78"/>
      <c r="D78"/>
      <c r="E78"/>
    </row>
    <row r="79" spans="1:8" s="165" customFormat="1" ht="24" x14ac:dyDescent="0.55000000000000004">
      <c r="A79"/>
      <c r="B79"/>
      <c r="C79"/>
      <c r="D79"/>
      <c r="E79"/>
    </row>
    <row r="80" spans="1:8" s="165" customFormat="1" ht="24" x14ac:dyDescent="0.55000000000000004">
      <c r="A80"/>
      <c r="B80"/>
      <c r="C80"/>
      <c r="D80"/>
      <c r="E80"/>
    </row>
    <row r="81" spans="1:5" s="165" customFormat="1" ht="24" x14ac:dyDescent="0.55000000000000004">
      <c r="A81"/>
      <c r="B81"/>
      <c r="C81"/>
      <c r="D81"/>
      <c r="E81"/>
    </row>
    <row r="82" spans="1:5" s="165" customFormat="1" ht="24" x14ac:dyDescent="0.55000000000000004">
      <c r="A82"/>
      <c r="B82"/>
      <c r="C82"/>
      <c r="D82"/>
      <c r="E82"/>
    </row>
  </sheetData>
  <autoFilter ref="A1:U58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G752"/>
  <sheetViews>
    <sheetView tabSelected="1" zoomScale="148" zoomScaleNormal="148" workbookViewId="0">
      <selection activeCell="A18" sqref="A18"/>
    </sheetView>
  </sheetViews>
  <sheetFormatPr defaultColWidth="9.140625" defaultRowHeight="18.75" x14ac:dyDescent="0.3"/>
  <cols>
    <col min="1" max="1" width="74.7109375" style="116" customWidth="1"/>
    <col min="2" max="2" width="6.7109375" style="117" customWidth="1"/>
    <col min="3" max="3" width="8.28515625" style="117" customWidth="1"/>
    <col min="4" max="4" width="8.5703125" style="69" customWidth="1"/>
    <col min="5" max="5" width="7.140625" style="69" customWidth="1"/>
    <col min="6" max="6" width="11.42578125" style="69" bestFit="1" customWidth="1"/>
    <col min="7" max="16384" width="9.140625" style="69"/>
  </cols>
  <sheetData>
    <row r="1" spans="1:5" s="14" customFormat="1" ht="26.25" x14ac:dyDescent="0.4">
      <c r="A1" s="230" t="s">
        <v>68</v>
      </c>
      <c r="B1" s="230"/>
      <c r="C1" s="230"/>
      <c r="D1" s="230"/>
    </row>
    <row r="2" spans="1:5" s="14" customFormat="1" ht="23.25" x14ac:dyDescent="0.35">
      <c r="A2" s="231" t="s">
        <v>293</v>
      </c>
      <c r="B2" s="231"/>
      <c r="C2" s="231"/>
      <c r="D2" s="231"/>
    </row>
    <row r="3" spans="1:5" s="14" customFormat="1" ht="5.25" customHeight="1" x14ac:dyDescent="0.3">
      <c r="A3" s="15"/>
      <c r="B3" s="16"/>
      <c r="C3" s="16"/>
    </row>
    <row r="4" spans="1:5" s="7" customFormat="1" ht="21" x14ac:dyDescent="0.35">
      <c r="A4" s="6" t="s">
        <v>69</v>
      </c>
      <c r="B4" s="10"/>
      <c r="C4" s="10"/>
    </row>
    <row r="5" spans="1:5" s="7" customFormat="1" ht="21" x14ac:dyDescent="0.35">
      <c r="A5" s="6" t="s">
        <v>495</v>
      </c>
      <c r="B5" s="10"/>
      <c r="C5" s="10"/>
    </row>
    <row r="6" spans="1:5" s="7" customFormat="1" ht="21" x14ac:dyDescent="0.35">
      <c r="A6" s="246" t="s">
        <v>496</v>
      </c>
      <c r="B6" s="5"/>
      <c r="C6" s="5"/>
      <c r="E6" s="5"/>
    </row>
    <row r="7" spans="1:5" s="7" customFormat="1" ht="21" x14ac:dyDescent="0.35">
      <c r="A7" s="6" t="s">
        <v>497</v>
      </c>
      <c r="B7" s="5"/>
      <c r="C7" s="5"/>
      <c r="E7" s="5"/>
    </row>
    <row r="8" spans="1:5" s="7" customFormat="1" ht="21" x14ac:dyDescent="0.35">
      <c r="A8" s="6" t="s">
        <v>782</v>
      </c>
      <c r="B8" s="5"/>
      <c r="C8" s="5"/>
      <c r="E8" s="5"/>
    </row>
    <row r="9" spans="1:5" s="7" customFormat="1" ht="21" x14ac:dyDescent="0.35">
      <c r="A9" s="6" t="s">
        <v>783</v>
      </c>
      <c r="B9" s="5"/>
      <c r="C9" s="5"/>
      <c r="E9" s="5"/>
    </row>
    <row r="10" spans="1:5" s="7" customFormat="1" ht="21" x14ac:dyDescent="0.35">
      <c r="A10" s="6" t="s">
        <v>498</v>
      </c>
      <c r="B10" s="5"/>
      <c r="C10" s="5"/>
      <c r="E10" s="5"/>
    </row>
    <row r="11" spans="1:5" s="7" customFormat="1" ht="3" customHeight="1" x14ac:dyDescent="0.35">
      <c r="A11" s="6"/>
      <c r="B11" s="10"/>
      <c r="C11" s="10"/>
    </row>
    <row r="12" spans="1:5" s="7" customFormat="1" ht="21.75" customHeight="1" x14ac:dyDescent="0.35">
      <c r="A12" s="17" t="s">
        <v>70</v>
      </c>
      <c r="B12" s="10"/>
      <c r="C12" s="10"/>
    </row>
    <row r="13" spans="1:5" s="7" customFormat="1" ht="21.75" customHeight="1" x14ac:dyDescent="0.35">
      <c r="A13" s="18" t="s">
        <v>71</v>
      </c>
      <c r="B13" s="10"/>
      <c r="C13" s="10"/>
    </row>
    <row r="14" spans="1:5" s="7" customFormat="1" ht="21.75" customHeight="1" x14ac:dyDescent="0.35">
      <c r="A14" s="18" t="s">
        <v>72</v>
      </c>
      <c r="B14" s="10"/>
      <c r="C14" s="10"/>
    </row>
    <row r="15" spans="1:5" s="7" customFormat="1" ht="19.5" customHeight="1" x14ac:dyDescent="0.35">
      <c r="A15" s="207" t="s">
        <v>73</v>
      </c>
      <c r="B15" s="21" t="s">
        <v>74</v>
      </c>
      <c r="C15" s="209" t="s">
        <v>75</v>
      </c>
    </row>
    <row r="16" spans="1:5" s="7" customFormat="1" ht="21" x14ac:dyDescent="0.35">
      <c r="A16" s="22" t="s">
        <v>76</v>
      </c>
      <c r="B16" s="23"/>
      <c r="C16" s="24"/>
    </row>
    <row r="17" spans="1:3" s="7" customFormat="1" ht="21" x14ac:dyDescent="0.35">
      <c r="A17" s="25" t="s">
        <v>78</v>
      </c>
      <c r="B17" s="26">
        <v>16</v>
      </c>
      <c r="C17" s="27">
        <f>B17*100/175</f>
        <v>9.1428571428571423</v>
      </c>
    </row>
    <row r="18" spans="1:3" s="7" customFormat="1" ht="21" x14ac:dyDescent="0.35">
      <c r="A18" s="28" t="s">
        <v>77</v>
      </c>
      <c r="B18" s="29">
        <v>14</v>
      </c>
      <c r="C18" s="30">
        <f t="shared" ref="C18:C31" si="0">B18*100/175</f>
        <v>8</v>
      </c>
    </row>
    <row r="19" spans="1:3" s="7" customFormat="1" ht="21" x14ac:dyDescent="0.35">
      <c r="A19" s="22" t="s">
        <v>79</v>
      </c>
      <c r="B19" s="31"/>
      <c r="C19" s="27"/>
    </row>
    <row r="20" spans="1:3" s="7" customFormat="1" ht="21" x14ac:dyDescent="0.35">
      <c r="A20" s="25" t="s">
        <v>78</v>
      </c>
      <c r="B20" s="32">
        <f>'EPE (Intermediate)'!B46</f>
        <v>22</v>
      </c>
      <c r="C20" s="27">
        <f t="shared" si="0"/>
        <v>12.571428571428571</v>
      </c>
    </row>
    <row r="21" spans="1:3" s="7" customFormat="1" ht="21" x14ac:dyDescent="0.35">
      <c r="A21" s="28" t="s">
        <v>77</v>
      </c>
      <c r="B21" s="33">
        <f>'EPE (Intermediate)'!B47</f>
        <v>16</v>
      </c>
      <c r="C21" s="30">
        <f t="shared" si="0"/>
        <v>9.1428571428571423</v>
      </c>
    </row>
    <row r="22" spans="1:3" s="7" customFormat="1" ht="21" x14ac:dyDescent="0.35">
      <c r="A22" s="22" t="s">
        <v>80</v>
      </c>
      <c r="B22" s="31"/>
      <c r="C22" s="27"/>
    </row>
    <row r="23" spans="1:3" s="7" customFormat="1" ht="21" x14ac:dyDescent="0.35">
      <c r="A23" s="25" t="s">
        <v>78</v>
      </c>
      <c r="B23" s="32">
        <v>19</v>
      </c>
      <c r="C23" s="27">
        <f t="shared" si="0"/>
        <v>10.857142857142858</v>
      </c>
    </row>
    <row r="24" spans="1:3" s="7" customFormat="1" ht="21" x14ac:dyDescent="0.35">
      <c r="A24" s="28" t="s">
        <v>77</v>
      </c>
      <c r="B24" s="33">
        <v>14</v>
      </c>
      <c r="C24" s="30">
        <f t="shared" si="0"/>
        <v>8</v>
      </c>
    </row>
    <row r="25" spans="1:3" s="7" customFormat="1" ht="21" x14ac:dyDescent="0.35">
      <c r="A25" s="22" t="s">
        <v>81</v>
      </c>
      <c r="B25" s="31"/>
      <c r="C25" s="27"/>
    </row>
    <row r="26" spans="1:3" s="7" customFormat="1" ht="21" x14ac:dyDescent="0.35">
      <c r="A26" s="25" t="s">
        <v>78</v>
      </c>
      <c r="B26" s="32">
        <v>18</v>
      </c>
      <c r="C26" s="27">
        <f t="shared" si="0"/>
        <v>10.285714285714286</v>
      </c>
    </row>
    <row r="27" spans="1:3" s="7" customFormat="1" ht="21" x14ac:dyDescent="0.35">
      <c r="A27" s="28" t="s">
        <v>77</v>
      </c>
      <c r="B27" s="33">
        <v>19</v>
      </c>
      <c r="C27" s="30">
        <f t="shared" si="0"/>
        <v>10.857142857142858</v>
      </c>
    </row>
    <row r="28" spans="1:3" s="7" customFormat="1" ht="21" x14ac:dyDescent="0.35">
      <c r="A28" s="22" t="s">
        <v>215</v>
      </c>
      <c r="B28" s="31"/>
      <c r="C28" s="27"/>
    </row>
    <row r="29" spans="1:3" s="7" customFormat="1" ht="21" x14ac:dyDescent="0.35">
      <c r="A29" s="25" t="s">
        <v>78</v>
      </c>
      <c r="B29" s="32">
        <v>21</v>
      </c>
      <c r="C29" s="27">
        <f t="shared" si="0"/>
        <v>12</v>
      </c>
    </row>
    <row r="30" spans="1:3" s="7" customFormat="1" ht="21" x14ac:dyDescent="0.35">
      <c r="A30" s="28" t="s">
        <v>77</v>
      </c>
      <c r="B30" s="33">
        <v>16</v>
      </c>
      <c r="C30" s="30">
        <f t="shared" si="0"/>
        <v>9.1428571428571423</v>
      </c>
    </row>
    <row r="31" spans="1:3" s="7" customFormat="1" ht="19.5" customHeight="1" thickBot="1" x14ac:dyDescent="0.4">
      <c r="A31" s="210" t="s">
        <v>82</v>
      </c>
      <c r="B31" s="211">
        <f>SUM(B17:B30)</f>
        <v>175</v>
      </c>
      <c r="C31" s="194">
        <f t="shared" si="0"/>
        <v>100</v>
      </c>
    </row>
    <row r="32" spans="1:3" s="7" customFormat="1" ht="19.5" customHeight="1" thickTop="1" x14ac:dyDescent="0.35">
      <c r="A32" s="37"/>
      <c r="B32" s="38"/>
      <c r="C32" s="39"/>
    </row>
    <row r="33" spans="1:4" s="7" customFormat="1" ht="19.5" customHeight="1" x14ac:dyDescent="0.35">
      <c r="A33" s="37"/>
      <c r="B33" s="38"/>
      <c r="C33" s="39"/>
    </row>
    <row r="34" spans="1:4" s="7" customFormat="1" ht="19.5" customHeight="1" x14ac:dyDescent="0.35">
      <c r="A34" s="37"/>
      <c r="B34" s="38"/>
      <c r="C34" s="39"/>
    </row>
    <row r="35" spans="1:4" s="7" customFormat="1" ht="19.5" customHeight="1" x14ac:dyDescent="0.35">
      <c r="A35" s="37"/>
      <c r="B35" s="38"/>
      <c r="C35" s="39"/>
    </row>
    <row r="36" spans="1:4" s="7" customFormat="1" ht="21" x14ac:dyDescent="0.35">
      <c r="A36" s="6" t="s">
        <v>499</v>
      </c>
      <c r="B36" s="10"/>
      <c r="C36" s="10"/>
    </row>
    <row r="37" spans="1:4" s="7" customFormat="1" ht="21" x14ac:dyDescent="0.35">
      <c r="A37" s="6" t="s">
        <v>609</v>
      </c>
      <c r="B37" s="10"/>
      <c r="C37" s="10"/>
    </row>
    <row r="38" spans="1:4" s="7" customFormat="1" ht="21" x14ac:dyDescent="0.35">
      <c r="A38" s="6" t="s">
        <v>500</v>
      </c>
      <c r="B38" s="10"/>
      <c r="C38" s="10"/>
    </row>
    <row r="39" spans="1:4" s="7" customFormat="1" ht="21" x14ac:dyDescent="0.35">
      <c r="A39" s="6" t="s">
        <v>501</v>
      </c>
      <c r="B39" s="10"/>
      <c r="C39" s="10"/>
    </row>
    <row r="40" spans="1:4" s="7" customFormat="1" ht="21" x14ac:dyDescent="0.35">
      <c r="A40" s="6" t="s">
        <v>502</v>
      </c>
      <c r="B40" s="10"/>
      <c r="C40" s="10"/>
    </row>
    <row r="41" spans="1:4" s="7" customFormat="1" ht="21" x14ac:dyDescent="0.35">
      <c r="A41" s="6"/>
      <c r="B41" s="10"/>
      <c r="C41" s="10"/>
    </row>
    <row r="42" spans="1:4" s="7" customFormat="1" ht="20.25" customHeight="1" x14ac:dyDescent="0.35">
      <c r="A42" s="40" t="s">
        <v>83</v>
      </c>
      <c r="B42" s="10"/>
      <c r="C42" s="10"/>
    </row>
    <row r="43" spans="1:4" s="7" customFormat="1" ht="21.75" customHeight="1" x14ac:dyDescent="0.35">
      <c r="A43" s="19" t="s">
        <v>73</v>
      </c>
      <c r="B43" s="41" t="s">
        <v>74</v>
      </c>
      <c r="C43" s="41" t="s">
        <v>75</v>
      </c>
    </row>
    <row r="44" spans="1:4" s="7" customFormat="1" ht="21" x14ac:dyDescent="0.35">
      <c r="A44" s="22" t="s">
        <v>76</v>
      </c>
      <c r="B44" s="31"/>
      <c r="C44" s="31"/>
    </row>
    <row r="45" spans="1:4" s="7" customFormat="1" ht="21" x14ac:dyDescent="0.35">
      <c r="A45" s="25" t="s">
        <v>84</v>
      </c>
      <c r="B45" s="26">
        <v>20</v>
      </c>
      <c r="C45" s="27">
        <f>B45*100/175</f>
        <v>11.428571428571429</v>
      </c>
      <c r="D45" s="42"/>
    </row>
    <row r="46" spans="1:4" s="7" customFormat="1" ht="21" x14ac:dyDescent="0.35">
      <c r="A46" s="47" t="s">
        <v>85</v>
      </c>
      <c r="B46" s="26">
        <v>6</v>
      </c>
      <c r="C46" s="27">
        <f t="shared" ref="C46:C47" si="1">B46*100/175</f>
        <v>3.4285714285714284</v>
      </c>
      <c r="D46" s="43"/>
    </row>
    <row r="47" spans="1:4" s="7" customFormat="1" ht="21" x14ac:dyDescent="0.35">
      <c r="A47" s="47" t="s">
        <v>86</v>
      </c>
      <c r="B47" s="29">
        <v>4</v>
      </c>
      <c r="C47" s="30">
        <f t="shared" si="1"/>
        <v>2.2857142857142856</v>
      </c>
      <c r="D47" s="43"/>
    </row>
    <row r="48" spans="1:4" s="7" customFormat="1" ht="21" x14ac:dyDescent="0.35">
      <c r="A48" s="22" t="s">
        <v>87</v>
      </c>
      <c r="B48" s="32"/>
      <c r="C48" s="27"/>
    </row>
    <row r="49" spans="1:4" s="7" customFormat="1" ht="21" x14ac:dyDescent="0.35">
      <c r="A49" s="25" t="s">
        <v>84</v>
      </c>
      <c r="B49" s="26">
        <v>18</v>
      </c>
      <c r="C49" s="27">
        <f>B49*100/175</f>
        <v>10.285714285714286</v>
      </c>
    </row>
    <row r="50" spans="1:4" s="7" customFormat="1" ht="21" x14ac:dyDescent="0.35">
      <c r="A50" s="25" t="s">
        <v>85</v>
      </c>
      <c r="B50" s="26">
        <v>13</v>
      </c>
      <c r="C50" s="27">
        <f t="shared" ref="C50:C51" si="2">B50*100/175</f>
        <v>7.4285714285714288</v>
      </c>
    </row>
    <row r="51" spans="1:4" s="7" customFormat="1" ht="21" x14ac:dyDescent="0.35">
      <c r="A51" s="25" t="s">
        <v>86</v>
      </c>
      <c r="B51" s="26">
        <v>7</v>
      </c>
      <c r="C51" s="30">
        <f t="shared" si="2"/>
        <v>4</v>
      </c>
    </row>
    <row r="52" spans="1:4" s="7" customFormat="1" ht="21" x14ac:dyDescent="0.35">
      <c r="A52" s="22" t="s">
        <v>88</v>
      </c>
      <c r="B52" s="23"/>
      <c r="C52" s="24"/>
      <c r="D52" s="43"/>
    </row>
    <row r="53" spans="1:4" s="7" customFormat="1" ht="21" x14ac:dyDescent="0.35">
      <c r="A53" s="25" t="s">
        <v>84</v>
      </c>
      <c r="B53" s="26">
        <v>11</v>
      </c>
      <c r="C53" s="27">
        <f>B53*100/175</f>
        <v>6.2857142857142856</v>
      </c>
      <c r="D53" s="43"/>
    </row>
    <row r="54" spans="1:4" s="7" customFormat="1" ht="21" x14ac:dyDescent="0.35">
      <c r="A54" s="25" t="s">
        <v>85</v>
      </c>
      <c r="B54" s="26">
        <v>11</v>
      </c>
      <c r="C54" s="27">
        <f t="shared" ref="C54:C55" si="3">B54*100/175</f>
        <v>6.2857142857142856</v>
      </c>
      <c r="D54" s="43"/>
    </row>
    <row r="55" spans="1:4" s="7" customFormat="1" ht="21" x14ac:dyDescent="0.35">
      <c r="A55" s="28" t="s">
        <v>86</v>
      </c>
      <c r="B55" s="29">
        <v>11</v>
      </c>
      <c r="C55" s="30">
        <f t="shared" si="3"/>
        <v>6.2857142857142856</v>
      </c>
      <c r="D55" s="43"/>
    </row>
    <row r="56" spans="1:4" s="7" customFormat="1" ht="21" x14ac:dyDescent="0.35">
      <c r="A56" s="25" t="s">
        <v>81</v>
      </c>
      <c r="B56" s="31"/>
      <c r="C56" s="27"/>
    </row>
    <row r="57" spans="1:4" s="7" customFormat="1" ht="21" x14ac:dyDescent="0.35">
      <c r="A57" s="25" t="s">
        <v>84</v>
      </c>
      <c r="B57" s="26">
        <v>27</v>
      </c>
      <c r="C57" s="27">
        <f>B57*100/175</f>
        <v>15.428571428571429</v>
      </c>
      <c r="D57" s="43"/>
    </row>
    <row r="58" spans="1:4" s="7" customFormat="1" ht="21" x14ac:dyDescent="0.35">
      <c r="A58" s="25" t="s">
        <v>85</v>
      </c>
      <c r="B58" s="26">
        <v>7</v>
      </c>
      <c r="C58" s="27">
        <f t="shared" ref="C58:C60" si="4">B58*100/175</f>
        <v>4</v>
      </c>
      <c r="D58" s="43"/>
    </row>
    <row r="59" spans="1:4" s="7" customFormat="1" ht="21" x14ac:dyDescent="0.35">
      <c r="A59" s="25" t="s">
        <v>86</v>
      </c>
      <c r="B59" s="26">
        <v>2</v>
      </c>
      <c r="C59" s="27">
        <f t="shared" si="4"/>
        <v>1.1428571428571428</v>
      </c>
      <c r="D59" s="43"/>
    </row>
    <row r="60" spans="1:4" s="7" customFormat="1" ht="21" x14ac:dyDescent="0.35">
      <c r="A60" s="28" t="s">
        <v>503</v>
      </c>
      <c r="B60" s="29">
        <v>1</v>
      </c>
      <c r="C60" s="30">
        <f t="shared" si="4"/>
        <v>0.5714285714285714</v>
      </c>
      <c r="D60" s="43"/>
    </row>
    <row r="61" spans="1:4" s="7" customFormat="1" ht="21" x14ac:dyDescent="0.35">
      <c r="A61" s="22" t="s">
        <v>216</v>
      </c>
      <c r="B61" s="23"/>
      <c r="C61" s="24"/>
      <c r="D61" s="43"/>
    </row>
    <row r="62" spans="1:4" s="7" customFormat="1" ht="21" x14ac:dyDescent="0.35">
      <c r="A62" s="25" t="s">
        <v>84</v>
      </c>
      <c r="B62" s="26">
        <v>9</v>
      </c>
      <c r="C62" s="27">
        <f>B62*100/175</f>
        <v>5.1428571428571432</v>
      </c>
      <c r="D62" s="43"/>
    </row>
    <row r="63" spans="1:4" s="7" customFormat="1" ht="21" x14ac:dyDescent="0.35">
      <c r="A63" s="25" t="s">
        <v>85</v>
      </c>
      <c r="B63" s="26">
        <v>17</v>
      </c>
      <c r="C63" s="27">
        <f t="shared" ref="C63:C66" si="5">B63*100/175</f>
        <v>9.7142857142857135</v>
      </c>
      <c r="D63" s="43"/>
    </row>
    <row r="64" spans="1:4" s="7" customFormat="1" ht="21" x14ac:dyDescent="0.35">
      <c r="A64" s="25" t="s">
        <v>86</v>
      </c>
      <c r="B64" s="26">
        <v>8</v>
      </c>
      <c r="C64" s="27">
        <f t="shared" si="5"/>
        <v>4.5714285714285712</v>
      </c>
      <c r="D64" s="43"/>
    </row>
    <row r="65" spans="1:4" s="7" customFormat="1" ht="21" x14ac:dyDescent="0.35">
      <c r="A65" s="28" t="s">
        <v>89</v>
      </c>
      <c r="B65" s="26">
        <v>3</v>
      </c>
      <c r="C65" s="30">
        <f t="shared" si="5"/>
        <v>1.7142857142857142</v>
      </c>
      <c r="D65" s="43"/>
    </row>
    <row r="66" spans="1:4" s="7" customFormat="1" ht="21" x14ac:dyDescent="0.35">
      <c r="A66" s="44" t="s">
        <v>82</v>
      </c>
      <c r="B66" s="45">
        <f>SUM(B44:B65)</f>
        <v>175</v>
      </c>
      <c r="C66" s="157">
        <f t="shared" si="5"/>
        <v>100</v>
      </c>
      <c r="D66" s="42"/>
    </row>
    <row r="67" spans="1:4" s="7" customFormat="1" ht="21" x14ac:dyDescent="0.35">
      <c r="A67" s="37"/>
      <c r="B67" s="38"/>
      <c r="C67" s="39"/>
      <c r="D67" s="43"/>
    </row>
    <row r="68" spans="1:4" s="7" customFormat="1" ht="21" x14ac:dyDescent="0.35">
      <c r="A68" s="37"/>
      <c r="B68" s="38"/>
      <c r="C68" s="39"/>
      <c r="D68" s="43"/>
    </row>
    <row r="69" spans="1:4" s="7" customFormat="1" ht="21" x14ac:dyDescent="0.35">
      <c r="A69" s="6" t="s">
        <v>504</v>
      </c>
      <c r="B69" s="10"/>
      <c r="C69" s="10"/>
    </row>
    <row r="70" spans="1:4" s="7" customFormat="1" ht="21" x14ac:dyDescent="0.35">
      <c r="A70" s="6" t="s">
        <v>505</v>
      </c>
      <c r="B70" s="10"/>
      <c r="C70" s="10"/>
    </row>
    <row r="71" spans="1:4" s="7" customFormat="1" ht="21" x14ac:dyDescent="0.35">
      <c r="A71" s="6" t="s">
        <v>506</v>
      </c>
      <c r="B71" s="10"/>
      <c r="C71" s="10"/>
    </row>
    <row r="72" spans="1:4" s="7" customFormat="1" ht="21" x14ac:dyDescent="0.35">
      <c r="A72" s="6" t="s">
        <v>507</v>
      </c>
      <c r="B72" s="10"/>
      <c r="C72" s="10"/>
    </row>
    <row r="73" spans="1:4" s="7" customFormat="1" ht="21" x14ac:dyDescent="0.35">
      <c r="A73" s="6" t="s">
        <v>508</v>
      </c>
      <c r="B73" s="10"/>
      <c r="C73" s="10"/>
    </row>
    <row r="74" spans="1:4" s="7" customFormat="1" ht="21" x14ac:dyDescent="0.35">
      <c r="A74" s="6" t="s">
        <v>631</v>
      </c>
      <c r="B74" s="10"/>
      <c r="C74" s="10"/>
    </row>
    <row r="75" spans="1:4" s="7" customFormat="1" ht="21" x14ac:dyDescent="0.35">
      <c r="A75" s="6" t="s">
        <v>630</v>
      </c>
      <c r="B75" s="10"/>
      <c r="C75" s="10"/>
    </row>
    <row r="76" spans="1:4" s="7" customFormat="1" ht="21" x14ac:dyDescent="0.35">
      <c r="A76" s="6"/>
      <c r="B76" s="10"/>
      <c r="C76" s="10"/>
    </row>
    <row r="77" spans="1:4" s="7" customFormat="1" ht="21" x14ac:dyDescent="0.35">
      <c r="A77" s="40" t="s">
        <v>90</v>
      </c>
      <c r="B77" s="10"/>
      <c r="C77" s="10"/>
    </row>
    <row r="78" spans="1:4" s="7" customFormat="1" ht="21" x14ac:dyDescent="0.35">
      <c r="A78" s="19" t="s">
        <v>73</v>
      </c>
      <c r="B78" s="21" t="s">
        <v>74</v>
      </c>
      <c r="C78" s="21" t="s">
        <v>75</v>
      </c>
    </row>
    <row r="79" spans="1:4" s="7" customFormat="1" ht="21" x14ac:dyDescent="0.35">
      <c r="A79" s="22" t="s">
        <v>91</v>
      </c>
      <c r="B79" s="46"/>
      <c r="C79" s="46"/>
      <c r="D79" s="43"/>
    </row>
    <row r="80" spans="1:4" s="7" customFormat="1" ht="21" x14ac:dyDescent="0.35">
      <c r="A80" s="25" t="s">
        <v>92</v>
      </c>
      <c r="B80" s="26">
        <v>24</v>
      </c>
      <c r="C80" s="27">
        <f>B80*100/175</f>
        <v>13.714285714285714</v>
      </c>
      <c r="D80" s="43"/>
    </row>
    <row r="81" spans="1:4" s="7" customFormat="1" ht="21" x14ac:dyDescent="0.35">
      <c r="A81" s="25" t="s">
        <v>93</v>
      </c>
      <c r="B81" s="26">
        <v>6</v>
      </c>
      <c r="C81" s="30">
        <f t="shared" ref="C81:C94" si="6">B81*100/175</f>
        <v>3.4285714285714284</v>
      </c>
      <c r="D81" s="43"/>
    </row>
    <row r="82" spans="1:4" s="7" customFormat="1" ht="21" x14ac:dyDescent="0.35">
      <c r="A82" s="22" t="s">
        <v>79</v>
      </c>
      <c r="B82" s="20"/>
      <c r="C82" s="27"/>
    </row>
    <row r="83" spans="1:4" s="7" customFormat="1" ht="21" x14ac:dyDescent="0.35">
      <c r="A83" s="25" t="s">
        <v>92</v>
      </c>
      <c r="B83" s="26">
        <v>27</v>
      </c>
      <c r="C83" s="27">
        <f t="shared" si="6"/>
        <v>15.428571428571429</v>
      </c>
      <c r="D83" s="43"/>
    </row>
    <row r="84" spans="1:4" s="7" customFormat="1" ht="21" x14ac:dyDescent="0.35">
      <c r="A84" s="28" t="s">
        <v>93</v>
      </c>
      <c r="B84" s="29">
        <v>11</v>
      </c>
      <c r="C84" s="30">
        <f t="shared" si="6"/>
        <v>6.2857142857142856</v>
      </c>
    </row>
    <row r="85" spans="1:4" s="7" customFormat="1" ht="21" x14ac:dyDescent="0.35">
      <c r="A85" s="22" t="s">
        <v>94</v>
      </c>
      <c r="B85" s="41"/>
      <c r="C85" s="27"/>
    </row>
    <row r="86" spans="1:4" s="7" customFormat="1" ht="21" x14ac:dyDescent="0.35">
      <c r="A86" s="25" t="s">
        <v>92</v>
      </c>
      <c r="B86" s="26">
        <v>28</v>
      </c>
      <c r="C86" s="27">
        <f t="shared" si="6"/>
        <v>16</v>
      </c>
      <c r="D86" s="43"/>
    </row>
    <row r="87" spans="1:4" s="7" customFormat="1" ht="21" x14ac:dyDescent="0.35">
      <c r="A87" s="28" t="s">
        <v>93</v>
      </c>
      <c r="B87" s="33">
        <v>5</v>
      </c>
      <c r="C87" s="30">
        <f t="shared" si="6"/>
        <v>2.8571428571428572</v>
      </c>
    </row>
    <row r="88" spans="1:4" s="7" customFormat="1" ht="21" x14ac:dyDescent="0.35">
      <c r="A88" s="25" t="s">
        <v>81</v>
      </c>
      <c r="B88" s="31"/>
      <c r="C88" s="27"/>
      <c r="D88" s="43"/>
    </row>
    <row r="89" spans="1:4" s="7" customFormat="1" ht="21" x14ac:dyDescent="0.35">
      <c r="A89" s="47" t="s">
        <v>92</v>
      </c>
      <c r="B89" s="26">
        <v>32</v>
      </c>
      <c r="C89" s="27">
        <f t="shared" si="6"/>
        <v>18.285714285714285</v>
      </c>
      <c r="D89" s="43"/>
    </row>
    <row r="90" spans="1:4" s="7" customFormat="1" ht="21" x14ac:dyDescent="0.35">
      <c r="A90" s="25" t="s">
        <v>93</v>
      </c>
      <c r="B90" s="32">
        <v>5</v>
      </c>
      <c r="C90" s="30">
        <f t="shared" si="6"/>
        <v>2.8571428571428572</v>
      </c>
      <c r="D90" s="43"/>
    </row>
    <row r="91" spans="1:4" s="7" customFormat="1" ht="21" x14ac:dyDescent="0.35">
      <c r="A91" s="151" t="s">
        <v>216</v>
      </c>
      <c r="B91" s="31"/>
      <c r="C91" s="27"/>
      <c r="D91" s="43"/>
    </row>
    <row r="92" spans="1:4" s="7" customFormat="1" ht="21" x14ac:dyDescent="0.35">
      <c r="A92" s="47" t="s">
        <v>92</v>
      </c>
      <c r="B92" s="32">
        <v>5</v>
      </c>
      <c r="C92" s="27">
        <f t="shared" si="6"/>
        <v>2.8571428571428572</v>
      </c>
      <c r="D92" s="43"/>
    </row>
    <row r="93" spans="1:4" s="7" customFormat="1" ht="21" x14ac:dyDescent="0.35">
      <c r="A93" s="48" t="s">
        <v>93</v>
      </c>
      <c r="B93" s="33">
        <v>32</v>
      </c>
      <c r="C93" s="30">
        <f t="shared" si="6"/>
        <v>18.285714285714285</v>
      </c>
      <c r="D93" s="43"/>
    </row>
    <row r="94" spans="1:4" s="7" customFormat="1" ht="21" x14ac:dyDescent="0.35">
      <c r="A94" s="34" t="s">
        <v>82</v>
      </c>
      <c r="B94" s="35">
        <f>SUM(B80:B93)</f>
        <v>175</v>
      </c>
      <c r="C94" s="157">
        <f t="shared" si="6"/>
        <v>100</v>
      </c>
    </row>
    <row r="95" spans="1:4" s="7" customFormat="1" ht="21" x14ac:dyDescent="0.35">
      <c r="A95" s="49"/>
      <c r="B95" s="38"/>
      <c r="C95" s="39"/>
    </row>
    <row r="96" spans="1:4" s="7" customFormat="1" ht="21" x14ac:dyDescent="0.35">
      <c r="A96" s="6" t="s">
        <v>509</v>
      </c>
      <c r="B96" s="10"/>
      <c r="C96" s="10"/>
    </row>
    <row r="97" spans="1:3" s="7" customFormat="1" ht="21" x14ac:dyDescent="0.35">
      <c r="A97" s="6" t="s">
        <v>510</v>
      </c>
      <c r="B97" s="10"/>
      <c r="C97" s="10"/>
    </row>
    <row r="98" spans="1:3" s="7" customFormat="1" ht="21" x14ac:dyDescent="0.35">
      <c r="A98" s="6" t="s">
        <v>632</v>
      </c>
      <c r="B98" s="10"/>
      <c r="C98" s="10"/>
    </row>
    <row r="99" spans="1:3" s="7" customFormat="1" ht="21" x14ac:dyDescent="0.35">
      <c r="A99" s="6" t="s">
        <v>633</v>
      </c>
      <c r="B99" s="10"/>
      <c r="C99" s="10"/>
    </row>
    <row r="100" spans="1:3" s="7" customFormat="1" ht="21" x14ac:dyDescent="0.35">
      <c r="A100" s="6" t="s">
        <v>635</v>
      </c>
      <c r="B100" s="10"/>
      <c r="C100" s="10"/>
    </row>
    <row r="101" spans="1:3" s="7" customFormat="1" ht="21" x14ac:dyDescent="0.35">
      <c r="A101" s="6" t="s">
        <v>634</v>
      </c>
      <c r="B101" s="10"/>
      <c r="C101" s="10"/>
    </row>
    <row r="102" spans="1:3" s="7" customFormat="1" ht="21" x14ac:dyDescent="0.35">
      <c r="A102" s="6"/>
      <c r="B102" s="10"/>
      <c r="C102" s="10"/>
    </row>
    <row r="103" spans="1:3" s="130" customFormat="1" ht="21.75" customHeight="1" x14ac:dyDescent="0.3">
      <c r="A103" s="128" t="s">
        <v>95</v>
      </c>
      <c r="B103" s="129"/>
      <c r="C103" s="129"/>
    </row>
    <row r="104" spans="1:3" s="130" customFormat="1" ht="19.5" customHeight="1" x14ac:dyDescent="0.3">
      <c r="A104" s="131" t="s">
        <v>73</v>
      </c>
      <c r="B104" s="132" t="s">
        <v>74</v>
      </c>
      <c r="C104" s="132" t="s">
        <v>75</v>
      </c>
    </row>
    <row r="105" spans="1:3" s="130" customFormat="1" ht="19.5" x14ac:dyDescent="0.3">
      <c r="A105" s="133" t="s">
        <v>96</v>
      </c>
      <c r="B105" s="134"/>
      <c r="C105" s="135"/>
    </row>
    <row r="106" spans="1:3" s="139" customFormat="1" ht="18.75" customHeight="1" x14ac:dyDescent="0.2">
      <c r="A106" s="136" t="s">
        <v>97</v>
      </c>
      <c r="B106" s="137">
        <v>4</v>
      </c>
      <c r="C106" s="138">
        <f>B106*100/175</f>
        <v>2.2857142857142856</v>
      </c>
    </row>
    <row r="107" spans="1:3" s="139" customFormat="1" ht="18.75" customHeight="1" x14ac:dyDescent="0.2">
      <c r="A107" s="136" t="s">
        <v>104</v>
      </c>
      <c r="B107" s="137">
        <v>8</v>
      </c>
      <c r="C107" s="138">
        <f t="shared" ref="C107:C114" si="7">B107*100/175</f>
        <v>4.5714285714285712</v>
      </c>
    </row>
    <row r="108" spans="1:3" s="139" customFormat="1" ht="18.75" customHeight="1" x14ac:dyDescent="0.2">
      <c r="A108" s="136" t="s">
        <v>99</v>
      </c>
      <c r="B108" s="137">
        <v>5</v>
      </c>
      <c r="C108" s="138">
        <f t="shared" si="7"/>
        <v>2.8571428571428572</v>
      </c>
    </row>
    <row r="109" spans="1:3" s="139" customFormat="1" ht="18.75" customHeight="1" x14ac:dyDescent="0.2">
      <c r="A109" s="136" t="s">
        <v>102</v>
      </c>
      <c r="B109" s="137">
        <v>4</v>
      </c>
      <c r="C109" s="138">
        <f t="shared" si="7"/>
        <v>2.2857142857142856</v>
      </c>
    </row>
    <row r="110" spans="1:3" s="139" customFormat="1" ht="18.75" customHeight="1" x14ac:dyDescent="0.2">
      <c r="A110" s="136" t="s">
        <v>101</v>
      </c>
      <c r="B110" s="137">
        <v>1</v>
      </c>
      <c r="C110" s="138">
        <f t="shared" si="7"/>
        <v>0.5714285714285714</v>
      </c>
    </row>
    <row r="111" spans="1:3" s="139" customFormat="1" ht="18.75" customHeight="1" x14ac:dyDescent="0.2">
      <c r="A111" s="136" t="s">
        <v>98</v>
      </c>
      <c r="B111" s="137">
        <v>1</v>
      </c>
      <c r="C111" s="138">
        <f t="shared" si="7"/>
        <v>0.5714285714285714</v>
      </c>
    </row>
    <row r="112" spans="1:3" s="139" customFormat="1" ht="18.75" customHeight="1" x14ac:dyDescent="0.2">
      <c r="A112" s="136" t="s">
        <v>108</v>
      </c>
      <c r="B112" s="137">
        <v>3</v>
      </c>
      <c r="C112" s="138">
        <f t="shared" si="7"/>
        <v>1.7142857142857142</v>
      </c>
    </row>
    <row r="113" spans="1:4" s="139" customFormat="1" ht="18.75" customHeight="1" x14ac:dyDescent="0.2">
      <c r="A113" s="136" t="s">
        <v>100</v>
      </c>
      <c r="B113" s="137">
        <v>2</v>
      </c>
      <c r="C113" s="138">
        <f t="shared" si="7"/>
        <v>1.1428571428571428</v>
      </c>
    </row>
    <row r="114" spans="1:4" s="139" customFormat="1" ht="18.75" customHeight="1" x14ac:dyDescent="0.2">
      <c r="A114" s="136" t="s">
        <v>287</v>
      </c>
      <c r="B114" s="137">
        <v>2</v>
      </c>
      <c r="C114" s="140">
        <f t="shared" si="7"/>
        <v>1.1428571428571428</v>
      </c>
    </row>
    <row r="115" spans="1:4" s="139" customFormat="1" ht="18.75" customHeight="1" x14ac:dyDescent="0.2">
      <c r="A115" s="141" t="s">
        <v>79</v>
      </c>
      <c r="B115" s="127"/>
      <c r="C115" s="138"/>
    </row>
    <row r="116" spans="1:4" s="139" customFormat="1" ht="18.75" customHeight="1" x14ac:dyDescent="0.2">
      <c r="A116" s="136" t="s">
        <v>97</v>
      </c>
      <c r="B116" s="142">
        <v>6</v>
      </c>
      <c r="C116" s="138">
        <f>B116*100/175</f>
        <v>3.4285714285714284</v>
      </c>
      <c r="D116" s="143"/>
    </row>
    <row r="117" spans="1:4" s="139" customFormat="1" ht="18.75" customHeight="1" x14ac:dyDescent="0.2">
      <c r="A117" s="136" t="s">
        <v>287</v>
      </c>
      <c r="B117" s="142">
        <v>1</v>
      </c>
      <c r="C117" s="138">
        <f t="shared" ref="C117:C127" si="8">B117*100/175</f>
        <v>0.5714285714285714</v>
      </c>
      <c r="D117" s="144"/>
    </row>
    <row r="118" spans="1:4" s="139" customFormat="1" ht="18.75" customHeight="1" x14ac:dyDescent="0.2">
      <c r="A118" s="136" t="s">
        <v>104</v>
      </c>
      <c r="B118" s="142">
        <v>11</v>
      </c>
      <c r="C118" s="138">
        <f t="shared" si="8"/>
        <v>6.2857142857142856</v>
      </c>
      <c r="D118" s="144"/>
    </row>
    <row r="119" spans="1:4" s="139" customFormat="1" ht="18.75" customHeight="1" x14ac:dyDescent="0.2">
      <c r="A119" s="136" t="s">
        <v>98</v>
      </c>
      <c r="B119" s="137">
        <v>2</v>
      </c>
      <c r="C119" s="138">
        <f t="shared" si="8"/>
        <v>1.1428571428571428</v>
      </c>
    </row>
    <row r="120" spans="1:4" s="139" customFormat="1" ht="18.75" customHeight="1" x14ac:dyDescent="0.2">
      <c r="A120" s="136" t="s">
        <v>100</v>
      </c>
      <c r="B120" s="137">
        <v>1</v>
      </c>
      <c r="C120" s="138">
        <f t="shared" si="8"/>
        <v>0.5714285714285714</v>
      </c>
      <c r="D120" s="144"/>
    </row>
    <row r="121" spans="1:4" s="139" customFormat="1" ht="18.75" customHeight="1" x14ac:dyDescent="0.2">
      <c r="A121" s="136" t="s">
        <v>108</v>
      </c>
      <c r="B121" s="137">
        <v>3</v>
      </c>
      <c r="C121" s="138">
        <f t="shared" si="8"/>
        <v>1.7142857142857142</v>
      </c>
      <c r="D121" s="144"/>
    </row>
    <row r="122" spans="1:4" s="139" customFormat="1" ht="18.75" customHeight="1" x14ac:dyDescent="0.2">
      <c r="A122" s="136" t="s">
        <v>99</v>
      </c>
      <c r="B122" s="137">
        <v>7</v>
      </c>
      <c r="C122" s="138">
        <f t="shared" si="8"/>
        <v>4</v>
      </c>
    </row>
    <row r="123" spans="1:4" s="139" customFormat="1" ht="18.75" customHeight="1" x14ac:dyDescent="0.2">
      <c r="A123" s="136" t="s">
        <v>105</v>
      </c>
      <c r="B123" s="137">
        <v>1</v>
      </c>
      <c r="C123" s="138">
        <f t="shared" si="8"/>
        <v>0.5714285714285714</v>
      </c>
      <c r="D123" s="144"/>
    </row>
    <row r="124" spans="1:4" s="139" customFormat="1" ht="18.75" customHeight="1" x14ac:dyDescent="0.2">
      <c r="A124" s="136" t="s">
        <v>217</v>
      </c>
      <c r="B124" s="137">
        <v>3</v>
      </c>
      <c r="C124" s="138">
        <f t="shared" si="8"/>
        <v>1.7142857142857142</v>
      </c>
      <c r="D124" s="144"/>
    </row>
    <row r="125" spans="1:4" s="139" customFormat="1" ht="18.75" customHeight="1" x14ac:dyDescent="0.2">
      <c r="A125" s="136" t="s">
        <v>103</v>
      </c>
      <c r="B125" s="137">
        <v>1</v>
      </c>
      <c r="C125" s="138">
        <f t="shared" si="8"/>
        <v>0.5714285714285714</v>
      </c>
      <c r="D125" s="144"/>
    </row>
    <row r="126" spans="1:4" s="139" customFormat="1" ht="18.75" customHeight="1" x14ac:dyDescent="0.2">
      <c r="A126" s="136" t="s">
        <v>101</v>
      </c>
      <c r="B126" s="142">
        <v>1</v>
      </c>
      <c r="C126" s="138">
        <f t="shared" si="8"/>
        <v>0.5714285714285714</v>
      </c>
      <c r="D126" s="144"/>
    </row>
    <row r="127" spans="1:4" s="139" customFormat="1" ht="18.75" customHeight="1" x14ac:dyDescent="0.2">
      <c r="A127" s="154" t="s">
        <v>289</v>
      </c>
      <c r="B127" s="153">
        <v>1</v>
      </c>
      <c r="C127" s="140">
        <f t="shared" si="8"/>
        <v>0.5714285714285714</v>
      </c>
      <c r="D127" s="143"/>
    </row>
    <row r="129" spans="1:4" x14ac:dyDescent="0.3">
      <c r="A129" s="205"/>
      <c r="B129" s="206"/>
      <c r="C129" s="206"/>
    </row>
    <row r="130" spans="1:4" x14ac:dyDescent="0.3">
      <c r="A130" s="205"/>
      <c r="B130" s="206"/>
      <c r="C130" s="206"/>
    </row>
    <row r="131" spans="1:4" x14ac:dyDescent="0.3">
      <c r="A131" s="205"/>
      <c r="B131" s="206"/>
      <c r="C131" s="206"/>
    </row>
    <row r="132" spans="1:4" x14ac:dyDescent="0.3">
      <c r="A132" s="205"/>
      <c r="B132" s="206"/>
      <c r="C132" s="206"/>
    </row>
    <row r="133" spans="1:4" s="139" customFormat="1" ht="18.75" customHeight="1" x14ac:dyDescent="0.2">
      <c r="A133" s="158"/>
      <c r="B133" s="159"/>
      <c r="C133" s="155"/>
      <c r="D133" s="144"/>
    </row>
    <row r="134" spans="1:4" s="139" customFormat="1" ht="18.75" customHeight="1" x14ac:dyDescent="0.2">
      <c r="A134" s="158"/>
      <c r="B134" s="159"/>
      <c r="C134" s="155"/>
      <c r="D134" s="144"/>
    </row>
    <row r="135" spans="1:4" s="139" customFormat="1" ht="18.75" customHeight="1" x14ac:dyDescent="0.2">
      <c r="A135" s="158"/>
      <c r="B135" s="159"/>
      <c r="C135" s="155"/>
      <c r="D135" s="144"/>
    </row>
    <row r="136" spans="1:4" s="139" customFormat="1" ht="18.75" customHeight="1" x14ac:dyDescent="0.2">
      <c r="A136" s="158"/>
      <c r="B136" s="159"/>
      <c r="C136" s="155"/>
      <c r="D136" s="144"/>
    </row>
    <row r="137" spans="1:4" s="139" customFormat="1" ht="18.75" customHeight="1" x14ac:dyDescent="0.2">
      <c r="A137" s="158"/>
      <c r="B137" s="159"/>
      <c r="C137" s="155"/>
      <c r="D137" s="144"/>
    </row>
    <row r="138" spans="1:4" s="139" customFormat="1" ht="18.75" customHeight="1" x14ac:dyDescent="0.2">
      <c r="A138" s="158"/>
      <c r="B138" s="159"/>
      <c r="C138" s="155"/>
      <c r="D138" s="144"/>
    </row>
    <row r="139" spans="1:4" s="139" customFormat="1" ht="18.75" customHeight="1" x14ac:dyDescent="0.2">
      <c r="A139" s="195"/>
      <c r="B139" s="200"/>
      <c r="C139" s="201"/>
      <c r="D139" s="144"/>
    </row>
    <row r="140" spans="1:4" s="139" customFormat="1" ht="18.75" customHeight="1" x14ac:dyDescent="0.2">
      <c r="A140" s="44" t="s">
        <v>73</v>
      </c>
      <c r="B140" s="45" t="s">
        <v>74</v>
      </c>
      <c r="C140" s="146" t="s">
        <v>75</v>
      </c>
      <c r="D140" s="144"/>
    </row>
    <row r="141" spans="1:4" s="139" customFormat="1" ht="18.75" customHeight="1" x14ac:dyDescent="0.2">
      <c r="A141" s="141" t="s">
        <v>106</v>
      </c>
      <c r="B141" s="164"/>
      <c r="C141" s="156"/>
      <c r="D141" s="144"/>
    </row>
    <row r="142" spans="1:4" s="139" customFormat="1" ht="18.75" customHeight="1" x14ac:dyDescent="0.2">
      <c r="A142" s="136" t="s">
        <v>97</v>
      </c>
      <c r="B142" s="137">
        <v>4</v>
      </c>
      <c r="C142" s="138">
        <f>B142*100/175</f>
        <v>2.2857142857142856</v>
      </c>
      <c r="D142" s="144"/>
    </row>
    <row r="143" spans="1:4" s="139" customFormat="1" ht="18.75" customHeight="1" x14ac:dyDescent="0.2">
      <c r="A143" s="152" t="s">
        <v>104</v>
      </c>
      <c r="B143" s="137">
        <v>11</v>
      </c>
      <c r="C143" s="138">
        <f t="shared" ref="C143:C150" si="9">B143*100/175</f>
        <v>6.2857142857142856</v>
      </c>
      <c r="D143" s="144"/>
    </row>
    <row r="144" spans="1:4" s="139" customFormat="1" ht="18.75" customHeight="1" x14ac:dyDescent="0.2">
      <c r="A144" s="152" t="s">
        <v>100</v>
      </c>
      <c r="B144" s="137">
        <v>2</v>
      </c>
      <c r="C144" s="138">
        <f t="shared" si="9"/>
        <v>1.1428571428571428</v>
      </c>
      <c r="D144" s="144"/>
    </row>
    <row r="145" spans="1:4" s="139" customFormat="1" ht="18.75" customHeight="1" x14ac:dyDescent="0.2">
      <c r="A145" s="152" t="s">
        <v>99</v>
      </c>
      <c r="B145" s="137">
        <v>3</v>
      </c>
      <c r="C145" s="138">
        <f t="shared" si="9"/>
        <v>1.7142857142857142</v>
      </c>
      <c r="D145" s="144"/>
    </row>
    <row r="146" spans="1:4" s="139" customFormat="1" ht="18.75" customHeight="1" x14ac:dyDescent="0.2">
      <c r="A146" s="152" t="s">
        <v>102</v>
      </c>
      <c r="B146" s="137">
        <v>3</v>
      </c>
      <c r="C146" s="138">
        <f t="shared" si="9"/>
        <v>1.7142857142857142</v>
      </c>
      <c r="D146" s="144"/>
    </row>
    <row r="147" spans="1:4" s="139" customFormat="1" ht="18.75" customHeight="1" x14ac:dyDescent="0.2">
      <c r="A147" s="152" t="s">
        <v>98</v>
      </c>
      <c r="B147" s="137">
        <v>2</v>
      </c>
      <c r="C147" s="138">
        <f t="shared" si="9"/>
        <v>1.1428571428571428</v>
      </c>
      <c r="D147" s="144"/>
    </row>
    <row r="148" spans="1:4" s="139" customFormat="1" ht="18.75" customHeight="1" x14ac:dyDescent="0.2">
      <c r="A148" s="152" t="s">
        <v>101</v>
      </c>
      <c r="B148" s="137">
        <v>2</v>
      </c>
      <c r="C148" s="138">
        <f t="shared" si="9"/>
        <v>1.1428571428571428</v>
      </c>
      <c r="D148" s="144"/>
    </row>
    <row r="149" spans="1:4" s="139" customFormat="1" ht="18.75" customHeight="1" x14ac:dyDescent="0.2">
      <c r="A149" s="136" t="s">
        <v>105</v>
      </c>
      <c r="B149" s="137">
        <v>2</v>
      </c>
      <c r="C149" s="138">
        <f t="shared" si="9"/>
        <v>1.1428571428571428</v>
      </c>
      <c r="D149" s="144"/>
    </row>
    <row r="150" spans="1:4" ht="21" x14ac:dyDescent="0.3">
      <c r="A150" s="136" t="s">
        <v>288</v>
      </c>
      <c r="B150" s="153">
        <v>4</v>
      </c>
      <c r="C150" s="140">
        <f t="shared" si="9"/>
        <v>2.2857142857142856</v>
      </c>
    </row>
    <row r="151" spans="1:4" s="139" customFormat="1" ht="18.75" customHeight="1" x14ac:dyDescent="0.2">
      <c r="A151" s="141" t="s">
        <v>107</v>
      </c>
      <c r="B151" s="137"/>
      <c r="C151" s="156"/>
      <c r="D151" s="144"/>
    </row>
    <row r="152" spans="1:4" s="139" customFormat="1" ht="18.75" customHeight="1" x14ac:dyDescent="0.2">
      <c r="A152" s="136" t="s">
        <v>511</v>
      </c>
      <c r="B152" s="137">
        <v>5</v>
      </c>
      <c r="C152" s="138">
        <f>B152*100/175</f>
        <v>2.8571428571428572</v>
      </c>
      <c r="D152" s="144"/>
    </row>
    <row r="153" spans="1:4" s="139" customFormat="1" ht="18.75" customHeight="1" x14ac:dyDescent="0.2">
      <c r="A153" s="136" t="s">
        <v>512</v>
      </c>
      <c r="B153" s="137">
        <v>8</v>
      </c>
      <c r="C153" s="138">
        <f t="shared" ref="C153:C165" si="10">B153*100/175</f>
        <v>4.5714285714285712</v>
      </c>
      <c r="D153" s="144"/>
    </row>
    <row r="154" spans="1:4" s="139" customFormat="1" ht="18.75" customHeight="1" x14ac:dyDescent="0.2">
      <c r="A154" s="136" t="s">
        <v>513</v>
      </c>
      <c r="B154" s="137">
        <v>3</v>
      </c>
      <c r="C154" s="138">
        <f t="shared" si="10"/>
        <v>1.7142857142857142</v>
      </c>
      <c r="D154" s="144"/>
    </row>
    <row r="155" spans="1:4" s="139" customFormat="1" ht="18.75" customHeight="1" x14ac:dyDescent="0.2">
      <c r="A155" s="136" t="s">
        <v>515</v>
      </c>
      <c r="B155" s="137">
        <v>2</v>
      </c>
      <c r="C155" s="138">
        <f t="shared" si="10"/>
        <v>1.1428571428571428</v>
      </c>
      <c r="D155" s="144"/>
    </row>
    <row r="156" spans="1:4" s="139" customFormat="1" ht="18.75" customHeight="1" x14ac:dyDescent="0.2">
      <c r="A156" s="136" t="s">
        <v>514</v>
      </c>
      <c r="B156" s="137">
        <v>4</v>
      </c>
      <c r="C156" s="138">
        <f t="shared" si="10"/>
        <v>2.2857142857142856</v>
      </c>
      <c r="D156" s="144"/>
    </row>
    <row r="157" spans="1:4" s="139" customFormat="1" ht="18.75" customHeight="1" x14ac:dyDescent="0.2">
      <c r="A157" s="136" t="s">
        <v>516</v>
      </c>
      <c r="B157" s="137">
        <v>3</v>
      </c>
      <c r="C157" s="138">
        <f t="shared" si="10"/>
        <v>1.7142857142857142</v>
      </c>
      <c r="D157" s="144"/>
    </row>
    <row r="158" spans="1:4" s="139" customFormat="1" ht="18.75" customHeight="1" x14ac:dyDescent="0.2">
      <c r="A158" s="136" t="s">
        <v>517</v>
      </c>
      <c r="B158" s="137">
        <v>2</v>
      </c>
      <c r="C158" s="138">
        <f t="shared" si="10"/>
        <v>1.1428571428571428</v>
      </c>
      <c r="D158" s="144"/>
    </row>
    <row r="159" spans="1:4" s="139" customFormat="1" ht="18.75" customHeight="1" x14ac:dyDescent="0.2">
      <c r="A159" s="136" t="s">
        <v>518</v>
      </c>
      <c r="B159" s="137">
        <v>1</v>
      </c>
      <c r="C159" s="138">
        <f t="shared" si="10"/>
        <v>0.5714285714285714</v>
      </c>
      <c r="D159" s="144"/>
    </row>
    <row r="160" spans="1:4" s="139" customFormat="1" ht="18.75" customHeight="1" x14ac:dyDescent="0.2">
      <c r="A160" s="136" t="s">
        <v>520</v>
      </c>
      <c r="B160" s="137">
        <v>1</v>
      </c>
      <c r="C160" s="138">
        <f t="shared" si="10"/>
        <v>0.5714285714285714</v>
      </c>
      <c r="D160" s="144"/>
    </row>
    <row r="161" spans="1:4" s="139" customFormat="1" ht="18.75" customHeight="1" x14ac:dyDescent="0.2">
      <c r="A161" s="136" t="s">
        <v>519</v>
      </c>
      <c r="B161" s="137">
        <v>3</v>
      </c>
      <c r="C161" s="138">
        <f t="shared" si="10"/>
        <v>1.7142857142857142</v>
      </c>
      <c r="D161" s="144"/>
    </row>
    <row r="162" spans="1:4" s="139" customFormat="1" ht="18.75" customHeight="1" x14ac:dyDescent="0.2">
      <c r="A162" s="136" t="s">
        <v>521</v>
      </c>
      <c r="B162" s="137">
        <v>1</v>
      </c>
      <c r="C162" s="138">
        <f t="shared" si="10"/>
        <v>0.5714285714285714</v>
      </c>
      <c r="D162" s="144"/>
    </row>
    <row r="163" spans="1:4" s="139" customFormat="1" ht="18.75" customHeight="1" x14ac:dyDescent="0.2">
      <c r="A163" s="136" t="s">
        <v>523</v>
      </c>
      <c r="B163" s="137">
        <v>1</v>
      </c>
      <c r="C163" s="138">
        <f t="shared" si="10"/>
        <v>0.5714285714285714</v>
      </c>
      <c r="D163" s="144"/>
    </row>
    <row r="164" spans="1:4" s="139" customFormat="1" ht="18.75" customHeight="1" x14ac:dyDescent="0.2">
      <c r="A164" s="136" t="s">
        <v>522</v>
      </c>
      <c r="B164" s="137">
        <v>2</v>
      </c>
      <c r="C164" s="138">
        <f t="shared" si="10"/>
        <v>1.1428571428571428</v>
      </c>
      <c r="D164" s="144"/>
    </row>
    <row r="165" spans="1:4" s="139" customFormat="1" ht="18.75" customHeight="1" x14ac:dyDescent="0.2">
      <c r="A165" s="136" t="s">
        <v>524</v>
      </c>
      <c r="B165" s="137">
        <v>1</v>
      </c>
      <c r="C165" s="138">
        <f t="shared" si="10"/>
        <v>0.5714285714285714</v>
      </c>
      <c r="D165" s="144"/>
    </row>
    <row r="166" spans="1:4" s="139" customFormat="1" ht="18.75" customHeight="1" x14ac:dyDescent="0.2">
      <c r="A166" s="141" t="s">
        <v>218</v>
      </c>
      <c r="B166" s="168"/>
      <c r="C166" s="156"/>
      <c r="D166" s="144"/>
    </row>
    <row r="167" spans="1:4" s="139" customFormat="1" ht="18.75" customHeight="1" x14ac:dyDescent="0.2">
      <c r="A167" s="136" t="s">
        <v>511</v>
      </c>
      <c r="B167" s="137">
        <v>2</v>
      </c>
      <c r="C167" s="138">
        <f>B167*100/175</f>
        <v>1.1428571428571428</v>
      </c>
      <c r="D167" s="144"/>
    </row>
    <row r="168" spans="1:4" s="139" customFormat="1" ht="18.75" customHeight="1" x14ac:dyDescent="0.2">
      <c r="A168" s="136" t="s">
        <v>512</v>
      </c>
      <c r="B168" s="137">
        <v>7</v>
      </c>
      <c r="C168" s="138">
        <f t="shared" ref="C168:C182" si="11">B168*100/175</f>
        <v>4</v>
      </c>
      <c r="D168" s="144"/>
    </row>
    <row r="169" spans="1:4" s="139" customFormat="1" ht="18.75" customHeight="1" x14ac:dyDescent="0.2">
      <c r="A169" s="136" t="s">
        <v>513</v>
      </c>
      <c r="B169" s="137">
        <v>2</v>
      </c>
      <c r="C169" s="138">
        <f t="shared" si="11"/>
        <v>1.1428571428571428</v>
      </c>
      <c r="D169" s="144"/>
    </row>
    <row r="170" spans="1:4" s="139" customFormat="1" ht="18.75" customHeight="1" x14ac:dyDescent="0.2">
      <c r="A170" s="136" t="s">
        <v>515</v>
      </c>
      <c r="B170" s="137">
        <v>2</v>
      </c>
      <c r="C170" s="138">
        <f t="shared" si="11"/>
        <v>1.1428571428571428</v>
      </c>
      <c r="D170" s="144"/>
    </row>
    <row r="171" spans="1:4" s="139" customFormat="1" ht="18.75" customHeight="1" x14ac:dyDescent="0.2">
      <c r="A171" s="136" t="s">
        <v>514</v>
      </c>
      <c r="B171" s="137">
        <v>2</v>
      </c>
      <c r="C171" s="138">
        <f t="shared" si="11"/>
        <v>1.1428571428571428</v>
      </c>
      <c r="D171" s="144"/>
    </row>
    <row r="172" spans="1:4" s="139" customFormat="1" ht="18.75" customHeight="1" x14ac:dyDescent="0.2">
      <c r="A172" s="136" t="s">
        <v>516</v>
      </c>
      <c r="B172" s="137">
        <v>8</v>
      </c>
      <c r="C172" s="138">
        <f t="shared" si="11"/>
        <v>4.5714285714285712</v>
      </c>
      <c r="D172" s="144"/>
    </row>
    <row r="173" spans="1:4" s="139" customFormat="1" ht="18.75" customHeight="1" x14ac:dyDescent="0.2">
      <c r="A173" s="136" t="s">
        <v>522</v>
      </c>
      <c r="B173" s="142">
        <v>3</v>
      </c>
      <c r="C173" s="138">
        <f t="shared" si="11"/>
        <v>1.7142857142857142</v>
      </c>
      <c r="D173" s="144"/>
    </row>
    <row r="174" spans="1:4" s="139" customFormat="1" ht="18.75" customHeight="1" x14ac:dyDescent="0.2">
      <c r="A174" s="136" t="s">
        <v>523</v>
      </c>
      <c r="B174" s="142">
        <v>1</v>
      </c>
      <c r="C174" s="138">
        <f t="shared" si="11"/>
        <v>0.5714285714285714</v>
      </c>
      <c r="D174" s="144"/>
    </row>
    <row r="175" spans="1:4" s="139" customFormat="1" ht="18.75" customHeight="1" x14ac:dyDescent="0.2">
      <c r="A175" s="202" t="s">
        <v>520</v>
      </c>
      <c r="B175" s="196">
        <v>3</v>
      </c>
      <c r="C175" s="140">
        <f t="shared" si="11"/>
        <v>1.7142857142857142</v>
      </c>
      <c r="D175" s="144"/>
    </row>
    <row r="176" spans="1:4" s="139" customFormat="1" ht="18.75" customHeight="1" x14ac:dyDescent="0.2">
      <c r="A176" s="195"/>
      <c r="B176" s="200"/>
      <c r="C176" s="201"/>
      <c r="D176" s="144"/>
    </row>
    <row r="177" spans="1:4" s="139" customFormat="1" ht="18.75" customHeight="1" x14ac:dyDescent="0.2">
      <c r="A177" s="44" t="s">
        <v>73</v>
      </c>
      <c r="B177" s="45" t="s">
        <v>74</v>
      </c>
      <c r="C177" s="146" t="s">
        <v>75</v>
      </c>
      <c r="D177" s="144"/>
    </row>
    <row r="178" spans="1:4" s="139" customFormat="1" ht="18.75" customHeight="1" x14ac:dyDescent="0.2">
      <c r="A178" s="141" t="s">
        <v>519</v>
      </c>
      <c r="B178" s="137">
        <v>3</v>
      </c>
      <c r="C178" s="138">
        <f t="shared" si="11"/>
        <v>1.7142857142857142</v>
      </c>
      <c r="D178" s="144"/>
    </row>
    <row r="179" spans="1:4" ht="21" x14ac:dyDescent="0.3">
      <c r="A179" s="136" t="s">
        <v>521</v>
      </c>
      <c r="B179" s="137">
        <v>1</v>
      </c>
      <c r="C179" s="138">
        <f t="shared" si="11"/>
        <v>0.5714285714285714</v>
      </c>
    </row>
    <row r="180" spans="1:4" ht="21" x14ac:dyDescent="0.3">
      <c r="A180" s="136" t="s">
        <v>525</v>
      </c>
      <c r="B180" s="137">
        <v>1</v>
      </c>
      <c r="C180" s="138">
        <f t="shared" si="11"/>
        <v>0.5714285714285714</v>
      </c>
    </row>
    <row r="181" spans="1:4" ht="21" x14ac:dyDescent="0.3">
      <c r="A181" s="154" t="s">
        <v>526</v>
      </c>
      <c r="B181" s="196">
        <v>2</v>
      </c>
      <c r="C181" s="138">
        <f t="shared" si="11"/>
        <v>1.1428571428571428</v>
      </c>
    </row>
    <row r="182" spans="1:4" s="139" customFormat="1" ht="18.75" customHeight="1" x14ac:dyDescent="0.2">
      <c r="A182" s="78" t="s">
        <v>82</v>
      </c>
      <c r="B182" s="145">
        <f>SUM(B106:B181)</f>
        <v>175</v>
      </c>
      <c r="C182" s="146">
        <f t="shared" si="11"/>
        <v>100</v>
      </c>
    </row>
    <row r="183" spans="1:4" s="139" customFormat="1" ht="18.75" customHeight="1" x14ac:dyDescent="0.2">
      <c r="A183" s="197"/>
      <c r="B183" s="198"/>
      <c r="C183" s="199"/>
    </row>
    <row r="184" spans="1:4" s="7" customFormat="1" ht="21" x14ac:dyDescent="0.35">
      <c r="A184" s="6" t="s">
        <v>611</v>
      </c>
      <c r="B184" s="10"/>
      <c r="C184" s="10"/>
    </row>
    <row r="185" spans="1:4" s="7" customFormat="1" ht="21" x14ac:dyDescent="0.35">
      <c r="A185" s="173" t="s">
        <v>642</v>
      </c>
      <c r="B185" s="38"/>
      <c r="C185" s="39"/>
    </row>
    <row r="186" spans="1:4" s="7" customFormat="1" ht="21" x14ac:dyDescent="0.35">
      <c r="A186" s="173" t="s">
        <v>643</v>
      </c>
      <c r="B186" s="38"/>
      <c r="C186" s="39"/>
    </row>
    <row r="187" spans="1:4" s="7" customFormat="1" ht="21" x14ac:dyDescent="0.35">
      <c r="A187" s="173" t="s">
        <v>610</v>
      </c>
      <c r="B187" s="38"/>
      <c r="C187" s="39"/>
    </row>
    <row r="188" spans="1:4" s="7" customFormat="1" ht="21" x14ac:dyDescent="0.35">
      <c r="A188" s="173" t="s">
        <v>636</v>
      </c>
      <c r="B188" s="38"/>
      <c r="C188" s="39"/>
    </row>
    <row r="189" spans="1:4" s="7" customFormat="1" ht="21" x14ac:dyDescent="0.35">
      <c r="A189" s="6" t="s">
        <v>637</v>
      </c>
      <c r="B189" s="10"/>
      <c r="C189" s="10"/>
    </row>
    <row r="190" spans="1:4" s="7" customFormat="1" ht="21" x14ac:dyDescent="0.35">
      <c r="A190" s="6" t="s">
        <v>638</v>
      </c>
      <c r="B190" s="10"/>
      <c r="C190" s="10"/>
    </row>
    <row r="191" spans="1:4" s="7" customFormat="1" ht="21" x14ac:dyDescent="0.35">
      <c r="A191" s="6" t="s">
        <v>639</v>
      </c>
      <c r="B191" s="10"/>
      <c r="C191" s="10"/>
    </row>
    <row r="192" spans="1:4" s="7" customFormat="1" ht="21" x14ac:dyDescent="0.35">
      <c r="A192" s="6" t="s">
        <v>641</v>
      </c>
      <c r="B192" s="10"/>
      <c r="C192" s="10"/>
    </row>
    <row r="193" spans="1:4" s="7" customFormat="1" ht="21" x14ac:dyDescent="0.35">
      <c r="A193" s="6" t="s">
        <v>640</v>
      </c>
      <c r="B193" s="10"/>
      <c r="C193" s="10"/>
    </row>
    <row r="194" spans="1:4" s="53" customFormat="1" ht="21" x14ac:dyDescent="0.35">
      <c r="A194" s="104"/>
      <c r="B194" s="105"/>
      <c r="C194" s="105"/>
    </row>
    <row r="195" spans="1:4" s="7" customFormat="1" ht="21" x14ac:dyDescent="0.35">
      <c r="A195" s="6"/>
      <c r="B195" s="10"/>
      <c r="C195" s="10"/>
    </row>
    <row r="196" spans="1:4" s="7" customFormat="1" ht="21.75" customHeight="1" x14ac:dyDescent="0.35">
      <c r="A196" s="40" t="s">
        <v>109</v>
      </c>
      <c r="B196" s="10"/>
      <c r="C196" s="10"/>
    </row>
    <row r="197" spans="1:4" s="7" customFormat="1" ht="21" x14ac:dyDescent="0.35">
      <c r="A197" s="54" t="s">
        <v>73</v>
      </c>
      <c r="B197" s="21" t="s">
        <v>74</v>
      </c>
      <c r="C197" s="21" t="s">
        <v>75</v>
      </c>
    </row>
    <row r="198" spans="1:4" s="7" customFormat="1" ht="21" x14ac:dyDescent="0.35">
      <c r="A198" s="22" t="s">
        <v>110</v>
      </c>
      <c r="B198" s="41"/>
      <c r="C198" s="41"/>
      <c r="D198" s="42"/>
    </row>
    <row r="199" spans="1:4" s="7" customFormat="1" ht="21" x14ac:dyDescent="0.35">
      <c r="A199" s="25" t="s">
        <v>527</v>
      </c>
      <c r="B199" s="26">
        <v>2</v>
      </c>
      <c r="C199" s="27">
        <f>B199*100/175</f>
        <v>1.1428571428571428</v>
      </c>
      <c r="D199" s="42"/>
    </row>
    <row r="200" spans="1:4" s="7" customFormat="1" ht="21" x14ac:dyDescent="0.35">
      <c r="A200" s="25" t="s">
        <v>528</v>
      </c>
      <c r="B200" s="26">
        <v>2</v>
      </c>
      <c r="C200" s="27">
        <f t="shared" ref="C200:C209" si="12">B200*100/175</f>
        <v>1.1428571428571428</v>
      </c>
      <c r="D200" s="42"/>
    </row>
    <row r="201" spans="1:4" s="7" customFormat="1" ht="21" x14ac:dyDescent="0.35">
      <c r="A201" s="25" t="s">
        <v>529</v>
      </c>
      <c r="B201" s="26">
        <v>8</v>
      </c>
      <c r="C201" s="27">
        <f t="shared" si="12"/>
        <v>4.5714285714285712</v>
      </c>
      <c r="D201" s="42"/>
    </row>
    <row r="202" spans="1:4" s="7" customFormat="1" ht="21" x14ac:dyDescent="0.35">
      <c r="A202" s="25" t="s">
        <v>530</v>
      </c>
      <c r="B202" s="26">
        <v>1</v>
      </c>
      <c r="C202" s="27">
        <f t="shared" si="12"/>
        <v>0.5714285714285714</v>
      </c>
      <c r="D202" s="42"/>
    </row>
    <row r="203" spans="1:4" s="7" customFormat="1" ht="21" x14ac:dyDescent="0.35">
      <c r="A203" s="25" t="s">
        <v>531</v>
      </c>
      <c r="B203" s="26">
        <v>4</v>
      </c>
      <c r="C203" s="27">
        <f t="shared" si="12"/>
        <v>2.2857142857142856</v>
      </c>
      <c r="D203" s="42"/>
    </row>
    <row r="204" spans="1:4" s="7" customFormat="1" ht="21" x14ac:dyDescent="0.35">
      <c r="A204" s="25" t="s">
        <v>532</v>
      </c>
      <c r="B204" s="26">
        <v>1</v>
      </c>
      <c r="C204" s="27">
        <f t="shared" si="12"/>
        <v>0.5714285714285714</v>
      </c>
      <c r="D204" s="42"/>
    </row>
    <row r="205" spans="1:4" s="7" customFormat="1" ht="21" x14ac:dyDescent="0.35">
      <c r="A205" s="25" t="s">
        <v>533</v>
      </c>
      <c r="B205" s="26">
        <v>1</v>
      </c>
      <c r="C205" s="27">
        <f t="shared" si="12"/>
        <v>0.5714285714285714</v>
      </c>
      <c r="D205" s="42"/>
    </row>
    <row r="206" spans="1:4" s="7" customFormat="1" ht="21" x14ac:dyDescent="0.35">
      <c r="A206" s="25" t="s">
        <v>534</v>
      </c>
      <c r="B206" s="26">
        <v>2</v>
      </c>
      <c r="C206" s="27">
        <f t="shared" si="12"/>
        <v>1.1428571428571428</v>
      </c>
      <c r="D206" s="42"/>
    </row>
    <row r="207" spans="1:4" s="7" customFormat="1" ht="21" x14ac:dyDescent="0.35">
      <c r="A207" s="25" t="s">
        <v>535</v>
      </c>
      <c r="B207" s="26">
        <v>1</v>
      </c>
      <c r="C207" s="27">
        <f t="shared" si="12"/>
        <v>0.5714285714285714</v>
      </c>
      <c r="D207" s="42"/>
    </row>
    <row r="208" spans="1:4" s="7" customFormat="1" ht="21" x14ac:dyDescent="0.35">
      <c r="A208" s="25" t="s">
        <v>536</v>
      </c>
      <c r="B208" s="26">
        <v>1</v>
      </c>
      <c r="C208" s="27">
        <f t="shared" si="12"/>
        <v>0.5714285714285714</v>
      </c>
      <c r="D208" s="42"/>
    </row>
    <row r="209" spans="1:4" s="7" customFormat="1" ht="21" x14ac:dyDescent="0.35">
      <c r="A209" s="28" t="s">
        <v>537</v>
      </c>
      <c r="B209" s="33">
        <v>1</v>
      </c>
      <c r="C209" s="30">
        <f t="shared" si="12"/>
        <v>0.5714285714285714</v>
      </c>
      <c r="D209" s="42"/>
    </row>
    <row r="210" spans="1:4" s="7" customFormat="1" ht="21" x14ac:dyDescent="0.35">
      <c r="A210" s="170"/>
      <c r="B210" s="171"/>
      <c r="C210" s="172"/>
      <c r="D210" s="43"/>
    </row>
    <row r="211" spans="1:4" s="7" customFormat="1" ht="21" x14ac:dyDescent="0.35">
      <c r="A211" s="34" t="s">
        <v>73</v>
      </c>
      <c r="B211" s="35" t="s">
        <v>74</v>
      </c>
      <c r="C211" s="35" t="s">
        <v>75</v>
      </c>
      <c r="D211" s="43"/>
    </row>
    <row r="212" spans="1:4" s="7" customFormat="1" ht="21" x14ac:dyDescent="0.35">
      <c r="A212" s="22" t="s">
        <v>538</v>
      </c>
      <c r="B212" s="32">
        <v>1</v>
      </c>
      <c r="C212" s="27">
        <f>B212*100/175</f>
        <v>0.5714285714285714</v>
      </c>
      <c r="D212" s="43"/>
    </row>
    <row r="213" spans="1:4" s="7" customFormat="1" ht="21" x14ac:dyDescent="0.35">
      <c r="A213" s="25" t="s">
        <v>539</v>
      </c>
      <c r="B213" s="32">
        <v>1</v>
      </c>
      <c r="C213" s="27">
        <f>B213*100/175</f>
        <v>0.5714285714285714</v>
      </c>
      <c r="D213" s="43"/>
    </row>
    <row r="214" spans="1:4" s="7" customFormat="1" ht="21" x14ac:dyDescent="0.35">
      <c r="A214" s="25" t="s">
        <v>540</v>
      </c>
      <c r="B214" s="32">
        <v>1</v>
      </c>
      <c r="C214" s="27">
        <f>B214*100/175</f>
        <v>0.5714285714285714</v>
      </c>
      <c r="D214" s="43"/>
    </row>
    <row r="215" spans="1:4" s="7" customFormat="1" ht="21" x14ac:dyDescent="0.35">
      <c r="A215" s="25" t="s">
        <v>541</v>
      </c>
      <c r="B215" s="32">
        <v>1</v>
      </c>
      <c r="C215" s="27">
        <f>B215*100/175</f>
        <v>0.5714285714285714</v>
      </c>
      <c r="D215" s="43"/>
    </row>
    <row r="216" spans="1:4" s="7" customFormat="1" ht="21" x14ac:dyDescent="0.35">
      <c r="A216" s="28" t="s">
        <v>542</v>
      </c>
      <c r="B216" s="33">
        <v>2</v>
      </c>
      <c r="C216" s="30">
        <f>B216*100/175</f>
        <v>1.1428571428571428</v>
      </c>
      <c r="D216" s="43"/>
    </row>
    <row r="217" spans="1:4" s="7" customFormat="1" ht="21" x14ac:dyDescent="0.35">
      <c r="A217" s="22" t="s">
        <v>79</v>
      </c>
      <c r="B217" s="20"/>
      <c r="C217" s="24"/>
      <c r="D217" s="43"/>
    </row>
    <row r="218" spans="1:4" s="7" customFormat="1" ht="21" x14ac:dyDescent="0.35">
      <c r="A218" s="25" t="s">
        <v>533</v>
      </c>
      <c r="B218" s="26">
        <v>1</v>
      </c>
      <c r="C218" s="27">
        <f>B218*100/175</f>
        <v>0.5714285714285714</v>
      </c>
      <c r="D218" s="43"/>
    </row>
    <row r="219" spans="1:4" s="7" customFormat="1" ht="21" x14ac:dyDescent="0.35">
      <c r="A219" s="25" t="s">
        <v>543</v>
      </c>
      <c r="B219" s="26">
        <v>1</v>
      </c>
      <c r="C219" s="27">
        <f t="shared" ref="C219:C237" si="13">B219*100/175</f>
        <v>0.5714285714285714</v>
      </c>
      <c r="D219" s="43"/>
    </row>
    <row r="220" spans="1:4" s="7" customFormat="1" ht="21" x14ac:dyDescent="0.35">
      <c r="A220" s="25" t="s">
        <v>544</v>
      </c>
      <c r="B220" s="26">
        <v>1</v>
      </c>
      <c r="C220" s="27">
        <f t="shared" si="13"/>
        <v>0.5714285714285714</v>
      </c>
      <c r="D220" s="43"/>
    </row>
    <row r="221" spans="1:4" s="7" customFormat="1" ht="21" x14ac:dyDescent="0.35">
      <c r="A221" s="25" t="s">
        <v>529</v>
      </c>
      <c r="B221" s="26">
        <v>11</v>
      </c>
      <c r="C221" s="27">
        <f t="shared" si="13"/>
        <v>6.2857142857142856</v>
      </c>
      <c r="D221" s="43"/>
    </row>
    <row r="222" spans="1:4" s="7" customFormat="1" ht="21" x14ac:dyDescent="0.35">
      <c r="A222" s="25" t="s">
        <v>545</v>
      </c>
      <c r="B222" s="26">
        <v>1</v>
      </c>
      <c r="C222" s="27">
        <f t="shared" si="13"/>
        <v>0.5714285714285714</v>
      </c>
      <c r="D222" s="43"/>
    </row>
    <row r="223" spans="1:4" s="7" customFormat="1" ht="21" x14ac:dyDescent="0.35">
      <c r="A223" s="25" t="s">
        <v>546</v>
      </c>
      <c r="B223" s="26">
        <v>2</v>
      </c>
      <c r="C223" s="27">
        <f t="shared" si="13"/>
        <v>1.1428571428571428</v>
      </c>
      <c r="D223" s="43"/>
    </row>
    <row r="224" spans="1:4" s="7" customFormat="1" ht="21" x14ac:dyDescent="0.35">
      <c r="A224" s="25" t="s">
        <v>538</v>
      </c>
      <c r="B224" s="26">
        <v>3</v>
      </c>
      <c r="C224" s="27">
        <f t="shared" si="13"/>
        <v>1.7142857142857142</v>
      </c>
      <c r="D224" s="43"/>
    </row>
    <row r="225" spans="1:4" s="7" customFormat="1" ht="21" x14ac:dyDescent="0.35">
      <c r="A225" s="25" t="s">
        <v>527</v>
      </c>
      <c r="B225" s="26">
        <v>2</v>
      </c>
      <c r="C225" s="27">
        <f t="shared" si="13"/>
        <v>1.1428571428571428</v>
      </c>
      <c r="D225" s="43"/>
    </row>
    <row r="226" spans="1:4" s="7" customFormat="1" ht="21" x14ac:dyDescent="0.35">
      <c r="A226" s="25" t="s">
        <v>528</v>
      </c>
      <c r="B226" s="26">
        <v>1</v>
      </c>
      <c r="C226" s="27">
        <f t="shared" si="13"/>
        <v>0.5714285714285714</v>
      </c>
      <c r="D226" s="43"/>
    </row>
    <row r="227" spans="1:4" s="7" customFormat="1" ht="21" x14ac:dyDescent="0.35">
      <c r="A227" s="25" t="s">
        <v>547</v>
      </c>
      <c r="B227" s="26">
        <v>2</v>
      </c>
      <c r="C227" s="27">
        <f t="shared" si="13"/>
        <v>1.1428571428571428</v>
      </c>
      <c r="D227" s="43"/>
    </row>
    <row r="228" spans="1:4" s="7" customFormat="1" ht="21" x14ac:dyDescent="0.35">
      <c r="A228" s="25" t="s">
        <v>557</v>
      </c>
      <c r="B228" s="26">
        <v>1</v>
      </c>
      <c r="C228" s="27">
        <f t="shared" si="13"/>
        <v>0.5714285714285714</v>
      </c>
      <c r="D228" s="43"/>
    </row>
    <row r="229" spans="1:4" s="7" customFormat="1" ht="21" x14ac:dyDescent="0.35">
      <c r="A229" s="25" t="s">
        <v>548</v>
      </c>
      <c r="B229" s="26">
        <v>2</v>
      </c>
      <c r="C229" s="27">
        <f t="shared" si="13"/>
        <v>1.1428571428571428</v>
      </c>
      <c r="D229" s="43"/>
    </row>
    <row r="230" spans="1:4" s="7" customFormat="1" ht="21" x14ac:dyDescent="0.35">
      <c r="A230" s="25" t="s">
        <v>534</v>
      </c>
      <c r="B230" s="26">
        <v>1</v>
      </c>
      <c r="C230" s="27">
        <f t="shared" si="13"/>
        <v>0.5714285714285714</v>
      </c>
      <c r="D230" s="43"/>
    </row>
    <row r="231" spans="1:4" s="7" customFormat="1" ht="21" x14ac:dyDescent="0.35">
      <c r="A231" s="25" t="s">
        <v>549</v>
      </c>
      <c r="B231" s="26">
        <v>1</v>
      </c>
      <c r="C231" s="27">
        <f t="shared" si="13"/>
        <v>0.5714285714285714</v>
      </c>
      <c r="D231" s="43"/>
    </row>
    <row r="232" spans="1:4" s="7" customFormat="1" ht="21" x14ac:dyDescent="0.35">
      <c r="A232" s="25" t="s">
        <v>550</v>
      </c>
      <c r="B232" s="26">
        <v>1</v>
      </c>
      <c r="C232" s="27">
        <f t="shared" si="13"/>
        <v>0.5714285714285714</v>
      </c>
      <c r="D232" s="43"/>
    </row>
    <row r="233" spans="1:4" s="7" customFormat="1" ht="21" x14ac:dyDescent="0.35">
      <c r="A233" s="25" t="s">
        <v>531</v>
      </c>
      <c r="B233" s="26">
        <v>2</v>
      </c>
      <c r="C233" s="27">
        <f t="shared" si="13"/>
        <v>1.1428571428571428</v>
      </c>
      <c r="D233" s="43"/>
    </row>
    <row r="234" spans="1:4" s="7" customFormat="1" ht="21" x14ac:dyDescent="0.35">
      <c r="A234" s="25" t="s">
        <v>551</v>
      </c>
      <c r="B234" s="26">
        <v>1</v>
      </c>
      <c r="C234" s="27">
        <f t="shared" si="13"/>
        <v>0.5714285714285714</v>
      </c>
      <c r="D234" s="43"/>
    </row>
    <row r="235" spans="1:4" s="7" customFormat="1" ht="21" x14ac:dyDescent="0.35">
      <c r="A235" s="25" t="s">
        <v>530</v>
      </c>
      <c r="B235" s="26">
        <v>2</v>
      </c>
      <c r="C235" s="27">
        <f t="shared" si="13"/>
        <v>1.1428571428571428</v>
      </c>
      <c r="D235" s="43"/>
    </row>
    <row r="236" spans="1:4" s="7" customFormat="1" ht="21" x14ac:dyDescent="0.35">
      <c r="A236" s="25" t="s">
        <v>554</v>
      </c>
      <c r="B236" s="26">
        <v>1</v>
      </c>
      <c r="C236" s="27">
        <f t="shared" si="13"/>
        <v>0.5714285714285714</v>
      </c>
      <c r="D236" s="43"/>
    </row>
    <row r="237" spans="1:4" s="7" customFormat="1" ht="21" x14ac:dyDescent="0.35">
      <c r="A237" s="28" t="s">
        <v>552</v>
      </c>
      <c r="B237" s="29">
        <v>1</v>
      </c>
      <c r="C237" s="30">
        <f t="shared" si="13"/>
        <v>0.5714285714285714</v>
      </c>
      <c r="D237" s="43"/>
    </row>
    <row r="238" spans="1:4" s="7" customFormat="1" ht="21" x14ac:dyDescent="0.35">
      <c r="A238" s="49"/>
      <c r="B238" s="148"/>
      <c r="C238" s="169"/>
      <c r="D238" s="43"/>
    </row>
    <row r="239" spans="1:4" s="7" customFormat="1" ht="21" x14ac:dyDescent="0.35">
      <c r="A239" s="49"/>
      <c r="B239" s="148"/>
      <c r="C239" s="169"/>
      <c r="D239" s="43"/>
    </row>
    <row r="240" spans="1:4" s="7" customFormat="1" ht="21" x14ac:dyDescent="0.35">
      <c r="A240" s="49"/>
      <c r="B240" s="148"/>
      <c r="C240" s="169"/>
      <c r="D240" s="43"/>
    </row>
    <row r="241" spans="1:4" s="7" customFormat="1" ht="21" x14ac:dyDescent="0.35">
      <c r="A241" s="49"/>
      <c r="B241" s="148"/>
      <c r="C241" s="169"/>
      <c r="D241" s="43"/>
    </row>
    <row r="242" spans="1:4" s="7" customFormat="1" ht="21" x14ac:dyDescent="0.35">
      <c r="A242" s="49"/>
      <c r="B242" s="148"/>
      <c r="C242" s="169"/>
      <c r="D242" s="43"/>
    </row>
    <row r="243" spans="1:4" s="7" customFormat="1" ht="21" x14ac:dyDescent="0.35">
      <c r="A243" s="170"/>
      <c r="B243" s="171"/>
      <c r="C243" s="172"/>
      <c r="D243" s="43"/>
    </row>
    <row r="244" spans="1:4" s="7" customFormat="1" ht="21" x14ac:dyDescent="0.35">
      <c r="A244" s="34" t="s">
        <v>73</v>
      </c>
      <c r="B244" s="35" t="s">
        <v>74</v>
      </c>
      <c r="C244" s="35" t="s">
        <v>75</v>
      </c>
      <c r="D244" s="43"/>
    </row>
    <row r="245" spans="1:4" s="7" customFormat="1" ht="21" x14ac:dyDescent="0.35">
      <c r="A245" s="25" t="s">
        <v>106</v>
      </c>
      <c r="B245" s="26"/>
      <c r="C245" s="27"/>
      <c r="D245" s="43"/>
    </row>
    <row r="246" spans="1:4" s="7" customFormat="1" ht="21" x14ac:dyDescent="0.35">
      <c r="A246" s="25" t="s">
        <v>527</v>
      </c>
      <c r="B246" s="26">
        <v>1</v>
      </c>
      <c r="C246" s="27">
        <f>B246*100/175</f>
        <v>0.5714285714285714</v>
      </c>
      <c r="D246" s="43"/>
    </row>
    <row r="247" spans="1:4" s="7" customFormat="1" ht="21" x14ac:dyDescent="0.35">
      <c r="A247" s="25" t="s">
        <v>553</v>
      </c>
      <c r="B247" s="26">
        <v>1</v>
      </c>
      <c r="C247" s="27">
        <f t="shared" ref="C247:C261" si="14">B247*100/175</f>
        <v>0.5714285714285714</v>
      </c>
      <c r="D247" s="43"/>
    </row>
    <row r="248" spans="1:4" s="7" customFormat="1" ht="21" x14ac:dyDescent="0.35">
      <c r="A248" s="25" t="s">
        <v>536</v>
      </c>
      <c r="B248" s="26">
        <v>2</v>
      </c>
      <c r="C248" s="27">
        <f t="shared" si="14"/>
        <v>1.1428571428571428</v>
      </c>
      <c r="D248" s="43"/>
    </row>
    <row r="249" spans="1:4" s="7" customFormat="1" ht="21" x14ac:dyDescent="0.35">
      <c r="A249" s="25" t="s">
        <v>554</v>
      </c>
      <c r="B249" s="26">
        <v>3</v>
      </c>
      <c r="C249" s="27">
        <f t="shared" si="14"/>
        <v>1.7142857142857142</v>
      </c>
      <c r="D249" s="43"/>
    </row>
    <row r="250" spans="1:4" s="7" customFormat="1" ht="21" x14ac:dyDescent="0.35">
      <c r="A250" s="25" t="s">
        <v>530</v>
      </c>
      <c r="B250" s="26">
        <v>1</v>
      </c>
      <c r="C250" s="27">
        <f t="shared" si="14"/>
        <v>0.5714285714285714</v>
      </c>
      <c r="D250" s="43"/>
    </row>
    <row r="251" spans="1:4" s="7" customFormat="1" ht="21" x14ac:dyDescent="0.35">
      <c r="A251" s="25" t="s">
        <v>531</v>
      </c>
      <c r="B251" s="26">
        <v>1</v>
      </c>
      <c r="C251" s="27">
        <f t="shared" si="14"/>
        <v>0.5714285714285714</v>
      </c>
      <c r="D251" s="43"/>
    </row>
    <row r="252" spans="1:4" s="7" customFormat="1" ht="21" x14ac:dyDescent="0.35">
      <c r="A252" s="25" t="s">
        <v>535</v>
      </c>
      <c r="B252" s="26">
        <v>1</v>
      </c>
      <c r="C252" s="27">
        <f t="shared" si="14"/>
        <v>0.5714285714285714</v>
      </c>
      <c r="D252" s="43"/>
    </row>
    <row r="253" spans="1:4" s="7" customFormat="1" ht="21" x14ac:dyDescent="0.35">
      <c r="A253" s="25" t="s">
        <v>555</v>
      </c>
      <c r="B253" s="26">
        <v>1</v>
      </c>
      <c r="C253" s="27">
        <f t="shared" si="14"/>
        <v>0.5714285714285714</v>
      </c>
      <c r="D253" s="43"/>
    </row>
    <row r="254" spans="1:4" s="7" customFormat="1" ht="21" x14ac:dyDescent="0.35">
      <c r="A254" s="25" t="s">
        <v>540</v>
      </c>
      <c r="B254" s="26">
        <v>1</v>
      </c>
      <c r="C254" s="27">
        <f t="shared" si="14"/>
        <v>0.5714285714285714</v>
      </c>
      <c r="D254" s="43"/>
    </row>
    <row r="255" spans="1:4" s="7" customFormat="1" ht="21" x14ac:dyDescent="0.35">
      <c r="A255" s="25" t="s">
        <v>529</v>
      </c>
      <c r="B255" s="26">
        <v>11</v>
      </c>
      <c r="C255" s="27">
        <f t="shared" si="14"/>
        <v>6.2857142857142856</v>
      </c>
      <c r="D255" s="43"/>
    </row>
    <row r="256" spans="1:4" s="7" customFormat="1" ht="21" x14ac:dyDescent="0.35">
      <c r="A256" s="25" t="s">
        <v>546</v>
      </c>
      <c r="B256" s="26">
        <v>1</v>
      </c>
      <c r="C256" s="27">
        <f t="shared" si="14"/>
        <v>0.5714285714285714</v>
      </c>
      <c r="D256" s="43"/>
    </row>
    <row r="257" spans="1:4" s="7" customFormat="1" ht="21" x14ac:dyDescent="0.35">
      <c r="A257" s="25" t="s">
        <v>556</v>
      </c>
      <c r="B257" s="26">
        <v>4</v>
      </c>
      <c r="C257" s="27">
        <f t="shared" si="14"/>
        <v>2.2857142857142856</v>
      </c>
      <c r="D257" s="43"/>
    </row>
    <row r="258" spans="1:4" s="7" customFormat="1" ht="21" x14ac:dyDescent="0.35">
      <c r="A258" s="25" t="s">
        <v>538</v>
      </c>
      <c r="B258" s="26">
        <v>1</v>
      </c>
      <c r="C258" s="27">
        <f t="shared" si="14"/>
        <v>0.5714285714285714</v>
      </c>
      <c r="D258" s="43"/>
    </row>
    <row r="259" spans="1:4" s="7" customFormat="1" ht="21" x14ac:dyDescent="0.35">
      <c r="A259" s="25" t="s">
        <v>542</v>
      </c>
      <c r="B259" s="26">
        <v>1</v>
      </c>
      <c r="C259" s="27">
        <f t="shared" si="14"/>
        <v>0.5714285714285714</v>
      </c>
      <c r="D259" s="43"/>
    </row>
    <row r="260" spans="1:4" s="7" customFormat="1" ht="21" x14ac:dyDescent="0.35">
      <c r="A260" s="47" t="s">
        <v>541</v>
      </c>
      <c r="B260" s="26">
        <v>2</v>
      </c>
      <c r="C260" s="27">
        <f t="shared" si="14"/>
        <v>1.1428571428571428</v>
      </c>
      <c r="D260" s="43"/>
    </row>
    <row r="261" spans="1:4" s="7" customFormat="1" ht="21" x14ac:dyDescent="0.35">
      <c r="A261" s="47" t="s">
        <v>557</v>
      </c>
      <c r="B261" s="26">
        <v>1</v>
      </c>
      <c r="C261" s="27">
        <f t="shared" si="14"/>
        <v>0.5714285714285714</v>
      </c>
      <c r="D261" s="43"/>
    </row>
    <row r="262" spans="1:4" s="7" customFormat="1" ht="21" x14ac:dyDescent="0.35">
      <c r="A262" s="22" t="s">
        <v>81</v>
      </c>
      <c r="B262" s="20"/>
      <c r="C262" s="41"/>
      <c r="D262" s="43"/>
    </row>
    <row r="263" spans="1:4" s="7" customFormat="1" ht="21" x14ac:dyDescent="0.35">
      <c r="A263" s="25" t="s">
        <v>541</v>
      </c>
      <c r="B263" s="26">
        <v>1</v>
      </c>
      <c r="C263" s="27">
        <f>B263*100/175</f>
        <v>0.5714285714285714</v>
      </c>
      <c r="D263" s="43"/>
    </row>
    <row r="264" spans="1:4" s="7" customFormat="1" ht="21" x14ac:dyDescent="0.35">
      <c r="A264" s="25" t="s">
        <v>527</v>
      </c>
      <c r="B264" s="26">
        <v>1</v>
      </c>
      <c r="C264" s="27">
        <f t="shared" ref="C264:C274" si="15">B264*100/175</f>
        <v>0.5714285714285714</v>
      </c>
      <c r="D264" s="43"/>
    </row>
    <row r="265" spans="1:4" s="7" customFormat="1" ht="21" x14ac:dyDescent="0.35">
      <c r="A265" s="25" t="s">
        <v>556</v>
      </c>
      <c r="B265" s="26">
        <v>2</v>
      </c>
      <c r="C265" s="27">
        <f t="shared" si="15"/>
        <v>1.1428571428571428</v>
      </c>
      <c r="D265" s="43"/>
    </row>
    <row r="266" spans="1:4" s="7" customFormat="1" ht="21" x14ac:dyDescent="0.35">
      <c r="A266" s="25" t="s">
        <v>558</v>
      </c>
      <c r="B266" s="26">
        <v>1</v>
      </c>
      <c r="C266" s="27">
        <f t="shared" si="15"/>
        <v>0.5714285714285714</v>
      </c>
      <c r="D266" s="43"/>
    </row>
    <row r="267" spans="1:4" s="7" customFormat="1" ht="21" x14ac:dyDescent="0.35">
      <c r="A267" s="25" t="s">
        <v>559</v>
      </c>
      <c r="B267" s="26">
        <v>4</v>
      </c>
      <c r="C267" s="27">
        <f t="shared" si="15"/>
        <v>2.2857142857142856</v>
      </c>
      <c r="D267" s="43"/>
    </row>
    <row r="268" spans="1:4" s="7" customFormat="1" ht="21" x14ac:dyDescent="0.35">
      <c r="A268" s="25" t="s">
        <v>528</v>
      </c>
      <c r="B268" s="26">
        <v>1</v>
      </c>
      <c r="C268" s="27">
        <f t="shared" si="15"/>
        <v>0.5714285714285714</v>
      </c>
      <c r="D268" s="43"/>
    </row>
    <row r="269" spans="1:4" s="7" customFormat="1" ht="21" x14ac:dyDescent="0.35">
      <c r="A269" s="25" t="s">
        <v>536</v>
      </c>
      <c r="B269" s="26">
        <v>2</v>
      </c>
      <c r="C269" s="27">
        <f t="shared" si="15"/>
        <v>1.1428571428571428</v>
      </c>
      <c r="D269" s="43"/>
    </row>
    <row r="270" spans="1:4" s="7" customFormat="1" ht="21" x14ac:dyDescent="0.35">
      <c r="A270" s="25" t="s">
        <v>554</v>
      </c>
      <c r="B270" s="26">
        <v>1</v>
      </c>
      <c r="C270" s="27">
        <f t="shared" si="15"/>
        <v>0.5714285714285714</v>
      </c>
      <c r="D270" s="43"/>
    </row>
    <row r="271" spans="1:4" s="7" customFormat="1" ht="21" x14ac:dyDescent="0.35">
      <c r="A271" s="25" t="s">
        <v>546</v>
      </c>
      <c r="B271" s="26">
        <v>1</v>
      </c>
      <c r="C271" s="27">
        <f t="shared" si="15"/>
        <v>0.5714285714285714</v>
      </c>
      <c r="D271" s="43"/>
    </row>
    <row r="272" spans="1:4" s="7" customFormat="1" ht="21" x14ac:dyDescent="0.35">
      <c r="A272" s="25" t="s">
        <v>560</v>
      </c>
      <c r="B272" s="26">
        <v>1</v>
      </c>
      <c r="C272" s="27">
        <f t="shared" si="15"/>
        <v>0.5714285714285714</v>
      </c>
      <c r="D272" s="43"/>
    </row>
    <row r="273" spans="1:4" s="7" customFormat="1" ht="21" x14ac:dyDescent="0.35">
      <c r="A273" s="25" t="s">
        <v>540</v>
      </c>
      <c r="B273" s="26">
        <v>1</v>
      </c>
      <c r="C273" s="27">
        <f t="shared" si="15"/>
        <v>0.5714285714285714</v>
      </c>
      <c r="D273" s="43"/>
    </row>
    <row r="274" spans="1:4" s="7" customFormat="1" ht="21" x14ac:dyDescent="0.35">
      <c r="A274" s="28" t="s">
        <v>561</v>
      </c>
      <c r="B274" s="29">
        <v>1</v>
      </c>
      <c r="C274" s="30">
        <f t="shared" si="15"/>
        <v>0.5714285714285714</v>
      </c>
      <c r="D274" s="43"/>
    </row>
    <row r="276" spans="1:4" x14ac:dyDescent="0.3">
      <c r="A276" s="212"/>
      <c r="B276" s="213"/>
      <c r="C276" s="213"/>
    </row>
    <row r="277" spans="1:4" s="7" customFormat="1" ht="21" x14ac:dyDescent="0.35">
      <c r="A277" s="54" t="s">
        <v>73</v>
      </c>
      <c r="B277" s="21" t="s">
        <v>74</v>
      </c>
      <c r="C277" s="21" t="s">
        <v>75</v>
      </c>
      <c r="D277" s="43"/>
    </row>
    <row r="278" spans="1:4" s="7" customFormat="1" ht="21" x14ac:dyDescent="0.35">
      <c r="A278" s="25" t="s">
        <v>562</v>
      </c>
      <c r="B278" s="32">
        <v>2</v>
      </c>
      <c r="C278" s="27">
        <f>B278*100/175</f>
        <v>1.1428571428571428</v>
      </c>
      <c r="D278" s="43"/>
    </row>
    <row r="279" spans="1:4" s="7" customFormat="1" ht="21" x14ac:dyDescent="0.35">
      <c r="A279" s="25" t="s">
        <v>533</v>
      </c>
      <c r="B279" s="32">
        <v>2</v>
      </c>
      <c r="C279" s="27">
        <f>B279*100/175</f>
        <v>1.1428571428571428</v>
      </c>
      <c r="D279" s="43"/>
    </row>
    <row r="280" spans="1:4" s="7" customFormat="1" ht="21" x14ac:dyDescent="0.35">
      <c r="A280" s="25" t="s">
        <v>529</v>
      </c>
      <c r="B280" s="26">
        <v>3</v>
      </c>
      <c r="C280" s="27">
        <f t="shared" ref="C280:C288" si="16">B280*100/175</f>
        <v>1.7142857142857142</v>
      </c>
      <c r="D280" s="43"/>
    </row>
    <row r="281" spans="1:4" s="7" customFormat="1" ht="21" x14ac:dyDescent="0.35">
      <c r="A281" s="25" t="s">
        <v>563</v>
      </c>
      <c r="B281" s="26">
        <v>3</v>
      </c>
      <c r="C281" s="27">
        <f t="shared" si="16"/>
        <v>1.7142857142857142</v>
      </c>
      <c r="D281" s="43"/>
    </row>
    <row r="282" spans="1:4" s="7" customFormat="1" ht="21" x14ac:dyDescent="0.35">
      <c r="A282" s="25" t="s">
        <v>547</v>
      </c>
      <c r="B282" s="26">
        <v>1</v>
      </c>
      <c r="C282" s="27">
        <f t="shared" si="16"/>
        <v>0.5714285714285714</v>
      </c>
      <c r="D282" s="43"/>
    </row>
    <row r="283" spans="1:4" s="7" customFormat="1" ht="21" x14ac:dyDescent="0.35">
      <c r="A283" s="25" t="s">
        <v>564</v>
      </c>
      <c r="B283" s="26">
        <v>2</v>
      </c>
      <c r="C283" s="27">
        <f t="shared" si="16"/>
        <v>1.1428571428571428</v>
      </c>
      <c r="D283" s="43"/>
    </row>
    <row r="284" spans="1:4" s="7" customFormat="1" ht="21" x14ac:dyDescent="0.35">
      <c r="A284" s="25" t="s">
        <v>530</v>
      </c>
      <c r="B284" s="26">
        <v>1</v>
      </c>
      <c r="C284" s="27">
        <f t="shared" si="16"/>
        <v>0.5714285714285714</v>
      </c>
      <c r="D284" s="43"/>
    </row>
    <row r="285" spans="1:4" s="7" customFormat="1" ht="21" x14ac:dyDescent="0.35">
      <c r="A285" s="25" t="s">
        <v>532</v>
      </c>
      <c r="B285" s="26">
        <v>2</v>
      </c>
      <c r="C285" s="27">
        <f t="shared" si="16"/>
        <v>1.1428571428571428</v>
      </c>
      <c r="D285" s="43"/>
    </row>
    <row r="286" spans="1:4" s="7" customFormat="1" ht="21" x14ac:dyDescent="0.35">
      <c r="A286" s="25" t="s">
        <v>565</v>
      </c>
      <c r="B286" s="26">
        <v>1</v>
      </c>
      <c r="C286" s="27">
        <f t="shared" si="16"/>
        <v>0.5714285714285714</v>
      </c>
      <c r="D286" s="43"/>
    </row>
    <row r="287" spans="1:4" s="7" customFormat="1" ht="21" x14ac:dyDescent="0.35">
      <c r="A287" s="25" t="s">
        <v>566</v>
      </c>
      <c r="B287" s="26">
        <v>1</v>
      </c>
      <c r="C287" s="27">
        <f t="shared" si="16"/>
        <v>0.5714285714285714</v>
      </c>
      <c r="D287" s="43"/>
    </row>
    <row r="288" spans="1:4" s="7" customFormat="1" ht="21" x14ac:dyDescent="0.35">
      <c r="A288" s="28" t="s">
        <v>531</v>
      </c>
      <c r="B288" s="29">
        <v>2</v>
      </c>
      <c r="C288" s="30">
        <f t="shared" si="16"/>
        <v>1.1428571428571428</v>
      </c>
      <c r="D288" s="43"/>
    </row>
    <row r="289" spans="1:4" s="7" customFormat="1" ht="21" x14ac:dyDescent="0.35">
      <c r="A289" s="22" t="s">
        <v>567</v>
      </c>
      <c r="B289" s="203"/>
      <c r="C289" s="204"/>
      <c r="D289" s="43"/>
    </row>
    <row r="290" spans="1:4" s="7" customFormat="1" ht="21" x14ac:dyDescent="0.35">
      <c r="A290" s="25" t="s">
        <v>541</v>
      </c>
      <c r="B290" s="26">
        <v>3</v>
      </c>
      <c r="C290" s="27">
        <f>B290*100/175</f>
        <v>1.7142857142857142</v>
      </c>
      <c r="D290" s="43"/>
    </row>
    <row r="291" spans="1:4" s="7" customFormat="1" ht="21" x14ac:dyDescent="0.35">
      <c r="A291" s="25" t="s">
        <v>546</v>
      </c>
      <c r="B291" s="26">
        <v>1</v>
      </c>
      <c r="C291" s="27">
        <f t="shared" ref="C291:C307" si="17">B291*100/175</f>
        <v>0.5714285714285714</v>
      </c>
      <c r="D291" s="43"/>
    </row>
    <row r="292" spans="1:4" s="7" customFormat="1" ht="21" x14ac:dyDescent="0.35">
      <c r="A292" s="25" t="s">
        <v>530</v>
      </c>
      <c r="B292" s="26">
        <v>2</v>
      </c>
      <c r="C292" s="27">
        <f t="shared" si="17"/>
        <v>1.1428571428571428</v>
      </c>
      <c r="D292" s="43"/>
    </row>
    <row r="293" spans="1:4" s="7" customFormat="1" ht="21" x14ac:dyDescent="0.35">
      <c r="A293" s="25" t="s">
        <v>540</v>
      </c>
      <c r="B293" s="26">
        <v>3</v>
      </c>
      <c r="C293" s="27">
        <f t="shared" si="17"/>
        <v>1.7142857142857142</v>
      </c>
      <c r="D293" s="43"/>
    </row>
    <row r="294" spans="1:4" s="7" customFormat="1" ht="21" x14ac:dyDescent="0.35">
      <c r="A294" s="25" t="s">
        <v>553</v>
      </c>
      <c r="B294" s="26">
        <v>2</v>
      </c>
      <c r="C294" s="27">
        <f t="shared" si="17"/>
        <v>1.1428571428571428</v>
      </c>
      <c r="D294" s="43"/>
    </row>
    <row r="295" spans="1:4" s="7" customFormat="1" ht="21" x14ac:dyDescent="0.35">
      <c r="A295" s="25" t="s">
        <v>568</v>
      </c>
      <c r="B295" s="26">
        <v>3</v>
      </c>
      <c r="C295" s="27">
        <f t="shared" si="17"/>
        <v>1.7142857142857142</v>
      </c>
      <c r="D295" s="43"/>
    </row>
    <row r="296" spans="1:4" s="7" customFormat="1" ht="21" x14ac:dyDescent="0.35">
      <c r="A296" s="25" t="s">
        <v>561</v>
      </c>
      <c r="B296" s="26">
        <v>2</v>
      </c>
      <c r="C296" s="27">
        <f t="shared" si="17"/>
        <v>1.1428571428571428</v>
      </c>
      <c r="D296" s="43"/>
    </row>
    <row r="297" spans="1:4" s="7" customFormat="1" ht="21" x14ac:dyDescent="0.35">
      <c r="A297" s="25" t="s">
        <v>550</v>
      </c>
      <c r="B297" s="26">
        <v>1</v>
      </c>
      <c r="C297" s="27">
        <f t="shared" si="17"/>
        <v>0.5714285714285714</v>
      </c>
      <c r="D297" s="43"/>
    </row>
    <row r="298" spans="1:4" s="7" customFormat="1" ht="21" x14ac:dyDescent="0.35">
      <c r="A298" s="25" t="s">
        <v>569</v>
      </c>
      <c r="B298" s="32">
        <v>1</v>
      </c>
      <c r="C298" s="27">
        <f t="shared" si="17"/>
        <v>0.5714285714285714</v>
      </c>
      <c r="D298" s="43"/>
    </row>
    <row r="299" spans="1:4" s="7" customFormat="1" ht="21" x14ac:dyDescent="0.35">
      <c r="A299" s="25" t="s">
        <v>570</v>
      </c>
      <c r="B299" s="32">
        <v>2</v>
      </c>
      <c r="C299" s="27">
        <f t="shared" si="17"/>
        <v>1.1428571428571428</v>
      </c>
      <c r="D299" s="43"/>
    </row>
    <row r="300" spans="1:4" s="7" customFormat="1" ht="21" x14ac:dyDescent="0.35">
      <c r="A300" s="25" t="s">
        <v>559</v>
      </c>
      <c r="B300" s="32">
        <v>1</v>
      </c>
      <c r="C300" s="27">
        <f t="shared" si="17"/>
        <v>0.5714285714285714</v>
      </c>
      <c r="D300" s="43"/>
    </row>
    <row r="301" spans="1:4" s="7" customFormat="1" ht="21" x14ac:dyDescent="0.35">
      <c r="A301" s="25" t="s">
        <v>563</v>
      </c>
      <c r="B301" s="32">
        <v>1</v>
      </c>
      <c r="C301" s="27">
        <f t="shared" si="17"/>
        <v>0.5714285714285714</v>
      </c>
      <c r="D301" s="43"/>
    </row>
    <row r="302" spans="1:4" s="7" customFormat="1" ht="21" x14ac:dyDescent="0.35">
      <c r="A302" s="25" t="s">
        <v>534</v>
      </c>
      <c r="B302" s="32">
        <v>1</v>
      </c>
      <c r="C302" s="27">
        <f t="shared" si="17"/>
        <v>0.5714285714285714</v>
      </c>
      <c r="D302" s="43"/>
    </row>
    <row r="303" spans="1:4" s="7" customFormat="1" ht="21" x14ac:dyDescent="0.35">
      <c r="A303" s="25" t="s">
        <v>571</v>
      </c>
      <c r="B303" s="32">
        <v>2</v>
      </c>
      <c r="C303" s="27">
        <f t="shared" si="17"/>
        <v>1.1428571428571428</v>
      </c>
      <c r="D303" s="43"/>
    </row>
    <row r="304" spans="1:4" s="7" customFormat="1" ht="21" x14ac:dyDescent="0.35">
      <c r="A304" s="25" t="s">
        <v>560</v>
      </c>
      <c r="B304" s="32">
        <v>1</v>
      </c>
      <c r="C304" s="27">
        <f t="shared" si="17"/>
        <v>0.5714285714285714</v>
      </c>
      <c r="D304" s="43"/>
    </row>
    <row r="305" spans="1:4" s="7" customFormat="1" ht="21" x14ac:dyDescent="0.35">
      <c r="A305" s="25" t="s">
        <v>529</v>
      </c>
      <c r="B305" s="32">
        <v>2</v>
      </c>
      <c r="C305" s="27">
        <f t="shared" si="17"/>
        <v>1.1428571428571428</v>
      </c>
      <c r="D305" s="43"/>
    </row>
    <row r="306" spans="1:4" s="7" customFormat="1" ht="21" x14ac:dyDescent="0.35">
      <c r="A306" s="25" t="s">
        <v>556</v>
      </c>
      <c r="B306" s="32">
        <v>2</v>
      </c>
      <c r="C306" s="27">
        <f t="shared" si="17"/>
        <v>1.1428571428571428</v>
      </c>
      <c r="D306" s="43"/>
    </row>
    <row r="307" spans="1:4" s="7" customFormat="1" ht="21" x14ac:dyDescent="0.35">
      <c r="A307" s="28" t="s">
        <v>536</v>
      </c>
      <c r="B307" s="33">
        <v>1</v>
      </c>
      <c r="C307" s="30">
        <f t="shared" si="17"/>
        <v>0.5714285714285714</v>
      </c>
      <c r="D307" s="43"/>
    </row>
    <row r="310" spans="1:4" s="7" customFormat="1" ht="21" x14ac:dyDescent="0.35">
      <c r="A310" s="49"/>
      <c r="B310" s="148"/>
      <c r="C310" s="169"/>
      <c r="D310" s="43"/>
    </row>
    <row r="311" spans="1:4" s="7" customFormat="1" ht="21" x14ac:dyDescent="0.35">
      <c r="A311" s="170"/>
      <c r="B311" s="171"/>
      <c r="C311" s="172"/>
      <c r="D311" s="43"/>
    </row>
    <row r="312" spans="1:4" s="7" customFormat="1" ht="21" x14ac:dyDescent="0.35">
      <c r="A312" s="54" t="s">
        <v>73</v>
      </c>
      <c r="B312" s="214" t="s">
        <v>74</v>
      </c>
      <c r="C312" s="21" t="s">
        <v>75</v>
      </c>
      <c r="D312" s="43"/>
    </row>
    <row r="313" spans="1:4" s="7" customFormat="1" ht="21" x14ac:dyDescent="0.35">
      <c r="A313" s="22" t="s">
        <v>542</v>
      </c>
      <c r="B313" s="23">
        <v>1</v>
      </c>
      <c r="C313" s="27">
        <f>B313*100/175</f>
        <v>0.5714285714285714</v>
      </c>
      <c r="D313" s="43"/>
    </row>
    <row r="314" spans="1:4" s="7" customFormat="1" ht="21" x14ac:dyDescent="0.35">
      <c r="A314" s="25" t="s">
        <v>531</v>
      </c>
      <c r="B314" s="26">
        <v>1</v>
      </c>
      <c r="C314" s="27">
        <f>B314*100/175</f>
        <v>0.5714285714285714</v>
      </c>
      <c r="D314" s="43"/>
    </row>
    <row r="315" spans="1:4" s="7" customFormat="1" ht="21" x14ac:dyDescent="0.35">
      <c r="A315" s="25" t="s">
        <v>539</v>
      </c>
      <c r="B315" s="32">
        <v>2</v>
      </c>
      <c r="C315" s="27">
        <f>B315*100/175</f>
        <v>1.1428571428571428</v>
      </c>
      <c r="D315" s="43"/>
    </row>
    <row r="316" spans="1:4" s="7" customFormat="1" ht="21" x14ac:dyDescent="0.35">
      <c r="A316" s="25" t="s">
        <v>573</v>
      </c>
      <c r="B316" s="32">
        <v>1</v>
      </c>
      <c r="C316" s="27">
        <f t="shared" ref="C316:C318" si="18">B316*100/175</f>
        <v>0.5714285714285714</v>
      </c>
      <c r="D316" s="43"/>
    </row>
    <row r="317" spans="1:4" s="7" customFormat="1" ht="21" x14ac:dyDescent="0.35">
      <c r="A317" s="28" t="s">
        <v>572</v>
      </c>
      <c r="B317" s="33">
        <v>1</v>
      </c>
      <c r="C317" s="30">
        <f t="shared" si="18"/>
        <v>0.5714285714285714</v>
      </c>
      <c r="D317" s="43"/>
    </row>
    <row r="318" spans="1:4" s="7" customFormat="1" ht="21" x14ac:dyDescent="0.35">
      <c r="A318" s="54" t="s">
        <v>82</v>
      </c>
      <c r="B318" s="21">
        <f>SUM(B198:B317)</f>
        <v>175</v>
      </c>
      <c r="C318" s="36">
        <f t="shared" si="18"/>
        <v>100</v>
      </c>
    </row>
    <row r="319" spans="1:4" s="7" customFormat="1" ht="21" x14ac:dyDescent="0.35">
      <c r="A319" s="173"/>
      <c r="B319" s="38"/>
      <c r="C319" s="39"/>
    </row>
    <row r="320" spans="1:4" s="7" customFormat="1" ht="21" x14ac:dyDescent="0.35">
      <c r="A320" s="6" t="s">
        <v>223</v>
      </c>
      <c r="B320" s="10"/>
      <c r="C320" s="10"/>
    </row>
    <row r="321" spans="1:3" s="7" customFormat="1" ht="21" x14ac:dyDescent="0.35">
      <c r="A321" s="173" t="s">
        <v>612</v>
      </c>
      <c r="B321" s="38"/>
      <c r="C321" s="39"/>
    </row>
    <row r="322" spans="1:3" s="7" customFormat="1" ht="21" x14ac:dyDescent="0.35">
      <c r="A322" s="173" t="s">
        <v>613</v>
      </c>
      <c r="B322" s="38"/>
      <c r="C322" s="39"/>
    </row>
    <row r="323" spans="1:3" s="7" customFormat="1" ht="21" x14ac:dyDescent="0.35">
      <c r="A323" s="173" t="s">
        <v>614</v>
      </c>
      <c r="B323" s="38"/>
      <c r="C323" s="39"/>
    </row>
    <row r="324" spans="1:3" s="7" customFormat="1" ht="21" x14ac:dyDescent="0.35">
      <c r="A324" s="173" t="s">
        <v>615</v>
      </c>
      <c r="B324" s="38"/>
      <c r="C324" s="39"/>
    </row>
    <row r="325" spans="1:3" s="7" customFormat="1" ht="21" x14ac:dyDescent="0.35">
      <c r="A325" s="173" t="s">
        <v>616</v>
      </c>
      <c r="B325" s="38"/>
      <c r="C325" s="39"/>
    </row>
    <row r="326" spans="1:3" s="7" customFormat="1" ht="21" x14ac:dyDescent="0.35">
      <c r="A326" s="173" t="s">
        <v>617</v>
      </c>
      <c r="B326" s="38"/>
      <c r="C326" s="39"/>
    </row>
    <row r="327" spans="1:3" s="7" customFormat="1" ht="21" x14ac:dyDescent="0.35">
      <c r="A327" s="6" t="s">
        <v>618</v>
      </c>
      <c r="B327" s="10"/>
      <c r="C327" s="10"/>
    </row>
    <row r="328" spans="1:3" s="7" customFormat="1" ht="21" x14ac:dyDescent="0.35">
      <c r="A328" s="6" t="s">
        <v>619</v>
      </c>
      <c r="B328" s="10"/>
      <c r="C328" s="10"/>
    </row>
    <row r="329" spans="1:3" s="7" customFormat="1" ht="21" x14ac:dyDescent="0.35">
      <c r="A329" s="6" t="s">
        <v>620</v>
      </c>
      <c r="B329" s="10"/>
      <c r="C329" s="10"/>
    </row>
    <row r="330" spans="1:3" s="7" customFormat="1" ht="21" x14ac:dyDescent="0.35">
      <c r="A330" s="6" t="s">
        <v>621</v>
      </c>
      <c r="B330" s="10"/>
      <c r="C330" s="10"/>
    </row>
    <row r="331" spans="1:3" s="7" customFormat="1" ht="21" x14ac:dyDescent="0.35">
      <c r="A331" s="6" t="s">
        <v>622</v>
      </c>
      <c r="B331" s="10"/>
      <c r="C331" s="10"/>
    </row>
    <row r="332" spans="1:3" s="7" customFormat="1" ht="21" x14ac:dyDescent="0.35">
      <c r="A332" s="6" t="s">
        <v>623</v>
      </c>
      <c r="B332" s="10"/>
      <c r="C332" s="10"/>
    </row>
    <row r="333" spans="1:3" s="7" customFormat="1" ht="21" x14ac:dyDescent="0.35">
      <c r="A333" s="6" t="s">
        <v>624</v>
      </c>
      <c r="B333" s="10"/>
      <c r="C333" s="10"/>
    </row>
    <row r="334" spans="1:3" s="7" customFormat="1" ht="21" x14ac:dyDescent="0.35">
      <c r="A334" s="6" t="s">
        <v>625</v>
      </c>
      <c r="B334" s="10"/>
      <c r="C334" s="10"/>
    </row>
    <row r="335" spans="1:3" s="7" customFormat="1" ht="21" x14ac:dyDescent="0.35">
      <c r="A335" s="6" t="s">
        <v>626</v>
      </c>
      <c r="B335" s="10"/>
      <c r="C335" s="10"/>
    </row>
    <row r="336" spans="1:3" s="7" customFormat="1" ht="21" x14ac:dyDescent="0.35">
      <c r="A336" s="173" t="s">
        <v>627</v>
      </c>
      <c r="B336" s="38"/>
      <c r="C336" s="39"/>
    </row>
    <row r="337" spans="1:4" s="53" customFormat="1" ht="21" x14ac:dyDescent="0.35">
      <c r="A337" s="50"/>
      <c r="B337" s="51"/>
      <c r="C337" s="52"/>
    </row>
    <row r="338" spans="1:4" s="53" customFormat="1" ht="21" x14ac:dyDescent="0.35">
      <c r="A338" s="50"/>
      <c r="B338" s="51"/>
      <c r="C338" s="52"/>
    </row>
    <row r="339" spans="1:4" s="53" customFormat="1" ht="21" x14ac:dyDescent="0.35">
      <c r="A339" s="50"/>
      <c r="B339" s="51"/>
      <c r="C339" s="52"/>
    </row>
    <row r="340" spans="1:4" s="53" customFormat="1" ht="21" x14ac:dyDescent="0.35">
      <c r="A340" s="50"/>
      <c r="B340" s="51"/>
      <c r="C340" s="52"/>
    </row>
    <row r="341" spans="1:4" s="53" customFormat="1" ht="21" x14ac:dyDescent="0.35">
      <c r="A341" s="50"/>
      <c r="B341" s="51"/>
      <c r="C341" s="52"/>
    </row>
    <row r="342" spans="1:4" s="53" customFormat="1" ht="21" x14ac:dyDescent="0.35">
      <c r="A342" s="50"/>
      <c r="B342" s="51"/>
      <c r="C342" s="52"/>
    </row>
    <row r="343" spans="1:4" s="57" customFormat="1" ht="21" x14ac:dyDescent="0.35">
      <c r="A343" s="40" t="s">
        <v>111</v>
      </c>
      <c r="B343" s="55"/>
      <c r="C343" s="55"/>
      <c r="D343" s="56"/>
    </row>
    <row r="344" spans="1:4" s="14" customFormat="1" x14ac:dyDescent="0.3">
      <c r="A344" s="219" t="s">
        <v>112</v>
      </c>
      <c r="B344" s="232" t="s">
        <v>574</v>
      </c>
      <c r="C344" s="233"/>
      <c r="D344" s="234"/>
    </row>
    <row r="345" spans="1:4" s="14" customFormat="1" ht="47.25" x14ac:dyDescent="0.3">
      <c r="A345" s="220"/>
      <c r="B345" s="58" t="s">
        <v>113</v>
      </c>
      <c r="C345" s="59" t="s">
        <v>114</v>
      </c>
      <c r="D345" s="59" t="s">
        <v>115</v>
      </c>
    </row>
    <row r="346" spans="1:4" s="14" customFormat="1" x14ac:dyDescent="0.3">
      <c r="A346" s="60" t="s">
        <v>116</v>
      </c>
      <c r="B346" s="61">
        <f>'EPE (Elementary 2)'!I31</f>
        <v>4.4666666666666668</v>
      </c>
      <c r="C346" s="61">
        <f>'EPE (Elementary 2)'!I32</f>
        <v>0.66999170807472397</v>
      </c>
      <c r="D346" s="62" t="str">
        <f>IF(B346&gt;4.5,"มากที่สุด",IF(B346&gt;3.5,"มาก",IF(B346&gt;2.5,"ปานกลาง",IF(B346&gt;1.5,"น้อย",IF(B346&lt;=1.5,"น้อยที่สุด")))))</f>
        <v>มาก</v>
      </c>
    </row>
    <row r="347" spans="1:4" s="14" customFormat="1" x14ac:dyDescent="0.3">
      <c r="A347" s="60" t="s">
        <v>117</v>
      </c>
      <c r="B347" s="61">
        <f>'EPE (Elementary 2)'!J31</f>
        <v>4.333333333333333</v>
      </c>
      <c r="C347" s="61">
        <f>'EPE (Elementary 2)'!J32</f>
        <v>0.59628479399994605</v>
      </c>
      <c r="D347" s="62" t="str">
        <f t="shared" ref="D347:D355" si="19">IF(B347&gt;4.5,"มากที่สุด",IF(B347&gt;3.5,"มาก",IF(B347&gt;2.5,"ปานกลาง",IF(B347&gt;1.5,"น้อย",IF(B347&lt;=1.5,"น้อยที่สุด")))))</f>
        <v>มาก</v>
      </c>
    </row>
    <row r="348" spans="1:4" s="14" customFormat="1" x14ac:dyDescent="0.3">
      <c r="A348" s="60" t="s">
        <v>118</v>
      </c>
      <c r="B348" s="61">
        <f>'EPE (Elementary 2)'!K31</f>
        <v>4.4666666666666668</v>
      </c>
      <c r="C348" s="61">
        <f>'EPE (Elementary 2)'!K32</f>
        <v>0.49888765156985604</v>
      </c>
      <c r="D348" s="62" t="str">
        <f t="shared" si="19"/>
        <v>มาก</v>
      </c>
    </row>
    <row r="349" spans="1:4" s="14" customFormat="1" x14ac:dyDescent="0.3">
      <c r="A349" s="60" t="s">
        <v>119</v>
      </c>
      <c r="B349" s="61">
        <f>'EPE (Elementary 2)'!L31</f>
        <v>4.3</v>
      </c>
      <c r="C349" s="61">
        <f>'EPE (Elementary 2)'!L32</f>
        <v>0.69041050590693154</v>
      </c>
      <c r="D349" s="62" t="str">
        <f t="shared" si="19"/>
        <v>มาก</v>
      </c>
    </row>
    <row r="350" spans="1:4" s="14" customFormat="1" x14ac:dyDescent="0.3">
      <c r="A350" s="60" t="s">
        <v>120</v>
      </c>
      <c r="B350" s="61">
        <f>'EPE (Elementary 2)'!M31</f>
        <v>4.5333333333333332</v>
      </c>
      <c r="C350" s="61">
        <f>'EPE (Elementary 2)'!M32</f>
        <v>0.56174331821175816</v>
      </c>
      <c r="D350" s="62" t="str">
        <f t="shared" si="19"/>
        <v>มากที่สุด</v>
      </c>
    </row>
    <row r="351" spans="1:4" s="14" customFormat="1" x14ac:dyDescent="0.3">
      <c r="A351" s="60" t="s">
        <v>121</v>
      </c>
      <c r="B351" s="61">
        <f>'EPE (Elementary 2)'!N31</f>
        <v>4.4666666666666668</v>
      </c>
      <c r="C351" s="61">
        <f>'EPE (Elementary 2)'!N32</f>
        <v>0.56174331821175472</v>
      </c>
      <c r="D351" s="62" t="str">
        <f t="shared" si="19"/>
        <v>มาก</v>
      </c>
    </row>
    <row r="352" spans="1:4" s="14" customFormat="1" x14ac:dyDescent="0.3">
      <c r="A352" s="60" t="s">
        <v>122</v>
      </c>
      <c r="B352" s="61">
        <f>'EPE (Elementary 2)'!O31</f>
        <v>4.7</v>
      </c>
      <c r="C352" s="61">
        <f>'EPE (Elementary 2)'!O32</f>
        <v>0.45825756949558411</v>
      </c>
      <c r="D352" s="62" t="str">
        <f t="shared" si="19"/>
        <v>มากที่สุด</v>
      </c>
    </row>
    <row r="353" spans="1:5" s="14" customFormat="1" x14ac:dyDescent="0.3">
      <c r="A353" s="60" t="s">
        <v>123</v>
      </c>
      <c r="B353" s="61">
        <f>'EPE (Elementary 2)'!P31</f>
        <v>4.7</v>
      </c>
      <c r="C353" s="61">
        <f>'EPE (Elementary 2)'!Q32</f>
        <v>0.45825756949558411</v>
      </c>
      <c r="D353" s="62" t="str">
        <f t="shared" si="19"/>
        <v>มากที่สุด</v>
      </c>
    </row>
    <row r="354" spans="1:5" s="14" customFormat="1" x14ac:dyDescent="0.3">
      <c r="A354" s="60" t="s">
        <v>124</v>
      </c>
      <c r="B354" s="61">
        <f>'EPE (Elementary 2)'!Q31</f>
        <v>4.7</v>
      </c>
      <c r="C354" s="61">
        <f>'EPE (Elementary 2)'!Q32</f>
        <v>0.45825756949558411</v>
      </c>
      <c r="D354" s="62" t="str">
        <f t="shared" si="19"/>
        <v>มากที่สุด</v>
      </c>
    </row>
    <row r="355" spans="1:5" s="14" customFormat="1" x14ac:dyDescent="0.3">
      <c r="A355" s="60" t="s">
        <v>125</v>
      </c>
      <c r="B355" s="61">
        <f>'EPE (Elementary 2)'!T31</f>
        <v>4.0999999999999996</v>
      </c>
      <c r="C355" s="61">
        <f>'EPE (Elementary 2)'!T32</f>
        <v>0.86986589004666015</v>
      </c>
      <c r="D355" s="62" t="str">
        <f t="shared" si="19"/>
        <v>มาก</v>
      </c>
    </row>
    <row r="356" spans="1:5" s="14" customFormat="1" ht="19.5" thickBot="1" x14ac:dyDescent="0.35">
      <c r="A356" s="63" t="s">
        <v>126</v>
      </c>
      <c r="B356" s="64">
        <f>AVERAGE(B346:B355)</f>
        <v>4.4766666666666675</v>
      </c>
      <c r="C356" s="64">
        <f>AVERAGE(C346:C355)</f>
        <v>0.58236998945083818</v>
      </c>
      <c r="D356" s="65" t="s">
        <v>229</v>
      </c>
    </row>
    <row r="357" spans="1:5" ht="19.5" thickTop="1" x14ac:dyDescent="0.3">
      <c r="A357" s="66"/>
      <c r="B357" s="67"/>
      <c r="C357" s="67"/>
      <c r="D357" s="68"/>
    </row>
    <row r="358" spans="1:5" x14ac:dyDescent="0.3">
      <c r="A358" s="66"/>
      <c r="B358" s="67"/>
      <c r="C358" s="67"/>
      <c r="D358" s="68"/>
    </row>
    <row r="359" spans="1:5" s="7" customFormat="1" ht="21" x14ac:dyDescent="0.35">
      <c r="A359" s="70" t="s">
        <v>222</v>
      </c>
      <c r="B359" s="71"/>
      <c r="C359" s="71"/>
      <c r="D359" s="72"/>
    </row>
    <row r="360" spans="1:5" s="7" customFormat="1" ht="21" x14ac:dyDescent="0.35">
      <c r="A360" s="70" t="s">
        <v>644</v>
      </c>
      <c r="B360" s="71"/>
      <c r="C360" s="71"/>
      <c r="D360" s="72"/>
    </row>
    <row r="361" spans="1:5" s="7" customFormat="1" ht="21" x14ac:dyDescent="0.35">
      <c r="A361" s="70" t="s">
        <v>645</v>
      </c>
      <c r="B361" s="71"/>
      <c r="C361" s="71"/>
      <c r="D361" s="72"/>
    </row>
    <row r="362" spans="1:5" s="7" customFormat="1" ht="21" x14ac:dyDescent="0.35">
      <c r="A362" s="70" t="s">
        <v>646</v>
      </c>
      <c r="B362" s="71"/>
      <c r="C362" s="71"/>
      <c r="D362" s="72"/>
    </row>
    <row r="363" spans="1:5" s="7" customFormat="1" ht="21" x14ac:dyDescent="0.35">
      <c r="A363" s="70" t="s">
        <v>647</v>
      </c>
      <c r="B363" s="71"/>
      <c r="C363" s="71"/>
      <c r="D363" s="72"/>
    </row>
    <row r="364" spans="1:5" s="7" customFormat="1" ht="21" x14ac:dyDescent="0.35">
      <c r="A364" s="70" t="s">
        <v>648</v>
      </c>
      <c r="B364" s="71"/>
      <c r="C364" s="71"/>
      <c r="D364" s="72"/>
    </row>
    <row r="365" spans="1:5" s="7" customFormat="1" ht="21" x14ac:dyDescent="0.35">
      <c r="A365" s="70" t="s">
        <v>649</v>
      </c>
      <c r="B365" s="71"/>
      <c r="C365" s="71"/>
      <c r="D365" s="72"/>
    </row>
    <row r="366" spans="1:5" s="7" customFormat="1" ht="21" x14ac:dyDescent="0.35">
      <c r="A366" s="70" t="s">
        <v>650</v>
      </c>
      <c r="B366" s="71"/>
      <c r="C366" s="71"/>
      <c r="D366" s="72"/>
    </row>
    <row r="367" spans="1:5" s="7" customFormat="1" ht="21" x14ac:dyDescent="0.35">
      <c r="A367" s="70" t="s">
        <v>652</v>
      </c>
      <c r="B367" s="71"/>
      <c r="C367" s="71"/>
      <c r="D367" s="72"/>
    </row>
    <row r="368" spans="1:5" s="7" customFormat="1" ht="21" x14ac:dyDescent="0.35">
      <c r="A368" s="70" t="s">
        <v>651</v>
      </c>
      <c r="B368" s="39"/>
      <c r="C368" s="39"/>
      <c r="D368" s="38"/>
      <c r="E368" s="43"/>
    </row>
    <row r="369" spans="1:7" s="7" customFormat="1" ht="21" x14ac:dyDescent="0.35">
      <c r="A369" s="70"/>
      <c r="B369" s="39"/>
      <c r="C369" s="39"/>
      <c r="D369" s="38"/>
      <c r="E369" s="43"/>
    </row>
    <row r="370" spans="1:7" s="7" customFormat="1" ht="21" x14ac:dyDescent="0.35">
      <c r="A370" s="70"/>
      <c r="B370" s="39"/>
      <c r="C370" s="39"/>
      <c r="D370" s="38"/>
      <c r="E370" s="43"/>
    </row>
    <row r="371" spans="1:7" s="7" customFormat="1" ht="21" x14ac:dyDescent="0.35">
      <c r="A371" s="70"/>
      <c r="B371" s="39"/>
      <c r="C371" s="39"/>
      <c r="D371" s="38"/>
      <c r="E371" s="43"/>
    </row>
    <row r="372" spans="1:7" s="7" customFormat="1" ht="21" x14ac:dyDescent="0.35">
      <c r="A372" s="70"/>
      <c r="B372" s="39"/>
      <c r="C372" s="39"/>
      <c r="D372" s="38"/>
      <c r="E372" s="43"/>
    </row>
    <row r="373" spans="1:7" s="7" customFormat="1" ht="21" x14ac:dyDescent="0.35">
      <c r="A373" s="70"/>
      <c r="B373" s="39"/>
      <c r="C373" s="39"/>
      <c r="D373" s="38"/>
      <c r="E373" s="43"/>
    </row>
    <row r="374" spans="1:7" s="7" customFormat="1" ht="21" x14ac:dyDescent="0.35">
      <c r="A374" s="70"/>
      <c r="B374" s="39"/>
      <c r="C374" s="39"/>
      <c r="D374" s="38"/>
      <c r="E374" s="43"/>
    </row>
    <row r="375" spans="1:7" s="7" customFormat="1" ht="21" x14ac:dyDescent="0.35">
      <c r="A375" s="70"/>
      <c r="B375" s="39"/>
      <c r="C375" s="39"/>
      <c r="D375" s="38"/>
      <c r="E375" s="43"/>
    </row>
    <row r="376" spans="1:7" s="11" customFormat="1" ht="21" x14ac:dyDescent="0.35">
      <c r="A376" s="11" t="s">
        <v>127</v>
      </c>
      <c r="E376" s="73"/>
      <c r="F376" s="73"/>
      <c r="G376" s="73"/>
    </row>
    <row r="377" spans="1:7" s="11" customFormat="1" ht="21" x14ac:dyDescent="0.35">
      <c r="A377" s="11" t="s">
        <v>577</v>
      </c>
      <c r="E377" s="73"/>
      <c r="F377" s="73"/>
      <c r="G377" s="73"/>
    </row>
    <row r="378" spans="1:7" s="11" customFormat="1" ht="25.5" customHeight="1" x14ac:dyDescent="0.35">
      <c r="A378" s="224" t="s">
        <v>73</v>
      </c>
      <c r="B378" s="226"/>
      <c r="C378" s="228" t="s">
        <v>128</v>
      </c>
      <c r="D378" s="74" t="s">
        <v>129</v>
      </c>
      <c r="E378" s="73"/>
      <c r="F378" s="75"/>
      <c r="G378" s="73"/>
    </row>
    <row r="379" spans="1:7" s="11" customFormat="1" ht="25.5" customHeight="1" x14ac:dyDescent="0.35">
      <c r="A379" s="225"/>
      <c r="B379" s="227"/>
      <c r="C379" s="229"/>
      <c r="D379" s="76" t="s">
        <v>130</v>
      </c>
      <c r="E379" s="73"/>
      <c r="F379" s="73"/>
      <c r="G379" s="73"/>
    </row>
    <row r="380" spans="1:7" s="7" customFormat="1" ht="21" x14ac:dyDescent="0.35">
      <c r="A380" s="77" t="s">
        <v>131</v>
      </c>
      <c r="B380" s="78"/>
      <c r="C380" s="78"/>
      <c r="D380" s="44"/>
      <c r="E380" s="10"/>
      <c r="F380" s="10"/>
      <c r="G380" s="10"/>
    </row>
    <row r="381" spans="1:7" s="7" customFormat="1" ht="25.5" customHeight="1" x14ac:dyDescent="0.35">
      <c r="A381" s="79" t="s">
        <v>132</v>
      </c>
      <c r="B381" s="80">
        <f>'EPE (Elementary 2)'!R31</f>
        <v>2.9666666666666668</v>
      </c>
      <c r="C381" s="80">
        <f>'EPE (Elementary 2)'!R32</f>
        <v>0.98262686486557893</v>
      </c>
      <c r="D381" s="81" t="str">
        <f>IF(B381&gt;4.5,"มากที่สุด",IF(B381&gt;3.5,"มาก",IF(B381&gt;2.5,"ปานกลาง",IF(B381&gt;1.5,"น้อย",IF(B381&lt;=1.5,"น้อยที่สุด")))))</f>
        <v>ปานกลาง</v>
      </c>
      <c r="E381" s="10"/>
      <c r="F381" s="10"/>
      <c r="G381" s="10"/>
    </row>
    <row r="382" spans="1:7" s="7" customFormat="1" ht="21.75" thickBot="1" x14ac:dyDescent="0.4">
      <c r="A382" s="82" t="s">
        <v>133</v>
      </c>
      <c r="B382" s="83">
        <f>AVERAGE(B381:B381)</f>
        <v>2.9666666666666668</v>
      </c>
      <c r="C382" s="83">
        <f>SUM(C381)</f>
        <v>0.98262686486557893</v>
      </c>
      <c r="D382" s="84" t="str">
        <f>IF(B382&gt;4.5,"มากที่สุด",IF(B382&gt;3.5,"มาก",IF(B382&gt;2.5,"ปานกลาง",IF(B382&gt;1.5,"น้อย",IF(B382&lt;=1.5,"น้อยที่สุด")))))</f>
        <v>ปานกลาง</v>
      </c>
      <c r="E382" s="10"/>
      <c r="F382" s="10"/>
      <c r="G382" s="10"/>
    </row>
    <row r="383" spans="1:7" s="7" customFormat="1" ht="21.75" thickTop="1" x14ac:dyDescent="0.35">
      <c r="A383" s="85" t="s">
        <v>134</v>
      </c>
      <c r="B383" s="78"/>
      <c r="C383" s="78"/>
      <c r="D383" s="78"/>
      <c r="E383" s="10"/>
      <c r="F383" s="10"/>
      <c r="G383" s="10"/>
    </row>
    <row r="384" spans="1:7" s="7" customFormat="1" ht="25.5" customHeight="1" x14ac:dyDescent="0.35">
      <c r="A384" s="79" t="s">
        <v>135</v>
      </c>
      <c r="B384" s="80">
        <f>'EPE (Elementary 2)'!S31</f>
        <v>3.9333333333333331</v>
      </c>
      <c r="C384" s="80">
        <f>'EPE (Elementary 2)'!S32</f>
        <v>0.67986926847903673</v>
      </c>
      <c r="D384" s="86" t="str">
        <f>IF(B384&gt;4.5,"มากที่สุด",IF(B384&gt;3.5,"มาก",IF(B384&gt;2.5,"ปานกลาง",IF(B384&gt;1.5,"น้อย",IF(B384&lt;=1.5,"น้อยที่สุด")))))</f>
        <v>มาก</v>
      </c>
      <c r="E384" s="10"/>
      <c r="F384" s="10"/>
      <c r="G384" s="10"/>
    </row>
    <row r="385" spans="1:7" s="7" customFormat="1" ht="21.75" thickBot="1" x14ac:dyDescent="0.4">
      <c r="A385" s="82" t="s">
        <v>133</v>
      </c>
      <c r="B385" s="83">
        <f>AVERAGE(B384:B384)</f>
        <v>3.9333333333333331</v>
      </c>
      <c r="C385" s="83">
        <f>SUM(C384)</f>
        <v>0.67986926847903673</v>
      </c>
      <c r="D385" s="87" t="str">
        <f>IF(B385&gt;4.5,"มากที่สุด",IF(B385&gt;3.5,"มาก",IF(B385&gt;2.5,"ปานกลาง",IF(B385&gt;1.5,"น้อย",IF(B385&lt;=1.5,"น้อยที่สุด")))))</f>
        <v>มาก</v>
      </c>
      <c r="E385" s="10"/>
      <c r="F385" s="10"/>
      <c r="G385" s="10"/>
    </row>
    <row r="386" spans="1:7" s="7" customFormat="1" ht="21.75" thickTop="1" x14ac:dyDescent="0.35">
      <c r="A386" s="88"/>
      <c r="E386" s="10"/>
      <c r="F386" s="10"/>
      <c r="G386" s="10"/>
    </row>
    <row r="387" spans="1:7" s="7" customFormat="1" ht="21" x14ac:dyDescent="0.35">
      <c r="A387" s="7" t="s">
        <v>136</v>
      </c>
    </row>
    <row r="388" spans="1:7" s="7" customFormat="1" ht="21" x14ac:dyDescent="0.35">
      <c r="A388" s="7" t="s">
        <v>575</v>
      </c>
    </row>
    <row r="389" spans="1:7" s="7" customFormat="1" ht="21" x14ac:dyDescent="0.35">
      <c r="A389" s="7" t="s">
        <v>576</v>
      </c>
    </row>
    <row r="390" spans="1:7" s="7" customFormat="1" ht="15.75" customHeight="1" x14ac:dyDescent="0.35"/>
    <row r="391" spans="1:7" s="14" customFormat="1" ht="21" x14ac:dyDescent="0.35">
      <c r="A391" s="40" t="s">
        <v>137</v>
      </c>
      <c r="B391" s="16"/>
      <c r="C391" s="16"/>
    </row>
    <row r="392" spans="1:7" s="14" customFormat="1" x14ac:dyDescent="0.3">
      <c r="A392" s="219" t="s">
        <v>112</v>
      </c>
      <c r="B392" s="221" t="s">
        <v>578</v>
      </c>
      <c r="C392" s="222"/>
      <c r="D392" s="223"/>
    </row>
    <row r="393" spans="1:7" s="14" customFormat="1" ht="47.25" x14ac:dyDescent="0.3">
      <c r="A393" s="220"/>
      <c r="B393" s="58" t="s">
        <v>113</v>
      </c>
      <c r="C393" s="59" t="s">
        <v>114</v>
      </c>
      <c r="D393" s="59" t="s">
        <v>115</v>
      </c>
    </row>
    <row r="394" spans="1:7" s="14" customFormat="1" x14ac:dyDescent="0.3">
      <c r="A394" s="60" t="s">
        <v>116</v>
      </c>
      <c r="B394" s="61">
        <f>'EPE (Intermediate)'!I39</f>
        <v>4.6052631578947372</v>
      </c>
      <c r="C394" s="61">
        <f>'EPE (Intermediate)'!I40</f>
        <v>0.4887940952896469</v>
      </c>
      <c r="D394" s="62" t="str">
        <f>IF(B394&gt;4.5,"มากที่สุด",IF(B394&gt;3.5,"มาก",IF(B394&gt;2.5,"ปานกลาง",IF(B394&gt;1.5,"น้อย",IF(B394&lt;=1.5,"น้อยที่สุด")))))</f>
        <v>มากที่สุด</v>
      </c>
    </row>
    <row r="395" spans="1:7" s="14" customFormat="1" x14ac:dyDescent="0.3">
      <c r="A395" s="60" t="s">
        <v>117</v>
      </c>
      <c r="B395" s="61">
        <f>'EPE (Intermediate)'!J39</f>
        <v>4.5789473684210522</v>
      </c>
      <c r="C395" s="61">
        <f>'EPE (Intermediate)'!J40</f>
        <v>0.54442528593624573</v>
      </c>
      <c r="D395" s="62" t="str">
        <f t="shared" ref="D395:D404" si="20">IF(B395&gt;4.5,"มากที่สุด",IF(B395&gt;3.5,"มาก",IF(B395&gt;2.5,"ปานกลาง",IF(B395&gt;1.5,"น้อย",IF(B395&lt;=1.5,"น้อยที่สุด")))))</f>
        <v>มากที่สุด</v>
      </c>
    </row>
    <row r="396" spans="1:7" s="14" customFormat="1" x14ac:dyDescent="0.3">
      <c r="A396" s="60" t="s">
        <v>118</v>
      </c>
      <c r="B396" s="61">
        <f>'EPE (Intermediate)'!K39</f>
        <v>4.6052631578947372</v>
      </c>
      <c r="C396" s="61">
        <f>'EPE (Intermediate)'!K40</f>
        <v>0.53995485601797566</v>
      </c>
      <c r="D396" s="62" t="str">
        <f t="shared" si="20"/>
        <v>มากที่สุด</v>
      </c>
    </row>
    <row r="397" spans="1:7" s="14" customFormat="1" x14ac:dyDescent="0.3">
      <c r="A397" s="60" t="s">
        <v>119</v>
      </c>
      <c r="B397" s="61">
        <f>'EPE (Intermediate)'!L39</f>
        <v>4.3421052631578947</v>
      </c>
      <c r="C397" s="61">
        <f>'EPE (Intermediate)'!L40</f>
        <v>0.65999664231497179</v>
      </c>
      <c r="D397" s="62" t="str">
        <f t="shared" si="20"/>
        <v>มาก</v>
      </c>
    </row>
    <row r="398" spans="1:7" s="14" customFormat="1" x14ac:dyDescent="0.3">
      <c r="A398" s="60" t="s">
        <v>120</v>
      </c>
      <c r="B398" s="61">
        <f>'EPE (Intermediate)'!M39</f>
        <v>4.4473684210526319</v>
      </c>
      <c r="C398" s="61">
        <f>'EPE (Intermediate)'!M40</f>
        <v>0.59371127224623688</v>
      </c>
      <c r="D398" s="62" t="str">
        <f t="shared" si="20"/>
        <v>มาก</v>
      </c>
    </row>
    <row r="399" spans="1:7" s="14" customFormat="1" x14ac:dyDescent="0.3">
      <c r="A399" s="60" t="s">
        <v>121</v>
      </c>
      <c r="B399" s="61">
        <f>'EPE (Intermediate)'!N39</f>
        <v>4.3947368421052628</v>
      </c>
      <c r="C399" s="61">
        <f>'EPE (Intermediate)'!N40</f>
        <v>0.62993206334662444</v>
      </c>
      <c r="D399" s="62" t="str">
        <f t="shared" si="20"/>
        <v>มาก</v>
      </c>
    </row>
    <row r="400" spans="1:7" s="14" customFormat="1" x14ac:dyDescent="0.3">
      <c r="A400" s="60" t="s">
        <v>122</v>
      </c>
      <c r="B400" s="61">
        <f>'EPE (Intermediate)'!O39</f>
        <v>4.4736842105263159</v>
      </c>
      <c r="C400" s="61">
        <f>'EPE (Intermediate)'!O40</f>
        <v>0.71586686888081152</v>
      </c>
      <c r="D400" s="62" t="str">
        <f t="shared" si="20"/>
        <v>มาก</v>
      </c>
    </row>
    <row r="401" spans="1:4" s="14" customFormat="1" x14ac:dyDescent="0.3">
      <c r="A401" s="60" t="s">
        <v>123</v>
      </c>
      <c r="B401" s="61">
        <f>'EPE (Intermediate)'!P39</f>
        <v>4.6052631578947372</v>
      </c>
      <c r="C401" s="61">
        <f>'EPE (Intermediate)'!P40</f>
        <v>0.58667096867389068</v>
      </c>
      <c r="D401" s="62" t="str">
        <f t="shared" si="20"/>
        <v>มากที่สุด</v>
      </c>
    </row>
    <row r="402" spans="1:4" s="14" customFormat="1" x14ac:dyDescent="0.3">
      <c r="A402" s="60" t="s">
        <v>124</v>
      </c>
      <c r="B402" s="61">
        <f>'EPE (Intermediate)'!Q39</f>
        <v>4.7105263157894735</v>
      </c>
      <c r="C402" s="61">
        <f>'EPE (Intermediate)'!Q40</f>
        <v>0.50824231357441896</v>
      </c>
      <c r="D402" s="62" t="str">
        <f t="shared" si="20"/>
        <v>มากที่สุด</v>
      </c>
    </row>
    <row r="403" spans="1:4" s="14" customFormat="1" x14ac:dyDescent="0.3">
      <c r="A403" s="60" t="s">
        <v>125</v>
      </c>
      <c r="B403" s="61">
        <f>'EPE (Intermediate)'!T39</f>
        <v>4.1052631578947372</v>
      </c>
      <c r="C403" s="61">
        <f>'EPE (Intermediate)'!T40</f>
        <v>0.59777982587371281</v>
      </c>
      <c r="D403" s="62" t="str">
        <f t="shared" si="20"/>
        <v>มาก</v>
      </c>
    </row>
    <row r="404" spans="1:4" s="14" customFormat="1" ht="19.5" thickBot="1" x14ac:dyDescent="0.35">
      <c r="A404" s="63" t="s">
        <v>126</v>
      </c>
      <c r="B404" s="64">
        <f>AVERAGE(B394:B403)</f>
        <v>4.4868421052631584</v>
      </c>
      <c r="C404" s="64">
        <f>AVERAGE(C394:C403)</f>
        <v>0.58653741921545355</v>
      </c>
      <c r="D404" s="65" t="str">
        <f t="shared" si="20"/>
        <v>มาก</v>
      </c>
    </row>
    <row r="405" spans="1:4" s="14" customFormat="1" ht="19.5" thickTop="1" x14ac:dyDescent="0.3">
      <c r="A405" s="89"/>
      <c r="B405" s="90"/>
      <c r="C405" s="90"/>
      <c r="D405" s="91"/>
    </row>
    <row r="406" spans="1:4" s="14" customFormat="1" x14ac:dyDescent="0.3">
      <c r="A406" s="89"/>
      <c r="B406" s="90"/>
      <c r="C406" s="90"/>
      <c r="D406" s="91"/>
    </row>
    <row r="407" spans="1:4" s="14" customFormat="1" x14ac:dyDescent="0.3">
      <c r="A407" s="89"/>
      <c r="B407" s="90"/>
      <c r="C407" s="90"/>
      <c r="D407" s="91"/>
    </row>
    <row r="408" spans="1:4" s="14" customFormat="1" x14ac:dyDescent="0.3">
      <c r="A408" s="89"/>
      <c r="B408" s="90"/>
      <c r="C408" s="90"/>
      <c r="D408" s="91"/>
    </row>
    <row r="409" spans="1:4" s="7" customFormat="1" ht="21" x14ac:dyDescent="0.35">
      <c r="A409" s="70" t="s">
        <v>222</v>
      </c>
      <c r="B409" s="71"/>
      <c r="C409" s="71"/>
      <c r="D409" s="72"/>
    </row>
    <row r="410" spans="1:4" s="7" customFormat="1" ht="21" x14ac:dyDescent="0.35">
      <c r="A410" s="70" t="s">
        <v>752</v>
      </c>
      <c r="B410" s="71"/>
      <c r="C410" s="71"/>
      <c r="D410" s="72"/>
    </row>
    <row r="411" spans="1:4" s="7" customFormat="1" ht="21" x14ac:dyDescent="0.35">
      <c r="A411" s="70" t="s">
        <v>653</v>
      </c>
      <c r="B411" s="71"/>
      <c r="C411" s="71"/>
      <c r="D411" s="72"/>
    </row>
    <row r="412" spans="1:4" s="7" customFormat="1" ht="21" x14ac:dyDescent="0.35">
      <c r="A412" s="70" t="s">
        <v>655</v>
      </c>
      <c r="B412" s="71"/>
      <c r="C412" s="71"/>
      <c r="D412" s="72"/>
    </row>
    <row r="413" spans="1:4" s="7" customFormat="1" ht="21" x14ac:dyDescent="0.35">
      <c r="A413" s="70" t="s">
        <v>654</v>
      </c>
      <c r="B413" s="71"/>
      <c r="C413" s="71"/>
      <c r="D413" s="72"/>
    </row>
    <row r="414" spans="1:4" s="7" customFormat="1" ht="21" x14ac:dyDescent="0.35">
      <c r="A414" s="70" t="s">
        <v>579</v>
      </c>
      <c r="B414" s="71"/>
      <c r="C414" s="71"/>
      <c r="D414" s="72"/>
    </row>
    <row r="415" spans="1:4" s="7" customFormat="1" ht="21" x14ac:dyDescent="0.35">
      <c r="A415" s="70" t="s">
        <v>656</v>
      </c>
      <c r="B415" s="71"/>
      <c r="C415" s="71"/>
      <c r="D415" s="72"/>
    </row>
    <row r="416" spans="1:4" s="7" customFormat="1" ht="21" x14ac:dyDescent="0.35">
      <c r="A416" s="70" t="s">
        <v>657</v>
      </c>
      <c r="B416" s="71"/>
      <c r="C416" s="71"/>
      <c r="D416" s="72"/>
    </row>
    <row r="417" spans="1:7" s="7" customFormat="1" ht="21" x14ac:dyDescent="0.35">
      <c r="A417" s="70"/>
      <c r="B417" s="71"/>
      <c r="C417" s="71"/>
      <c r="D417" s="72"/>
    </row>
    <row r="418" spans="1:7" s="11" customFormat="1" ht="21" x14ac:dyDescent="0.35">
      <c r="A418" s="11" t="s">
        <v>138</v>
      </c>
      <c r="E418" s="73"/>
      <c r="F418" s="73"/>
      <c r="G418" s="73"/>
    </row>
    <row r="419" spans="1:7" s="11" customFormat="1" ht="21" x14ac:dyDescent="0.35">
      <c r="A419" s="11" t="s">
        <v>580</v>
      </c>
      <c r="E419" s="73"/>
      <c r="F419" s="73"/>
      <c r="G419" s="73"/>
    </row>
    <row r="420" spans="1:7" s="11" customFormat="1" ht="21" customHeight="1" x14ac:dyDescent="0.35">
      <c r="A420" s="224" t="s">
        <v>73</v>
      </c>
      <c r="B420" s="226"/>
      <c r="C420" s="228" t="s">
        <v>128</v>
      </c>
      <c r="D420" s="74" t="s">
        <v>129</v>
      </c>
      <c r="E420" s="73"/>
      <c r="F420" s="75"/>
      <c r="G420" s="73"/>
    </row>
    <row r="421" spans="1:7" s="11" customFormat="1" ht="13.5" customHeight="1" x14ac:dyDescent="0.35">
      <c r="A421" s="225"/>
      <c r="B421" s="227"/>
      <c r="C421" s="229"/>
      <c r="D421" s="76" t="s">
        <v>130</v>
      </c>
      <c r="E421" s="73"/>
      <c r="F421" s="73"/>
      <c r="G421" s="73"/>
    </row>
    <row r="422" spans="1:7" s="7" customFormat="1" ht="21" x14ac:dyDescent="0.35">
      <c r="A422" s="77" t="s">
        <v>131</v>
      </c>
      <c r="B422" s="78"/>
      <c r="C422" s="78"/>
      <c r="D422" s="44"/>
      <c r="E422" s="10"/>
      <c r="F422" s="10"/>
      <c r="G422" s="10"/>
    </row>
    <row r="423" spans="1:7" s="7" customFormat="1" ht="25.5" customHeight="1" x14ac:dyDescent="0.35">
      <c r="A423" s="79" t="s">
        <v>132</v>
      </c>
      <c r="B423" s="80">
        <f>'EPE (Intermediate)'!R39</f>
        <v>3.236842105263158</v>
      </c>
      <c r="C423" s="80">
        <f>'EPE (Intermediate)'!R40</f>
        <v>0.98499827748488855</v>
      </c>
      <c r="D423" s="81" t="str">
        <f>IF(B423&gt;4.5,"มากที่สุด",IF(B423&gt;3.5,"มาก",IF(B423&gt;2.5,"ปานกลาง",IF(B423&gt;1.5,"น้อย",IF(B423&lt;=1.5,"น้อยที่สุด")))))</f>
        <v>ปานกลาง</v>
      </c>
      <c r="E423" s="10"/>
      <c r="F423" s="10"/>
      <c r="G423" s="10"/>
    </row>
    <row r="424" spans="1:7" s="7" customFormat="1" ht="21.75" thickBot="1" x14ac:dyDescent="0.4">
      <c r="A424" s="82" t="s">
        <v>133</v>
      </c>
      <c r="B424" s="83">
        <f>AVERAGE(B423:B423)</f>
        <v>3.236842105263158</v>
      </c>
      <c r="C424" s="83">
        <f>SUM(C423)</f>
        <v>0.98499827748488855</v>
      </c>
      <c r="D424" s="84" t="str">
        <f>IF(B424&gt;4.5,"มากที่สุด",IF(B424&gt;3.5,"มาก",IF(B424&gt;2.5,"ปานกลาง",IF(B424&gt;1.5,"น้อย",IF(B424&lt;=1.5,"น้อยที่สุด")))))</f>
        <v>ปานกลาง</v>
      </c>
      <c r="E424" s="10"/>
      <c r="F424" s="10"/>
      <c r="G424" s="10"/>
    </row>
    <row r="425" spans="1:7" s="7" customFormat="1" ht="21.75" thickTop="1" x14ac:dyDescent="0.35">
      <c r="A425" s="85" t="s">
        <v>134</v>
      </c>
      <c r="B425" s="78"/>
      <c r="C425" s="78"/>
      <c r="D425" s="78"/>
      <c r="E425" s="10"/>
      <c r="F425" s="10"/>
      <c r="G425" s="10"/>
    </row>
    <row r="426" spans="1:7" s="7" customFormat="1" ht="25.5" customHeight="1" x14ac:dyDescent="0.35">
      <c r="A426" s="79" t="s">
        <v>135</v>
      </c>
      <c r="B426" s="80">
        <f>'EPE (Intermediate)'!S39</f>
        <v>4.1052631578947372</v>
      </c>
      <c r="C426" s="80">
        <f>'EPE (Intermediate)'!S40</f>
        <v>0.44659375653887173</v>
      </c>
      <c r="D426" s="86" t="str">
        <f>IF(B426&gt;4.5,"มากที่สุด",IF(B426&gt;3.5,"มาก",IF(B426&gt;2.5,"ปานกลาง",IF(B426&gt;1.5,"น้อย",IF(B426&lt;=1.5,"น้อยที่สุด")))))</f>
        <v>มาก</v>
      </c>
      <c r="E426" s="10"/>
      <c r="F426" s="10"/>
      <c r="G426" s="10"/>
    </row>
    <row r="427" spans="1:7" s="7" customFormat="1" ht="21.75" thickBot="1" x14ac:dyDescent="0.4">
      <c r="A427" s="82" t="s">
        <v>133</v>
      </c>
      <c r="B427" s="83">
        <f>AVERAGE(B426:B426)</f>
        <v>4.1052631578947372</v>
      </c>
      <c r="C427" s="83">
        <f>SUM(C426)</f>
        <v>0.44659375653887173</v>
      </c>
      <c r="D427" s="87" t="str">
        <f>IF(B427&gt;4.5,"มากที่สุด",IF(B427&gt;3.5,"มาก",IF(B427&gt;2.5,"ปานกลาง",IF(B427&gt;1.5,"น้อย",IF(B427&lt;=1.5,"น้อยที่สุด")))))</f>
        <v>มาก</v>
      </c>
      <c r="E427" s="10"/>
      <c r="F427" s="10"/>
      <c r="G427" s="10"/>
    </row>
    <row r="428" spans="1:7" s="7" customFormat="1" ht="18" customHeight="1" thickTop="1" x14ac:dyDescent="0.35">
      <c r="A428" s="88"/>
      <c r="E428" s="10"/>
      <c r="F428" s="10"/>
      <c r="G428" s="10"/>
    </row>
    <row r="429" spans="1:7" s="7" customFormat="1" ht="21" x14ac:dyDescent="0.35">
      <c r="A429" s="7" t="s">
        <v>139</v>
      </c>
    </row>
    <row r="430" spans="1:7" s="7" customFormat="1" ht="21" x14ac:dyDescent="0.35">
      <c r="A430" s="7" t="s">
        <v>581</v>
      </c>
    </row>
    <row r="431" spans="1:7" s="7" customFormat="1" ht="21" x14ac:dyDescent="0.35">
      <c r="A431" s="7" t="s">
        <v>582</v>
      </c>
    </row>
    <row r="432" spans="1:7" s="7" customFormat="1" ht="16.5" customHeight="1" x14ac:dyDescent="0.35">
      <c r="A432" s="70"/>
      <c r="B432" s="71"/>
      <c r="C432" s="71"/>
      <c r="D432" s="72"/>
    </row>
    <row r="433" spans="1:4" s="7" customFormat="1" ht="16.5" customHeight="1" x14ac:dyDescent="0.35">
      <c r="A433" s="70"/>
      <c r="B433" s="71"/>
      <c r="C433" s="71"/>
      <c r="D433" s="72"/>
    </row>
    <row r="434" spans="1:4" s="7" customFormat="1" ht="16.5" customHeight="1" x14ac:dyDescent="0.35">
      <c r="A434" s="70"/>
      <c r="B434" s="71"/>
      <c r="C434" s="71"/>
      <c r="D434" s="72"/>
    </row>
    <row r="435" spans="1:4" s="7" customFormat="1" ht="16.5" customHeight="1" x14ac:dyDescent="0.35">
      <c r="A435" s="70"/>
      <c r="B435" s="71"/>
      <c r="C435" s="71"/>
      <c r="D435" s="72"/>
    </row>
    <row r="436" spans="1:4" s="7" customFormat="1" ht="16.5" customHeight="1" x14ac:dyDescent="0.35">
      <c r="A436" s="70"/>
      <c r="B436" s="71"/>
      <c r="C436" s="71"/>
      <c r="D436" s="72"/>
    </row>
    <row r="437" spans="1:4" s="7" customFormat="1" ht="16.5" customHeight="1" x14ac:dyDescent="0.35">
      <c r="A437" s="70"/>
      <c r="B437" s="71"/>
      <c r="C437" s="71"/>
      <c r="D437" s="72"/>
    </row>
    <row r="438" spans="1:4" s="7" customFormat="1" ht="16.5" customHeight="1" x14ac:dyDescent="0.35">
      <c r="A438" s="70"/>
      <c r="B438" s="71"/>
      <c r="C438" s="71"/>
      <c r="D438" s="72"/>
    </row>
    <row r="439" spans="1:4" s="7" customFormat="1" ht="16.5" customHeight="1" x14ac:dyDescent="0.35">
      <c r="A439" s="70"/>
      <c r="B439" s="71"/>
      <c r="C439" s="71"/>
      <c r="D439" s="72"/>
    </row>
    <row r="440" spans="1:4" s="7" customFormat="1" ht="16.5" customHeight="1" x14ac:dyDescent="0.35">
      <c r="A440" s="70"/>
      <c r="B440" s="71"/>
      <c r="C440" s="71"/>
      <c r="D440" s="72"/>
    </row>
    <row r="441" spans="1:4" s="7" customFormat="1" ht="16.5" customHeight="1" x14ac:dyDescent="0.35">
      <c r="A441" s="70"/>
      <c r="B441" s="71"/>
      <c r="C441" s="71"/>
      <c r="D441" s="72"/>
    </row>
    <row r="442" spans="1:4" s="7" customFormat="1" ht="16.5" customHeight="1" x14ac:dyDescent="0.35">
      <c r="A442" s="70"/>
      <c r="B442" s="71"/>
      <c r="C442" s="71"/>
      <c r="D442" s="72"/>
    </row>
    <row r="443" spans="1:4" s="7" customFormat="1" ht="16.5" customHeight="1" x14ac:dyDescent="0.35">
      <c r="A443" s="70"/>
      <c r="B443" s="71"/>
      <c r="C443" s="71"/>
      <c r="D443" s="72"/>
    </row>
    <row r="444" spans="1:4" s="7" customFormat="1" ht="16.5" customHeight="1" x14ac:dyDescent="0.35">
      <c r="A444" s="70"/>
      <c r="B444" s="71"/>
      <c r="C444" s="71"/>
      <c r="D444" s="72"/>
    </row>
    <row r="445" spans="1:4" s="14" customFormat="1" ht="21" x14ac:dyDescent="0.35">
      <c r="A445" s="40" t="s">
        <v>140</v>
      </c>
      <c r="B445" s="16"/>
      <c r="C445" s="16"/>
    </row>
    <row r="446" spans="1:4" s="14" customFormat="1" x14ac:dyDescent="0.3">
      <c r="A446" s="235" t="s">
        <v>112</v>
      </c>
      <c r="B446" s="237" t="s">
        <v>141</v>
      </c>
      <c r="C446" s="238"/>
      <c r="D446" s="239"/>
    </row>
    <row r="447" spans="1:4" s="14" customFormat="1" ht="15.75" customHeight="1" x14ac:dyDescent="0.3">
      <c r="A447" s="236"/>
      <c r="B447" s="92"/>
      <c r="C447" s="93" t="s">
        <v>583</v>
      </c>
      <c r="D447" s="94"/>
    </row>
    <row r="448" spans="1:4" s="14" customFormat="1" ht="64.5" customHeight="1" x14ac:dyDescent="0.3">
      <c r="A448" s="220"/>
      <c r="B448" s="95" t="s">
        <v>113</v>
      </c>
      <c r="C448" s="96" t="s">
        <v>114</v>
      </c>
      <c r="D448" s="96" t="s">
        <v>115</v>
      </c>
    </row>
    <row r="449" spans="1:4" s="14" customFormat="1" x14ac:dyDescent="0.3">
      <c r="A449" s="60" t="s">
        <v>116</v>
      </c>
      <c r="B449" s="61">
        <f>'EPE (Pre-Intermediate)'!I35</f>
        <v>4.617647058823529</v>
      </c>
      <c r="C449" s="61">
        <f>'EPE (Pre-Intermediate)'!I36</f>
        <v>0.48596210711347876</v>
      </c>
      <c r="D449" s="62" t="str">
        <f>IF(B449&gt;4.5,"มากที่สุด",IF(B449&gt;3.5,"มาก",IF(B449&gt;2.5,"ปานกลาง",IF(B449&gt;1.5,"น้อย",IF(B449&lt;=1.5,"น้อยที่สุด")))))</f>
        <v>มากที่สุด</v>
      </c>
    </row>
    <row r="450" spans="1:4" s="14" customFormat="1" x14ac:dyDescent="0.3">
      <c r="A450" s="60" t="s">
        <v>117</v>
      </c>
      <c r="B450" s="61">
        <f>'EPE (Pre-Intermediate)'!J35</f>
        <v>4.3529411764705879</v>
      </c>
      <c r="C450" s="61">
        <f>'EPE (Pre-Intermediate)'!J36</f>
        <v>0.5359078575967231</v>
      </c>
      <c r="D450" s="62" t="str">
        <f t="shared" ref="D450:D459" si="21">IF(B450&gt;4.5,"มากที่สุด",IF(B450&gt;3.5,"มาก",IF(B450&gt;2.5,"ปานกลาง",IF(B450&gt;1.5,"น้อย",IF(B450&lt;=1.5,"น้อยที่สุด")))))</f>
        <v>มาก</v>
      </c>
    </row>
    <row r="451" spans="1:4" s="14" customFormat="1" x14ac:dyDescent="0.3">
      <c r="A451" s="60" t="s">
        <v>118</v>
      </c>
      <c r="B451" s="61">
        <f>'EPE (Pre-Intermediate)'!K35</f>
        <v>4.3529411764705879</v>
      </c>
      <c r="C451" s="61">
        <f>'EPE (Pre-Intermediate)'!K36</f>
        <v>0.72283563102614723</v>
      </c>
      <c r="D451" s="62" t="str">
        <f t="shared" si="21"/>
        <v>มาก</v>
      </c>
    </row>
    <row r="452" spans="1:4" s="14" customFormat="1" x14ac:dyDescent="0.3">
      <c r="A452" s="60" t="s">
        <v>119</v>
      </c>
      <c r="B452" s="61">
        <f>'EPE (Pre-Intermediate)'!L35</f>
        <v>4.2941176470588234</v>
      </c>
      <c r="C452" s="61">
        <f>'EPE (Pre-Intermediate)'!L36</f>
        <v>0.92448433208833691</v>
      </c>
      <c r="D452" s="62" t="str">
        <f t="shared" si="21"/>
        <v>มาก</v>
      </c>
    </row>
    <row r="453" spans="1:4" s="14" customFormat="1" x14ac:dyDescent="0.3">
      <c r="A453" s="60" t="s">
        <v>120</v>
      </c>
      <c r="B453" s="61">
        <f>'EPE (Pre-Intermediate)'!M35</f>
        <v>4.5</v>
      </c>
      <c r="C453" s="61">
        <f>'EPE (Pre-Intermediate)'!M36</f>
        <v>0.60633906259083248</v>
      </c>
      <c r="D453" s="62" t="str">
        <f t="shared" si="21"/>
        <v>มาก</v>
      </c>
    </row>
    <row r="454" spans="1:4" s="14" customFormat="1" x14ac:dyDescent="0.3">
      <c r="A454" s="60" t="s">
        <v>121</v>
      </c>
      <c r="B454" s="61">
        <f>'EPE (Pre-Intermediate)'!N35</f>
        <v>4.4411764705882355</v>
      </c>
      <c r="C454" s="61">
        <f>'EPE (Pre-Intermediate)'!N36</f>
        <v>0.65039248198517574</v>
      </c>
      <c r="D454" s="62" t="str">
        <f t="shared" si="21"/>
        <v>มาก</v>
      </c>
    </row>
    <row r="455" spans="1:4" s="14" customFormat="1" x14ac:dyDescent="0.3">
      <c r="A455" s="60" t="s">
        <v>122</v>
      </c>
      <c r="B455" s="61">
        <f>'EPE (Pre-Intermediate)'!O35</f>
        <v>4.4705882352941178</v>
      </c>
      <c r="C455" s="61">
        <f>'EPE (Pre-Intermediate)'!O36</f>
        <v>0.69600938624701425</v>
      </c>
      <c r="D455" s="62" t="str">
        <f t="shared" si="21"/>
        <v>มาก</v>
      </c>
    </row>
    <row r="456" spans="1:4" s="14" customFormat="1" x14ac:dyDescent="0.3">
      <c r="A456" s="60" t="s">
        <v>123</v>
      </c>
      <c r="B456" s="61">
        <f>'EPE (Pre-Intermediate)'!P35</f>
        <v>4.5294117647058822</v>
      </c>
      <c r="C456" s="61">
        <f>'EPE (Pre-Intermediate)'!P36</f>
        <v>0.77593564460428988</v>
      </c>
      <c r="D456" s="62" t="str">
        <f t="shared" si="21"/>
        <v>มากที่สุด</v>
      </c>
    </row>
    <row r="457" spans="1:4" s="14" customFormat="1" x14ac:dyDescent="0.3">
      <c r="A457" s="60" t="s">
        <v>124</v>
      </c>
      <c r="B457" s="61">
        <f>'EPE (Pre-Intermediate)'!Q35</f>
        <v>4.8235294117647056</v>
      </c>
      <c r="C457" s="61">
        <f>'EPE (Pre-Intermediate)'!Q36</f>
        <v>0.38122004108281538</v>
      </c>
      <c r="D457" s="62" t="str">
        <f t="shared" si="21"/>
        <v>มากที่สุด</v>
      </c>
    </row>
    <row r="458" spans="1:4" s="14" customFormat="1" x14ac:dyDescent="0.3">
      <c r="A458" s="60" t="s">
        <v>125</v>
      </c>
      <c r="B458" s="61">
        <f>'EPE (Pre-Intermediate)'!T35</f>
        <v>4.2058823529411766</v>
      </c>
      <c r="C458" s="61">
        <f>'EPE (Pre-Intermediate)'!T36</f>
        <v>0.75845864460162182</v>
      </c>
      <c r="D458" s="62" t="str">
        <f t="shared" si="21"/>
        <v>มาก</v>
      </c>
    </row>
    <row r="459" spans="1:4" s="14" customFormat="1" ht="19.5" thickBot="1" x14ac:dyDescent="0.35">
      <c r="A459" s="63" t="s">
        <v>126</v>
      </c>
      <c r="B459" s="64">
        <f>AVERAGE(B449:B458)</f>
        <v>4.458823529411764</v>
      </c>
      <c r="C459" s="64">
        <f>AVERAGE(C449:C458)</f>
        <v>0.65375451889364355</v>
      </c>
      <c r="D459" s="65" t="str">
        <f t="shared" si="21"/>
        <v>มาก</v>
      </c>
    </row>
    <row r="460" spans="1:4" s="14" customFormat="1" ht="19.5" thickTop="1" x14ac:dyDescent="0.3">
      <c r="A460" s="89"/>
      <c r="B460" s="90"/>
      <c r="C460" s="90"/>
      <c r="D460" s="91"/>
    </row>
    <row r="461" spans="1:4" s="7" customFormat="1" ht="21" x14ac:dyDescent="0.35">
      <c r="A461" s="70" t="s">
        <v>658</v>
      </c>
      <c r="B461" s="71"/>
      <c r="C461" s="71"/>
      <c r="D461" s="72"/>
    </row>
    <row r="462" spans="1:4" s="7" customFormat="1" ht="21" x14ac:dyDescent="0.35">
      <c r="A462" s="70" t="s">
        <v>760</v>
      </c>
      <c r="B462" s="71"/>
      <c r="C462" s="71"/>
      <c r="D462" s="72"/>
    </row>
    <row r="463" spans="1:4" s="7" customFormat="1" ht="21" x14ac:dyDescent="0.35">
      <c r="A463" s="70" t="s">
        <v>659</v>
      </c>
      <c r="B463" s="71"/>
      <c r="C463" s="71"/>
      <c r="D463" s="72"/>
    </row>
    <row r="464" spans="1:4" s="7" customFormat="1" ht="21" x14ac:dyDescent="0.35">
      <c r="A464" s="70" t="s">
        <v>660</v>
      </c>
      <c r="B464" s="71"/>
      <c r="C464" s="71"/>
      <c r="D464" s="72"/>
    </row>
    <row r="465" spans="1:7" s="7" customFormat="1" ht="21" x14ac:dyDescent="0.35">
      <c r="A465" s="70" t="s">
        <v>661</v>
      </c>
      <c r="B465" s="71"/>
      <c r="C465" s="71"/>
      <c r="D465" s="72"/>
    </row>
    <row r="466" spans="1:7" s="7" customFormat="1" ht="21" x14ac:dyDescent="0.35">
      <c r="A466" s="70" t="s">
        <v>662</v>
      </c>
      <c r="B466" s="71"/>
      <c r="C466" s="71"/>
      <c r="D466" s="72"/>
    </row>
    <row r="467" spans="1:7" s="7" customFormat="1" ht="21" x14ac:dyDescent="0.35">
      <c r="A467" s="70"/>
      <c r="B467" s="71"/>
      <c r="C467" s="71"/>
      <c r="D467" s="72"/>
    </row>
    <row r="468" spans="1:7" s="7" customFormat="1" ht="21" x14ac:dyDescent="0.35">
      <c r="A468" s="70"/>
      <c r="B468" s="71"/>
      <c r="C468" s="71"/>
      <c r="D468" s="72"/>
    </row>
    <row r="469" spans="1:7" s="7" customFormat="1" ht="21" x14ac:dyDescent="0.35">
      <c r="A469" s="70"/>
      <c r="B469" s="71"/>
      <c r="C469" s="71"/>
      <c r="D469" s="72"/>
    </row>
    <row r="470" spans="1:7" s="7" customFormat="1" ht="21" x14ac:dyDescent="0.35">
      <c r="A470" s="70"/>
      <c r="B470" s="71"/>
      <c r="C470" s="71"/>
      <c r="D470" s="72"/>
    </row>
    <row r="471" spans="1:7" s="7" customFormat="1" ht="21" x14ac:dyDescent="0.35">
      <c r="A471" s="70"/>
      <c r="B471" s="71"/>
      <c r="C471" s="71"/>
      <c r="D471" s="72"/>
    </row>
    <row r="472" spans="1:7" s="7" customFormat="1" ht="21" x14ac:dyDescent="0.35">
      <c r="A472" s="70"/>
      <c r="B472" s="71"/>
      <c r="C472" s="71"/>
      <c r="D472" s="72"/>
    </row>
    <row r="473" spans="1:7" s="7" customFormat="1" ht="21" x14ac:dyDescent="0.35">
      <c r="A473" s="70"/>
      <c r="B473" s="71"/>
      <c r="C473" s="71"/>
      <c r="D473" s="72"/>
    </row>
    <row r="474" spans="1:7" s="7" customFormat="1" ht="21" x14ac:dyDescent="0.35">
      <c r="A474" s="70"/>
      <c r="B474" s="71"/>
      <c r="C474" s="71"/>
      <c r="D474" s="72"/>
    </row>
    <row r="475" spans="1:7" s="7" customFormat="1" ht="21" x14ac:dyDescent="0.35">
      <c r="A475" s="70"/>
      <c r="B475" s="71"/>
      <c r="C475" s="71"/>
      <c r="D475" s="72"/>
    </row>
    <row r="476" spans="1:7" s="7" customFormat="1" ht="21" x14ac:dyDescent="0.35">
      <c r="A476" s="70"/>
      <c r="B476" s="71"/>
      <c r="C476" s="71"/>
      <c r="D476" s="72"/>
    </row>
    <row r="477" spans="1:7" s="7" customFormat="1" ht="21" x14ac:dyDescent="0.35">
      <c r="A477" s="70"/>
      <c r="B477" s="71"/>
      <c r="C477" s="71"/>
      <c r="D477" s="72"/>
    </row>
    <row r="478" spans="1:7" s="11" customFormat="1" ht="21" x14ac:dyDescent="0.35">
      <c r="A478" s="11" t="s">
        <v>142</v>
      </c>
      <c r="E478" s="73"/>
      <c r="F478" s="73"/>
      <c r="G478" s="73"/>
    </row>
    <row r="479" spans="1:7" s="11" customFormat="1" ht="21" x14ac:dyDescent="0.35">
      <c r="A479" s="11" t="s">
        <v>584</v>
      </c>
      <c r="E479" s="73"/>
      <c r="F479" s="73"/>
      <c r="G479" s="73"/>
    </row>
    <row r="480" spans="1:7" s="11" customFormat="1" ht="21" customHeight="1" x14ac:dyDescent="0.35">
      <c r="A480" s="224" t="s">
        <v>73</v>
      </c>
      <c r="B480" s="226"/>
      <c r="C480" s="228" t="s">
        <v>128</v>
      </c>
      <c r="D480" s="74" t="s">
        <v>129</v>
      </c>
      <c r="E480" s="73"/>
      <c r="F480" s="75"/>
      <c r="G480" s="73"/>
    </row>
    <row r="481" spans="1:7" s="11" customFormat="1" ht="13.5" customHeight="1" x14ac:dyDescent="0.35">
      <c r="A481" s="225"/>
      <c r="B481" s="227"/>
      <c r="C481" s="229"/>
      <c r="D481" s="76" t="s">
        <v>130</v>
      </c>
      <c r="E481" s="73"/>
      <c r="F481" s="73"/>
      <c r="G481" s="73"/>
    </row>
    <row r="482" spans="1:7" s="7" customFormat="1" ht="21" x14ac:dyDescent="0.35">
      <c r="A482" s="77" t="s">
        <v>131</v>
      </c>
      <c r="B482" s="78"/>
      <c r="C482" s="78"/>
      <c r="D482" s="44"/>
      <c r="E482" s="10"/>
      <c r="F482" s="10"/>
      <c r="G482" s="10"/>
    </row>
    <row r="483" spans="1:7" s="7" customFormat="1" ht="25.5" customHeight="1" x14ac:dyDescent="0.35">
      <c r="A483" s="79" t="s">
        <v>132</v>
      </c>
      <c r="B483" s="80">
        <f>'EPE (Pre-Intermediate)'!R35</f>
        <v>3.2352941176470589</v>
      </c>
      <c r="C483" s="80">
        <f>'EPE (Pre-Intermediate)'!R36</f>
        <v>1.0588235294117649</v>
      </c>
      <c r="D483" s="81" t="str">
        <f>IF(B483&gt;4.5,"มากที่สุด",IF(B483&gt;3.5,"มาก",IF(B483&gt;2.5,"ปานกลาง",IF(B483&gt;1.5,"น้อย",IF(B483&lt;=1.5,"น้อยที่สุด")))))</f>
        <v>ปานกลาง</v>
      </c>
      <c r="E483" s="10"/>
      <c r="F483" s="10"/>
      <c r="G483" s="10"/>
    </row>
    <row r="484" spans="1:7" s="7" customFormat="1" ht="21.75" thickBot="1" x14ac:dyDescent="0.4">
      <c r="A484" s="82" t="s">
        <v>133</v>
      </c>
      <c r="B484" s="83">
        <f>AVERAGE(B483:B483)</f>
        <v>3.2352941176470589</v>
      </c>
      <c r="C484" s="83">
        <f>SUM(C483)</f>
        <v>1.0588235294117649</v>
      </c>
      <c r="D484" s="84" t="str">
        <f>IF(B484&gt;4.5,"มากที่สุด",IF(B484&gt;3.5,"มาก",IF(B484&gt;2.5,"ปานกลาง",IF(B484&gt;1.5,"น้อย",IF(B484&lt;=1.5,"น้อยที่สุด")))))</f>
        <v>ปานกลาง</v>
      </c>
      <c r="E484" s="10"/>
      <c r="F484" s="10"/>
      <c r="G484" s="10"/>
    </row>
    <row r="485" spans="1:7" s="7" customFormat="1" ht="21.75" thickTop="1" x14ac:dyDescent="0.35">
      <c r="A485" s="85" t="s">
        <v>134</v>
      </c>
      <c r="B485" s="78"/>
      <c r="C485" s="78"/>
      <c r="D485" s="78"/>
      <c r="E485" s="10"/>
      <c r="F485" s="10"/>
      <c r="G485" s="10"/>
    </row>
    <row r="486" spans="1:7" s="7" customFormat="1" ht="25.5" customHeight="1" x14ac:dyDescent="0.35">
      <c r="A486" s="79" t="s">
        <v>135</v>
      </c>
      <c r="B486" s="80">
        <f>'EPE (Pre-Intermediate)'!S35</f>
        <v>4</v>
      </c>
      <c r="C486" s="80">
        <f>'EPE (Pre-Intermediate)'!S36</f>
        <v>0.72760687510899891</v>
      </c>
      <c r="D486" s="86" t="str">
        <f>IF(B486&gt;4.5,"มากที่สุด",IF(B486&gt;3.5,"มาก",IF(B486&gt;2.5,"ปานกลาง",IF(B486&gt;1.5,"น้อย",IF(B486&lt;=1.5,"น้อยที่สุด")))))</f>
        <v>มาก</v>
      </c>
      <c r="E486" s="10"/>
      <c r="F486" s="10"/>
      <c r="G486" s="10"/>
    </row>
    <row r="487" spans="1:7" s="7" customFormat="1" ht="21.75" thickBot="1" x14ac:dyDescent="0.4">
      <c r="A487" s="82" t="s">
        <v>133</v>
      </c>
      <c r="B487" s="83">
        <f>AVERAGE(B486:B486)</f>
        <v>4</v>
      </c>
      <c r="C487" s="83">
        <f>SUM(C486)</f>
        <v>0.72760687510899891</v>
      </c>
      <c r="D487" s="87" t="str">
        <f>IF(B487&gt;4.5,"มากที่สุด",IF(B487&gt;3.5,"มาก",IF(B487&gt;2.5,"ปานกลาง",IF(B487&gt;1.5,"น้อย",IF(B487&lt;=1.5,"น้อยที่สุด")))))</f>
        <v>มาก</v>
      </c>
      <c r="E487" s="10"/>
      <c r="F487" s="10"/>
      <c r="G487" s="10"/>
    </row>
    <row r="488" spans="1:7" s="7" customFormat="1" ht="21.75" thickTop="1" x14ac:dyDescent="0.35">
      <c r="A488" s="88"/>
      <c r="E488" s="10"/>
      <c r="F488" s="10"/>
      <c r="G488" s="10"/>
    </row>
    <row r="489" spans="1:7" s="7" customFormat="1" ht="21" x14ac:dyDescent="0.35">
      <c r="A489" s="7" t="s">
        <v>663</v>
      </c>
    </row>
    <row r="490" spans="1:7" s="7" customFormat="1" ht="21" x14ac:dyDescent="0.35">
      <c r="A490" s="7" t="s">
        <v>665</v>
      </c>
    </row>
    <row r="491" spans="1:7" s="7" customFormat="1" ht="21" x14ac:dyDescent="0.35">
      <c r="A491" s="7" t="s">
        <v>664</v>
      </c>
    </row>
    <row r="492" spans="1:7" s="7" customFormat="1" ht="21" x14ac:dyDescent="0.35"/>
    <row r="493" spans="1:7" s="7" customFormat="1" ht="21" x14ac:dyDescent="0.35"/>
    <row r="494" spans="1:7" s="7" customFormat="1" ht="21" x14ac:dyDescent="0.35"/>
    <row r="495" spans="1:7" s="7" customFormat="1" ht="21" x14ac:dyDescent="0.35"/>
    <row r="496" spans="1:7" s="7" customFormat="1" ht="21" x14ac:dyDescent="0.35"/>
    <row r="497" spans="1:4" s="7" customFormat="1" ht="21" x14ac:dyDescent="0.35"/>
    <row r="498" spans="1:4" s="7" customFormat="1" ht="21" x14ac:dyDescent="0.35"/>
    <row r="499" spans="1:4" s="7" customFormat="1" ht="21" x14ac:dyDescent="0.35"/>
    <row r="500" spans="1:4" s="7" customFormat="1" ht="21" x14ac:dyDescent="0.35"/>
    <row r="501" spans="1:4" s="7" customFormat="1" ht="21" x14ac:dyDescent="0.35"/>
    <row r="502" spans="1:4" s="7" customFormat="1" ht="21" x14ac:dyDescent="0.35"/>
    <row r="503" spans="1:4" s="7" customFormat="1" ht="21" x14ac:dyDescent="0.35"/>
    <row r="504" spans="1:4" s="7" customFormat="1" ht="21" x14ac:dyDescent="0.35"/>
    <row r="505" spans="1:4" s="7" customFormat="1" ht="21" x14ac:dyDescent="0.35"/>
    <row r="506" spans="1:4" s="7" customFormat="1" ht="21" x14ac:dyDescent="0.35"/>
    <row r="507" spans="1:4" s="7" customFormat="1" ht="21" x14ac:dyDescent="0.35"/>
    <row r="508" spans="1:4" s="7" customFormat="1" ht="21" x14ac:dyDescent="0.35"/>
    <row r="509" spans="1:4" s="7" customFormat="1" ht="21" x14ac:dyDescent="0.35"/>
    <row r="510" spans="1:4" s="7" customFormat="1" ht="21" x14ac:dyDescent="0.35"/>
    <row r="511" spans="1:4" s="14" customFormat="1" ht="21" x14ac:dyDescent="0.35">
      <c r="A511" s="40" t="s">
        <v>143</v>
      </c>
      <c r="B511" s="16"/>
      <c r="C511" s="16"/>
    </row>
    <row r="512" spans="1:4" s="14" customFormat="1" x14ac:dyDescent="0.3">
      <c r="A512" s="219" t="s">
        <v>112</v>
      </c>
      <c r="B512" s="221" t="s">
        <v>585</v>
      </c>
      <c r="C512" s="222"/>
      <c r="D512" s="223"/>
    </row>
    <row r="513" spans="1:4" s="14" customFormat="1" ht="47.25" x14ac:dyDescent="0.3">
      <c r="A513" s="220"/>
      <c r="B513" s="58" t="s">
        <v>113</v>
      </c>
      <c r="C513" s="59" t="s">
        <v>114</v>
      </c>
      <c r="D513" s="59" t="s">
        <v>115</v>
      </c>
    </row>
    <row r="514" spans="1:4" s="14" customFormat="1" x14ac:dyDescent="0.3">
      <c r="A514" s="60" t="s">
        <v>116</v>
      </c>
      <c r="B514" s="61">
        <f>'EPE (Starter 2)'!I38</f>
        <v>4.55</v>
      </c>
      <c r="C514" s="61">
        <f>'EPE (Starter 2)'!I39</f>
        <v>0.54992078829565294</v>
      </c>
      <c r="D514" s="62" t="str">
        <f>IF(B514&gt;4.5,"มากที่สุด",IF(B514&gt;3.5,"มาก",IF(B514&gt;2.5,"ปานกลาง",IF(B514&gt;1.5,"น้อย",IF(B514&lt;=1.5,"น้อยที่สุด")))))</f>
        <v>มากที่สุด</v>
      </c>
    </row>
    <row r="515" spans="1:4" s="14" customFormat="1" x14ac:dyDescent="0.3">
      <c r="A515" s="60" t="s">
        <v>117</v>
      </c>
      <c r="B515" s="61">
        <f>'EPE (Starter 2)'!J38</f>
        <v>4.5999999999999996</v>
      </c>
      <c r="C515" s="61">
        <f>'EPE (Starter 2)'!J39</f>
        <v>0.48499534393799981</v>
      </c>
      <c r="D515" s="62" t="str">
        <f t="shared" ref="D515:D524" si="22">IF(B515&gt;4.5,"มากที่สุด",IF(B515&gt;3.5,"มาก",IF(B515&gt;2.5,"ปานกลาง",IF(B515&gt;1.5,"น้อย",IF(B515&lt;=1.5,"น้อยที่สุด")))))</f>
        <v>มากที่สุด</v>
      </c>
    </row>
    <row r="516" spans="1:4" s="14" customFormat="1" x14ac:dyDescent="0.3">
      <c r="A516" s="60" t="s">
        <v>118</v>
      </c>
      <c r="B516" s="61">
        <f>'EPE (Starter 2)'!K38</f>
        <v>4.5999999999999996</v>
      </c>
      <c r="C516" s="61">
        <f>'EPE (Starter 2)'!K39</f>
        <v>0.47745770555876466</v>
      </c>
      <c r="D516" s="62" t="str">
        <f t="shared" si="22"/>
        <v>มากที่สุด</v>
      </c>
    </row>
    <row r="517" spans="1:4" s="14" customFormat="1" x14ac:dyDescent="0.3">
      <c r="A517" s="60" t="s">
        <v>119</v>
      </c>
      <c r="B517" s="61">
        <f>'EPE (Starter 2)'!L38</f>
        <v>4.5</v>
      </c>
      <c r="C517" s="61">
        <f>'EPE (Starter 2)'!L39</f>
        <v>0.54995797072051922</v>
      </c>
      <c r="D517" s="62" t="str">
        <f t="shared" si="22"/>
        <v>มาก</v>
      </c>
    </row>
    <row r="518" spans="1:4" s="14" customFormat="1" x14ac:dyDescent="0.3">
      <c r="A518" s="60" t="s">
        <v>120</v>
      </c>
      <c r="B518" s="61">
        <f>'EPE (Starter 2)'!M38</f>
        <v>4.6500000000000004</v>
      </c>
      <c r="C518" s="61">
        <f>'EPE (Starter 2)'!M39</f>
        <v>0.46814036933958741</v>
      </c>
      <c r="D518" s="62" t="str">
        <f t="shared" si="22"/>
        <v>มากที่สุด</v>
      </c>
    </row>
    <row r="519" spans="1:4" s="14" customFormat="1" x14ac:dyDescent="0.3">
      <c r="A519" s="60" t="s">
        <v>121</v>
      </c>
      <c r="B519" s="61">
        <f>'EPE (Starter 2)'!N38</f>
        <v>4.6500000000000004</v>
      </c>
      <c r="C519" s="61">
        <f>'EPE (Starter 2)'!N39</f>
        <v>0.52269442264047161</v>
      </c>
      <c r="D519" s="62" t="str">
        <f t="shared" si="22"/>
        <v>มากที่สุด</v>
      </c>
    </row>
    <row r="520" spans="1:4" s="14" customFormat="1" x14ac:dyDescent="0.3">
      <c r="A520" s="60" t="s">
        <v>122</v>
      </c>
      <c r="B520" s="61">
        <f>'EPE (Starter 2)'!O38</f>
        <v>4.6500000000000004</v>
      </c>
      <c r="C520" s="61">
        <f>'EPE (Starter 2)'!O39</f>
        <v>0.4442876728799881</v>
      </c>
      <c r="D520" s="62" t="str">
        <f t="shared" si="22"/>
        <v>มากที่สุด</v>
      </c>
    </row>
    <row r="521" spans="1:4" s="14" customFormat="1" x14ac:dyDescent="0.3">
      <c r="A521" s="60" t="s">
        <v>123</v>
      </c>
      <c r="B521" s="61">
        <f>'EPE (Starter 2)'!P38</f>
        <v>4.5999999999999996</v>
      </c>
      <c r="C521" s="61">
        <f>'EPE (Starter 2)'!P39</f>
        <v>0.45737204679471738</v>
      </c>
      <c r="D521" s="62" t="str">
        <f t="shared" si="22"/>
        <v>มากที่สุด</v>
      </c>
    </row>
    <row r="522" spans="1:4" s="14" customFormat="1" x14ac:dyDescent="0.3">
      <c r="A522" s="60" t="s">
        <v>124</v>
      </c>
      <c r="B522" s="61">
        <f>'EPE (Starter 2)'!Q38</f>
        <v>4.7</v>
      </c>
      <c r="C522" s="61">
        <f>'EPE (Starter 2)'!Q39</f>
        <v>0.50614838356571779</v>
      </c>
      <c r="D522" s="62" t="str">
        <f t="shared" si="22"/>
        <v>มากที่สุด</v>
      </c>
    </row>
    <row r="523" spans="1:4" s="14" customFormat="1" x14ac:dyDescent="0.3">
      <c r="A523" s="60" t="s">
        <v>125</v>
      </c>
      <c r="B523" s="61">
        <f>'EPE (Starter 2)'!T38</f>
        <v>4.3499999999999996</v>
      </c>
      <c r="C523" s="61">
        <f>'EPE (Starter 2)'!T39</f>
        <v>0.65982696339390701</v>
      </c>
      <c r="D523" s="62" t="str">
        <f t="shared" si="22"/>
        <v>มาก</v>
      </c>
    </row>
    <row r="524" spans="1:4" s="14" customFormat="1" ht="19.5" thickBot="1" x14ac:dyDescent="0.35">
      <c r="A524" s="63" t="s">
        <v>126</v>
      </c>
      <c r="B524" s="64">
        <f>AVERAGE(B514:B523)</f>
        <v>4.585</v>
      </c>
      <c r="C524" s="64">
        <f>AVERAGE(C514:C523)</f>
        <v>0.51208016671273249</v>
      </c>
      <c r="D524" s="65" t="str">
        <f t="shared" si="22"/>
        <v>มากที่สุด</v>
      </c>
    </row>
    <row r="525" spans="1:4" s="14" customFormat="1" ht="19.5" thickTop="1" x14ac:dyDescent="0.3">
      <c r="A525" s="89"/>
      <c r="B525" s="90"/>
      <c r="C525" s="90"/>
      <c r="D525" s="91"/>
    </row>
    <row r="526" spans="1:4" s="7" customFormat="1" ht="21" x14ac:dyDescent="0.35">
      <c r="A526" s="70" t="s">
        <v>222</v>
      </c>
      <c r="B526" s="71"/>
      <c r="C526" s="71"/>
      <c r="D526" s="72"/>
    </row>
    <row r="527" spans="1:4" s="7" customFormat="1" ht="21" x14ac:dyDescent="0.35">
      <c r="A527" s="70" t="s">
        <v>587</v>
      </c>
      <c r="B527" s="71"/>
      <c r="C527" s="71"/>
      <c r="D527" s="72"/>
    </row>
    <row r="528" spans="1:4" s="7" customFormat="1" ht="21" x14ac:dyDescent="0.35">
      <c r="A528" s="70" t="s">
        <v>227</v>
      </c>
      <c r="B528" s="71"/>
      <c r="C528" s="71"/>
      <c r="D528" s="72"/>
    </row>
    <row r="529" spans="1:7" s="7" customFormat="1" ht="21" x14ac:dyDescent="0.35">
      <c r="A529" s="70" t="s">
        <v>588</v>
      </c>
      <c r="B529" s="71"/>
      <c r="C529" s="71"/>
      <c r="D529" s="72"/>
    </row>
    <row r="530" spans="1:7" s="7" customFormat="1" ht="21" x14ac:dyDescent="0.35">
      <c r="A530" s="70" t="s">
        <v>589</v>
      </c>
      <c r="B530" s="71"/>
      <c r="C530" s="71"/>
      <c r="D530" s="72"/>
    </row>
    <row r="531" spans="1:7" s="7" customFormat="1" ht="21" x14ac:dyDescent="0.35">
      <c r="A531" s="70" t="s">
        <v>628</v>
      </c>
      <c r="B531" s="71"/>
      <c r="C531" s="71"/>
      <c r="D531" s="72"/>
    </row>
    <row r="532" spans="1:7" s="7" customFormat="1" ht="21" x14ac:dyDescent="0.35">
      <c r="A532" s="70" t="s">
        <v>590</v>
      </c>
      <c r="B532" s="71"/>
      <c r="C532" s="71"/>
      <c r="D532" s="72"/>
    </row>
    <row r="533" spans="1:7" s="7" customFormat="1" ht="21" x14ac:dyDescent="0.35">
      <c r="A533" s="70" t="s">
        <v>591</v>
      </c>
      <c r="B533" s="71"/>
      <c r="C533" s="71"/>
      <c r="D533" s="72"/>
    </row>
    <row r="534" spans="1:7" s="7" customFormat="1" ht="21" x14ac:dyDescent="0.35">
      <c r="A534" s="70" t="s">
        <v>592</v>
      </c>
      <c r="B534" s="71"/>
      <c r="C534" s="71"/>
      <c r="D534" s="72"/>
    </row>
    <row r="535" spans="1:7" s="7" customFormat="1" ht="21" x14ac:dyDescent="0.35">
      <c r="A535" s="70"/>
      <c r="B535" s="71"/>
      <c r="C535" s="71"/>
      <c r="D535" s="72"/>
    </row>
    <row r="536" spans="1:7" s="7" customFormat="1" ht="21" x14ac:dyDescent="0.35">
      <c r="A536" s="70"/>
      <c r="B536" s="71"/>
      <c r="C536" s="71"/>
      <c r="D536" s="72"/>
    </row>
    <row r="537" spans="1:7" s="7" customFormat="1" ht="21" x14ac:dyDescent="0.35">
      <c r="A537" s="70"/>
      <c r="B537" s="71"/>
      <c r="C537" s="71"/>
      <c r="D537" s="72"/>
    </row>
    <row r="538" spans="1:7" s="7" customFormat="1" ht="21" x14ac:dyDescent="0.35">
      <c r="A538" s="70"/>
      <c r="B538" s="71"/>
      <c r="C538" s="71"/>
      <c r="D538" s="72"/>
    </row>
    <row r="539" spans="1:7" s="7" customFormat="1" ht="21" x14ac:dyDescent="0.35">
      <c r="A539" s="70"/>
      <c r="B539" s="71"/>
      <c r="C539" s="71"/>
      <c r="D539" s="72"/>
    </row>
    <row r="540" spans="1:7" s="7" customFormat="1" ht="21" x14ac:dyDescent="0.35">
      <c r="A540" s="70"/>
      <c r="B540" s="71"/>
      <c r="C540" s="71"/>
      <c r="D540" s="72"/>
    </row>
    <row r="541" spans="1:7" s="7" customFormat="1" ht="21" x14ac:dyDescent="0.35">
      <c r="A541" s="70"/>
      <c r="B541" s="71"/>
      <c r="C541" s="71"/>
      <c r="D541" s="72"/>
    </row>
    <row r="542" spans="1:7" s="7" customFormat="1" ht="21" x14ac:dyDescent="0.35">
      <c r="A542" s="70"/>
      <c r="B542" s="71"/>
      <c r="C542" s="71"/>
      <c r="D542" s="72"/>
    </row>
    <row r="543" spans="1:7" s="7" customFormat="1" ht="21" x14ac:dyDescent="0.35">
      <c r="A543" s="70"/>
      <c r="B543" s="71"/>
      <c r="C543" s="71"/>
      <c r="D543" s="72"/>
    </row>
    <row r="544" spans="1:7" s="11" customFormat="1" ht="21" x14ac:dyDescent="0.35">
      <c r="A544" s="11" t="s">
        <v>144</v>
      </c>
      <c r="E544" s="73"/>
      <c r="F544" s="73"/>
      <c r="G544" s="73"/>
    </row>
    <row r="545" spans="1:7" s="11" customFormat="1" ht="21" x14ac:dyDescent="0.35">
      <c r="A545" s="11" t="s">
        <v>586</v>
      </c>
      <c r="E545" s="73"/>
      <c r="F545" s="73"/>
      <c r="G545" s="73"/>
    </row>
    <row r="546" spans="1:7" s="11" customFormat="1" ht="21" customHeight="1" x14ac:dyDescent="0.35">
      <c r="A546" s="224" t="s">
        <v>73</v>
      </c>
      <c r="B546" s="226"/>
      <c r="C546" s="228" t="s">
        <v>128</v>
      </c>
      <c r="D546" s="74" t="s">
        <v>129</v>
      </c>
      <c r="E546" s="73"/>
      <c r="F546" s="75"/>
      <c r="G546" s="73"/>
    </row>
    <row r="547" spans="1:7" s="11" customFormat="1" ht="13.5" customHeight="1" x14ac:dyDescent="0.35">
      <c r="A547" s="225"/>
      <c r="B547" s="227"/>
      <c r="C547" s="229"/>
      <c r="D547" s="76" t="s">
        <v>130</v>
      </c>
      <c r="E547" s="73"/>
      <c r="F547" s="73"/>
      <c r="G547" s="73"/>
    </row>
    <row r="548" spans="1:7" s="7" customFormat="1" ht="21" x14ac:dyDescent="0.35">
      <c r="A548" s="77" t="s">
        <v>131</v>
      </c>
      <c r="B548" s="78"/>
      <c r="C548" s="78"/>
      <c r="D548" s="44"/>
      <c r="E548" s="10"/>
      <c r="F548" s="10"/>
      <c r="G548" s="10"/>
    </row>
    <row r="549" spans="1:7" s="7" customFormat="1" ht="25.5" customHeight="1" x14ac:dyDescent="0.35">
      <c r="A549" s="79" t="s">
        <v>132</v>
      </c>
      <c r="B549" s="80">
        <f>'EPE (Starter 2)'!R38</f>
        <v>3.35</v>
      </c>
      <c r="C549" s="80">
        <f>'EPE (Starter 2)'!R39</f>
        <v>1.2821214250243238</v>
      </c>
      <c r="D549" s="81" t="str">
        <f>IF(B549&gt;4.5,"มากที่สุด",IF(B549&gt;3.5,"มาก",IF(B549&gt;2.5,"ปานกลาง",IF(B549&gt;1.5,"น้อย",IF(B549&lt;=1.5,"น้อยที่สุด")))))</f>
        <v>ปานกลาง</v>
      </c>
      <c r="E549" s="10"/>
      <c r="F549" s="10"/>
      <c r="G549" s="10"/>
    </row>
    <row r="550" spans="1:7" s="7" customFormat="1" ht="21.75" thickBot="1" x14ac:dyDescent="0.4">
      <c r="A550" s="82" t="s">
        <v>133</v>
      </c>
      <c r="B550" s="83">
        <f>AVERAGE(B549:B549)</f>
        <v>3.35</v>
      </c>
      <c r="C550" s="83">
        <f>SUM(C549)</f>
        <v>1.2821214250243238</v>
      </c>
      <c r="D550" s="84" t="str">
        <f>IF(B550&gt;4.5,"มากที่สุด",IF(B550&gt;3.5,"มาก",IF(B550&gt;2.5,"ปานกลาง",IF(B550&gt;1.5,"น้อย",IF(B550&lt;=1.5,"น้อยที่สุด")))))</f>
        <v>ปานกลาง</v>
      </c>
      <c r="E550" s="10"/>
      <c r="F550" s="10"/>
      <c r="G550" s="10"/>
    </row>
    <row r="551" spans="1:7" s="7" customFormat="1" ht="21.75" thickTop="1" x14ac:dyDescent="0.35">
      <c r="A551" s="85" t="s">
        <v>134</v>
      </c>
      <c r="B551" s="78"/>
      <c r="C551" s="78"/>
      <c r="D551" s="78"/>
      <c r="E551" s="10"/>
      <c r="F551" s="10"/>
      <c r="G551" s="10"/>
    </row>
    <row r="552" spans="1:7" s="7" customFormat="1" ht="25.5" customHeight="1" x14ac:dyDescent="0.35">
      <c r="A552" s="79" t="s">
        <v>135</v>
      </c>
      <c r="B552" s="80">
        <f>'EPE (Starter 2)'!S38</f>
        <v>4.3</v>
      </c>
      <c r="C552" s="80">
        <f>'EPE (Starter 2)'!S39</f>
        <v>0.63768005016049123</v>
      </c>
      <c r="D552" s="86" t="str">
        <f>IF(B552&gt;4.5,"มากที่สุด",IF(B552&gt;3.5,"มาก",IF(B552&gt;2.5,"ปานกลาง",IF(B552&gt;1.5,"น้อย",IF(B552&lt;=1.5,"น้อยที่สุด")))))</f>
        <v>มาก</v>
      </c>
      <c r="E552" s="10"/>
      <c r="F552" s="10"/>
      <c r="G552" s="10"/>
    </row>
    <row r="553" spans="1:7" s="7" customFormat="1" ht="21.75" thickBot="1" x14ac:dyDescent="0.4">
      <c r="A553" s="82" t="s">
        <v>133</v>
      </c>
      <c r="B553" s="83">
        <f>AVERAGE(B552:B552)</f>
        <v>4.3</v>
      </c>
      <c r="C553" s="83">
        <f>SUM(C552)</f>
        <v>0.63768005016049123</v>
      </c>
      <c r="D553" s="87" t="str">
        <f>IF(B553&gt;4.5,"มากที่สุด",IF(B553&gt;3.5,"มาก",IF(B553&gt;2.5,"ปานกลาง",IF(B553&gt;1.5,"น้อย",IF(B553&lt;=1.5,"น้อยที่สุด")))))</f>
        <v>มาก</v>
      </c>
      <c r="E553" s="10"/>
      <c r="F553" s="10"/>
      <c r="G553" s="10"/>
    </row>
    <row r="554" spans="1:7" s="7" customFormat="1" ht="21.75" thickTop="1" x14ac:dyDescent="0.35">
      <c r="A554" s="88"/>
      <c r="E554" s="10"/>
      <c r="F554" s="10"/>
      <c r="G554" s="10"/>
    </row>
    <row r="555" spans="1:7" s="7" customFormat="1" ht="21" x14ac:dyDescent="0.35">
      <c r="A555" s="7" t="s">
        <v>666</v>
      </c>
    </row>
    <row r="556" spans="1:7" s="7" customFormat="1" ht="21" x14ac:dyDescent="0.35">
      <c r="A556" s="7" t="s">
        <v>668</v>
      </c>
    </row>
    <row r="557" spans="1:7" s="7" customFormat="1" ht="21" x14ac:dyDescent="0.35">
      <c r="A557" s="7" t="s">
        <v>667</v>
      </c>
    </row>
    <row r="558" spans="1:7" s="7" customFormat="1" ht="18" customHeight="1" x14ac:dyDescent="0.35"/>
    <row r="559" spans="1:7" s="14" customFormat="1" ht="21" x14ac:dyDescent="0.35">
      <c r="A559" s="40" t="s">
        <v>219</v>
      </c>
      <c r="B559" s="16"/>
      <c r="C559" s="16"/>
    </row>
    <row r="560" spans="1:7" s="14" customFormat="1" x14ac:dyDescent="0.3">
      <c r="A560" s="219" t="s">
        <v>112</v>
      </c>
      <c r="B560" s="221" t="s">
        <v>593</v>
      </c>
      <c r="C560" s="222"/>
      <c r="D560" s="223"/>
    </row>
    <row r="561" spans="1:4" s="14" customFormat="1" ht="47.25" x14ac:dyDescent="0.3">
      <c r="A561" s="220"/>
      <c r="B561" s="58" t="s">
        <v>113</v>
      </c>
      <c r="C561" s="59" t="s">
        <v>114</v>
      </c>
      <c r="D561" s="59" t="s">
        <v>115</v>
      </c>
    </row>
    <row r="562" spans="1:4" s="14" customFormat="1" x14ac:dyDescent="0.3">
      <c r="A562" s="60" t="s">
        <v>116</v>
      </c>
      <c r="B562" s="61">
        <f>'EPE (Upper-Intermediate)'!I38</f>
        <v>4.6216216216216219</v>
      </c>
      <c r="C562" s="61">
        <f>'EPE (Upper-Intermediate)'!I39</f>
        <v>0.53783104708466245</v>
      </c>
      <c r="D562" s="62" t="str">
        <f>IF(B562&gt;4.5,"มากที่สุด",IF(B562&gt;3.5,"มาก",IF(B562&gt;2.5,"ปานกลาง",IF(B562&gt;1.5,"น้อย",IF(B562&lt;=1.5,"น้อยที่สุด")))))</f>
        <v>มากที่สุด</v>
      </c>
    </row>
    <row r="563" spans="1:4" s="14" customFormat="1" x14ac:dyDescent="0.3">
      <c r="A563" s="60" t="s">
        <v>117</v>
      </c>
      <c r="B563" s="61">
        <f>'EPE (Upper-Intermediate)'!J38</f>
        <v>4.6756756756756754</v>
      </c>
      <c r="C563" s="61">
        <f>'EPE (Upper-Intermediate)'!J39</f>
        <v>0.46812183988348027</v>
      </c>
      <c r="D563" s="62" t="str">
        <f t="shared" ref="D563:D572" si="23">IF(B563&gt;4.5,"มากที่สุด",IF(B563&gt;3.5,"มาก",IF(B563&gt;2.5,"ปานกลาง",IF(B563&gt;1.5,"น้อย",IF(B563&lt;=1.5,"น้อยที่สุด")))))</f>
        <v>มากที่สุด</v>
      </c>
    </row>
    <row r="564" spans="1:4" s="14" customFormat="1" x14ac:dyDescent="0.3">
      <c r="A564" s="60" t="s">
        <v>118</v>
      </c>
      <c r="B564" s="61">
        <f>'EPE (Upper-Intermediate)'!K38</f>
        <v>4.6756756756756754</v>
      </c>
      <c r="C564" s="61">
        <f>'EPE (Upper-Intermediate)'!K39</f>
        <v>0.46812183988348027</v>
      </c>
      <c r="D564" s="62" t="str">
        <f t="shared" si="23"/>
        <v>มากที่สุด</v>
      </c>
    </row>
    <row r="565" spans="1:4" s="14" customFormat="1" x14ac:dyDescent="0.3">
      <c r="A565" s="60" t="s">
        <v>119</v>
      </c>
      <c r="B565" s="61">
        <f>'EPE (Upper-Intermediate)'!L38</f>
        <v>4.5945945945945947</v>
      </c>
      <c r="C565" s="61">
        <f>'EPE (Upper-Intermediate)'!L39</f>
        <v>0.54323652006058976</v>
      </c>
      <c r="D565" s="62" t="str">
        <f t="shared" si="23"/>
        <v>มากที่สุด</v>
      </c>
    </row>
    <row r="566" spans="1:4" s="14" customFormat="1" x14ac:dyDescent="0.3">
      <c r="A566" s="60" t="s">
        <v>120</v>
      </c>
      <c r="B566" s="61">
        <f>'EPE (Upper-Intermediate)'!M38</f>
        <v>4.6486486486486482</v>
      </c>
      <c r="C566" s="61">
        <f>'EPE (Upper-Intermediate)'!M39</f>
        <v>0.47739247926096678</v>
      </c>
      <c r="D566" s="62" t="str">
        <f t="shared" si="23"/>
        <v>มากที่สุด</v>
      </c>
    </row>
    <row r="567" spans="1:4" s="14" customFormat="1" x14ac:dyDescent="0.3">
      <c r="A567" s="60" t="s">
        <v>121</v>
      </c>
      <c r="B567" s="61">
        <f>'EPE (Upper-Intermediate)'!N38</f>
        <v>4.6216216216216219</v>
      </c>
      <c r="C567" s="61">
        <f>'EPE (Upper-Intermediate)'!N39</f>
        <v>0.58593198347780817</v>
      </c>
      <c r="D567" s="62" t="str">
        <f t="shared" si="23"/>
        <v>มากที่สุด</v>
      </c>
    </row>
    <row r="568" spans="1:4" s="14" customFormat="1" x14ac:dyDescent="0.3">
      <c r="A568" s="60" t="s">
        <v>122</v>
      </c>
      <c r="B568" s="61">
        <f>'EPE (Upper-Intermediate)'!O38</f>
        <v>4.7297297297297298</v>
      </c>
      <c r="C568" s="61">
        <f>'EPE (Upper-Intermediate)'!O39</f>
        <v>0.50127667543219689</v>
      </c>
      <c r="D568" s="62" t="str">
        <f t="shared" si="23"/>
        <v>มากที่สุด</v>
      </c>
    </row>
    <row r="569" spans="1:4" s="14" customFormat="1" x14ac:dyDescent="0.3">
      <c r="A569" s="60" t="s">
        <v>123</v>
      </c>
      <c r="B569" s="61">
        <f>'EPE (Upper-Intermediate)'!P38</f>
        <v>4.8108108108108105</v>
      </c>
      <c r="C569" s="61">
        <f>'EPE (Upper-Intermediate)'!P39</f>
        <v>0.45546755530682997</v>
      </c>
      <c r="D569" s="62" t="str">
        <f t="shared" si="23"/>
        <v>มากที่สุด</v>
      </c>
    </row>
    <row r="570" spans="1:4" s="14" customFormat="1" x14ac:dyDescent="0.3">
      <c r="A570" s="60" t="s">
        <v>124</v>
      </c>
      <c r="B570" s="61">
        <f>'EPE (Upper-Intermediate)'!Q38</f>
        <v>4.8648648648648649</v>
      </c>
      <c r="C570" s="61">
        <f>'EPE (Upper-Intermediate)'!Q39</f>
        <v>0.34186785515333806</v>
      </c>
      <c r="D570" s="62" t="str">
        <f t="shared" si="23"/>
        <v>มากที่สุด</v>
      </c>
    </row>
    <row r="571" spans="1:4" s="14" customFormat="1" x14ac:dyDescent="0.3">
      <c r="A571" s="60" t="s">
        <v>125</v>
      </c>
      <c r="B571" s="61">
        <f>'EPE (Upper-Intermediate)'!T38</f>
        <v>4.5135135135135132</v>
      </c>
      <c r="C571" s="61">
        <f>'EPE (Upper-Intermediate)'!T39</f>
        <v>0.49981735159207569</v>
      </c>
      <c r="D571" s="62" t="str">
        <f t="shared" si="23"/>
        <v>มากที่สุด</v>
      </c>
    </row>
    <row r="572" spans="1:4" s="14" customFormat="1" ht="19.5" thickBot="1" x14ac:dyDescent="0.35">
      <c r="A572" s="63" t="s">
        <v>126</v>
      </c>
      <c r="B572" s="64">
        <f>AVERAGE(B562:B571)</f>
        <v>4.6756756756756754</v>
      </c>
      <c r="C572" s="64">
        <f>AVERAGE(C562:C571)</f>
        <v>0.4879065147135429</v>
      </c>
      <c r="D572" s="65" t="str">
        <f t="shared" si="23"/>
        <v>มากที่สุด</v>
      </c>
    </row>
    <row r="573" spans="1:4" s="14" customFormat="1" ht="19.5" thickTop="1" x14ac:dyDescent="0.3">
      <c r="A573" s="89"/>
      <c r="B573" s="90"/>
      <c r="C573" s="90"/>
      <c r="D573" s="91"/>
    </row>
    <row r="574" spans="1:4" s="14" customFormat="1" x14ac:dyDescent="0.3">
      <c r="A574" s="89"/>
      <c r="B574" s="90"/>
      <c r="C574" s="90"/>
      <c r="D574" s="91"/>
    </row>
    <row r="575" spans="1:4" s="14" customFormat="1" x14ac:dyDescent="0.3">
      <c r="A575" s="89"/>
      <c r="B575" s="90"/>
      <c r="C575" s="90"/>
      <c r="D575" s="91"/>
    </row>
    <row r="576" spans="1:4" s="14" customFormat="1" x14ac:dyDescent="0.3">
      <c r="A576" s="89"/>
      <c r="B576" s="90"/>
      <c r="C576" s="90"/>
      <c r="D576" s="91"/>
    </row>
    <row r="577" spans="1:7" s="7" customFormat="1" ht="21" x14ac:dyDescent="0.35">
      <c r="A577" s="70" t="s">
        <v>658</v>
      </c>
      <c r="B577" s="71"/>
      <c r="C577" s="71"/>
      <c r="D577" s="72"/>
    </row>
    <row r="578" spans="1:7" s="7" customFormat="1" ht="21" x14ac:dyDescent="0.35">
      <c r="A578" s="70" t="s">
        <v>773</v>
      </c>
      <c r="B578" s="71"/>
      <c r="C578" s="71"/>
      <c r="D578" s="72"/>
    </row>
    <row r="579" spans="1:7" s="7" customFormat="1" ht="21" x14ac:dyDescent="0.35">
      <c r="A579" s="70" t="s">
        <v>669</v>
      </c>
      <c r="B579" s="71"/>
      <c r="C579" s="71"/>
      <c r="D579" s="72"/>
    </row>
    <row r="580" spans="1:7" s="7" customFormat="1" ht="21" x14ac:dyDescent="0.35">
      <c r="A580" s="70" t="s">
        <v>670</v>
      </c>
      <c r="B580" s="71"/>
      <c r="C580" s="71"/>
      <c r="D580" s="72"/>
    </row>
    <row r="581" spans="1:7" s="7" customFormat="1" ht="21" x14ac:dyDescent="0.35">
      <c r="A581" s="70" t="s">
        <v>672</v>
      </c>
      <c r="B581" s="71"/>
      <c r="C581" s="71"/>
      <c r="D581" s="72"/>
    </row>
    <row r="582" spans="1:7" s="7" customFormat="1" ht="21" x14ac:dyDescent="0.35">
      <c r="A582" s="70" t="s">
        <v>671</v>
      </c>
      <c r="B582" s="71"/>
      <c r="C582" s="71"/>
      <c r="D582" s="72"/>
    </row>
    <row r="583" spans="1:7" s="7" customFormat="1" ht="21" x14ac:dyDescent="0.35">
      <c r="A583" s="70"/>
      <c r="B583" s="71"/>
      <c r="C583" s="71"/>
      <c r="D583" s="72"/>
    </row>
    <row r="584" spans="1:7" s="7" customFormat="1" ht="21" x14ac:dyDescent="0.35">
      <c r="A584" s="70"/>
      <c r="B584" s="71"/>
      <c r="C584" s="71"/>
      <c r="D584" s="72"/>
    </row>
    <row r="585" spans="1:7" s="11" customFormat="1" ht="21" x14ac:dyDescent="0.35">
      <c r="A585" s="11" t="s">
        <v>220</v>
      </c>
      <c r="E585" s="73"/>
      <c r="F585" s="73"/>
      <c r="G585" s="73"/>
    </row>
    <row r="586" spans="1:7" s="11" customFormat="1" ht="21" x14ac:dyDescent="0.35">
      <c r="A586" s="11" t="s">
        <v>594</v>
      </c>
      <c r="E586" s="73"/>
      <c r="F586" s="73"/>
      <c r="G586" s="73"/>
    </row>
    <row r="587" spans="1:7" s="11" customFormat="1" ht="21" customHeight="1" x14ac:dyDescent="0.35">
      <c r="A587" s="224" t="s">
        <v>73</v>
      </c>
      <c r="B587" s="226"/>
      <c r="C587" s="228" t="s">
        <v>128</v>
      </c>
      <c r="D587" s="74" t="s">
        <v>129</v>
      </c>
      <c r="E587" s="73"/>
      <c r="F587" s="75"/>
      <c r="G587" s="73"/>
    </row>
    <row r="588" spans="1:7" s="11" customFormat="1" ht="13.5" customHeight="1" x14ac:dyDescent="0.35">
      <c r="A588" s="225"/>
      <c r="B588" s="227"/>
      <c r="C588" s="229"/>
      <c r="D588" s="76" t="s">
        <v>130</v>
      </c>
      <c r="E588" s="73"/>
      <c r="F588" s="73"/>
      <c r="G588" s="73"/>
    </row>
    <row r="589" spans="1:7" s="7" customFormat="1" ht="21" x14ac:dyDescent="0.35">
      <c r="A589" s="77" t="s">
        <v>131</v>
      </c>
      <c r="B589" s="78"/>
      <c r="C589" s="78"/>
      <c r="D589" s="44"/>
      <c r="E589" s="10"/>
      <c r="F589" s="10"/>
      <c r="G589" s="10"/>
    </row>
    <row r="590" spans="1:7" s="7" customFormat="1" ht="25.5" customHeight="1" x14ac:dyDescent="0.35">
      <c r="A590" s="79" t="s">
        <v>132</v>
      </c>
      <c r="B590" s="80">
        <f>'EPE (Upper-Intermediate)'!R38</f>
        <v>3.2972972972972974</v>
      </c>
      <c r="C590" s="80">
        <f>'EPE (Upper-Intermediate)'!R39</f>
        <v>0.89638507847443261</v>
      </c>
      <c r="D590" s="81" t="str">
        <f>IF(B590&gt;4.5,"มากที่สุด",IF(B590&gt;3.5,"มาก",IF(B590&gt;2.5,"ปานกลาง",IF(B590&gt;1.5,"น้อย",IF(B590&lt;=1.5,"น้อยที่สุด")))))</f>
        <v>ปานกลาง</v>
      </c>
      <c r="E590" s="10"/>
      <c r="F590" s="10"/>
      <c r="G590" s="10"/>
    </row>
    <row r="591" spans="1:7" s="7" customFormat="1" ht="21.75" thickBot="1" x14ac:dyDescent="0.4">
      <c r="A591" s="82" t="s">
        <v>133</v>
      </c>
      <c r="B591" s="83">
        <f>AVERAGE(B590:B590)</f>
        <v>3.2972972972972974</v>
      </c>
      <c r="C591" s="83">
        <f>SUM(C590)</f>
        <v>0.89638507847443261</v>
      </c>
      <c r="D591" s="84" t="str">
        <f>IF(B591&gt;4.5,"มากที่สุด",IF(B591&gt;3.5,"มาก",IF(B591&gt;2.5,"ปานกลาง",IF(B591&gt;1.5,"น้อย",IF(B591&lt;=1.5,"น้อยที่สุด")))))</f>
        <v>ปานกลาง</v>
      </c>
      <c r="E591" s="10"/>
      <c r="F591" s="10"/>
      <c r="G591" s="10"/>
    </row>
    <row r="592" spans="1:7" s="7" customFormat="1" ht="21.75" thickTop="1" x14ac:dyDescent="0.35">
      <c r="A592" s="85" t="s">
        <v>134</v>
      </c>
      <c r="B592" s="78"/>
      <c r="C592" s="78"/>
      <c r="D592" s="78"/>
      <c r="E592" s="10"/>
      <c r="F592" s="10"/>
      <c r="G592" s="10"/>
    </row>
    <row r="593" spans="1:7" s="7" customFormat="1" ht="25.5" customHeight="1" x14ac:dyDescent="0.35">
      <c r="A593" s="79" t="s">
        <v>135</v>
      </c>
      <c r="B593" s="80">
        <f>'EPE (Upper-Intermediate)'!S38</f>
        <v>4.1621621621621623</v>
      </c>
      <c r="C593" s="80">
        <f>'EPE (Upper-Intermediate)'!S39</f>
        <v>0.43579771612424434</v>
      </c>
      <c r="D593" s="86" t="str">
        <f>IF(B593&gt;4.5,"มากที่สุด",IF(B593&gt;3.5,"มาก",IF(B593&gt;2.5,"ปานกลาง",IF(B593&gt;1.5,"น้อย",IF(B593&lt;=1.5,"น้อยที่สุด")))))</f>
        <v>มาก</v>
      </c>
      <c r="E593" s="10"/>
      <c r="F593" s="10"/>
      <c r="G593" s="10"/>
    </row>
    <row r="594" spans="1:7" s="7" customFormat="1" ht="21.75" thickBot="1" x14ac:dyDescent="0.4">
      <c r="A594" s="82" t="s">
        <v>133</v>
      </c>
      <c r="B594" s="83">
        <f>AVERAGE(B593:B593)</f>
        <v>4.1621621621621623</v>
      </c>
      <c r="C594" s="83">
        <f>SUM(C593)</f>
        <v>0.43579771612424434</v>
      </c>
      <c r="D594" s="87" t="str">
        <f>IF(B594&gt;4.5,"มากที่สุด",IF(B594&gt;3.5,"มาก",IF(B594&gt;2.5,"ปานกลาง",IF(B594&gt;1.5,"น้อย",IF(B594&lt;=1.5,"น้อยที่สุด")))))</f>
        <v>มาก</v>
      </c>
      <c r="E594" s="10"/>
      <c r="F594" s="10"/>
      <c r="G594" s="10"/>
    </row>
    <row r="595" spans="1:7" s="7" customFormat="1" ht="21.75" thickTop="1" x14ac:dyDescent="0.35">
      <c r="A595" s="88"/>
      <c r="E595" s="10"/>
      <c r="F595" s="10"/>
      <c r="G595" s="10"/>
    </row>
    <row r="596" spans="1:7" s="7" customFormat="1" ht="21" x14ac:dyDescent="0.35">
      <c r="A596" s="7" t="s">
        <v>673</v>
      </c>
    </row>
    <row r="597" spans="1:7" s="7" customFormat="1" ht="21" x14ac:dyDescent="0.35">
      <c r="A597" s="7" t="s">
        <v>675</v>
      </c>
    </row>
    <row r="598" spans="1:7" s="7" customFormat="1" ht="21" x14ac:dyDescent="0.35">
      <c r="A598" s="7" t="s">
        <v>674</v>
      </c>
    </row>
    <row r="599" spans="1:7" s="7" customFormat="1" ht="18" customHeight="1" x14ac:dyDescent="0.35"/>
    <row r="600" spans="1:7" s="7" customFormat="1" ht="18" customHeight="1" x14ac:dyDescent="0.35"/>
    <row r="601" spans="1:7" s="7" customFormat="1" ht="18" customHeight="1" x14ac:dyDescent="0.35"/>
    <row r="602" spans="1:7" s="7" customFormat="1" ht="18" customHeight="1" x14ac:dyDescent="0.35"/>
    <row r="603" spans="1:7" s="7" customFormat="1" ht="18" customHeight="1" x14ac:dyDescent="0.35"/>
    <row r="604" spans="1:7" s="7" customFormat="1" ht="18" customHeight="1" x14ac:dyDescent="0.35"/>
    <row r="605" spans="1:7" s="7" customFormat="1" ht="18" customHeight="1" x14ac:dyDescent="0.35"/>
    <row r="606" spans="1:7" s="7" customFormat="1" ht="18" customHeight="1" x14ac:dyDescent="0.35"/>
    <row r="607" spans="1:7" s="7" customFormat="1" ht="18" customHeight="1" x14ac:dyDescent="0.35"/>
    <row r="608" spans="1:7" s="7" customFormat="1" ht="18" customHeight="1" x14ac:dyDescent="0.35"/>
    <row r="609" spans="1:3" s="7" customFormat="1" ht="18" customHeight="1" x14ac:dyDescent="0.35"/>
    <row r="610" spans="1:3" s="7" customFormat="1" ht="18" customHeight="1" x14ac:dyDescent="0.35"/>
    <row r="611" spans="1:3" s="7" customFormat="1" ht="18" customHeight="1" x14ac:dyDescent="0.35"/>
    <row r="612" spans="1:3" s="53" customFormat="1" ht="21" x14ac:dyDescent="0.35">
      <c r="A612" s="97" t="s">
        <v>145</v>
      </c>
      <c r="B612" s="98" t="s">
        <v>74</v>
      </c>
      <c r="C612" s="98" t="s">
        <v>75</v>
      </c>
    </row>
    <row r="613" spans="1:3" s="53" customFormat="1" ht="21" x14ac:dyDescent="0.35">
      <c r="A613" s="103" t="s">
        <v>595</v>
      </c>
      <c r="B613" s="123">
        <v>1</v>
      </c>
      <c r="C613" s="102">
        <f>B613*100/2</f>
        <v>50</v>
      </c>
    </row>
    <row r="614" spans="1:3" s="12" customFormat="1" ht="21" x14ac:dyDescent="0.35">
      <c r="A614" s="126" t="s">
        <v>596</v>
      </c>
      <c r="B614" s="101">
        <v>1</v>
      </c>
      <c r="C614" s="191">
        <f>B614*100/2</f>
        <v>50</v>
      </c>
    </row>
    <row r="615" spans="1:3" s="12" customFormat="1" ht="21.75" thickBot="1" x14ac:dyDescent="0.4">
      <c r="A615" s="108" t="s">
        <v>82</v>
      </c>
      <c r="B615" s="109">
        <f>SUM(B613:B614)</f>
        <v>2</v>
      </c>
      <c r="C615" s="110">
        <f>B615*100/2</f>
        <v>100</v>
      </c>
    </row>
    <row r="616" spans="1:3" s="12" customFormat="1" ht="21.75" thickTop="1" x14ac:dyDescent="0.35">
      <c r="A616" s="111"/>
      <c r="B616" s="112"/>
      <c r="C616" s="113"/>
    </row>
    <row r="617" spans="1:3" s="53" customFormat="1" ht="21" x14ac:dyDescent="0.35">
      <c r="A617" s="97" t="s">
        <v>165</v>
      </c>
      <c r="B617" s="98" t="s">
        <v>74</v>
      </c>
      <c r="C617" s="98" t="s">
        <v>75</v>
      </c>
    </row>
    <row r="618" spans="1:3" s="12" customFormat="1" ht="20.25" customHeight="1" x14ac:dyDescent="0.35">
      <c r="A618" s="125" t="s">
        <v>629</v>
      </c>
      <c r="B618" s="147">
        <v>1</v>
      </c>
      <c r="C618" s="107">
        <f>B618*100/2</f>
        <v>50</v>
      </c>
    </row>
    <row r="619" spans="1:3" s="12" customFormat="1" ht="20.25" customHeight="1" x14ac:dyDescent="0.35">
      <c r="A619" s="114" t="s">
        <v>598</v>
      </c>
      <c r="B619" s="215">
        <v>1</v>
      </c>
      <c r="C619" s="217">
        <f>B619*100/2</f>
        <v>50</v>
      </c>
    </row>
    <row r="620" spans="1:3" s="12" customFormat="1" ht="20.25" customHeight="1" x14ac:dyDescent="0.35">
      <c r="A620" s="126" t="s">
        <v>597</v>
      </c>
      <c r="B620" s="216"/>
      <c r="C620" s="218"/>
    </row>
    <row r="621" spans="1:3" s="12" customFormat="1" ht="20.25" customHeight="1" thickBot="1" x14ac:dyDescent="0.4">
      <c r="A621" s="208" t="s">
        <v>82</v>
      </c>
      <c r="B621" s="242">
        <f>SUM(B618:B620)</f>
        <v>2</v>
      </c>
      <c r="C621" s="110">
        <f>B621*100/2</f>
        <v>100</v>
      </c>
    </row>
    <row r="622" spans="1:3" s="12" customFormat="1" ht="21.75" thickTop="1" x14ac:dyDescent="0.35">
      <c r="A622" s="111"/>
      <c r="B622" s="112"/>
      <c r="C622" s="113"/>
    </row>
    <row r="623" spans="1:3" s="53" customFormat="1" ht="21" x14ac:dyDescent="0.35">
      <c r="A623" s="97" t="s">
        <v>166</v>
      </c>
      <c r="B623" s="106" t="s">
        <v>74</v>
      </c>
      <c r="C623" s="106" t="s">
        <v>75</v>
      </c>
    </row>
    <row r="624" spans="1:3" s="12" customFormat="1" ht="21" x14ac:dyDescent="0.35">
      <c r="A624" s="103" t="s">
        <v>599</v>
      </c>
      <c r="B624" s="99">
        <v>1</v>
      </c>
      <c r="C624" s="107">
        <f>B624*100/3</f>
        <v>33.333333333333336</v>
      </c>
    </row>
    <row r="625" spans="1:3" s="12" customFormat="1" ht="21" x14ac:dyDescent="0.35">
      <c r="A625" s="100" t="s">
        <v>600</v>
      </c>
      <c r="B625" s="99">
        <v>1</v>
      </c>
      <c r="C625" s="107">
        <f t="shared" ref="C625:C627" si="24">B625*100/3</f>
        <v>33.333333333333336</v>
      </c>
    </row>
    <row r="626" spans="1:3" s="12" customFormat="1" ht="21" x14ac:dyDescent="0.35">
      <c r="A626" s="100" t="s">
        <v>601</v>
      </c>
      <c r="B626" s="190">
        <v>1</v>
      </c>
      <c r="C626" s="107">
        <f t="shared" si="24"/>
        <v>33.333333333333336</v>
      </c>
    </row>
    <row r="627" spans="1:3" s="12" customFormat="1" ht="21.75" thickBot="1" x14ac:dyDescent="0.4">
      <c r="A627" s="108" t="s">
        <v>82</v>
      </c>
      <c r="B627" s="109">
        <f>SUM(B624:B626)</f>
        <v>3</v>
      </c>
      <c r="C627" s="110">
        <f t="shared" si="24"/>
        <v>100</v>
      </c>
    </row>
    <row r="628" spans="1:3" s="12" customFormat="1" ht="21.75" thickTop="1" x14ac:dyDescent="0.35">
      <c r="A628" s="111"/>
      <c r="B628" s="112"/>
      <c r="C628" s="113"/>
    </row>
    <row r="629" spans="1:3" s="53" customFormat="1" ht="21" x14ac:dyDescent="0.35">
      <c r="A629" s="97" t="s">
        <v>146</v>
      </c>
      <c r="B629" s="98" t="s">
        <v>74</v>
      </c>
      <c r="C629" s="98" t="s">
        <v>75</v>
      </c>
    </row>
    <row r="630" spans="1:3" s="12" customFormat="1" ht="21" x14ac:dyDescent="0.35">
      <c r="A630" s="103" t="s">
        <v>602</v>
      </c>
      <c r="B630" s="115">
        <v>1</v>
      </c>
      <c r="C630" s="107">
        <f>B630*100/3</f>
        <v>33.333333333333336</v>
      </c>
    </row>
    <row r="631" spans="1:3" s="12" customFormat="1" ht="21" x14ac:dyDescent="0.35">
      <c r="A631" s="100" t="s">
        <v>603</v>
      </c>
      <c r="B631" s="115">
        <v>1</v>
      </c>
      <c r="C631" s="107">
        <f t="shared" ref="C631:C633" si="25">B631*100/3</f>
        <v>33.333333333333336</v>
      </c>
    </row>
    <row r="632" spans="1:3" s="12" customFormat="1" ht="21" x14ac:dyDescent="0.35">
      <c r="A632" s="100" t="s">
        <v>604</v>
      </c>
      <c r="B632" s="115">
        <v>1</v>
      </c>
      <c r="C632" s="107">
        <f t="shared" si="25"/>
        <v>33.333333333333336</v>
      </c>
    </row>
    <row r="633" spans="1:3" s="12" customFormat="1" ht="21.75" thickBot="1" x14ac:dyDescent="0.4">
      <c r="A633" s="243" t="s">
        <v>82</v>
      </c>
      <c r="B633" s="242">
        <f>SUM(B630:B632)</f>
        <v>3</v>
      </c>
      <c r="C633" s="244">
        <f t="shared" si="25"/>
        <v>100</v>
      </c>
    </row>
    <row r="634" spans="1:3" s="12" customFormat="1" ht="21.75" thickTop="1" x14ac:dyDescent="0.35">
      <c r="A634" s="111"/>
      <c r="B634" s="112"/>
      <c r="C634" s="113"/>
    </row>
    <row r="635" spans="1:3" s="53" customFormat="1" ht="21" x14ac:dyDescent="0.35">
      <c r="A635" s="97" t="s">
        <v>221</v>
      </c>
      <c r="B635" s="98" t="s">
        <v>74</v>
      </c>
      <c r="C635" s="98" t="s">
        <v>75</v>
      </c>
    </row>
    <row r="636" spans="1:3" s="12" customFormat="1" ht="21" x14ac:dyDescent="0.35">
      <c r="A636" s="103" t="s">
        <v>605</v>
      </c>
      <c r="B636" s="115">
        <v>1</v>
      </c>
      <c r="C636" s="107">
        <f>B636*100/4</f>
        <v>25</v>
      </c>
    </row>
    <row r="637" spans="1:3" s="12" customFormat="1" ht="21" x14ac:dyDescent="0.35">
      <c r="A637" s="100" t="s">
        <v>606</v>
      </c>
      <c r="B637" s="115">
        <v>1</v>
      </c>
      <c r="C637" s="107">
        <f t="shared" ref="C637:C640" si="26">B637*100/4</f>
        <v>25</v>
      </c>
    </row>
    <row r="638" spans="1:3" s="12" customFormat="1" ht="21" x14ac:dyDescent="0.35">
      <c r="A638" s="100" t="s">
        <v>607</v>
      </c>
      <c r="B638" s="115">
        <v>1</v>
      </c>
      <c r="C638" s="107">
        <f t="shared" si="26"/>
        <v>25</v>
      </c>
    </row>
    <row r="639" spans="1:3" s="12" customFormat="1" ht="21" x14ac:dyDescent="0.35">
      <c r="A639" s="100" t="s">
        <v>608</v>
      </c>
      <c r="B639" s="99">
        <v>1</v>
      </c>
      <c r="C639" s="107">
        <f t="shared" si="26"/>
        <v>25</v>
      </c>
    </row>
    <row r="640" spans="1:3" s="12" customFormat="1" ht="21.75" thickBot="1" x14ac:dyDescent="0.4">
      <c r="A640" s="243" t="s">
        <v>82</v>
      </c>
      <c r="B640" s="245">
        <f>SUM(B636:B639)</f>
        <v>4</v>
      </c>
      <c r="C640" s="244">
        <f t="shared" si="26"/>
        <v>100</v>
      </c>
    </row>
    <row r="641" spans="1:3" s="53" customFormat="1" ht="21.75" thickTop="1" x14ac:dyDescent="0.35">
      <c r="A641" s="104"/>
      <c r="B641" s="105"/>
      <c r="C641" s="105"/>
    </row>
    <row r="642" spans="1:3" s="53" customFormat="1" ht="21" x14ac:dyDescent="0.35">
      <c r="A642" s="104"/>
      <c r="B642" s="105"/>
      <c r="C642" s="105"/>
    </row>
    <row r="643" spans="1:3" s="53" customFormat="1" ht="21" x14ac:dyDescent="0.35">
      <c r="A643" s="104"/>
      <c r="B643" s="105"/>
      <c r="C643" s="105"/>
    </row>
    <row r="644" spans="1:3" s="53" customFormat="1" ht="21" x14ac:dyDescent="0.35">
      <c r="A644" s="104"/>
      <c r="B644" s="105"/>
      <c r="C644" s="105"/>
    </row>
    <row r="645" spans="1:3" s="53" customFormat="1" ht="21" x14ac:dyDescent="0.35">
      <c r="A645" s="104"/>
      <c r="B645" s="105"/>
      <c r="C645" s="105"/>
    </row>
    <row r="646" spans="1:3" s="53" customFormat="1" ht="21" x14ac:dyDescent="0.35">
      <c r="A646" s="104"/>
      <c r="B646" s="105"/>
      <c r="C646" s="105"/>
    </row>
    <row r="647" spans="1:3" s="53" customFormat="1" ht="21" x14ac:dyDescent="0.35">
      <c r="A647" s="104"/>
      <c r="B647" s="105"/>
      <c r="C647" s="105"/>
    </row>
    <row r="648" spans="1:3" s="53" customFormat="1" ht="21" x14ac:dyDescent="0.35">
      <c r="A648" s="104"/>
      <c r="B648" s="105"/>
      <c r="C648" s="105"/>
    </row>
    <row r="649" spans="1:3" s="53" customFormat="1" ht="21" x14ac:dyDescent="0.35">
      <c r="A649" s="104"/>
      <c r="B649" s="105"/>
      <c r="C649" s="105"/>
    </row>
    <row r="650" spans="1:3" s="53" customFormat="1" ht="21" x14ac:dyDescent="0.35">
      <c r="A650" s="104"/>
      <c r="B650" s="105"/>
      <c r="C650" s="105"/>
    </row>
    <row r="651" spans="1:3" s="53" customFormat="1" ht="21" x14ac:dyDescent="0.35">
      <c r="A651" s="104"/>
      <c r="B651" s="105"/>
      <c r="C651" s="105"/>
    </row>
    <row r="652" spans="1:3" s="53" customFormat="1" ht="21" x14ac:dyDescent="0.35">
      <c r="A652" s="104"/>
      <c r="B652" s="105"/>
      <c r="C652" s="105"/>
    </row>
    <row r="653" spans="1:3" s="53" customFormat="1" ht="21" x14ac:dyDescent="0.35">
      <c r="A653" s="104"/>
      <c r="B653" s="105"/>
      <c r="C653" s="105"/>
    </row>
    <row r="654" spans="1:3" s="53" customFormat="1" ht="21" x14ac:dyDescent="0.35">
      <c r="A654" s="104"/>
      <c r="B654" s="105"/>
      <c r="C654" s="105"/>
    </row>
    <row r="655" spans="1:3" s="53" customFormat="1" ht="21" x14ac:dyDescent="0.35">
      <c r="A655" s="104"/>
      <c r="B655" s="105"/>
      <c r="C655" s="105"/>
    </row>
    <row r="656" spans="1:3" s="53" customFormat="1" ht="21" x14ac:dyDescent="0.35">
      <c r="A656" s="104"/>
      <c r="B656" s="105"/>
      <c r="C656" s="105"/>
    </row>
    <row r="657" spans="1:3" s="53" customFormat="1" ht="21" x14ac:dyDescent="0.35">
      <c r="A657" s="104"/>
      <c r="B657" s="105"/>
      <c r="C657" s="105"/>
    </row>
    <row r="658" spans="1:3" s="53" customFormat="1" ht="21" x14ac:dyDescent="0.35">
      <c r="A658" s="104"/>
      <c r="B658" s="105"/>
      <c r="C658" s="105"/>
    </row>
    <row r="659" spans="1:3" s="53" customFormat="1" ht="21" x14ac:dyDescent="0.35">
      <c r="A659" s="104"/>
      <c r="B659" s="105"/>
      <c r="C659" s="105"/>
    </row>
    <row r="660" spans="1:3" s="53" customFormat="1" ht="21" x14ac:dyDescent="0.35">
      <c r="A660" s="104"/>
      <c r="B660" s="105"/>
      <c r="C660" s="105"/>
    </row>
    <row r="661" spans="1:3" s="53" customFormat="1" ht="21" x14ac:dyDescent="0.35">
      <c r="A661" s="104"/>
      <c r="B661" s="105"/>
      <c r="C661" s="105"/>
    </row>
    <row r="662" spans="1:3" s="53" customFormat="1" ht="21" x14ac:dyDescent="0.35">
      <c r="A662" s="104"/>
      <c r="B662" s="105"/>
      <c r="C662" s="105"/>
    </row>
    <row r="663" spans="1:3" s="53" customFormat="1" ht="21" x14ac:dyDescent="0.35">
      <c r="A663" s="104"/>
      <c r="B663" s="105"/>
      <c r="C663" s="105"/>
    </row>
    <row r="664" spans="1:3" s="53" customFormat="1" ht="21" x14ac:dyDescent="0.35">
      <c r="A664" s="104"/>
      <c r="B664" s="105"/>
      <c r="C664" s="105"/>
    </row>
    <row r="665" spans="1:3" s="53" customFormat="1" ht="21" x14ac:dyDescent="0.35">
      <c r="A665" s="104"/>
      <c r="B665" s="105"/>
      <c r="C665" s="105"/>
    </row>
    <row r="666" spans="1:3" s="53" customFormat="1" ht="21" x14ac:dyDescent="0.35">
      <c r="A666" s="104"/>
      <c r="B666" s="105"/>
      <c r="C666" s="105"/>
    </row>
    <row r="667" spans="1:3" s="53" customFormat="1" ht="21" x14ac:dyDescent="0.35">
      <c r="A667" s="104"/>
      <c r="B667" s="105"/>
      <c r="C667" s="105"/>
    </row>
    <row r="668" spans="1:3" s="53" customFormat="1" ht="21" x14ac:dyDescent="0.35">
      <c r="A668" s="104"/>
      <c r="B668" s="105"/>
      <c r="C668" s="105"/>
    </row>
    <row r="669" spans="1:3" s="53" customFormat="1" ht="21" x14ac:dyDescent="0.35">
      <c r="A669" s="104"/>
      <c r="B669" s="105"/>
      <c r="C669" s="105"/>
    </row>
    <row r="670" spans="1:3" s="53" customFormat="1" ht="21" x14ac:dyDescent="0.35">
      <c r="A670" s="104"/>
      <c r="B670" s="105"/>
      <c r="C670" s="105"/>
    </row>
    <row r="671" spans="1:3" s="53" customFormat="1" ht="21" x14ac:dyDescent="0.35">
      <c r="A671" s="104"/>
      <c r="B671" s="105"/>
      <c r="C671" s="105"/>
    </row>
    <row r="672" spans="1:3" s="53" customFormat="1" ht="21" x14ac:dyDescent="0.35">
      <c r="A672" s="104"/>
      <c r="B672" s="105"/>
      <c r="C672" s="105"/>
    </row>
    <row r="673" spans="1:3" s="53" customFormat="1" ht="21" x14ac:dyDescent="0.35">
      <c r="A673" s="104"/>
      <c r="B673" s="105"/>
      <c r="C673" s="105"/>
    </row>
    <row r="674" spans="1:3" s="53" customFormat="1" ht="21" x14ac:dyDescent="0.35">
      <c r="A674" s="104"/>
      <c r="B674" s="105"/>
      <c r="C674" s="105"/>
    </row>
    <row r="675" spans="1:3" s="53" customFormat="1" ht="21" x14ac:dyDescent="0.35">
      <c r="A675" s="104"/>
      <c r="B675" s="105"/>
      <c r="C675" s="105"/>
    </row>
    <row r="676" spans="1:3" s="53" customFormat="1" ht="21" x14ac:dyDescent="0.35">
      <c r="A676" s="104"/>
      <c r="B676" s="105"/>
      <c r="C676" s="105"/>
    </row>
    <row r="677" spans="1:3" s="53" customFormat="1" ht="21" x14ac:dyDescent="0.35">
      <c r="A677" s="104"/>
      <c r="B677" s="105"/>
      <c r="C677" s="105"/>
    </row>
    <row r="678" spans="1:3" s="53" customFormat="1" ht="21" x14ac:dyDescent="0.35">
      <c r="A678" s="104"/>
      <c r="B678" s="105"/>
      <c r="C678" s="105"/>
    </row>
    <row r="679" spans="1:3" s="53" customFormat="1" ht="21" x14ac:dyDescent="0.35">
      <c r="A679" s="104"/>
      <c r="B679" s="105"/>
      <c r="C679" s="105"/>
    </row>
    <row r="680" spans="1:3" s="53" customFormat="1" ht="21" x14ac:dyDescent="0.35">
      <c r="A680" s="104"/>
      <c r="B680" s="105"/>
      <c r="C680" s="105"/>
    </row>
    <row r="681" spans="1:3" s="53" customFormat="1" ht="21" x14ac:dyDescent="0.35">
      <c r="A681" s="104"/>
      <c r="B681" s="105"/>
      <c r="C681" s="105"/>
    </row>
    <row r="682" spans="1:3" s="53" customFormat="1" ht="21" x14ac:dyDescent="0.35">
      <c r="A682" s="104"/>
      <c r="B682" s="105"/>
      <c r="C682" s="105"/>
    </row>
    <row r="683" spans="1:3" s="53" customFormat="1" ht="21" x14ac:dyDescent="0.35">
      <c r="A683" s="104"/>
      <c r="B683" s="105"/>
      <c r="C683" s="105"/>
    </row>
    <row r="684" spans="1:3" s="53" customFormat="1" ht="21" x14ac:dyDescent="0.35">
      <c r="A684" s="104"/>
      <c r="B684" s="105"/>
      <c r="C684" s="105"/>
    </row>
    <row r="685" spans="1:3" s="53" customFormat="1" ht="21" x14ac:dyDescent="0.35">
      <c r="A685" s="104"/>
      <c r="B685" s="105"/>
      <c r="C685" s="105"/>
    </row>
    <row r="686" spans="1:3" s="53" customFormat="1" ht="21" x14ac:dyDescent="0.35">
      <c r="A686" s="104"/>
      <c r="B686" s="105"/>
      <c r="C686" s="105"/>
    </row>
    <row r="687" spans="1:3" s="53" customFormat="1" ht="21" x14ac:dyDescent="0.35">
      <c r="A687" s="104"/>
      <c r="B687" s="105"/>
      <c r="C687" s="105"/>
    </row>
    <row r="688" spans="1:3" s="53" customFormat="1" ht="21" x14ac:dyDescent="0.35">
      <c r="A688" s="104"/>
      <c r="B688" s="105"/>
      <c r="C688" s="105"/>
    </row>
    <row r="689" spans="1:3" s="53" customFormat="1" ht="21" x14ac:dyDescent="0.35">
      <c r="A689" s="104"/>
      <c r="B689" s="105"/>
      <c r="C689" s="105"/>
    </row>
    <row r="690" spans="1:3" s="53" customFormat="1" ht="21" x14ac:dyDescent="0.35">
      <c r="A690" s="104"/>
      <c r="B690" s="105"/>
      <c r="C690" s="105"/>
    </row>
    <row r="691" spans="1:3" s="53" customFormat="1" ht="21" x14ac:dyDescent="0.35">
      <c r="A691" s="104"/>
      <c r="B691" s="105"/>
      <c r="C691" s="105"/>
    </row>
    <row r="692" spans="1:3" s="53" customFormat="1" ht="21" x14ac:dyDescent="0.35">
      <c r="A692" s="104"/>
      <c r="B692" s="105"/>
      <c r="C692" s="105"/>
    </row>
    <row r="693" spans="1:3" s="53" customFormat="1" ht="21" x14ac:dyDescent="0.35">
      <c r="A693" s="104"/>
      <c r="B693" s="105"/>
      <c r="C693" s="105"/>
    </row>
    <row r="694" spans="1:3" s="53" customFormat="1" ht="21" x14ac:dyDescent="0.35">
      <c r="A694" s="104"/>
      <c r="B694" s="105"/>
      <c r="C694" s="105"/>
    </row>
    <row r="695" spans="1:3" s="53" customFormat="1" ht="21" x14ac:dyDescent="0.35">
      <c r="A695" s="104"/>
      <c r="B695" s="105"/>
      <c r="C695" s="105"/>
    </row>
    <row r="696" spans="1:3" s="53" customFormat="1" ht="21" x14ac:dyDescent="0.35">
      <c r="A696" s="104"/>
      <c r="B696" s="105"/>
      <c r="C696" s="105"/>
    </row>
    <row r="697" spans="1:3" s="53" customFormat="1" ht="21" x14ac:dyDescent="0.35">
      <c r="A697" s="104"/>
      <c r="B697" s="105"/>
      <c r="C697" s="105"/>
    </row>
    <row r="698" spans="1:3" s="53" customFormat="1" ht="21" x14ac:dyDescent="0.35">
      <c r="A698" s="104"/>
      <c r="B698" s="105"/>
      <c r="C698" s="105"/>
    </row>
    <row r="699" spans="1:3" s="53" customFormat="1" ht="21" x14ac:dyDescent="0.35">
      <c r="A699" s="104"/>
      <c r="B699" s="105"/>
      <c r="C699" s="105"/>
    </row>
    <row r="700" spans="1:3" s="53" customFormat="1" ht="21" x14ac:dyDescent="0.35">
      <c r="A700" s="104"/>
      <c r="B700" s="105"/>
      <c r="C700" s="105"/>
    </row>
    <row r="701" spans="1:3" s="53" customFormat="1" ht="21" x14ac:dyDescent="0.35">
      <c r="A701" s="104"/>
      <c r="B701" s="105"/>
      <c r="C701" s="105"/>
    </row>
    <row r="702" spans="1:3" s="53" customFormat="1" ht="21" x14ac:dyDescent="0.35">
      <c r="A702" s="104"/>
      <c r="B702" s="105"/>
      <c r="C702" s="105"/>
    </row>
    <row r="703" spans="1:3" s="53" customFormat="1" ht="21" x14ac:dyDescent="0.35">
      <c r="A703" s="104"/>
      <c r="B703" s="105"/>
      <c r="C703" s="105"/>
    </row>
    <row r="704" spans="1:3" s="53" customFormat="1" ht="21" x14ac:dyDescent="0.35">
      <c r="A704" s="104"/>
      <c r="B704" s="105"/>
      <c r="C704" s="105"/>
    </row>
    <row r="705" spans="1:3" s="53" customFormat="1" ht="21" x14ac:dyDescent="0.35">
      <c r="A705" s="104"/>
      <c r="B705" s="105"/>
      <c r="C705" s="105"/>
    </row>
    <row r="706" spans="1:3" s="53" customFormat="1" ht="21" x14ac:dyDescent="0.35">
      <c r="A706" s="104"/>
      <c r="B706" s="105"/>
      <c r="C706" s="105"/>
    </row>
    <row r="707" spans="1:3" s="53" customFormat="1" ht="21" x14ac:dyDescent="0.35">
      <c r="A707" s="104"/>
      <c r="B707" s="105"/>
      <c r="C707" s="105"/>
    </row>
    <row r="708" spans="1:3" s="53" customFormat="1" ht="21" x14ac:dyDescent="0.35">
      <c r="A708" s="104"/>
      <c r="B708" s="105"/>
      <c r="C708" s="105"/>
    </row>
    <row r="709" spans="1:3" s="53" customFormat="1" ht="21" x14ac:dyDescent="0.35">
      <c r="A709" s="104"/>
      <c r="B709" s="105"/>
      <c r="C709" s="105"/>
    </row>
    <row r="710" spans="1:3" s="53" customFormat="1" ht="21" x14ac:dyDescent="0.35">
      <c r="A710" s="104"/>
      <c r="B710" s="105"/>
      <c r="C710" s="105"/>
    </row>
    <row r="711" spans="1:3" s="53" customFormat="1" ht="21" x14ac:dyDescent="0.35">
      <c r="A711" s="104"/>
      <c r="B711" s="105"/>
      <c r="C711" s="105"/>
    </row>
    <row r="712" spans="1:3" s="53" customFormat="1" ht="21" x14ac:dyDescent="0.35">
      <c r="A712" s="104"/>
      <c r="B712" s="105"/>
      <c r="C712" s="105"/>
    </row>
    <row r="713" spans="1:3" s="53" customFormat="1" ht="21" x14ac:dyDescent="0.35">
      <c r="A713" s="104"/>
      <c r="B713" s="105"/>
      <c r="C713" s="105"/>
    </row>
    <row r="714" spans="1:3" s="53" customFormat="1" ht="21" x14ac:dyDescent="0.35">
      <c r="A714" s="104"/>
      <c r="B714" s="105"/>
      <c r="C714" s="105"/>
    </row>
    <row r="715" spans="1:3" s="53" customFormat="1" ht="21" x14ac:dyDescent="0.35">
      <c r="A715" s="104"/>
      <c r="B715" s="105"/>
      <c r="C715" s="105"/>
    </row>
    <row r="716" spans="1:3" s="53" customFormat="1" ht="21" x14ac:dyDescent="0.35">
      <c r="A716" s="104"/>
      <c r="B716" s="105"/>
      <c r="C716" s="105"/>
    </row>
    <row r="717" spans="1:3" s="53" customFormat="1" ht="21" x14ac:dyDescent="0.35">
      <c r="A717" s="104"/>
      <c r="B717" s="105"/>
      <c r="C717" s="105"/>
    </row>
    <row r="718" spans="1:3" s="53" customFormat="1" ht="21" x14ac:dyDescent="0.35">
      <c r="A718" s="104"/>
      <c r="B718" s="105"/>
      <c r="C718" s="105"/>
    </row>
    <row r="719" spans="1:3" s="53" customFormat="1" ht="21" x14ac:dyDescent="0.35">
      <c r="A719" s="104"/>
      <c r="B719" s="105"/>
      <c r="C719" s="105"/>
    </row>
    <row r="720" spans="1:3" s="53" customFormat="1" ht="21" x14ac:dyDescent="0.35">
      <c r="A720" s="104"/>
      <c r="B720" s="105"/>
      <c r="C720" s="105"/>
    </row>
    <row r="721" spans="1:3" s="53" customFormat="1" ht="21" x14ac:dyDescent="0.35">
      <c r="A721" s="104"/>
      <c r="B721" s="105"/>
      <c r="C721" s="105"/>
    </row>
    <row r="722" spans="1:3" s="53" customFormat="1" ht="21" x14ac:dyDescent="0.35">
      <c r="A722" s="104"/>
      <c r="B722" s="105"/>
      <c r="C722" s="105"/>
    </row>
    <row r="723" spans="1:3" s="53" customFormat="1" ht="21" x14ac:dyDescent="0.35">
      <c r="A723" s="104"/>
      <c r="B723" s="105"/>
      <c r="C723" s="105"/>
    </row>
    <row r="724" spans="1:3" s="53" customFormat="1" ht="21" x14ac:dyDescent="0.35">
      <c r="A724" s="104"/>
      <c r="B724" s="105"/>
      <c r="C724" s="105"/>
    </row>
    <row r="725" spans="1:3" s="53" customFormat="1" ht="21" x14ac:dyDescent="0.35">
      <c r="A725" s="104"/>
      <c r="B725" s="105"/>
      <c r="C725" s="105"/>
    </row>
    <row r="726" spans="1:3" s="53" customFormat="1" ht="21" x14ac:dyDescent="0.35">
      <c r="A726" s="104"/>
      <c r="B726" s="105"/>
      <c r="C726" s="105"/>
    </row>
    <row r="727" spans="1:3" s="53" customFormat="1" ht="21" x14ac:dyDescent="0.35">
      <c r="A727" s="104"/>
      <c r="B727" s="105"/>
      <c r="C727" s="105"/>
    </row>
    <row r="728" spans="1:3" s="53" customFormat="1" ht="21" x14ac:dyDescent="0.35">
      <c r="A728" s="104"/>
      <c r="B728" s="105"/>
      <c r="C728" s="105"/>
    </row>
    <row r="729" spans="1:3" s="53" customFormat="1" ht="21" x14ac:dyDescent="0.35">
      <c r="A729" s="104"/>
      <c r="B729" s="105"/>
      <c r="C729" s="105"/>
    </row>
    <row r="730" spans="1:3" s="53" customFormat="1" ht="21" x14ac:dyDescent="0.35">
      <c r="A730" s="104"/>
      <c r="B730" s="105"/>
      <c r="C730" s="105"/>
    </row>
    <row r="731" spans="1:3" s="53" customFormat="1" ht="21" x14ac:dyDescent="0.35">
      <c r="A731" s="104"/>
      <c r="B731" s="105"/>
      <c r="C731" s="105"/>
    </row>
    <row r="732" spans="1:3" s="53" customFormat="1" ht="21" x14ac:dyDescent="0.35">
      <c r="A732" s="104"/>
      <c r="B732" s="105"/>
      <c r="C732" s="105"/>
    </row>
    <row r="733" spans="1:3" s="53" customFormat="1" ht="21" x14ac:dyDescent="0.35">
      <c r="A733" s="104"/>
      <c r="B733" s="105"/>
      <c r="C733" s="105"/>
    </row>
    <row r="734" spans="1:3" s="53" customFormat="1" ht="21" x14ac:dyDescent="0.35">
      <c r="A734" s="104"/>
      <c r="B734" s="105"/>
      <c r="C734" s="105"/>
    </row>
    <row r="735" spans="1:3" s="53" customFormat="1" ht="21" x14ac:dyDescent="0.35">
      <c r="A735" s="104"/>
      <c r="B735" s="105"/>
      <c r="C735" s="105"/>
    </row>
    <row r="736" spans="1:3" s="53" customFormat="1" ht="21" x14ac:dyDescent="0.35">
      <c r="A736" s="104"/>
      <c r="B736" s="105"/>
      <c r="C736" s="105"/>
    </row>
    <row r="737" spans="1:3" s="53" customFormat="1" ht="21" x14ac:dyDescent="0.35">
      <c r="A737" s="104"/>
      <c r="B737" s="105"/>
      <c r="C737" s="105"/>
    </row>
    <row r="738" spans="1:3" s="53" customFormat="1" ht="21" x14ac:dyDescent="0.35">
      <c r="A738" s="104"/>
      <c r="B738" s="105"/>
      <c r="C738" s="105"/>
    </row>
    <row r="739" spans="1:3" s="53" customFormat="1" ht="21" x14ac:dyDescent="0.35">
      <c r="A739" s="104"/>
      <c r="B739" s="105"/>
      <c r="C739" s="105"/>
    </row>
    <row r="740" spans="1:3" s="53" customFormat="1" ht="21" x14ac:dyDescent="0.35">
      <c r="A740" s="104"/>
      <c r="B740" s="105"/>
      <c r="C740" s="105"/>
    </row>
    <row r="741" spans="1:3" s="53" customFormat="1" ht="21" x14ac:dyDescent="0.35">
      <c r="A741" s="104"/>
      <c r="B741" s="105"/>
      <c r="C741" s="105"/>
    </row>
    <row r="742" spans="1:3" s="53" customFormat="1" ht="21" x14ac:dyDescent="0.35">
      <c r="A742" s="104"/>
      <c r="B742" s="105"/>
      <c r="C742" s="105"/>
    </row>
    <row r="743" spans="1:3" s="53" customFormat="1" ht="21" x14ac:dyDescent="0.35">
      <c r="A743" s="104"/>
      <c r="B743" s="105"/>
      <c r="C743" s="105"/>
    </row>
    <row r="744" spans="1:3" s="53" customFormat="1" ht="21" x14ac:dyDescent="0.35">
      <c r="A744" s="104"/>
      <c r="B744" s="105"/>
      <c r="C744" s="105"/>
    </row>
    <row r="745" spans="1:3" s="53" customFormat="1" ht="21" x14ac:dyDescent="0.35">
      <c r="A745" s="104"/>
      <c r="B745" s="105"/>
      <c r="C745" s="105"/>
    </row>
    <row r="746" spans="1:3" s="53" customFormat="1" ht="21" x14ac:dyDescent="0.35">
      <c r="A746" s="104"/>
      <c r="B746" s="105"/>
      <c r="C746" s="105"/>
    </row>
    <row r="747" spans="1:3" s="53" customFormat="1" ht="21" x14ac:dyDescent="0.35">
      <c r="A747" s="104"/>
      <c r="B747" s="105"/>
      <c r="C747" s="105"/>
    </row>
    <row r="748" spans="1:3" s="53" customFormat="1" ht="21" x14ac:dyDescent="0.35">
      <c r="A748" s="104"/>
      <c r="B748" s="105"/>
      <c r="C748" s="105"/>
    </row>
    <row r="749" spans="1:3" s="53" customFormat="1" ht="21" x14ac:dyDescent="0.35">
      <c r="A749" s="104"/>
      <c r="B749" s="105"/>
      <c r="C749" s="105"/>
    </row>
    <row r="750" spans="1:3" s="53" customFormat="1" ht="21" x14ac:dyDescent="0.35">
      <c r="A750" s="104"/>
      <c r="B750" s="105"/>
      <c r="C750" s="105"/>
    </row>
    <row r="751" spans="1:3" s="53" customFormat="1" ht="21" x14ac:dyDescent="0.35">
      <c r="A751" s="104"/>
      <c r="B751" s="105"/>
      <c r="C751" s="105"/>
    </row>
    <row r="752" spans="1:3" s="53" customFormat="1" ht="21" x14ac:dyDescent="0.35">
      <c r="A752" s="104"/>
      <c r="B752" s="105"/>
      <c r="C752" s="105"/>
    </row>
  </sheetData>
  <mergeCells count="29">
    <mergeCell ref="A546:A547"/>
    <mergeCell ref="B546:B547"/>
    <mergeCell ref="C546:C547"/>
    <mergeCell ref="A392:A393"/>
    <mergeCell ref="B392:D392"/>
    <mergeCell ref="A420:A421"/>
    <mergeCell ref="B420:B421"/>
    <mergeCell ref="C420:C421"/>
    <mergeCell ref="A446:A448"/>
    <mergeCell ref="B446:D446"/>
    <mergeCell ref="A480:A481"/>
    <mergeCell ref="B480:B481"/>
    <mergeCell ref="C480:C481"/>
    <mergeCell ref="A512:A513"/>
    <mergeCell ref="B512:D512"/>
    <mergeCell ref="A1:D1"/>
    <mergeCell ref="A2:D2"/>
    <mergeCell ref="A344:A345"/>
    <mergeCell ref="B344:D344"/>
    <mergeCell ref="A378:A379"/>
    <mergeCell ref="B378:B379"/>
    <mergeCell ref="C378:C379"/>
    <mergeCell ref="B619:B620"/>
    <mergeCell ref="C619:C620"/>
    <mergeCell ref="A560:A561"/>
    <mergeCell ref="B560:D560"/>
    <mergeCell ref="A587:A588"/>
    <mergeCell ref="B587:B588"/>
    <mergeCell ref="C587:C588"/>
  </mergeCells>
  <pageMargins left="0.7" right="0.2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 sizeWithCells="1">
              <from>
                <xdr:col>1</xdr:col>
                <xdr:colOff>123825</xdr:colOff>
                <xdr:row>479</xdr:row>
                <xdr:rowOff>161925</xdr:rowOff>
              </from>
              <to>
                <xdr:col>1</xdr:col>
                <xdr:colOff>257175</xdr:colOff>
                <xdr:row>480</xdr:row>
                <xdr:rowOff>28575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5">
            <anchor moveWithCells="1" sizeWithCells="1">
              <from>
                <xdr:col>1</xdr:col>
                <xdr:colOff>123825</xdr:colOff>
                <xdr:row>377</xdr:row>
                <xdr:rowOff>219075</xdr:rowOff>
              </from>
              <to>
                <xdr:col>1</xdr:col>
                <xdr:colOff>257175</xdr:colOff>
                <xdr:row>378</xdr:row>
                <xdr:rowOff>85725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7">
          <objectPr defaultSize="0" autoPict="0" r:id="rId5">
            <anchor moveWithCells="1" sizeWithCells="1">
              <from>
                <xdr:col>1</xdr:col>
                <xdr:colOff>123825</xdr:colOff>
                <xdr:row>419</xdr:row>
                <xdr:rowOff>161925</xdr:rowOff>
              </from>
              <to>
                <xdr:col>1</xdr:col>
                <xdr:colOff>257175</xdr:colOff>
                <xdr:row>420</xdr:row>
                <xdr:rowOff>28575</xdr:rowOff>
              </to>
            </anchor>
          </objectPr>
        </oleObject>
      </mc:Choice>
      <mc:Fallback>
        <oleObject progId="Equation.3" shapeId="8195" r:id="rId7"/>
      </mc:Fallback>
    </mc:AlternateContent>
    <mc:AlternateContent xmlns:mc="http://schemas.openxmlformats.org/markup-compatibility/2006">
      <mc:Choice Requires="x14">
        <oleObject progId="Equation.3" shapeId="8196" r:id="rId8">
          <objectPr defaultSize="0" autoPict="0" r:id="rId5">
            <anchor moveWithCells="1" sizeWithCells="1">
              <from>
                <xdr:col>1</xdr:col>
                <xdr:colOff>123825</xdr:colOff>
                <xdr:row>545</xdr:row>
                <xdr:rowOff>161925</xdr:rowOff>
              </from>
              <to>
                <xdr:col>1</xdr:col>
                <xdr:colOff>257175</xdr:colOff>
                <xdr:row>546</xdr:row>
                <xdr:rowOff>28575</xdr:rowOff>
              </to>
            </anchor>
          </objectPr>
        </oleObject>
      </mc:Choice>
      <mc:Fallback>
        <oleObject progId="Equation.3" shapeId="8196" r:id="rId8"/>
      </mc:Fallback>
    </mc:AlternateContent>
    <mc:AlternateContent xmlns:mc="http://schemas.openxmlformats.org/markup-compatibility/2006">
      <mc:Choice Requires="x14">
        <oleObject progId="Equation.3" shapeId="8197" r:id="rId9">
          <objectPr defaultSize="0" autoPict="0" r:id="rId5">
            <anchor moveWithCells="1" sizeWithCells="1">
              <from>
                <xdr:col>1</xdr:col>
                <xdr:colOff>123825</xdr:colOff>
                <xdr:row>479</xdr:row>
                <xdr:rowOff>161925</xdr:rowOff>
              </from>
              <to>
                <xdr:col>1</xdr:col>
                <xdr:colOff>257175</xdr:colOff>
                <xdr:row>480</xdr:row>
                <xdr:rowOff>28575</xdr:rowOff>
              </to>
            </anchor>
          </objectPr>
        </oleObject>
      </mc:Choice>
      <mc:Fallback>
        <oleObject progId="Equation.3" shapeId="8197" r:id="rId9"/>
      </mc:Fallback>
    </mc:AlternateContent>
    <mc:AlternateContent xmlns:mc="http://schemas.openxmlformats.org/markup-compatibility/2006">
      <mc:Choice Requires="x14">
        <oleObject progId="Equation.3" shapeId="8198" r:id="rId10">
          <objectPr defaultSize="0" autoPict="0" r:id="rId5">
            <anchor moveWithCells="1" sizeWithCells="1">
              <from>
                <xdr:col>1</xdr:col>
                <xdr:colOff>123825</xdr:colOff>
                <xdr:row>377</xdr:row>
                <xdr:rowOff>219075</xdr:rowOff>
              </from>
              <to>
                <xdr:col>1</xdr:col>
                <xdr:colOff>257175</xdr:colOff>
                <xdr:row>378</xdr:row>
                <xdr:rowOff>85725</xdr:rowOff>
              </to>
            </anchor>
          </objectPr>
        </oleObject>
      </mc:Choice>
      <mc:Fallback>
        <oleObject progId="Equation.3" shapeId="8198" r:id="rId10"/>
      </mc:Fallback>
    </mc:AlternateContent>
    <mc:AlternateContent xmlns:mc="http://schemas.openxmlformats.org/markup-compatibility/2006">
      <mc:Choice Requires="x14">
        <oleObject progId="Equation.3" shapeId="8199" r:id="rId11">
          <objectPr defaultSize="0" autoPict="0" r:id="rId5">
            <anchor moveWithCells="1" sizeWithCells="1">
              <from>
                <xdr:col>1</xdr:col>
                <xdr:colOff>123825</xdr:colOff>
                <xdr:row>419</xdr:row>
                <xdr:rowOff>161925</xdr:rowOff>
              </from>
              <to>
                <xdr:col>1</xdr:col>
                <xdr:colOff>257175</xdr:colOff>
                <xdr:row>420</xdr:row>
                <xdr:rowOff>28575</xdr:rowOff>
              </to>
            </anchor>
          </objectPr>
        </oleObject>
      </mc:Choice>
      <mc:Fallback>
        <oleObject progId="Equation.3" shapeId="8199" r:id="rId11"/>
      </mc:Fallback>
    </mc:AlternateContent>
    <mc:AlternateContent xmlns:mc="http://schemas.openxmlformats.org/markup-compatibility/2006">
      <mc:Choice Requires="x14">
        <oleObject progId="Equation.3" shapeId="8200" r:id="rId12">
          <objectPr defaultSize="0" autoPict="0" r:id="rId5">
            <anchor moveWithCells="1" sizeWithCells="1">
              <from>
                <xdr:col>1</xdr:col>
                <xdr:colOff>123825</xdr:colOff>
                <xdr:row>545</xdr:row>
                <xdr:rowOff>161925</xdr:rowOff>
              </from>
              <to>
                <xdr:col>1</xdr:col>
                <xdr:colOff>257175</xdr:colOff>
                <xdr:row>546</xdr:row>
                <xdr:rowOff>28575</xdr:rowOff>
              </to>
            </anchor>
          </objectPr>
        </oleObject>
      </mc:Choice>
      <mc:Fallback>
        <oleObject progId="Equation.3" shapeId="8200" r:id="rId12"/>
      </mc:Fallback>
    </mc:AlternateContent>
    <mc:AlternateContent xmlns:mc="http://schemas.openxmlformats.org/markup-compatibility/2006">
      <mc:Choice Requires="x14">
        <oleObject progId="Equation.3" shapeId="8203" r:id="rId13">
          <objectPr defaultSize="0" autoPict="0" r:id="rId5">
            <anchor moveWithCells="1" sizeWithCells="1">
              <from>
                <xdr:col>1</xdr:col>
                <xdr:colOff>123825</xdr:colOff>
                <xdr:row>586</xdr:row>
                <xdr:rowOff>161925</xdr:rowOff>
              </from>
              <to>
                <xdr:col>1</xdr:col>
                <xdr:colOff>257175</xdr:colOff>
                <xdr:row>587</xdr:row>
                <xdr:rowOff>28575</xdr:rowOff>
              </to>
            </anchor>
          </objectPr>
        </oleObject>
      </mc:Choice>
      <mc:Fallback>
        <oleObject progId="Equation.3" shapeId="8203" r:id="rId13"/>
      </mc:Fallback>
    </mc:AlternateContent>
    <mc:AlternateContent xmlns:mc="http://schemas.openxmlformats.org/markup-compatibility/2006">
      <mc:Choice Requires="x14">
        <oleObject progId="Equation.3" shapeId="8204" r:id="rId14">
          <objectPr defaultSize="0" autoPict="0" r:id="rId5">
            <anchor moveWithCells="1" sizeWithCells="1">
              <from>
                <xdr:col>1</xdr:col>
                <xdr:colOff>123825</xdr:colOff>
                <xdr:row>586</xdr:row>
                <xdr:rowOff>161925</xdr:rowOff>
              </from>
              <to>
                <xdr:col>1</xdr:col>
                <xdr:colOff>257175</xdr:colOff>
                <xdr:row>587</xdr:row>
                <xdr:rowOff>28575</xdr:rowOff>
              </to>
            </anchor>
          </objectPr>
        </oleObject>
      </mc:Choice>
      <mc:Fallback>
        <oleObject progId="Equation.3" shapeId="820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74"/>
  <sheetViews>
    <sheetView topLeftCell="A40" zoomScale="160" zoomScaleNormal="160" workbookViewId="0">
      <selection activeCell="G53" sqref="G53"/>
    </sheetView>
  </sheetViews>
  <sheetFormatPr defaultColWidth="9.140625" defaultRowHeight="21" x14ac:dyDescent="0.35"/>
  <cols>
    <col min="1" max="1" width="6" style="5" customWidth="1"/>
    <col min="2" max="16384" width="9.140625" style="5"/>
  </cols>
  <sheetData>
    <row r="1" spans="1:11" ht="25.5" customHeight="1" x14ac:dyDescent="0.4">
      <c r="B1" s="240" t="s">
        <v>58</v>
      </c>
      <c r="C1" s="240"/>
      <c r="D1" s="240"/>
      <c r="E1" s="240"/>
      <c r="F1" s="240"/>
      <c r="G1" s="240"/>
      <c r="H1" s="240"/>
      <c r="I1" s="240"/>
      <c r="J1" s="240"/>
      <c r="K1" s="240"/>
    </row>
    <row r="3" spans="1:11" x14ac:dyDescent="0.35">
      <c r="C3" s="5" t="s">
        <v>294</v>
      </c>
    </row>
    <row r="4" spans="1:11" x14ac:dyDescent="0.35">
      <c r="B4" s="5" t="s">
        <v>676</v>
      </c>
    </row>
    <row r="5" spans="1:11" s="7" customFormat="1" x14ac:dyDescent="0.35">
      <c r="A5" s="6" t="s">
        <v>677</v>
      </c>
      <c r="B5" s="5"/>
      <c r="C5" s="5"/>
      <c r="E5" s="5"/>
    </row>
    <row r="6" spans="1:11" s="7" customFormat="1" x14ac:dyDescent="0.35">
      <c r="A6" s="6" t="s">
        <v>678</v>
      </c>
      <c r="B6" s="5"/>
      <c r="C6" s="5"/>
      <c r="E6" s="5"/>
    </row>
    <row r="7" spans="1:11" s="7" customFormat="1" x14ac:dyDescent="0.35">
      <c r="A7" s="6" t="s">
        <v>679</v>
      </c>
      <c r="B7" s="5"/>
      <c r="C7" s="5"/>
      <c r="E7" s="5"/>
    </row>
    <row r="8" spans="1:11" s="7" customFormat="1" x14ac:dyDescent="0.35">
      <c r="A8" s="6" t="s">
        <v>680</v>
      </c>
      <c r="B8" s="5"/>
      <c r="C8" s="5"/>
      <c r="E8" s="5"/>
    </row>
    <row r="9" spans="1:11" s="7" customFormat="1" x14ac:dyDescent="0.35">
      <c r="A9" s="6" t="s">
        <v>681</v>
      </c>
      <c r="B9" s="5"/>
      <c r="C9" s="5"/>
      <c r="E9" s="5"/>
    </row>
    <row r="10" spans="1:11" s="7" customFormat="1" x14ac:dyDescent="0.35">
      <c r="A10" s="6"/>
      <c r="B10" s="5"/>
      <c r="C10" s="5"/>
      <c r="E10" s="5"/>
    </row>
    <row r="11" spans="1:11" s="8" customFormat="1" ht="19.5" customHeight="1" x14ac:dyDescent="0.2">
      <c r="C11" s="9" t="s">
        <v>59</v>
      </c>
    </row>
    <row r="12" spans="1:11" ht="10.5" customHeight="1" x14ac:dyDescent="0.35"/>
    <row r="13" spans="1:11" s="7" customFormat="1" x14ac:dyDescent="0.35">
      <c r="C13" s="6" t="s">
        <v>154</v>
      </c>
    </row>
    <row r="14" spans="1:11" s="7" customFormat="1" x14ac:dyDescent="0.35">
      <c r="B14" s="6" t="s">
        <v>692</v>
      </c>
      <c r="C14" s="10"/>
      <c r="D14" s="10"/>
    </row>
    <row r="15" spans="1:11" s="7" customFormat="1" x14ac:dyDescent="0.35">
      <c r="B15" s="6" t="s">
        <v>682</v>
      </c>
      <c r="C15" s="10"/>
      <c r="D15" s="10"/>
    </row>
    <row r="16" spans="1:11" s="7" customFormat="1" x14ac:dyDescent="0.35">
      <c r="B16" s="6" t="s">
        <v>683</v>
      </c>
      <c r="C16" s="10"/>
      <c r="D16" s="10"/>
    </row>
    <row r="17" spans="1:10" s="7" customFormat="1" x14ac:dyDescent="0.35">
      <c r="B17" s="6" t="s">
        <v>684</v>
      </c>
      <c r="C17" s="10"/>
      <c r="D17" s="10"/>
    </row>
    <row r="18" spans="1:10" s="7" customFormat="1" x14ac:dyDescent="0.35">
      <c r="B18" s="6" t="s">
        <v>685</v>
      </c>
      <c r="C18" s="10"/>
      <c r="D18" s="10"/>
    </row>
    <row r="19" spans="1:10" s="7" customFormat="1" x14ac:dyDescent="0.35">
      <c r="B19" s="6" t="s">
        <v>686</v>
      </c>
      <c r="C19" s="10"/>
      <c r="D19" s="10"/>
    </row>
    <row r="20" spans="1:10" s="7" customFormat="1" x14ac:dyDescent="0.35">
      <c r="B20" s="6" t="s">
        <v>687</v>
      </c>
      <c r="C20" s="10"/>
      <c r="D20" s="10"/>
    </row>
    <row r="21" spans="1:10" s="7" customFormat="1" x14ac:dyDescent="0.35">
      <c r="B21" s="6" t="s">
        <v>688</v>
      </c>
      <c r="C21" s="10"/>
      <c r="D21" s="10"/>
    </row>
    <row r="22" spans="1:10" s="7" customFormat="1" x14ac:dyDescent="0.35">
      <c r="B22" s="6" t="s">
        <v>689</v>
      </c>
      <c r="C22" s="10"/>
      <c r="D22" s="10"/>
    </row>
    <row r="23" spans="1:10" s="7" customFormat="1" x14ac:dyDescent="0.35">
      <c r="A23" s="241" t="s">
        <v>690</v>
      </c>
      <c r="B23" s="241"/>
      <c r="C23" s="241"/>
      <c r="D23" s="241"/>
      <c r="E23" s="241"/>
      <c r="F23" s="241"/>
      <c r="G23" s="241"/>
      <c r="H23" s="241"/>
      <c r="I23" s="241"/>
      <c r="J23" s="241"/>
    </row>
    <row r="24" spans="1:10" s="7" customFormat="1" x14ac:dyDescent="0.35">
      <c r="B24" s="6"/>
      <c r="C24" s="10"/>
      <c r="D24" s="10"/>
    </row>
    <row r="25" spans="1:10" s="7" customFormat="1" x14ac:dyDescent="0.35">
      <c r="B25" s="6"/>
      <c r="C25" s="10"/>
      <c r="D25" s="10"/>
    </row>
    <row r="26" spans="1:10" s="7" customFormat="1" x14ac:dyDescent="0.35">
      <c r="B26" s="6"/>
      <c r="C26" s="10"/>
      <c r="D26" s="10"/>
    </row>
    <row r="27" spans="1:10" s="7" customFormat="1" x14ac:dyDescent="0.35">
      <c r="B27" s="6"/>
      <c r="C27" s="10"/>
      <c r="D27" s="10"/>
    </row>
    <row r="28" spans="1:10" s="7" customFormat="1" x14ac:dyDescent="0.35">
      <c r="B28" s="6"/>
      <c r="C28" s="10"/>
      <c r="D28" s="10"/>
    </row>
    <row r="29" spans="1:10" s="7" customFormat="1" x14ac:dyDescent="0.35">
      <c r="B29" s="6"/>
      <c r="C29" s="10"/>
      <c r="D29" s="10"/>
    </row>
    <row r="30" spans="1:10" s="7" customFormat="1" x14ac:dyDescent="0.35">
      <c r="B30" s="6"/>
      <c r="C30" s="10"/>
      <c r="D30" s="10"/>
    </row>
    <row r="31" spans="1:10" s="7" customFormat="1" x14ac:dyDescent="0.35">
      <c r="B31" s="6"/>
      <c r="C31" s="10"/>
      <c r="D31" s="10"/>
    </row>
    <row r="32" spans="1:10" s="7" customFormat="1" x14ac:dyDescent="0.35">
      <c r="B32" s="6"/>
      <c r="C32" s="10"/>
      <c r="D32" s="10"/>
    </row>
    <row r="33" spans="1:4" s="7" customFormat="1" x14ac:dyDescent="0.35">
      <c r="B33" s="6"/>
      <c r="C33" s="10"/>
      <c r="D33" s="10"/>
    </row>
    <row r="34" spans="1:4" s="7" customFormat="1" x14ac:dyDescent="0.35">
      <c r="B34" s="6"/>
      <c r="C34" s="10"/>
      <c r="D34" s="10"/>
    </row>
    <row r="35" spans="1:4" s="7" customFormat="1" x14ac:dyDescent="0.35">
      <c r="B35" s="6" t="s">
        <v>60</v>
      </c>
      <c r="C35" s="10"/>
      <c r="D35" s="10"/>
    </row>
    <row r="36" spans="1:4" s="7" customFormat="1" x14ac:dyDescent="0.35">
      <c r="B36" s="6" t="s">
        <v>691</v>
      </c>
      <c r="C36" s="10"/>
      <c r="D36" s="10"/>
    </row>
    <row r="37" spans="1:4" s="7" customFormat="1" x14ac:dyDescent="0.35">
      <c r="B37" s="6" t="s">
        <v>693</v>
      </c>
      <c r="C37" s="10"/>
      <c r="D37" s="10"/>
    </row>
    <row r="38" spans="1:4" s="7" customFormat="1" x14ac:dyDescent="0.35">
      <c r="B38" s="6" t="s">
        <v>694</v>
      </c>
      <c r="C38" s="10"/>
      <c r="D38" s="10"/>
    </row>
    <row r="39" spans="1:4" s="7" customFormat="1" x14ac:dyDescent="0.35">
      <c r="B39" s="6" t="s">
        <v>695</v>
      </c>
      <c r="C39" s="10"/>
      <c r="D39" s="10"/>
    </row>
    <row r="40" spans="1:4" s="7" customFormat="1" x14ac:dyDescent="0.35">
      <c r="B40" s="6" t="s">
        <v>290</v>
      </c>
      <c r="C40" s="10"/>
      <c r="D40" s="10"/>
    </row>
    <row r="41" spans="1:4" s="7" customFormat="1" x14ac:dyDescent="0.35">
      <c r="B41" s="6" t="s">
        <v>696</v>
      </c>
      <c r="C41" s="10"/>
      <c r="D41" s="10"/>
    </row>
    <row r="42" spans="1:4" s="7" customFormat="1" x14ac:dyDescent="0.35">
      <c r="B42" s="6" t="s">
        <v>712</v>
      </c>
      <c r="C42" s="10"/>
      <c r="D42" s="10"/>
    </row>
    <row r="43" spans="1:4" s="7" customFormat="1" x14ac:dyDescent="0.35">
      <c r="B43" s="6" t="s">
        <v>697</v>
      </c>
      <c r="C43" s="10"/>
      <c r="D43" s="10"/>
    </row>
    <row r="44" spans="1:4" s="7" customFormat="1" x14ac:dyDescent="0.35">
      <c r="A44" s="173" t="s">
        <v>698</v>
      </c>
      <c r="B44" s="38"/>
      <c r="C44" s="39"/>
    </row>
    <row r="45" spans="1:4" s="7" customFormat="1" x14ac:dyDescent="0.35">
      <c r="A45" s="173" t="s">
        <v>699</v>
      </c>
      <c r="B45" s="38"/>
      <c r="C45" s="39"/>
    </row>
    <row r="46" spans="1:4" s="7" customFormat="1" x14ac:dyDescent="0.35">
      <c r="A46" s="173" t="s">
        <v>700</v>
      </c>
      <c r="B46" s="38"/>
      <c r="C46" s="39"/>
    </row>
    <row r="47" spans="1:4" s="7" customFormat="1" x14ac:dyDescent="0.35">
      <c r="B47" s="6" t="s">
        <v>61</v>
      </c>
      <c r="C47" s="10"/>
      <c r="D47" s="10"/>
    </row>
    <row r="48" spans="1:4" s="7" customFormat="1" x14ac:dyDescent="0.35">
      <c r="B48" s="6" t="s">
        <v>701</v>
      </c>
      <c r="C48" s="10"/>
      <c r="D48" s="10"/>
    </row>
    <row r="49" spans="1:4" s="7" customFormat="1" x14ac:dyDescent="0.35">
      <c r="B49" s="6" t="s">
        <v>702</v>
      </c>
      <c r="C49" s="10"/>
      <c r="D49" s="10"/>
    </row>
    <row r="50" spans="1:4" s="7" customFormat="1" x14ac:dyDescent="0.35">
      <c r="B50" s="6" t="s">
        <v>703</v>
      </c>
      <c r="C50" s="10"/>
      <c r="D50" s="10"/>
    </row>
    <row r="51" spans="1:4" s="7" customFormat="1" x14ac:dyDescent="0.35">
      <c r="B51" s="6" t="s">
        <v>704</v>
      </c>
      <c r="C51" s="10"/>
      <c r="D51" s="10"/>
    </row>
    <row r="52" spans="1:4" s="7" customFormat="1" x14ac:dyDescent="0.35">
      <c r="B52" s="6" t="s">
        <v>705</v>
      </c>
      <c r="C52" s="10"/>
      <c r="D52" s="10"/>
    </row>
    <row r="53" spans="1:4" s="7" customFormat="1" x14ac:dyDescent="0.35">
      <c r="A53" s="7" t="s">
        <v>713</v>
      </c>
      <c r="B53" s="6"/>
      <c r="C53" s="10"/>
      <c r="D53" s="10"/>
    </row>
    <row r="54" spans="1:4" s="7" customFormat="1" x14ac:dyDescent="0.35">
      <c r="B54" s="6" t="s">
        <v>781</v>
      </c>
      <c r="C54" s="10"/>
      <c r="D54" s="10"/>
    </row>
    <row r="55" spans="1:4" s="7" customFormat="1" x14ac:dyDescent="0.35">
      <c r="A55" s="6" t="s">
        <v>706</v>
      </c>
      <c r="B55" s="10"/>
      <c r="C55" s="10"/>
    </row>
    <row r="56" spans="1:4" s="7" customFormat="1" x14ac:dyDescent="0.35">
      <c r="A56" s="6" t="s">
        <v>707</v>
      </c>
      <c r="B56" s="10"/>
      <c r="C56" s="10"/>
    </row>
    <row r="57" spans="1:4" s="7" customFormat="1" x14ac:dyDescent="0.35">
      <c r="B57" s="6" t="s">
        <v>292</v>
      </c>
      <c r="C57" s="10"/>
      <c r="D57" s="10"/>
    </row>
    <row r="58" spans="1:4" s="7" customFormat="1" x14ac:dyDescent="0.35">
      <c r="B58" s="6"/>
      <c r="C58" s="10"/>
      <c r="D58" s="10"/>
    </row>
    <row r="59" spans="1:4" s="7" customFormat="1" x14ac:dyDescent="0.35">
      <c r="B59" s="6"/>
      <c r="C59" s="10"/>
      <c r="D59" s="10"/>
    </row>
    <row r="60" spans="1:4" s="7" customFormat="1" x14ac:dyDescent="0.35">
      <c r="B60" s="6"/>
      <c r="C60" s="10"/>
      <c r="D60" s="10"/>
    </row>
    <row r="61" spans="1:4" s="7" customFormat="1" x14ac:dyDescent="0.35">
      <c r="B61" s="6"/>
      <c r="C61" s="10"/>
      <c r="D61" s="10"/>
    </row>
    <row r="62" spans="1:4" s="7" customFormat="1" x14ac:dyDescent="0.35">
      <c r="B62" s="6"/>
      <c r="C62" s="10"/>
      <c r="D62" s="10"/>
    </row>
    <row r="63" spans="1:4" s="7" customFormat="1" x14ac:dyDescent="0.35">
      <c r="B63" s="6"/>
      <c r="C63" s="10"/>
      <c r="D63" s="10"/>
    </row>
    <row r="64" spans="1:4" s="7" customFormat="1" x14ac:dyDescent="0.35">
      <c r="B64" s="6"/>
      <c r="C64" s="10"/>
      <c r="D64" s="10"/>
    </row>
    <row r="65" spans="1:4" s="7" customFormat="1" x14ac:dyDescent="0.35">
      <c r="B65" s="6"/>
      <c r="C65" s="10"/>
      <c r="D65" s="10"/>
    </row>
    <row r="66" spans="1:4" s="7" customFormat="1" x14ac:dyDescent="0.35">
      <c r="B66" s="6"/>
      <c r="C66" s="10"/>
      <c r="D66" s="10"/>
    </row>
    <row r="67" spans="1:4" s="7" customFormat="1" x14ac:dyDescent="0.35">
      <c r="B67" s="6"/>
      <c r="C67" s="10"/>
      <c r="D67" s="10"/>
    </row>
    <row r="68" spans="1:4" s="7" customFormat="1" x14ac:dyDescent="0.35">
      <c r="B68" s="6" t="s">
        <v>708</v>
      </c>
      <c r="C68" s="10"/>
      <c r="D68" s="10"/>
    </row>
    <row r="69" spans="1:4" s="7" customFormat="1" x14ac:dyDescent="0.35">
      <c r="B69" s="6" t="s">
        <v>709</v>
      </c>
      <c r="C69" s="10"/>
      <c r="D69" s="10"/>
    </row>
    <row r="70" spans="1:4" s="7" customFormat="1" x14ac:dyDescent="0.35">
      <c r="B70" s="6" t="s">
        <v>710</v>
      </c>
      <c r="C70" s="10"/>
      <c r="D70" s="10"/>
    </row>
    <row r="71" spans="1:4" s="7" customFormat="1" x14ac:dyDescent="0.35">
      <c r="B71" s="6" t="s">
        <v>711</v>
      </c>
      <c r="C71" s="10"/>
      <c r="D71" s="10"/>
    </row>
    <row r="72" spans="1:4" s="7" customFormat="1" x14ac:dyDescent="0.35">
      <c r="B72" s="6" t="s">
        <v>714</v>
      </c>
      <c r="C72" s="10"/>
      <c r="D72" s="10"/>
    </row>
    <row r="73" spans="1:4" s="7" customFormat="1" x14ac:dyDescent="0.35">
      <c r="A73" s="160"/>
      <c r="B73" s="6" t="s">
        <v>715</v>
      </c>
      <c r="C73" s="10"/>
      <c r="D73" s="10"/>
    </row>
    <row r="74" spans="1:4" s="7" customFormat="1" x14ac:dyDescent="0.35">
      <c r="A74" s="7" t="s">
        <v>716</v>
      </c>
      <c r="B74" s="6"/>
      <c r="C74" s="10"/>
      <c r="D74" s="10"/>
    </row>
    <row r="75" spans="1:4" s="7" customFormat="1" x14ac:dyDescent="0.35">
      <c r="A75" s="7" t="s">
        <v>719</v>
      </c>
      <c r="B75" s="6"/>
      <c r="C75" s="10"/>
      <c r="D75" s="10"/>
    </row>
    <row r="76" spans="1:4" s="7" customFormat="1" x14ac:dyDescent="0.35">
      <c r="B76" s="6" t="s">
        <v>717</v>
      </c>
      <c r="C76" s="10"/>
      <c r="D76" s="10"/>
    </row>
    <row r="77" spans="1:4" s="7" customFormat="1" x14ac:dyDescent="0.35">
      <c r="A77" s="6" t="s">
        <v>718</v>
      </c>
      <c r="B77" s="10"/>
      <c r="C77" s="10"/>
    </row>
    <row r="78" spans="1:4" s="7" customFormat="1" x14ac:dyDescent="0.35">
      <c r="A78" s="6" t="s">
        <v>720</v>
      </c>
      <c r="B78" s="10"/>
      <c r="C78" s="10"/>
    </row>
    <row r="79" spans="1:4" s="7" customFormat="1" x14ac:dyDescent="0.35">
      <c r="A79" s="6" t="s">
        <v>721</v>
      </c>
      <c r="B79" s="10"/>
      <c r="C79" s="10"/>
    </row>
    <row r="80" spans="1:4" s="7" customFormat="1" x14ac:dyDescent="0.35">
      <c r="B80" s="6" t="s">
        <v>224</v>
      </c>
      <c r="C80" s="10"/>
      <c r="D80" s="10"/>
    </row>
    <row r="81" spans="1:4" s="7" customFormat="1" x14ac:dyDescent="0.35">
      <c r="B81" s="6" t="s">
        <v>722</v>
      </c>
      <c r="C81" s="10"/>
      <c r="D81" s="10"/>
    </row>
    <row r="82" spans="1:4" s="7" customFormat="1" x14ac:dyDescent="0.35">
      <c r="B82" s="6" t="s">
        <v>723</v>
      </c>
      <c r="C82" s="10"/>
      <c r="D82" s="10"/>
    </row>
    <row r="83" spans="1:4" s="7" customFormat="1" x14ac:dyDescent="0.35">
      <c r="B83" s="6" t="s">
        <v>724</v>
      </c>
      <c r="C83" s="10"/>
      <c r="D83" s="10"/>
    </row>
    <row r="84" spans="1:4" s="7" customFormat="1" x14ac:dyDescent="0.35">
      <c r="B84" s="6" t="s">
        <v>725</v>
      </c>
      <c r="C84" s="10"/>
      <c r="D84" s="10"/>
    </row>
    <row r="85" spans="1:4" s="7" customFormat="1" x14ac:dyDescent="0.35">
      <c r="B85" s="6" t="s">
        <v>726</v>
      </c>
      <c r="C85" s="10"/>
      <c r="D85" s="10"/>
    </row>
    <row r="86" spans="1:4" s="7" customFormat="1" x14ac:dyDescent="0.35">
      <c r="B86" s="6" t="s">
        <v>727</v>
      </c>
      <c r="C86" s="10"/>
      <c r="D86" s="10"/>
    </row>
    <row r="87" spans="1:4" s="7" customFormat="1" x14ac:dyDescent="0.35">
      <c r="B87" s="6" t="s">
        <v>728</v>
      </c>
      <c r="C87" s="10"/>
      <c r="D87" s="10"/>
    </row>
    <row r="88" spans="1:4" s="7" customFormat="1" x14ac:dyDescent="0.35">
      <c r="A88" s="6" t="s">
        <v>729</v>
      </c>
      <c r="B88" s="10"/>
      <c r="C88" s="10"/>
    </row>
    <row r="89" spans="1:4" s="7" customFormat="1" x14ac:dyDescent="0.35">
      <c r="A89" s="6" t="s">
        <v>730</v>
      </c>
      <c r="B89" s="10"/>
      <c r="C89" s="10"/>
    </row>
    <row r="90" spans="1:4" s="7" customFormat="1" x14ac:dyDescent="0.35">
      <c r="A90" s="6" t="s">
        <v>731</v>
      </c>
      <c r="B90" s="10"/>
      <c r="C90" s="10"/>
    </row>
    <row r="91" spans="1:4" s="7" customFormat="1" x14ac:dyDescent="0.35">
      <c r="A91" s="173" t="s">
        <v>732</v>
      </c>
      <c r="B91" s="38"/>
      <c r="C91" s="39"/>
    </row>
    <row r="92" spans="1:4" s="7" customFormat="1" x14ac:dyDescent="0.35">
      <c r="B92" s="6"/>
      <c r="C92" s="10"/>
      <c r="D92" s="10"/>
    </row>
    <row r="93" spans="1:4" s="7" customFormat="1" x14ac:dyDescent="0.35">
      <c r="B93" s="6"/>
      <c r="C93" s="10"/>
      <c r="D93" s="10"/>
    </row>
    <row r="94" spans="1:4" s="7" customFormat="1" x14ac:dyDescent="0.35">
      <c r="B94" s="6"/>
      <c r="C94" s="10"/>
      <c r="D94" s="10"/>
    </row>
    <row r="95" spans="1:4" s="7" customFormat="1" x14ac:dyDescent="0.35">
      <c r="B95" s="6"/>
      <c r="C95" s="10"/>
      <c r="D95" s="10"/>
    </row>
    <row r="96" spans="1:4" s="7" customFormat="1" x14ac:dyDescent="0.35">
      <c r="B96" s="6"/>
      <c r="C96" s="10"/>
      <c r="D96" s="10"/>
    </row>
    <row r="97" spans="2:4" s="7" customFormat="1" x14ac:dyDescent="0.35">
      <c r="B97" s="6"/>
      <c r="C97" s="10"/>
      <c r="D97" s="10"/>
    </row>
    <row r="98" spans="2:4" s="7" customFormat="1" x14ac:dyDescent="0.35">
      <c r="B98" s="6"/>
      <c r="C98" s="10"/>
      <c r="D98" s="10"/>
    </row>
    <row r="99" spans="2:4" s="7" customFormat="1" x14ac:dyDescent="0.35">
      <c r="B99" s="6"/>
      <c r="C99" s="10"/>
      <c r="D99" s="10"/>
    </row>
    <row r="100" spans="2:4" s="7" customFormat="1" x14ac:dyDescent="0.35">
      <c r="B100" s="6"/>
      <c r="C100" s="10"/>
      <c r="D100" s="10"/>
    </row>
    <row r="101" spans="2:4" s="7" customFormat="1" x14ac:dyDescent="0.35">
      <c r="B101" s="160"/>
      <c r="C101" s="11" t="s">
        <v>62</v>
      </c>
    </row>
    <row r="102" spans="2:4" s="7" customFormat="1" x14ac:dyDescent="0.35">
      <c r="C102" s="7" t="s">
        <v>63</v>
      </c>
    </row>
    <row r="103" spans="2:4" s="7" customFormat="1" x14ac:dyDescent="0.35">
      <c r="B103" s="7" t="s">
        <v>733</v>
      </c>
    </row>
    <row r="104" spans="2:4" s="7" customFormat="1" x14ac:dyDescent="0.35">
      <c r="B104" s="7" t="s">
        <v>734</v>
      </c>
    </row>
    <row r="105" spans="2:4" s="7" customFormat="1" x14ac:dyDescent="0.35">
      <c r="C105" s="7" t="s">
        <v>64</v>
      </c>
    </row>
    <row r="106" spans="2:4" s="7" customFormat="1" x14ac:dyDescent="0.35">
      <c r="B106" s="7" t="s">
        <v>735</v>
      </c>
    </row>
    <row r="107" spans="2:4" s="7" customFormat="1" x14ac:dyDescent="0.35">
      <c r="B107" s="7" t="s">
        <v>736</v>
      </c>
    </row>
    <row r="108" spans="2:4" s="7" customFormat="1" x14ac:dyDescent="0.35">
      <c r="C108" s="7" t="s">
        <v>65</v>
      </c>
    </row>
    <row r="109" spans="2:4" s="7" customFormat="1" x14ac:dyDescent="0.35">
      <c r="B109" s="7" t="s">
        <v>737</v>
      </c>
    </row>
    <row r="110" spans="2:4" s="7" customFormat="1" x14ac:dyDescent="0.35">
      <c r="B110" s="7" t="s">
        <v>738</v>
      </c>
    </row>
    <row r="111" spans="2:4" s="7" customFormat="1" x14ac:dyDescent="0.35">
      <c r="C111" s="7" t="s">
        <v>66</v>
      </c>
    </row>
    <row r="112" spans="2:4" s="7" customFormat="1" x14ac:dyDescent="0.35">
      <c r="B112" s="7" t="s">
        <v>739</v>
      </c>
    </row>
    <row r="113" spans="2:3" s="7" customFormat="1" x14ac:dyDescent="0.35">
      <c r="B113" s="7" t="s">
        <v>740</v>
      </c>
    </row>
    <row r="114" spans="2:3" s="7" customFormat="1" x14ac:dyDescent="0.35">
      <c r="C114" s="7" t="s">
        <v>225</v>
      </c>
    </row>
    <row r="115" spans="2:3" s="7" customFormat="1" x14ac:dyDescent="0.35">
      <c r="B115" s="7" t="s">
        <v>741</v>
      </c>
    </row>
    <row r="116" spans="2:3" s="7" customFormat="1" x14ac:dyDescent="0.35">
      <c r="B116" s="7" t="s">
        <v>742</v>
      </c>
    </row>
    <row r="117" spans="2:3" s="7" customFormat="1" x14ac:dyDescent="0.35"/>
    <row r="118" spans="2:3" s="7" customFormat="1" x14ac:dyDescent="0.35"/>
    <row r="119" spans="2:3" s="7" customFormat="1" x14ac:dyDescent="0.35"/>
    <row r="120" spans="2:3" s="7" customFormat="1" x14ac:dyDescent="0.35"/>
    <row r="121" spans="2:3" s="7" customFormat="1" x14ac:dyDescent="0.35"/>
    <row r="122" spans="2:3" s="7" customFormat="1" x14ac:dyDescent="0.35"/>
    <row r="123" spans="2:3" s="7" customFormat="1" x14ac:dyDescent="0.35"/>
    <row r="124" spans="2:3" s="7" customFormat="1" x14ac:dyDescent="0.35"/>
    <row r="125" spans="2:3" s="7" customFormat="1" x14ac:dyDescent="0.35"/>
    <row r="126" spans="2:3" s="7" customFormat="1" x14ac:dyDescent="0.35"/>
    <row r="127" spans="2:3" s="7" customFormat="1" x14ac:dyDescent="0.35"/>
    <row r="128" spans="2:3" s="7" customFormat="1" x14ac:dyDescent="0.35"/>
    <row r="129" spans="1:5" s="7" customFormat="1" x14ac:dyDescent="0.35"/>
    <row r="130" spans="1:5" s="7" customFormat="1" x14ac:dyDescent="0.35"/>
    <row r="131" spans="1:5" s="7" customFormat="1" x14ac:dyDescent="0.35"/>
    <row r="132" spans="1:5" s="7" customFormat="1" x14ac:dyDescent="0.35"/>
    <row r="133" spans="1:5" s="7" customFormat="1" x14ac:dyDescent="0.35"/>
    <row r="134" spans="1:5" s="12" customFormat="1" x14ac:dyDescent="0.35">
      <c r="A134" s="53"/>
      <c r="C134" s="13" t="s">
        <v>67</v>
      </c>
    </row>
    <row r="135" spans="1:5" s="12" customFormat="1" x14ac:dyDescent="0.35">
      <c r="C135" s="12" t="s">
        <v>743</v>
      </c>
    </row>
    <row r="136" spans="1:5" s="7" customFormat="1" x14ac:dyDescent="0.35">
      <c r="A136" s="70" t="s">
        <v>744</v>
      </c>
      <c r="B136" s="71"/>
      <c r="C136" s="71"/>
      <c r="D136" s="72"/>
    </row>
    <row r="137" spans="1:5" s="7" customFormat="1" x14ac:dyDescent="0.35">
      <c r="A137" s="70" t="s">
        <v>745</v>
      </c>
      <c r="B137" s="71"/>
      <c r="C137" s="71"/>
      <c r="D137" s="72"/>
    </row>
    <row r="138" spans="1:5" s="7" customFormat="1" x14ac:dyDescent="0.35">
      <c r="A138" s="70" t="s">
        <v>746</v>
      </c>
      <c r="B138" s="71"/>
      <c r="C138" s="71"/>
      <c r="D138" s="72"/>
    </row>
    <row r="139" spans="1:5" s="7" customFormat="1" x14ac:dyDescent="0.35">
      <c r="A139" s="70" t="s">
        <v>747</v>
      </c>
      <c r="B139" s="71"/>
      <c r="C139" s="71"/>
      <c r="D139" s="72"/>
    </row>
    <row r="140" spans="1:5" s="7" customFormat="1" x14ac:dyDescent="0.35">
      <c r="A140" s="70" t="s">
        <v>748</v>
      </c>
      <c r="B140" s="71"/>
      <c r="C140" s="71"/>
      <c r="D140" s="72"/>
    </row>
    <row r="141" spans="1:5" s="7" customFormat="1" x14ac:dyDescent="0.35">
      <c r="A141" s="70" t="s">
        <v>749</v>
      </c>
      <c r="B141" s="71"/>
      <c r="C141" s="71"/>
      <c r="D141" s="72"/>
    </row>
    <row r="142" spans="1:5" s="7" customFormat="1" x14ac:dyDescent="0.35">
      <c r="A142" s="70" t="s">
        <v>750</v>
      </c>
      <c r="B142" s="71"/>
      <c r="C142" s="71"/>
      <c r="D142" s="72"/>
    </row>
    <row r="143" spans="1:5" s="7" customFormat="1" x14ac:dyDescent="0.35">
      <c r="A143" s="70" t="s">
        <v>751</v>
      </c>
      <c r="B143" s="39"/>
      <c r="C143" s="39"/>
      <c r="D143" s="38"/>
      <c r="E143" s="43"/>
    </row>
    <row r="144" spans="1:5" s="12" customFormat="1" x14ac:dyDescent="0.35">
      <c r="C144" s="12" t="s">
        <v>753</v>
      </c>
    </row>
    <row r="145" spans="1:4" s="7" customFormat="1" x14ac:dyDescent="0.35">
      <c r="A145" s="70" t="s">
        <v>754</v>
      </c>
      <c r="B145" s="71"/>
      <c r="C145" s="71"/>
      <c r="D145" s="72"/>
    </row>
    <row r="146" spans="1:4" s="7" customFormat="1" x14ac:dyDescent="0.35">
      <c r="A146" s="70" t="s">
        <v>755</v>
      </c>
      <c r="B146" s="71"/>
      <c r="C146" s="71"/>
      <c r="D146" s="72"/>
    </row>
    <row r="147" spans="1:4" s="7" customFormat="1" x14ac:dyDescent="0.35">
      <c r="A147" s="70" t="s">
        <v>756</v>
      </c>
      <c r="B147" s="71"/>
      <c r="C147" s="71"/>
      <c r="D147" s="72"/>
    </row>
    <row r="148" spans="1:4" s="7" customFormat="1" x14ac:dyDescent="0.35">
      <c r="A148" s="70" t="s">
        <v>757</v>
      </c>
      <c r="B148" s="71"/>
      <c r="C148" s="71"/>
      <c r="D148" s="72"/>
    </row>
    <row r="149" spans="1:4" s="7" customFormat="1" x14ac:dyDescent="0.35">
      <c r="A149" s="70" t="s">
        <v>758</v>
      </c>
      <c r="B149" s="71"/>
      <c r="C149" s="71"/>
      <c r="D149" s="72"/>
    </row>
    <row r="150" spans="1:4" s="7" customFormat="1" x14ac:dyDescent="0.35">
      <c r="A150" s="70" t="s">
        <v>759</v>
      </c>
      <c r="B150" s="71"/>
      <c r="C150" s="71"/>
      <c r="D150" s="72"/>
    </row>
    <row r="151" spans="1:4" s="12" customFormat="1" x14ac:dyDescent="0.35">
      <c r="C151" s="12" t="s">
        <v>761</v>
      </c>
    </row>
    <row r="152" spans="1:4" s="7" customFormat="1" x14ac:dyDescent="0.35">
      <c r="A152" s="70" t="s">
        <v>291</v>
      </c>
      <c r="B152" s="71"/>
      <c r="C152" s="71"/>
      <c r="D152" s="72"/>
    </row>
    <row r="153" spans="1:4" s="7" customFormat="1" x14ac:dyDescent="0.35">
      <c r="A153" s="70" t="s">
        <v>762</v>
      </c>
      <c r="B153" s="71"/>
      <c r="C153" s="71"/>
      <c r="D153" s="72"/>
    </row>
    <row r="154" spans="1:4" s="7" customFormat="1" x14ac:dyDescent="0.35">
      <c r="A154" s="70" t="s">
        <v>763</v>
      </c>
      <c r="B154" s="71"/>
      <c r="C154" s="71"/>
      <c r="D154" s="72"/>
    </row>
    <row r="155" spans="1:4" s="7" customFormat="1" x14ac:dyDescent="0.35">
      <c r="A155" s="70" t="s">
        <v>764</v>
      </c>
      <c r="B155" s="71"/>
      <c r="C155" s="71"/>
      <c r="D155" s="72"/>
    </row>
    <row r="156" spans="1:4" s="12" customFormat="1" x14ac:dyDescent="0.35">
      <c r="C156" s="12" t="s">
        <v>765</v>
      </c>
    </row>
    <row r="157" spans="1:4" s="7" customFormat="1" x14ac:dyDescent="0.35">
      <c r="A157" s="70" t="s">
        <v>291</v>
      </c>
      <c r="B157" s="71"/>
      <c r="C157" s="71"/>
      <c r="D157" s="72"/>
    </row>
    <row r="158" spans="1:4" s="7" customFormat="1" x14ac:dyDescent="0.35">
      <c r="A158" s="70" t="s">
        <v>766</v>
      </c>
      <c r="B158" s="71"/>
      <c r="C158" s="71"/>
      <c r="D158" s="72"/>
    </row>
    <row r="159" spans="1:4" s="7" customFormat="1" x14ac:dyDescent="0.35">
      <c r="A159" s="70" t="s">
        <v>767</v>
      </c>
      <c r="B159" s="71"/>
      <c r="C159" s="71"/>
      <c r="D159" s="72"/>
    </row>
    <row r="160" spans="1:4" s="7" customFormat="1" x14ac:dyDescent="0.35">
      <c r="A160" s="70" t="s">
        <v>768</v>
      </c>
      <c r="B160" s="71"/>
      <c r="C160" s="71"/>
      <c r="D160" s="72"/>
    </row>
    <row r="161" spans="1:4" s="7" customFormat="1" x14ac:dyDescent="0.35">
      <c r="A161" s="70" t="s">
        <v>769</v>
      </c>
      <c r="B161" s="71"/>
      <c r="C161" s="71"/>
      <c r="D161" s="72"/>
    </row>
    <row r="162" spans="1:4" s="7" customFormat="1" x14ac:dyDescent="0.35">
      <c r="A162" s="70" t="s">
        <v>770</v>
      </c>
      <c r="B162" s="71"/>
      <c r="C162" s="71"/>
      <c r="D162" s="72"/>
    </row>
    <row r="163" spans="1:4" s="7" customFormat="1" x14ac:dyDescent="0.35">
      <c r="A163" s="70" t="s">
        <v>771</v>
      </c>
      <c r="B163" s="71"/>
      <c r="C163" s="71"/>
      <c r="D163" s="72"/>
    </row>
    <row r="164" spans="1:4" x14ac:dyDescent="0.35">
      <c r="B164" s="5" t="s">
        <v>772</v>
      </c>
    </row>
    <row r="167" spans="1:4" x14ac:dyDescent="0.35">
      <c r="C167" s="5" t="s">
        <v>226</v>
      </c>
    </row>
    <row r="168" spans="1:4" x14ac:dyDescent="0.35">
      <c r="A168" s="5" t="s">
        <v>774</v>
      </c>
    </row>
    <row r="169" spans="1:4" s="7" customFormat="1" x14ac:dyDescent="0.35">
      <c r="A169" s="70" t="s">
        <v>775</v>
      </c>
      <c r="B169" s="71"/>
      <c r="C169" s="71"/>
      <c r="D169" s="72"/>
    </row>
    <row r="170" spans="1:4" s="7" customFormat="1" x14ac:dyDescent="0.35">
      <c r="A170" s="70" t="s">
        <v>776</v>
      </c>
      <c r="B170" s="71"/>
      <c r="C170" s="71"/>
      <c r="D170" s="72"/>
    </row>
    <row r="171" spans="1:4" s="7" customFormat="1" x14ac:dyDescent="0.35">
      <c r="A171" s="70" t="s">
        <v>777</v>
      </c>
      <c r="B171" s="71"/>
      <c r="C171" s="71"/>
      <c r="D171" s="72"/>
    </row>
    <row r="172" spans="1:4" s="7" customFormat="1" x14ac:dyDescent="0.35">
      <c r="A172" s="70" t="s">
        <v>778</v>
      </c>
      <c r="B172" s="71"/>
      <c r="C172" s="71"/>
      <c r="D172" s="72"/>
    </row>
    <row r="173" spans="1:4" x14ac:dyDescent="0.35">
      <c r="B173" s="5" t="s">
        <v>779</v>
      </c>
    </row>
    <row r="174" spans="1:4" x14ac:dyDescent="0.35">
      <c r="B174" s="5" t="s">
        <v>780</v>
      </c>
    </row>
  </sheetData>
  <mergeCells count="2">
    <mergeCell ref="B1:K1"/>
    <mergeCell ref="A23:J23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การตอบแบบฟอร์ม 1</vt:lpstr>
      <vt:lpstr>EPE (Elementary 2)</vt:lpstr>
      <vt:lpstr>EPE (Intermediate)</vt:lpstr>
      <vt:lpstr>EPE (Pre-Intermediate)</vt:lpstr>
      <vt:lpstr>EPE (Starter 2)</vt:lpstr>
      <vt:lpstr>EPE (Upper-Intermediate)</vt:lpstr>
      <vt:lpstr>สรุปรวม</vt:lpstr>
      <vt:lpstr>บทสรุปผู้บริหาร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2021-09-30T03:50:19Z</cp:lastPrinted>
  <dcterms:created xsi:type="dcterms:W3CDTF">2020-12-28T02:20:10Z</dcterms:created>
  <dcterms:modified xsi:type="dcterms:W3CDTF">2021-09-30T09:30:36Z</dcterms:modified>
</cp:coreProperties>
</file>