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055" windowHeight="6345" activeTab="4"/>
  </bookViews>
  <sheets>
    <sheet name="18ก.ค.57" sheetId="2" r:id="rId1"/>
    <sheet name="เริ่มพิมพ์(บทสรุป)" sheetId="3" r:id="rId2"/>
    <sheet name="ตาราง 1" sheetId="4" r:id="rId3"/>
    <sheet name="ตาราง  4.." sheetId="7" r:id="rId4"/>
    <sheet name="ก่อนหลัง" sheetId="19" r:id="rId5"/>
    <sheet name="เสนอแนะ" sheetId="10" r:id="rId6"/>
  </sheets>
  <definedNames>
    <definedName name="_xlnm._FilterDatabase" localSheetId="0" hidden="1">'18ก.ค.57'!$A$1:$AL$51</definedName>
  </definedNames>
  <calcPr calcId="145621"/>
</workbook>
</file>

<file path=xl/calcChain.xml><?xml version="1.0" encoding="utf-8"?>
<calcChain xmlns="http://schemas.openxmlformats.org/spreadsheetml/2006/main">
  <c r="F76" i="19" l="1"/>
  <c r="F75" i="19"/>
  <c r="F73" i="19"/>
  <c r="E76" i="19"/>
  <c r="E75" i="19"/>
  <c r="E73" i="19"/>
  <c r="F67" i="19"/>
  <c r="F69" i="19"/>
  <c r="E69" i="19"/>
  <c r="G69" i="19" s="1"/>
  <c r="E67" i="19"/>
  <c r="F63" i="19"/>
  <c r="F62" i="19"/>
  <c r="F61" i="19"/>
  <c r="F60" i="19"/>
  <c r="F59" i="19"/>
  <c r="E63" i="19"/>
  <c r="E62" i="19"/>
  <c r="E61" i="19"/>
  <c r="E60" i="19"/>
  <c r="E59" i="19"/>
  <c r="F56" i="19"/>
  <c r="F55" i="19"/>
  <c r="E56" i="19"/>
  <c r="E55" i="19"/>
  <c r="F51" i="19"/>
  <c r="F50" i="19"/>
  <c r="F49" i="19"/>
  <c r="E51" i="19"/>
  <c r="E50" i="19"/>
  <c r="E49" i="19"/>
  <c r="F24" i="19"/>
  <c r="F22" i="19"/>
  <c r="F20" i="19"/>
  <c r="F19" i="19"/>
  <c r="F18" i="19"/>
  <c r="E24" i="19"/>
  <c r="G24" i="19" s="1"/>
  <c r="E22" i="19"/>
  <c r="G22" i="19" s="1"/>
  <c r="E20" i="19"/>
  <c r="G20" i="19" s="1"/>
  <c r="E19" i="19"/>
  <c r="G19" i="19" s="1"/>
  <c r="E18" i="19"/>
  <c r="F14" i="19"/>
  <c r="F13" i="19"/>
  <c r="F11" i="19"/>
  <c r="F10" i="19"/>
  <c r="F9" i="19"/>
  <c r="E14" i="19"/>
  <c r="E13" i="19"/>
  <c r="G13" i="19" s="1"/>
  <c r="E11" i="19"/>
  <c r="G11" i="19" s="1"/>
  <c r="E10" i="19"/>
  <c r="G10" i="19" s="1"/>
  <c r="V55" i="2"/>
  <c r="W55" i="2"/>
  <c r="X55" i="2"/>
  <c r="Y55" i="2"/>
  <c r="Z55" i="2"/>
  <c r="AA55" i="2"/>
  <c r="AB55" i="2"/>
  <c r="AC55" i="2"/>
  <c r="AD55" i="2"/>
  <c r="AE55" i="2"/>
  <c r="V54" i="2"/>
  <c r="E9" i="19" s="1"/>
  <c r="W54" i="2"/>
  <c r="X54" i="2"/>
  <c r="Y54" i="2"/>
  <c r="Z54" i="2"/>
  <c r="AA54" i="2"/>
  <c r="AB54" i="2"/>
  <c r="AC54" i="2"/>
  <c r="AD54" i="2"/>
  <c r="AE54" i="2"/>
  <c r="C25" i="4"/>
  <c r="C21" i="4"/>
  <c r="C17" i="4"/>
  <c r="E48" i="2"/>
  <c r="F48" i="2"/>
  <c r="G48" i="2"/>
  <c r="H48" i="2"/>
  <c r="I48" i="2"/>
  <c r="J48" i="2"/>
  <c r="K48" i="2"/>
  <c r="D48" i="2"/>
  <c r="C30" i="4" l="1"/>
  <c r="D17" i="4"/>
  <c r="D21" i="4"/>
  <c r="D25" i="4"/>
  <c r="E70" i="19"/>
  <c r="G70" i="19" s="1"/>
  <c r="G67" i="19"/>
  <c r="G76" i="19"/>
  <c r="G75" i="19"/>
  <c r="G73" i="19"/>
  <c r="F77" i="19" l="1"/>
  <c r="F70" i="19"/>
  <c r="E77" i="19"/>
  <c r="G77" i="19" s="1"/>
  <c r="G63" i="19"/>
  <c r="G62" i="19"/>
  <c r="G60" i="19"/>
  <c r="G59" i="19"/>
  <c r="G56" i="19"/>
  <c r="G51" i="19"/>
  <c r="G50" i="19"/>
  <c r="G18" i="19"/>
  <c r="G14" i="19"/>
  <c r="G9" i="19"/>
  <c r="F57" i="19" l="1"/>
  <c r="F52" i="19"/>
  <c r="F78" i="19"/>
  <c r="G49" i="19"/>
  <c r="E78" i="19"/>
  <c r="G78" i="19" s="1"/>
  <c r="E52" i="19"/>
  <c r="G52" i="19" s="1"/>
  <c r="G61" i="19"/>
  <c r="E64" i="19"/>
  <c r="G64" i="19" s="1"/>
  <c r="F64" i="19"/>
  <c r="G55" i="19"/>
  <c r="E57" i="19"/>
  <c r="G57" i="19" s="1"/>
  <c r="F16" i="19"/>
  <c r="E25" i="19"/>
  <c r="G25" i="19" s="1"/>
  <c r="F25" i="19"/>
  <c r="E16" i="19"/>
  <c r="G16" i="19" s="1"/>
  <c r="I14" i="4" l="1"/>
  <c r="I10" i="4"/>
  <c r="C72" i="2"/>
  <c r="C71" i="2"/>
  <c r="C70" i="2"/>
  <c r="C69" i="2"/>
  <c r="C68" i="2"/>
  <c r="C67" i="2"/>
  <c r="C66" i="2"/>
  <c r="C65" i="2"/>
  <c r="C64" i="2"/>
  <c r="C63" i="2"/>
  <c r="C62" i="2"/>
  <c r="C61" i="2"/>
  <c r="B57" i="2"/>
  <c r="AJ56" i="2"/>
  <c r="AE56" i="2"/>
  <c r="Z56" i="2"/>
  <c r="U56" i="2"/>
  <c r="P56" i="2"/>
  <c r="N56" i="2"/>
  <c r="B56" i="2"/>
  <c r="AK55" i="2"/>
  <c r="AJ55" i="2"/>
  <c r="AI55" i="2"/>
  <c r="AH55" i="2"/>
  <c r="AG55" i="2"/>
  <c r="AF55" i="2"/>
  <c r="U55" i="2"/>
  <c r="T55" i="2"/>
  <c r="S55" i="2"/>
  <c r="R55" i="2"/>
  <c r="Q55" i="2"/>
  <c r="P55" i="2"/>
  <c r="O55" i="2"/>
  <c r="N55" i="2"/>
  <c r="M55" i="2"/>
  <c r="L55" i="2"/>
  <c r="K55" i="2"/>
  <c r="B17" i="7" s="1"/>
  <c r="H55" i="2"/>
  <c r="G55" i="2"/>
  <c r="F55" i="2"/>
  <c r="E55" i="2"/>
  <c r="B10" i="7" s="1"/>
  <c r="D55" i="2"/>
  <c r="B55" i="2"/>
  <c r="AK54" i="2"/>
  <c r="AJ54" i="2"/>
  <c r="AI54" i="2"/>
  <c r="AH54" i="2"/>
  <c r="AG54" i="2"/>
  <c r="AF54" i="2"/>
  <c r="U54" i="2"/>
  <c r="T54" i="2"/>
  <c r="S54" i="2"/>
  <c r="R54" i="2"/>
  <c r="Q54" i="2"/>
  <c r="P54" i="2"/>
  <c r="O54" i="2"/>
  <c r="N54" i="2"/>
  <c r="M54" i="2"/>
  <c r="L54" i="2"/>
  <c r="L59" i="2" l="1"/>
  <c r="L57" i="2"/>
  <c r="B18" i="7"/>
  <c r="B60" i="2"/>
  <c r="C74" i="2"/>
  <c r="C76" i="2"/>
  <c r="C78" i="2"/>
  <c r="C80" i="2"/>
  <c r="C73" i="2"/>
  <c r="C75" i="2"/>
  <c r="C77" i="2"/>
  <c r="C79" i="2"/>
  <c r="C81" i="2"/>
  <c r="C9" i="7" l="1"/>
  <c r="C16" i="7"/>
  <c r="C13" i="7"/>
  <c r="C12" i="7"/>
  <c r="D30" i="4"/>
  <c r="D29" i="4"/>
  <c r="D28" i="4"/>
  <c r="D23" i="4"/>
  <c r="D18" i="4"/>
  <c r="D20" i="4"/>
  <c r="D24" i="4"/>
  <c r="D27" i="4"/>
  <c r="D22" i="4"/>
  <c r="D26" i="4"/>
  <c r="D19" i="4"/>
  <c r="C11" i="7"/>
  <c r="C15" i="7"/>
  <c r="C17" i="7"/>
  <c r="C10" i="7"/>
  <c r="B19" i="7"/>
  <c r="C19" i="7" s="1"/>
  <c r="C18" i="7" l="1"/>
</calcChain>
</file>

<file path=xl/sharedStrings.xml><?xml version="1.0" encoding="utf-8"?>
<sst xmlns="http://schemas.openxmlformats.org/spreadsheetml/2006/main" count="293" uniqueCount="216">
  <si>
    <t>ที่</t>
  </si>
  <si>
    <t>ข้อมูล</t>
  </si>
  <si>
    <t>คณะ</t>
  </si>
  <si>
    <t>ป้าย</t>
  </si>
  <si>
    <t>เพื่อน</t>
  </si>
  <si>
    <t>4.1.1</t>
  </si>
  <si>
    <t>4.1.2</t>
  </si>
  <si>
    <t>4.2.1</t>
  </si>
  <si>
    <t>4.2.2</t>
  </si>
  <si>
    <t>ตอนที่ 4</t>
  </si>
  <si>
    <t>สหเวชศาสตร์</t>
  </si>
  <si>
    <t>วิทยาศาสตร์การแพทย์</t>
  </si>
  <si>
    <t>สาธารณสุขศาสตร์</t>
  </si>
  <si>
    <t>มนุษยศาสตร์</t>
  </si>
  <si>
    <t>ศึกษาศาสตร์</t>
  </si>
  <si>
    <t>วิทยาลัยพลังงานทดแทน</t>
  </si>
  <si>
    <t>ไม่ต้องการจัดทำเอกสารกับ สนพ. เพราะใช้โปรแกรม LATEX ในการจัดเรียงพิมพ์ ไม่สามารถใช้กับโปรแกรม Word ได้</t>
  </si>
  <si>
    <t>วิทยาศาสตร์</t>
  </si>
  <si>
    <t>เกษตรศาสตร์ฯ</t>
  </si>
  <si>
    <t>สังคมศาสตร์</t>
  </si>
  <si>
    <t>หน่วยงาน</t>
  </si>
  <si>
    <t>web</t>
  </si>
  <si>
    <t>คณะ</t>
  </si>
  <si>
    <t>อาจารย์</t>
  </si>
  <si>
    <t>e-mail</t>
  </si>
  <si>
    <t>เฟสบุ๊ก</t>
  </si>
  <si>
    <t>คณาจารย์</t>
  </si>
  <si>
    <t>อื่น</t>
  </si>
  <si>
    <t>ไม่ระบุ</t>
  </si>
  <si>
    <t>บทสรุปผู้บริหาร</t>
  </si>
  <si>
    <t>-2-</t>
  </si>
  <si>
    <t>ตอนที่ 1 ข้อมูลทั่วไปของผู้ตอบแบบประเมิน</t>
  </si>
  <si>
    <t>จำนวนและร้อยละ</t>
  </si>
  <si>
    <t>N</t>
  </si>
  <si>
    <t>รวม</t>
  </si>
  <si>
    <t/>
  </si>
  <si>
    <t>-3-</t>
  </si>
  <si>
    <t>ร้อยละ</t>
  </si>
  <si>
    <t>-4-</t>
  </si>
  <si>
    <t>-5-</t>
  </si>
  <si>
    <t>แหล่งการรับทราบข่าว</t>
  </si>
  <si>
    <t>จำนวน</t>
  </si>
  <si>
    <t>ร้อยละ</t>
  </si>
  <si>
    <t>หน่วยงาน</t>
  </si>
  <si>
    <t>web</t>
  </si>
  <si>
    <t>คณะ</t>
  </si>
  <si>
    <t>อาจารย์</t>
  </si>
  <si>
    <t>e-mail</t>
  </si>
  <si>
    <t>ป้าย</t>
  </si>
  <si>
    <t>ใบปลิว</t>
  </si>
  <si>
    <t>เพื่อน</t>
  </si>
  <si>
    <t>จนท.คณะ</t>
  </si>
  <si>
    <t>เฟสบุ๊ก</t>
  </si>
  <si>
    <t>คณะที่สังกัด</t>
  </si>
  <si>
    <t>ป้ายประชาสัมพันธ์</t>
  </si>
  <si>
    <t>ใบปลิว/โปสเตอร์ประชาสัมพันธ์</t>
  </si>
  <si>
    <t>รวม</t>
  </si>
  <si>
    <t>รวม</t>
  </si>
  <si>
    <t>-6-</t>
  </si>
  <si>
    <t>รายการ</t>
  </si>
  <si>
    <t>SD</t>
  </si>
  <si>
    <t>เฉลี่ยรวม</t>
  </si>
  <si>
    <t>ตอนที่ 3 ข้อเสนอแนะอื่นๆ ในการจัดโครงการ</t>
  </si>
  <si>
    <t>ข้อเสนอแนะการจัดโครงการอบรมครั้งต่อไป</t>
  </si>
  <si>
    <t>รายการ</t>
  </si>
  <si>
    <t>จำนวน</t>
  </si>
  <si>
    <t>หัวข้อที่ท่านสนใจหรือมีความต้องการให้จัดอบรมครั้งต่อไป</t>
  </si>
  <si>
    <t>รายการ</t>
  </si>
  <si>
    <t>จำนวน</t>
  </si>
  <si>
    <t>X</t>
  </si>
  <si>
    <t>ความคิดเห็น</t>
  </si>
  <si>
    <t>1.  ด้านกระบวนการขั้นตอนการให้บริการ</t>
  </si>
  <si>
    <t>1.1 ความสะดวกในการลงทะเบียน</t>
  </si>
  <si>
    <t xml:space="preserve">1.2 ความเหมาะสมของวันจัดโครงการ </t>
  </si>
  <si>
    <t>1.3 ความเหมาะสมของระยะเวลาในการจัดโครงการ</t>
  </si>
  <si>
    <t>2. ด้านเจ้าหน้าที่ผู้ให้บริการ</t>
  </si>
  <si>
    <t xml:space="preserve">2.1 เจ้าหน้าที่ให้บริการด้วยความเต็มใจ </t>
  </si>
  <si>
    <t>ยิ้มแย้มแจ่มใส</t>
  </si>
  <si>
    <t>2.2 เจ้าหน้าที่ให้บริการด้วยความรวดเร็ว</t>
  </si>
  <si>
    <t>3.  ด้านสิ่งอำนวยความสะดวก</t>
  </si>
  <si>
    <t>3.2 ความชัดเจนของจอภาพนำเสนอ</t>
  </si>
  <si>
    <t>4. ด้านคุณภาพของโครงการฯ</t>
  </si>
  <si>
    <t>4.1 ความรู้ และความสามารถในการถ่ายทอด</t>
  </si>
  <si>
    <t>ความรู้ของวิทยากร</t>
  </si>
  <si>
    <t>4.2 การเข้าอบรมในครั้งนี้เป็นประโยชน์ต่อท่าน</t>
  </si>
  <si>
    <t>5.1 ความชัดเจน ความสมบูรณ์ของเอกสาร</t>
  </si>
  <si>
    <t>ตรงตามความต้องการของท่าน</t>
  </si>
  <si>
    <t>รวมด้านกระบวนการขั้นตอนการให้บริการ</t>
  </si>
  <si>
    <t>รวมด้านเจ้าหน้าที่ผู้ให้บริการ</t>
  </si>
  <si>
    <t>รวมด้านสิ่งอำนวยความสะดวก</t>
  </si>
  <si>
    <t>รวมด้านคุณภาพของโครงการฯ</t>
  </si>
  <si>
    <t xml:space="preserve">  </t>
  </si>
  <si>
    <t>ตาราง  1  แสดงจำนวนร้อยละของผู้ตอบแบบประเมิน  จำแนกตามสถานภาพ</t>
  </si>
  <si>
    <t>กลุ่มวิทยาศาสตร์เทคโนโลยี</t>
  </si>
  <si>
    <t>กลุ่มวิทยาศาสตร์สุขภาพ</t>
  </si>
  <si>
    <t>กลุ่มสังคมศาสตร์</t>
  </si>
  <si>
    <t>เว็บไซต์บัณฑิตวิทยาลัย</t>
  </si>
  <si>
    <t>อื่น ๆ</t>
  </si>
  <si>
    <t>ลำดับ</t>
  </si>
  <si>
    <t>เว็บ</t>
  </si>
  <si>
    <t>เฟส</t>
  </si>
  <si>
    <t>ปลิว</t>
  </si>
  <si>
    <t>4.1.3</t>
  </si>
  <si>
    <t>4.1.4</t>
  </si>
  <si>
    <t>4.1.5</t>
  </si>
  <si>
    <t>4.2.3</t>
  </si>
  <si>
    <t>4.2.4</t>
  </si>
  <si>
    <t>4.2.5</t>
  </si>
  <si>
    <t>จัดอบรมการใช้งานระบบตรวจสอบการคัดลอกผลงาน</t>
  </si>
  <si>
    <t>เมล์</t>
  </si>
  <si>
    <t>การบรรยายระเบียบ แนวปฏิบัติระดับบัณฑิตศึกษาที่มีการเปลี่ยนแปลงควรขยายเวลาบรรยายให้มากขึ้น</t>
  </si>
  <si>
    <t>การใช้โปรแกรม Graphic design จัดทำกราฟ รูปภาพ ทางเคมี</t>
  </si>
  <si>
    <t>ประเด็นปัญหาและแนวทางแก้ปัญหาการจัดการศึกษาระดับบัณฑิตศึกษา</t>
  </si>
  <si>
    <t>พลังงานทดแทน</t>
  </si>
  <si>
    <t xml:space="preserve">Power  Point ที่นำเสนอในส่วนแนวปฏิบัติฯ ตัวหนังสือเล็กเกินไป </t>
  </si>
  <si>
    <t>เสนอให้มีการปรับเอกสารต่าง ๆ เช่น เอกสารการจบให้อ่านเข้าใจง่าย และสอดคล้องกับระเบียบข้อบังคับ</t>
  </si>
  <si>
    <t>นั่งด้านหลังมองไม่เห็นหน้าวิทยากร</t>
  </si>
  <si>
    <t>พัฒนาภาษาอังกฤษให้กับคณาจารย์บัณฑิตศึกษา</t>
  </si>
  <si>
    <t>ที่จอดรถไม่เพียงพอ</t>
  </si>
  <si>
    <t>กำหนดวันจัดโครงการไม่ควรตรงกับกิจกรรมอื่นของมหาวิทยาลัย</t>
  </si>
  <si>
    <t>จนท.บว.</t>
  </si>
  <si>
    <t>ในบางหัวข้อของการอบรมควรจัดมากกกว่า 1 ครั้ง เพื่อให้เป็นทางเลือกของอาจารย์ในการเข้ารับการอบรม</t>
  </si>
  <si>
    <t>วิธีการสอนหรือพัฒนาการเรียนการสอนอย่างไรในภาพรวม โดยการนำเอาการบริการวิชาการ/โครงการวิจัยมาใช้ในการเรียนการสอน</t>
  </si>
  <si>
    <t>การเปลี่ยนแปลงแนวปฏิบัติ/ระเบียบของบัณฑิตวิทยาลัยไม่ชัดเจน มีช่องโหว่มาก</t>
  </si>
  <si>
    <t xml:space="preserve">ควรมีการเดินสายพบปะกับคณะต่าง ๆ </t>
  </si>
  <si>
    <t>การดำเนินการรายวิชาวิทยานิพนธ์และการประเมินตามหลักสูตร TQF</t>
  </si>
  <si>
    <t>ห้องที่จัดสัมมนามีกลิ่นอับมาก  เป็นปัญหากับอาจารย์ที่เป็นภูมิแพ้</t>
  </si>
  <si>
    <t>ระเบียบ แนวปฏิบัติ ระดับบัณฑิตศึกษา</t>
  </si>
  <si>
    <t>ห้องน้ำไม่ค่อยสะอาด</t>
  </si>
  <si>
    <t>ควรจัดโครงการห้องใหญ่กว่านี้ เนื่องจากจำนวนผู้เข้าร่วมงานมีจำนวนมาก</t>
  </si>
  <si>
    <t>ผลการประเมินโครงการสัมมนาคณาจารย์บัณฑิตศึกษา</t>
  </si>
  <si>
    <t>วันศุกร์ที่ 18 กรกฎาคม 2557</t>
  </si>
  <si>
    <t>มีผู้เข้าร่วมโครงการทั้งสิ้น 118 คน คิดเป็นร้อยละ 118 ของกลุ่มเป้าหมาย และมีผู้ตอบแบบประเมิน</t>
  </si>
  <si>
    <t>จำนวน 46 คน คิดเป็นร้อยละ  38.98 ของจำนวนผู้เข้าร่วมโครงการ</t>
  </si>
  <si>
    <t>สถานภาพคณาจารย์บัณฑิตศึกษา</t>
  </si>
  <si>
    <t>สาธาณสุขศาสตร์</t>
  </si>
  <si>
    <t>จากตาราง 1 พบว่า ผู้ตอบแบบประเมินส่วนใหญ่  เป็นคณาจารย์กลุ่มวิทยาศาสตร์สุขภาพ</t>
  </si>
  <si>
    <t xml:space="preserve">คิดเป็นร้อยละ 43.48  รองลงมาได้แก่ คณาจารย์กลุ่มสังคมศาสตร์ ร้อยละ 28.26 และคณาจารย์ </t>
  </si>
  <si>
    <t>กลุ่มวิทยาศาสตร์เทคโนโลยี ร้อยละ 26.09</t>
  </si>
  <si>
    <t>หากพิจารณาเป็นรายคณะ พบว่า ส่วนใหญ่เป็นคณาจารย์จากคณะวิทยาศาสตร์การแพทย์</t>
  </si>
  <si>
    <t>ร้อยละ 23.91  รองลงมาได้แก่ คณะเกษตรศาสตร์ ทรัพยากรธรรมชาติและสิ่งแวดล้อม และคณะ</t>
  </si>
  <si>
    <t>สหเวชศาสตร์ ร้อยละ 13.04</t>
  </si>
  <si>
    <t>การจัดโครงการฯ (ตอบได้มากกว่า 1 ข้อ)</t>
  </si>
  <si>
    <t>Facebook บัณฑิตวิทยาลัย</t>
  </si>
  <si>
    <t>- เจ้าหน้าที่บัณฑิตวิทยาลัย</t>
  </si>
  <si>
    <t>- เพื่อน</t>
  </si>
  <si>
    <t>- อีเมลล์</t>
  </si>
  <si>
    <t>ตอนที่ 2 สอบถามความคิดเห็นเกี่ยวกับระดับความรู้ ก่อน-หลังการสัมมนา</t>
  </si>
  <si>
    <t>ความรู้ก่อนการสัมมนา</t>
  </si>
  <si>
    <t>ความรู้หลังเข้ารับการสัมมนา</t>
  </si>
  <si>
    <t>4.1.1 การจัดการเรียนการสอนระดับบัณฑิตศึกษา</t>
  </si>
  <si>
    <t>4.1.2 บทบาทการเป็นอาจารย์ที่ปรึกษาวิทยานิพนธ์</t>
  </si>
  <si>
    <t>4.1.3 ระเบียบ แนวปฏิบัติระดับบัณฑิตศึกษาที่มีการเปลี่ยนแปลง</t>
  </si>
  <si>
    <t>4.1.4 สำนักพิมพ์มหาวิทยาลัยนเรศวรและการสนับสนุนด้านการจัดทำ</t>
  </si>
  <si>
    <t>หนังสือตำราของคณาจารย์</t>
  </si>
  <si>
    <t>4.1.5 วารสารของบัณฑิตวิทยาลัย และการส่งบทความเพื่อตีพิมพ์ใน</t>
  </si>
  <si>
    <t>วารสารของบัณฑิตวิทยาลัย</t>
  </si>
  <si>
    <t>4.2.1 การจัดการเรียนการสอนระดับบัณฑิตศึกษา</t>
  </si>
  <si>
    <t>4.2.2 บทบาทการเป็นอาจารย์ที่ปรึกษาวิทยานิพนธ์</t>
  </si>
  <si>
    <t>4.2.3 ระเบียบ แนวปฏิบัติระดับบัณฑิตศึกษาที่มีการเปลี่ยนแปลง</t>
  </si>
  <si>
    <t>4.2.4 สำนักพิมพ์มหาวิทยาลัยนเรศวรและการสนับสนุนด้านการจัดทำ</t>
  </si>
  <si>
    <t>4.2.5 วารสารของบัณฑิตวิทยาลัย และการส่งบทความเพื่อตีพิมพ์ใน</t>
  </si>
  <si>
    <t>ตาราง  2  แสดงจำนวนร้อยละของผู้ตอบแบบประเมิน จำแนกตามแหล่งการรับทราบข่าว</t>
  </si>
  <si>
    <t xml:space="preserve">                จากตาราง 2 แสดงจำนวนร้อยละของผู้ตอบแบบประเมินจำแนกตามแหล่งการรับทราบข่าว</t>
  </si>
  <si>
    <t>N = 46</t>
  </si>
  <si>
    <t>3.1 ความเหมาะสมของขนาดห้องสัมมนา</t>
  </si>
  <si>
    <t>3.3 ความชัดเจนของระบบเสียงภายในห้องสัมมนา</t>
  </si>
  <si>
    <t>3.4 ความสว่างภายในห้องสัมมนา</t>
  </si>
  <si>
    <t>3.5 ความสะอาดของสถานที่จัดสัมมนา</t>
  </si>
  <si>
    <t>ในการจัดการเรียนการสอนระดับบัณฑิตศึกษา</t>
  </si>
  <si>
    <t>5. ด้านเอกสารประกอบการสัมมนา</t>
  </si>
  <si>
    <t>ประกอบการสัมมนา</t>
  </si>
  <si>
    <t>5.2 เนื้อหาสาระของเอกสารประกอบการสัมมนา</t>
  </si>
  <si>
    <t>5.3 ประโยชน์ที่ได้รับจากเอกสารประกอบการสัมมนา</t>
  </si>
  <si>
    <t>รวมด้านเอกสารประกอบการสัมมนา</t>
  </si>
  <si>
    <t>พบว่า ส่วนใหญ่ทราบข่าวการจัดโครงการจากคณะที่สังกัดมากที่สุด ร้อยละ 46.77 รองลงมาได้แก่</t>
  </si>
  <si>
    <t>เว็บไซต์บัณฑิตวิทยาลัย ร้อยละ 32.26 และ อีเมลล์ ร้อยละ 9.68</t>
  </si>
  <si>
    <t>ตาราง  3  แสดงค่าเฉลี่ย ค่าเบี่ยงเบนมาตรฐาน เกี่ยวกับความรู้ก่อน-หลังการสัมมนา</t>
  </si>
  <si>
    <t>โดยภาพรวมก่อนการเข้ารับการสัมมนาผู้ตอบแบบประเมินมีความรู้อยู่ในระดับปานกลาง (ค่าเฉลี่ย 3.40)</t>
  </si>
  <si>
    <t xml:space="preserve">จากตาราง 3 แสดงค่าเฉลี่ย ค่าเบี่ยงเบนมาตรฐาน เกี่ยวกับระดับความรู้ที่ได้รับ ก่อน-หลังการสัมมนา  พบว่า  </t>
  </si>
  <si>
    <t>ตาราง  4  แสดงค่าเฉลี่ย ค่าเบี่ยงเบนมาตรฐาน เกี่ยวกับความคิดเห็นในการจัดโครงการฯ</t>
  </si>
  <si>
    <t xml:space="preserve">จากตาราง 4 แสดงค่าเฉลี่ย ค่าเบี่ยงเบนมาตรฐาน เกี่ยวกับความคิดเห็นในการจัดโครงการฯ พบว่า </t>
  </si>
  <si>
    <t>โดยภาพรวมผู้ตอบแบบประเมินมีความคิดเห็นอยู่ในระดับมาก (ค่าเฉลี่ย 4.36) โดยมีความคิดเห็นว่า ด้านเจ้าหน้าที่</t>
  </si>
  <si>
    <t>ผู้ให้บริการอยู่ในระดับมากที่สุด (ค่าเฉลี่ย 4.75) รองลงมาได้แก่ ด้านกระบวนการขั้นตอนการให้บริการ (ค่าเฉลี่ย</t>
  </si>
  <si>
    <t xml:space="preserve">4.59) รองลงมาได้แก่ ด้านเอกสารประกอบการสัมมนา (ค่าเฉลี่ย 4.32) </t>
  </si>
  <si>
    <t>เมื่อพิจารณาเป็นรายข้อ  พบว่า เจ้าหน้าที่บริการด้วยความเต็มใจ ยิ้มแย้มแจ่มใส มากที่สุด</t>
  </si>
  <si>
    <t>(ค่าเฉลี่ย 4.76) รองลงมาได้แก่ เจ้าหน้าที่บริการด้วยความรวดเร็ว (ค่าเฉลี่ย 4.74) และความเหมาะสมของวัน</t>
  </si>
  <si>
    <t>จัดโครงการ (ค่าเฉลี่ย 4.61)</t>
  </si>
  <si>
    <t>จากการประเมินโครงการสัมมนาคณาจารย์บัณฑิตศึกษา  เมื่อวันศุกร์ที่ 18 กรกฎาคม 2557</t>
  </si>
  <si>
    <t>ณ ห้อง 210 อาคารเอกาทศรถ  มหาวิทยาลัยนเรศวร</t>
  </si>
  <si>
    <t>ณ ห้อง 210 อาคารเอกาทศรถ มหาวิทยาลัยนเรศวร</t>
  </si>
  <si>
    <t>บัณฑิตวิทยาลัยได้จัดโครงการสัมมนาคณาจารย์บัณฑิตศึกษา ในวันศุกร์ที่ 18 กรกฎาคม</t>
  </si>
  <si>
    <t>2557 ณ ห้อง 210 อาคารเอกาทศรถ มหาวิทยาลัยนเรศวร โดยมีกลุ่มเป้าหมายทั้งสิ้น 100 คน</t>
  </si>
  <si>
    <t>คิดเป็นร้อยละ 38.98 ของจำนวนผู้เข้าร่วมโครงการ</t>
  </si>
  <si>
    <t>ข้อมูลทั่วไปของผู้ตอบแบบประเมิน  พบว่า  ส่วนใหญ่เป็นคณาจารย์กลุ่มวิทยาศาสตร์สุขภาพ</t>
  </si>
  <si>
    <t>ร้อยละ 43.48  รองลงมาได้แก่ คณาจารย์กลุ่มสังคมศาสตร์ ร้อยละ 28.26 และคณาจารย์กลุ่มวิทยาศาสตร์-</t>
  </si>
  <si>
    <t>เทคโนโลยี ร้อยละ 26.09  สังกัดคณะวิทยาศาสตร์การแพทย์สูงที่สุด ร้อยละ 23.91 รองลงมาได้แก่</t>
  </si>
  <si>
    <t>คณะเกษตรศาสตร์ ทรัพยากรธรรมชาติและสิ่งแวดล้อม และคณะสหเวชศาสตร์ ร้อยละ 13.04</t>
  </si>
  <si>
    <t>ระดับความรู้ ก่อน-หลังการสัมมนา  พบว่า  โดยภาพรวมผู้ตอบแบบประเมินมีความรู้ก่อนการ</t>
  </si>
  <si>
    <t>อบรมอยู่ในระดับปานกลาง (ค่าเฉลี่ย 3.40) และหลังจากเข้ารับการอบรมมีความรู้อยู่ในระดับมาก (ค่าเฉลี่ย</t>
  </si>
  <si>
    <t xml:space="preserve">4.16)  </t>
  </si>
  <si>
    <t>ข้อเสนอแนะสำหรับการจัดโครงการอบรมครั้งต่อไป ได้แก่</t>
  </si>
  <si>
    <t>หัวข้อที่สนใจหรือมีความต้องการให้จัดอบรมครั้งต่อไป ได้แก่</t>
  </si>
  <si>
    <t>ณ  ห้อง 210 อาคารเอกาทศรถ มหาวิทยาลัยนเรศวร โดยมีกลุ่มเป้าหมายทั้งสิ้น 100 คน มีผู้เข้าร่วม</t>
  </si>
  <si>
    <t>โครงการจำนวน 118 คน คิดเป็นร้อยละ 118 ของกลุ่มเป้าหมาย  และมีผู้ตอบแบบประเมิน จำนวน 46 คน</t>
  </si>
  <si>
    <t>การรับทราบข่าวการจัดโครงการฯ  พบว่า  ส่วนใหญ่ทราบข่าวการจัดโครงการจาก</t>
  </si>
  <si>
    <t>คณะที่สังกัดมากที่สุด คิดเป็นร้อยละ 46.77 รองลงมาได้แก่ เว็บไซต์บัณฑิตวิทยาลัย ร้อยละ 32.26 และ</t>
  </si>
  <si>
    <t>อีเมล์ ร้อยละ 9.68</t>
  </si>
  <si>
    <t>ความคิดเห็นเกี่ยวกับการจัดโครงการฯ  พบว่า โดยภาพรวมผู้ตอบแบบประเมิน</t>
  </si>
  <si>
    <t>มีความคิดเห็นอยู่ในระดับมาก (ค่าเฉลี่ย 4.36)  เมื่อพิจารณาตามรายด้าน  พบว่า  ผู้ตอบแบบประเมิน</t>
  </si>
  <si>
    <t>มีความคิดเห็นด้านเจ้าหน้าที่ผู้ให้บริการมากที่สุด (ค่าเฉลี่ย 4.75) รองลงมาได้แก่  ด้านกระบวนการขั้นตอน</t>
  </si>
  <si>
    <t>การให้บริการ (ค่าเฉลี่ย 4.59)และด้านเอกสารประกอบการสัมมนา (ค่าเฉลี่ย 4.32)</t>
  </si>
  <si>
    <t>เมื่อพิจารณารายข้อ  พบว่า  ผู้ตอบแบบประเมินมีความคิดเห็นว่าเจ้าหน้าที่ให้บริการ</t>
  </si>
  <si>
    <t>ด้วยความเต็มใจ ยิ้มแย้มแจ่มใส มากที่สุด (ค่าเฉลี่ย 4.76) รองลงมาได้แก่ เจ้าหน้าที่ให้บริการด้วย</t>
  </si>
  <si>
    <t>ความรวดเร็ว (ค่าเฉลี่ย 4.74) และความเหมาะสมของวันจัดโครงการ (ค่าเฉลี่ย 4.61)</t>
  </si>
  <si>
    <t>-7-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</si>
</sst>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.00_-;\-* #,##0.00_-;_-* &quot;-&quot;??_-;_-@"/>
  </numFmts>
  <fonts count="104" x14ac:knownFonts="1">
    <font>
      <sz val="1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20"/>
      <name val="Th sarabunpsk"/>
    </font>
    <font>
      <sz val="16"/>
      <name val="Th sarabunpsk"/>
    </font>
    <font>
      <sz val="14"/>
      <name val="Th sarabunpsk"/>
    </font>
    <font>
      <sz val="16"/>
      <color rgb="FF000000"/>
      <name val="Th sarabunpsk"/>
    </font>
    <font>
      <b/>
      <sz val="16"/>
      <name val="Th sarabunpsk"/>
    </font>
    <font>
      <sz val="16"/>
      <name val="Th sarabunpsk"/>
    </font>
    <font>
      <sz val="16"/>
      <name val="Th sarabunpsk"/>
    </font>
    <font>
      <b/>
      <sz val="16"/>
      <name val="Th sarabunpsk"/>
    </font>
    <font>
      <b/>
      <sz val="18"/>
      <name val="Th sarabunpsk"/>
    </font>
    <font>
      <b/>
      <sz val="18"/>
      <name val="Th sarabunpsk"/>
    </font>
    <font>
      <sz val="16"/>
      <name val="Th sarabunpsk"/>
    </font>
    <font>
      <sz val="16"/>
      <name val="Th sarabunpsk"/>
    </font>
    <font>
      <b/>
      <sz val="16"/>
      <name val="Th sarabunpsk"/>
    </font>
    <font>
      <sz val="16"/>
      <name val="Th sarabunpsk"/>
    </font>
    <font>
      <sz val="16"/>
      <name val="Th sarabunpsk"/>
    </font>
    <font>
      <sz val="16"/>
      <name val="Th sarabunpsk"/>
    </font>
    <font>
      <sz val="16"/>
      <name val="Th sarabunpsk"/>
    </font>
    <font>
      <sz val="16"/>
      <name val="Th sarabunpsk"/>
    </font>
    <font>
      <b/>
      <sz val="16"/>
      <name val="Th sarabunpsk"/>
    </font>
    <font>
      <b/>
      <sz val="16"/>
      <name val="Th sarabunpsk"/>
    </font>
    <font>
      <b/>
      <sz val="16"/>
      <name val="Th sarabunpsk"/>
    </font>
    <font>
      <sz val="16"/>
      <name val="Th sarabunpsk"/>
    </font>
    <font>
      <sz val="16"/>
      <name val="Th sarabunpsk"/>
    </font>
    <font>
      <sz val="16"/>
      <name val="Th sarabunpsk"/>
    </font>
    <font>
      <sz val="16"/>
      <name val="Th sarabunpsk"/>
    </font>
    <font>
      <b/>
      <sz val="16"/>
      <name val="Th sarabunpsk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b/>
      <sz val="16"/>
      <name val="Th sarabunpsk"/>
    </font>
    <font>
      <sz val="15"/>
      <name val="Th sarabunpsk"/>
    </font>
    <font>
      <b/>
      <u/>
      <sz val="15"/>
      <name val="Th sarabunpsk"/>
    </font>
    <font>
      <b/>
      <sz val="15"/>
      <name val="Th sarabunpsk"/>
    </font>
    <font>
      <b/>
      <sz val="15"/>
      <name val="Th sarabunpsk"/>
    </font>
    <font>
      <sz val="14"/>
      <name val="Th sarabunpsk"/>
    </font>
    <font>
      <sz val="15"/>
      <name val="Th sarabunpsk"/>
    </font>
    <font>
      <b/>
      <sz val="14"/>
      <name val="Th sarabunpsk"/>
    </font>
    <font>
      <sz val="15"/>
      <name val="Th sarabunpsk"/>
    </font>
    <font>
      <sz val="15"/>
      <name val="Th sarabunpsk"/>
    </font>
    <font>
      <sz val="15"/>
      <name val="Th sarabunpsk"/>
    </font>
    <font>
      <b/>
      <i/>
      <sz val="15"/>
      <name val="Th sarabunpsk"/>
    </font>
    <font>
      <b/>
      <i/>
      <sz val="15"/>
      <name val="Th sarabunpsk"/>
    </font>
    <font>
      <sz val="15"/>
      <name val="Th sarabunpsk"/>
    </font>
    <font>
      <b/>
      <i/>
      <sz val="15"/>
      <name val="Th sarabunpsk"/>
    </font>
    <font>
      <i/>
      <sz val="15"/>
      <name val="Th sarabunpsk"/>
    </font>
    <font>
      <i/>
      <sz val="15"/>
      <name val="Th sarabunpsk"/>
    </font>
    <font>
      <b/>
      <i/>
      <sz val="15"/>
      <name val="Th sarabunpsk"/>
    </font>
    <font>
      <b/>
      <i/>
      <sz val="15"/>
      <name val="Th sarabunpsk"/>
    </font>
    <font>
      <sz val="16"/>
      <color rgb="FF000000"/>
      <name val="Th sarabunpsk"/>
    </font>
    <font>
      <sz val="16"/>
      <name val="Th sarabunpsk"/>
    </font>
    <font>
      <b/>
      <sz val="16"/>
      <color rgb="FF000000"/>
      <name val="Th sarabunpsk"/>
    </font>
    <font>
      <b/>
      <sz val="16"/>
      <name val="Th sarabunpsk"/>
    </font>
    <font>
      <b/>
      <sz val="16"/>
      <name val="Th sarabunpsk"/>
    </font>
    <font>
      <sz val="10"/>
      <color rgb="FF000000"/>
      <name val="Arial"/>
    </font>
    <font>
      <sz val="16"/>
      <name val="Th sarabunpsk"/>
    </font>
    <font>
      <sz val="16"/>
      <name val="Th sarabunpsk"/>
    </font>
    <font>
      <b/>
      <sz val="16"/>
      <name val="Th sarabunpsk"/>
    </font>
    <font>
      <sz val="14"/>
      <name val="Th sarabunpsk"/>
    </font>
    <font>
      <sz val="14"/>
      <name val="Th sarabunpsk"/>
    </font>
    <font>
      <b/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5"/>
      <name val="Arial"/>
      <family val="2"/>
    </font>
    <font>
      <b/>
      <u/>
      <sz val="16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Arial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8"/>
      <name val="TH SarabunPSK"/>
      <family val="2"/>
    </font>
    <font>
      <b/>
      <sz val="17"/>
      <name val="TH SarabunPSK"/>
      <family val="2"/>
    </font>
    <font>
      <sz val="17"/>
      <name val="Arial"/>
      <family val="2"/>
    </font>
    <font>
      <sz val="10"/>
      <color rgb="FF000000"/>
      <name val="Arial"/>
      <family val="2"/>
    </font>
    <font>
      <b/>
      <u/>
      <sz val="16"/>
      <color rgb="FF000000"/>
      <name val="TH SarabunPSK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none"/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FF9900"/>
        <bgColor rgb="FFFF9900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/>
      <right/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FF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FF0000"/>
      </left>
      <right style="thin">
        <color rgb="FF000000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6" fillId="5" borderId="6" xfId="0" applyFont="1" applyFill="1" applyBorder="1" applyAlignment="1">
      <alignment wrapText="1"/>
    </xf>
    <xf numFmtId="0" fontId="7" fillId="6" borderId="7" xfId="0" applyFont="1" applyFill="1" applyBorder="1" applyAlignment="1">
      <alignment wrapText="1"/>
    </xf>
    <xf numFmtId="0" fontId="8" fillId="7" borderId="8" xfId="0" applyFont="1" applyFill="1" applyBorder="1" applyAlignment="1">
      <alignment wrapText="1"/>
    </xf>
    <xf numFmtId="0" fontId="9" fillId="8" borderId="9" xfId="0" applyFont="1" applyFill="1" applyBorder="1" applyAlignment="1">
      <alignment wrapText="1"/>
    </xf>
    <xf numFmtId="0" fontId="10" fillId="6" borderId="10" xfId="0" applyFont="1" applyFill="1" applyBorder="1" applyAlignment="1">
      <alignment wrapText="1"/>
    </xf>
    <xf numFmtId="0" fontId="11" fillId="7" borderId="1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3" fillId="2" borderId="12" xfId="0" applyFont="1" applyFill="1" applyBorder="1" applyAlignment="1">
      <alignment wrapText="1"/>
    </xf>
    <xf numFmtId="0" fontId="14" fillId="2" borderId="13" xfId="0" applyFont="1" applyFill="1" applyBorder="1" applyAlignment="1">
      <alignment wrapText="1"/>
    </xf>
    <xf numFmtId="0" fontId="15" fillId="2" borderId="14" xfId="0" applyFont="1" applyFill="1" applyBorder="1" applyAlignment="1">
      <alignment wrapText="1"/>
    </xf>
    <xf numFmtId="0" fontId="16" fillId="3" borderId="15" xfId="0" applyFont="1" applyFill="1" applyBorder="1" applyAlignment="1">
      <alignment wrapText="1"/>
    </xf>
    <xf numFmtId="0" fontId="17" fillId="4" borderId="16" xfId="0" applyFont="1" applyFill="1" applyBorder="1" applyAlignment="1">
      <alignment wrapText="1"/>
    </xf>
    <xf numFmtId="0" fontId="18" fillId="5" borderId="17" xfId="0" applyFont="1" applyFill="1" applyBorder="1" applyAlignment="1">
      <alignment wrapText="1"/>
    </xf>
    <xf numFmtId="0" fontId="19" fillId="6" borderId="18" xfId="0" applyFont="1" applyFill="1" applyBorder="1" applyAlignment="1">
      <alignment wrapText="1"/>
    </xf>
    <xf numFmtId="0" fontId="20" fillId="7" borderId="19" xfId="0" applyFont="1" applyFill="1" applyBorder="1" applyAlignment="1">
      <alignment wrapText="1"/>
    </xf>
    <xf numFmtId="0" fontId="21" fillId="8" borderId="20" xfId="0" applyFont="1" applyFill="1" applyBorder="1" applyAlignment="1">
      <alignment wrapText="1"/>
    </xf>
    <xf numFmtId="0" fontId="22" fillId="2" borderId="21" xfId="0" applyFont="1" applyFill="1" applyBorder="1" applyAlignment="1">
      <alignment wrapText="1"/>
    </xf>
    <xf numFmtId="0" fontId="23" fillId="3" borderId="22" xfId="0" applyFont="1" applyFill="1" applyBorder="1" applyAlignment="1">
      <alignment wrapText="1"/>
    </xf>
    <xf numFmtId="0" fontId="24" fillId="4" borderId="23" xfId="0" applyFont="1" applyFill="1" applyBorder="1" applyAlignment="1">
      <alignment wrapText="1"/>
    </xf>
    <xf numFmtId="0" fontId="25" fillId="5" borderId="24" xfId="0" applyFont="1" applyFill="1" applyBorder="1" applyAlignment="1">
      <alignment wrapText="1"/>
    </xf>
    <xf numFmtId="0" fontId="26" fillId="8" borderId="25" xfId="0" applyFont="1" applyFill="1" applyBorder="1" applyAlignment="1">
      <alignment wrapText="1"/>
    </xf>
    <xf numFmtId="0" fontId="28" fillId="2" borderId="1" xfId="0" applyFont="1" applyFill="1" applyBorder="1"/>
    <xf numFmtId="0" fontId="29" fillId="2" borderId="1" xfId="0" applyFont="1" applyFill="1" applyBorder="1" applyAlignment="1">
      <alignment wrapText="1"/>
    </xf>
    <xf numFmtId="0" fontId="30" fillId="2" borderId="1" xfId="0" applyFont="1" applyFill="1" applyBorder="1"/>
    <xf numFmtId="49" fontId="32" fillId="2" borderId="1" xfId="0" applyNumberFormat="1" applyFont="1" applyFill="1" applyBorder="1"/>
    <xf numFmtId="187" fontId="33" fillId="2" borderId="1" xfId="0" applyNumberFormat="1" applyFont="1" applyFill="1" applyBorder="1"/>
    <xf numFmtId="0" fontId="34" fillId="2" borderId="1" xfId="0" applyFont="1" applyFill="1" applyBorder="1" applyAlignment="1">
      <alignment horizontal="center"/>
    </xf>
    <xf numFmtId="0" fontId="35" fillId="2" borderId="1" xfId="0" applyFont="1" applyFill="1" applyBorder="1"/>
    <xf numFmtId="187" fontId="36" fillId="2" borderId="1" xfId="0" applyNumberFormat="1" applyFont="1" applyFill="1" applyBorder="1"/>
    <xf numFmtId="0" fontId="37" fillId="2" borderId="1" xfId="0" applyFont="1" applyFill="1" applyBorder="1" applyAlignment="1">
      <alignment horizontal="center"/>
    </xf>
    <xf numFmtId="187" fontId="38" fillId="2" borderId="1" xfId="0" applyNumberFormat="1" applyFont="1" applyFill="1" applyBorder="1" applyAlignment="1"/>
    <xf numFmtId="0" fontId="39" fillId="2" borderId="1" xfId="0" applyFont="1" applyFill="1" applyBorder="1"/>
    <xf numFmtId="0" fontId="40" fillId="2" borderId="1" xfId="0" applyFont="1" applyFill="1" applyBorder="1" applyAlignment="1">
      <alignment vertical="center"/>
    </xf>
    <xf numFmtId="187" fontId="42" fillId="2" borderId="1" xfId="0" applyNumberFormat="1" applyFont="1" applyFill="1" applyBorder="1" applyAlignment="1">
      <alignment vertical="center"/>
    </xf>
    <xf numFmtId="0" fontId="45" fillId="2" borderId="26" xfId="0" applyFont="1" applyFill="1" applyBorder="1" applyAlignment="1">
      <alignment horizontal="center" vertical="center"/>
    </xf>
    <xf numFmtId="2" fontId="46" fillId="2" borderId="27" xfId="0" applyNumberFormat="1" applyFont="1" applyFill="1" applyBorder="1" applyAlignment="1">
      <alignment horizontal="center" vertical="center"/>
    </xf>
    <xf numFmtId="0" fontId="50" fillId="2" borderId="29" xfId="0" applyFont="1" applyFill="1" applyBorder="1" applyAlignment="1">
      <alignment horizontal="center" vertical="center"/>
    </xf>
    <xf numFmtId="2" fontId="51" fillId="2" borderId="30" xfId="0" applyNumberFormat="1" applyFont="1" applyFill="1" applyBorder="1" applyAlignment="1">
      <alignment horizontal="center" vertical="center"/>
    </xf>
    <xf numFmtId="2" fontId="52" fillId="2" borderId="31" xfId="0" applyNumberFormat="1" applyFont="1" applyFill="1" applyBorder="1" applyAlignment="1">
      <alignment horizontal="center" vertical="center"/>
    </xf>
    <xf numFmtId="0" fontId="53" fillId="2" borderId="33" xfId="0" applyFont="1" applyFill="1" applyBorder="1" applyAlignment="1">
      <alignment vertical="center" wrapText="1"/>
    </xf>
    <xf numFmtId="0" fontId="54" fillId="2" borderId="1" xfId="0" applyFont="1" applyFill="1" applyBorder="1" applyAlignment="1">
      <alignment vertical="center" wrapText="1"/>
    </xf>
    <xf numFmtId="0" fontId="55" fillId="2" borderId="1" xfId="0" applyFont="1" applyFill="1" applyBorder="1" applyAlignment="1">
      <alignment vertical="center" wrapText="1"/>
    </xf>
    <xf numFmtId="0" fontId="56" fillId="2" borderId="1" xfId="0" applyFont="1" applyFill="1" applyBorder="1" applyAlignment="1">
      <alignment vertical="center" wrapText="1"/>
    </xf>
    <xf numFmtId="0" fontId="58" fillId="2" borderId="1" xfId="0" applyFont="1" applyFill="1" applyBorder="1"/>
    <xf numFmtId="0" fontId="59" fillId="2" borderId="1" xfId="0" applyFont="1" applyFill="1" applyBorder="1"/>
    <xf numFmtId="0" fontId="62" fillId="2" borderId="1" xfId="0" applyFont="1" applyFill="1" applyBorder="1"/>
    <xf numFmtId="0" fontId="64" fillId="2" borderId="1" xfId="0" applyFont="1" applyFill="1" applyBorder="1"/>
    <xf numFmtId="0" fontId="76" fillId="2" borderId="36" xfId="0" applyFont="1" applyFill="1" applyBorder="1" applyAlignment="1">
      <alignment horizontal="center" vertical="top" wrapText="1"/>
    </xf>
    <xf numFmtId="0" fontId="77" fillId="2" borderId="1" xfId="0" applyFont="1" applyFill="1" applyBorder="1" applyAlignment="1">
      <alignment horizontal="center" vertical="top"/>
    </xf>
    <xf numFmtId="0" fontId="78" fillId="2" borderId="1" xfId="0" applyFont="1" applyFill="1" applyBorder="1"/>
    <xf numFmtId="0" fontId="79" fillId="2" borderId="1" xfId="0" applyFont="1" applyFill="1" applyBorder="1" applyAlignment="1">
      <alignment horizontal="right" vertical="center"/>
    </xf>
    <xf numFmtId="0" fontId="80" fillId="2" borderId="1" xfId="0" applyFont="1" applyFill="1" applyBorder="1" applyAlignment="1">
      <alignment vertical="center"/>
    </xf>
    <xf numFmtId="0" fontId="81" fillId="2" borderId="38" xfId="0" applyFont="1" applyFill="1" applyBorder="1" applyAlignment="1">
      <alignment horizontal="center" vertical="top" wrapText="1"/>
    </xf>
    <xf numFmtId="0" fontId="82" fillId="2" borderId="1" xfId="0" applyFont="1" applyFill="1" applyBorder="1" applyAlignment="1">
      <alignment vertical="top"/>
    </xf>
    <xf numFmtId="0" fontId="83" fillId="2" borderId="1" xfId="0" applyFont="1" applyFill="1" applyBorder="1" applyAlignment="1">
      <alignment horizontal="center" vertical="center"/>
    </xf>
    <xf numFmtId="0" fontId="84" fillId="2" borderId="1" xfId="0" applyFont="1" applyFill="1" applyBorder="1" applyAlignment="1"/>
    <xf numFmtId="0" fontId="85" fillId="2" borderId="1" xfId="0" applyFont="1" applyFill="1" applyBorder="1" applyAlignment="1">
      <alignment horizontal="center"/>
    </xf>
    <xf numFmtId="0" fontId="86" fillId="2" borderId="1" xfId="0" applyFont="1" applyFill="1" applyBorder="1" applyAlignment="1">
      <alignment horizontal="center" vertical="top"/>
    </xf>
    <xf numFmtId="0" fontId="0" fillId="0" borderId="0" xfId="0"/>
    <xf numFmtId="0" fontId="0" fillId="0" borderId="0" xfId="0"/>
    <xf numFmtId="0" fontId="31" fillId="2" borderId="1" xfId="0" applyFont="1" applyFill="1" applyBorder="1"/>
    <xf numFmtId="0" fontId="31" fillId="2" borderId="40" xfId="0" applyFont="1" applyFill="1" applyBorder="1"/>
    <xf numFmtId="0" fontId="37" fillId="2" borderId="40" xfId="0" applyFont="1" applyFill="1" applyBorder="1" applyAlignment="1">
      <alignment horizontal="center"/>
    </xf>
    <xf numFmtId="0" fontId="28" fillId="2" borderId="40" xfId="0" applyFont="1" applyFill="1" applyBorder="1"/>
    <xf numFmtId="0" fontId="40" fillId="2" borderId="40" xfId="0" applyFont="1" applyFill="1" applyBorder="1" applyAlignment="1">
      <alignment vertical="center"/>
    </xf>
    <xf numFmtId="0" fontId="0" fillId="0" borderId="0" xfId="0"/>
    <xf numFmtId="0" fontId="58" fillId="2" borderId="40" xfId="0" applyFont="1" applyFill="1" applyBorder="1"/>
    <xf numFmtId="0" fontId="61" fillId="2" borderId="40" xfId="0" applyFont="1" applyFill="1" applyBorder="1" applyAlignment="1">
      <alignment horizontal="center" vertical="center"/>
    </xf>
    <xf numFmtId="0" fontId="89" fillId="0" borderId="51" xfId="0" applyFont="1" applyBorder="1" applyAlignment="1">
      <alignment horizontal="center"/>
    </xf>
    <xf numFmtId="0" fontId="87" fillId="2" borderId="51" xfId="0" applyFont="1" applyFill="1" applyBorder="1" applyAlignment="1">
      <alignment horizontal="center"/>
    </xf>
    <xf numFmtId="0" fontId="61" fillId="2" borderId="50" xfId="0" applyFont="1" applyFill="1" applyBorder="1" applyAlignment="1">
      <alignment horizontal="center" vertical="center"/>
    </xf>
    <xf numFmtId="0" fontId="89" fillId="0" borderId="54" xfId="0" applyFont="1" applyBorder="1" applyAlignment="1">
      <alignment horizontal="center"/>
    </xf>
    <xf numFmtId="0" fontId="61" fillId="2" borderId="53" xfId="0" applyFont="1" applyFill="1" applyBorder="1" applyAlignment="1">
      <alignment horizontal="center" vertical="center"/>
    </xf>
    <xf numFmtId="0" fontId="70" fillId="2" borderId="56" xfId="0" applyFont="1" applyFill="1" applyBorder="1"/>
    <xf numFmtId="0" fontId="71" fillId="2" borderId="56" xfId="0" applyFont="1" applyFill="1" applyBorder="1" applyAlignment="1">
      <alignment horizontal="center"/>
    </xf>
    <xf numFmtId="0" fontId="72" fillId="2" borderId="58" xfId="0" applyFont="1" applyFill="1" applyBorder="1"/>
    <xf numFmtId="0" fontId="73" fillId="2" borderId="59" xfId="0" applyFont="1" applyFill="1" applyBorder="1"/>
    <xf numFmtId="0" fontId="74" fillId="2" borderId="59" xfId="0" applyFont="1" applyFill="1" applyBorder="1"/>
    <xf numFmtId="0" fontId="75" fillId="2" borderId="59" xfId="0" applyFont="1" applyFill="1" applyBorder="1" applyAlignment="1">
      <alignment horizontal="center"/>
    </xf>
    <xf numFmtId="0" fontId="71" fillId="2" borderId="50" xfId="0" applyFont="1" applyFill="1" applyBorder="1" applyAlignment="1">
      <alignment horizontal="center"/>
    </xf>
    <xf numFmtId="2" fontId="69" fillId="2" borderId="51" xfId="0" applyNumberFormat="1" applyFont="1" applyFill="1" applyBorder="1" applyAlignment="1">
      <alignment horizontal="center"/>
    </xf>
    <xf numFmtId="0" fontId="63" fillId="2" borderId="53" xfId="0" applyFont="1" applyFill="1" applyBorder="1" applyAlignment="1">
      <alignment horizontal="center"/>
    </xf>
    <xf numFmtId="2" fontId="58" fillId="2" borderId="53" xfId="0" applyNumberFormat="1" applyFont="1" applyFill="1" applyBorder="1" applyAlignment="1">
      <alignment horizontal="center"/>
    </xf>
    <xf numFmtId="2" fontId="58" fillId="2" borderId="40" xfId="0" applyNumberFormat="1" applyFont="1" applyFill="1" applyBorder="1" applyAlignment="1">
      <alignment horizontal="center"/>
    </xf>
    <xf numFmtId="2" fontId="65" fillId="2" borderId="53" xfId="0" applyNumberFormat="1" applyFont="1" applyFill="1" applyBorder="1" applyAlignment="1">
      <alignment horizontal="center"/>
    </xf>
    <xf numFmtId="0" fontId="63" fillId="2" borderId="48" xfId="0" applyFont="1" applyFill="1" applyBorder="1" applyAlignment="1">
      <alignment horizontal="center"/>
    </xf>
    <xf numFmtId="0" fontId="65" fillId="2" borderId="40" xfId="0" applyFont="1" applyFill="1" applyBorder="1"/>
    <xf numFmtId="0" fontId="90" fillId="2" borderId="1" xfId="0" applyFont="1" applyFill="1" applyBorder="1"/>
    <xf numFmtId="0" fontId="58" fillId="2" borderId="61" xfId="0" applyFont="1" applyFill="1" applyBorder="1"/>
    <xf numFmtId="0" fontId="61" fillId="2" borderId="61" xfId="0" applyFont="1" applyFill="1" applyBorder="1" applyAlignment="1">
      <alignment horizontal="center" vertical="center"/>
    </xf>
    <xf numFmtId="0" fontId="88" fillId="2" borderId="57" xfId="0" applyFont="1" applyFill="1" applyBorder="1"/>
    <xf numFmtId="0" fontId="66" fillId="2" borderId="58" xfId="0" applyFont="1" applyFill="1" applyBorder="1"/>
    <xf numFmtId="0" fontId="67" fillId="2" borderId="59" xfId="0" applyFont="1" applyFill="1" applyBorder="1"/>
    <xf numFmtId="0" fontId="68" fillId="2" borderId="62" xfId="0" applyFont="1" applyFill="1" applyBorder="1" applyAlignment="1">
      <alignment horizontal="center"/>
    </xf>
    <xf numFmtId="0" fontId="87" fillId="2" borderId="55" xfId="0" applyFont="1" applyFill="1" applyBorder="1" applyAlignment="1">
      <alignment vertical="center"/>
    </xf>
    <xf numFmtId="0" fontId="87" fillId="2" borderId="56" xfId="0" applyFont="1" applyFill="1" applyBorder="1" applyAlignment="1">
      <alignment vertical="center"/>
    </xf>
    <xf numFmtId="0" fontId="87" fillId="2" borderId="57" xfId="0" applyFont="1" applyFill="1" applyBorder="1" applyAlignment="1">
      <alignment vertical="center"/>
    </xf>
    <xf numFmtId="0" fontId="90" fillId="2" borderId="40" xfId="0" applyFont="1" applyFill="1" applyBorder="1" applyAlignment="1">
      <alignment vertical="center"/>
    </xf>
    <xf numFmtId="0" fontId="90" fillId="2" borderId="40" xfId="0" applyFont="1" applyFill="1" applyBorder="1"/>
    <xf numFmtId="0" fontId="90" fillId="2" borderId="57" xfId="0" applyFont="1" applyFill="1" applyBorder="1" applyAlignment="1">
      <alignment vertical="center"/>
    </xf>
    <xf numFmtId="0" fontId="90" fillId="0" borderId="0" xfId="0" applyFont="1"/>
    <xf numFmtId="0" fontId="91" fillId="0" borderId="0" xfId="0" applyFont="1"/>
    <xf numFmtId="0" fontId="0" fillId="0" borderId="0" xfId="0"/>
    <xf numFmtId="0" fontId="1" fillId="2" borderId="1" xfId="0" applyFont="1" applyFill="1" applyBorder="1" applyAlignment="1">
      <alignment wrapText="1"/>
    </xf>
    <xf numFmtId="0" fontId="90" fillId="0" borderId="53" xfId="0" applyFont="1" applyBorder="1" applyAlignment="1">
      <alignment horizontal="center"/>
    </xf>
    <xf numFmtId="0" fontId="91" fillId="0" borderId="53" xfId="0" applyFont="1" applyBorder="1" applyAlignment="1">
      <alignment horizontal="center"/>
    </xf>
    <xf numFmtId="2" fontId="90" fillId="0" borderId="53" xfId="0" applyNumberFormat="1" applyFont="1" applyBorder="1" applyAlignment="1">
      <alignment horizontal="center"/>
    </xf>
    <xf numFmtId="0" fontId="90" fillId="0" borderId="57" xfId="0" applyFont="1" applyBorder="1"/>
    <xf numFmtId="0" fontId="0" fillId="0" borderId="57" xfId="0" applyBorder="1"/>
    <xf numFmtId="0" fontId="91" fillId="0" borderId="57" xfId="0" applyFont="1" applyBorder="1"/>
    <xf numFmtId="0" fontId="61" fillId="2" borderId="56" xfId="0" applyFont="1" applyFill="1" applyBorder="1" applyAlignment="1">
      <alignment horizontal="center" vertical="center"/>
    </xf>
    <xf numFmtId="0" fontId="61" fillId="2" borderId="49" xfId="0" applyFont="1" applyFill="1" applyBorder="1" applyAlignment="1">
      <alignment horizontal="center" vertical="center"/>
    </xf>
    <xf numFmtId="0" fontId="0" fillId="0" borderId="40" xfId="0" applyBorder="1"/>
    <xf numFmtId="0" fontId="90" fillId="0" borderId="40" xfId="0" applyFont="1" applyBorder="1"/>
    <xf numFmtId="0" fontId="91" fillId="0" borderId="40" xfId="0" applyFont="1" applyBorder="1" applyAlignment="1">
      <alignment horizontal="center"/>
    </xf>
    <xf numFmtId="2" fontId="90" fillId="0" borderId="40" xfId="0" applyNumberFormat="1" applyFont="1" applyBorder="1" applyAlignment="1">
      <alignment horizontal="center"/>
    </xf>
    <xf numFmtId="2" fontId="87" fillId="2" borderId="51" xfId="0" applyNumberFormat="1" applyFont="1" applyFill="1" applyBorder="1" applyAlignment="1">
      <alignment horizontal="center"/>
    </xf>
    <xf numFmtId="0" fontId="87" fillId="0" borderId="57" xfId="0" applyFont="1" applyBorder="1"/>
    <xf numFmtId="0" fontId="92" fillId="2" borderId="1" xfId="0" applyFont="1" applyFill="1" applyBorder="1"/>
    <xf numFmtId="0" fontId="93" fillId="2" borderId="1" xfId="0" applyFont="1" applyFill="1" applyBorder="1"/>
    <xf numFmtId="0" fontId="93" fillId="2" borderId="40" xfId="0" applyFont="1" applyFill="1" applyBorder="1"/>
    <xf numFmtId="0" fontId="94" fillId="2" borderId="1" xfId="0" applyFont="1" applyFill="1" applyBorder="1"/>
    <xf numFmtId="0" fontId="95" fillId="0" borderId="0" xfId="0" applyFont="1"/>
    <xf numFmtId="0" fontId="93" fillId="0" borderId="0" xfId="0" applyFont="1"/>
    <xf numFmtId="0" fontId="96" fillId="2" borderId="1" xfId="0" applyFont="1" applyFill="1" applyBorder="1"/>
    <xf numFmtId="49" fontId="47" fillId="2" borderId="40" xfId="0" applyNumberFormat="1" applyFont="1" applyFill="1" applyBorder="1" applyAlignment="1">
      <alignment horizontal="center"/>
    </xf>
    <xf numFmtId="2" fontId="51" fillId="2" borderId="44" xfId="0" applyNumberFormat="1" applyFont="1" applyFill="1" applyBorder="1" applyAlignment="1">
      <alignment horizontal="center" vertical="center"/>
    </xf>
    <xf numFmtId="0" fontId="93" fillId="2" borderId="1" xfId="0" applyFont="1" applyFill="1" applyBorder="1" applyAlignment="1">
      <alignment horizontal="left"/>
    </xf>
    <xf numFmtId="0" fontId="93" fillId="2" borderId="28" xfId="0" applyFont="1" applyFill="1" applyBorder="1" applyAlignment="1">
      <alignment horizontal="left" vertical="center"/>
    </xf>
    <xf numFmtId="0" fontId="94" fillId="2" borderId="51" xfId="0" applyFont="1" applyFill="1" applyBorder="1" applyAlignment="1">
      <alignment vertical="center"/>
    </xf>
    <xf numFmtId="0" fontId="93" fillId="2" borderId="51" xfId="0" applyFont="1" applyFill="1" applyBorder="1" applyAlignment="1">
      <alignment horizontal="center" vertical="center"/>
    </xf>
    <xf numFmtId="0" fontId="94" fillId="2" borderId="34" xfId="0" applyFont="1" applyFill="1" applyBorder="1" applyAlignment="1">
      <alignment horizontal="center"/>
    </xf>
    <xf numFmtId="0" fontId="94" fillId="2" borderId="37" xfId="0" applyFont="1" applyFill="1" applyBorder="1" applyAlignment="1">
      <alignment horizontal="center" vertical="top"/>
    </xf>
    <xf numFmtId="0" fontId="76" fillId="2" borderId="44" xfId="0" applyFont="1" applyFill="1" applyBorder="1" applyAlignment="1">
      <alignment horizontal="center" vertical="top" wrapText="1"/>
    </xf>
    <xf numFmtId="0" fontId="94" fillId="2" borderId="51" xfId="0" applyFont="1" applyFill="1" applyBorder="1" applyAlignment="1">
      <alignment horizontal="center"/>
    </xf>
    <xf numFmtId="0" fontId="94" fillId="2" borderId="51" xfId="0" applyFont="1" applyFill="1" applyBorder="1" applyAlignment="1">
      <alignment horizontal="center" vertical="top"/>
    </xf>
    <xf numFmtId="0" fontId="96" fillId="2" borderId="34" xfId="0" applyFont="1" applyFill="1" applyBorder="1" applyAlignment="1">
      <alignment vertical="top" wrapText="1"/>
    </xf>
    <xf numFmtId="0" fontId="83" fillId="2" borderId="40" xfId="0" applyFont="1" applyFill="1" applyBorder="1" applyAlignment="1">
      <alignment horizontal="center" vertical="center"/>
    </xf>
    <xf numFmtId="0" fontId="77" fillId="2" borderId="40" xfId="0" applyFont="1" applyFill="1" applyBorder="1" applyAlignment="1">
      <alignment horizontal="center" vertical="top"/>
    </xf>
    <xf numFmtId="0" fontId="30" fillId="2" borderId="1" xfId="0" applyFont="1" applyFill="1" applyBorder="1" applyAlignment="1"/>
    <xf numFmtId="0" fontId="93" fillId="2" borderId="51" xfId="0" applyFont="1" applyFill="1" applyBorder="1" applyAlignment="1">
      <alignment horizontal="center" vertical="top"/>
    </xf>
    <xf numFmtId="0" fontId="96" fillId="2" borderId="40" xfId="0" applyFont="1" applyFill="1" applyBorder="1"/>
    <xf numFmtId="0" fontId="93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wrapText="1"/>
    </xf>
    <xf numFmtId="0" fontId="1" fillId="7" borderId="8" xfId="0" applyFont="1" applyFill="1" applyBorder="1" applyAlignment="1">
      <alignment wrapText="1"/>
    </xf>
    <xf numFmtId="0" fontId="7" fillId="6" borderId="40" xfId="0" applyFont="1" applyFill="1" applyBorder="1" applyAlignment="1">
      <alignment wrapText="1"/>
    </xf>
    <xf numFmtId="0" fontId="10" fillId="6" borderId="40" xfId="0" applyFont="1" applyFill="1" applyBorder="1" applyAlignment="1">
      <alignment wrapText="1"/>
    </xf>
    <xf numFmtId="0" fontId="19" fillId="6" borderId="39" xfId="0" applyFont="1" applyFill="1" applyBorder="1" applyAlignment="1">
      <alignment wrapText="1"/>
    </xf>
    <xf numFmtId="0" fontId="1" fillId="6" borderId="40" xfId="0" applyFont="1" applyFill="1" applyBorder="1" applyAlignment="1">
      <alignment wrapText="1"/>
    </xf>
    <xf numFmtId="0" fontId="1" fillId="6" borderId="7" xfId="0" applyFont="1" applyFill="1" applyBorder="1" applyAlignment="1">
      <alignment wrapText="1"/>
    </xf>
    <xf numFmtId="0" fontId="1" fillId="7" borderId="40" xfId="0" applyFont="1" applyFill="1" applyBorder="1" applyAlignment="1">
      <alignment wrapText="1"/>
    </xf>
    <xf numFmtId="0" fontId="11" fillId="7" borderId="40" xfId="0" applyFont="1" applyFill="1" applyBorder="1" applyAlignment="1">
      <alignment wrapText="1"/>
    </xf>
    <xf numFmtId="0" fontId="20" fillId="7" borderId="39" xfId="0" applyFont="1" applyFill="1" applyBorder="1" applyAlignment="1">
      <alignment wrapText="1"/>
    </xf>
    <xf numFmtId="0" fontId="8" fillId="7" borderId="40" xfId="0" applyFont="1" applyFill="1" applyBorder="1" applyAlignment="1">
      <alignment wrapText="1"/>
    </xf>
    <xf numFmtId="0" fontId="0" fillId="0" borderId="0" xfId="0" applyAlignment="1"/>
    <xf numFmtId="0" fontId="30" fillId="2" borderId="34" xfId="0" applyFont="1" applyFill="1" applyBorder="1" applyAlignment="1">
      <alignment wrapText="1"/>
    </xf>
    <xf numFmtId="0" fontId="30" fillId="2" borderId="34" xfId="0" applyFont="1" applyFill="1" applyBorder="1" applyAlignment="1">
      <alignment horizontal="left" wrapText="1"/>
    </xf>
    <xf numFmtId="0" fontId="30" fillId="2" borderId="34" xfId="0" applyFont="1" applyFill="1" applyBorder="1" applyAlignment="1">
      <alignment horizontal="left" vertical="top" wrapText="1"/>
    </xf>
    <xf numFmtId="0" fontId="1" fillId="2" borderId="40" xfId="0" applyFont="1" applyFill="1" applyBorder="1" applyAlignment="1">
      <alignment wrapText="1"/>
    </xf>
    <xf numFmtId="0" fontId="2" fillId="2" borderId="40" xfId="0" applyFont="1" applyFill="1" applyBorder="1" applyAlignment="1">
      <alignment wrapText="1"/>
    </xf>
    <xf numFmtId="0" fontId="14" fillId="2" borderId="39" xfId="0" applyFont="1" applyFill="1" applyBorder="1" applyAlignment="1">
      <alignment wrapText="1"/>
    </xf>
    <xf numFmtId="0" fontId="30" fillId="2" borderId="34" xfId="0" applyFont="1" applyFill="1" applyBorder="1" applyAlignment="1">
      <alignment vertical="top" wrapText="1"/>
    </xf>
    <xf numFmtId="0" fontId="101" fillId="2" borderId="1" xfId="0" applyFont="1" applyFill="1" applyBorder="1" applyAlignment="1">
      <alignment wrapText="1"/>
    </xf>
    <xf numFmtId="0" fontId="3" fillId="9" borderId="51" xfId="0" applyFont="1" applyFill="1" applyBorder="1" applyAlignment="1">
      <alignment wrapText="1"/>
    </xf>
    <xf numFmtId="2" fontId="44" fillId="2" borderId="41" xfId="0" applyNumberFormat="1" applyFont="1" applyFill="1" applyBorder="1" applyAlignment="1">
      <alignment horizontal="center" vertical="center"/>
    </xf>
    <xf numFmtId="187" fontId="33" fillId="2" borderId="40" xfId="0" applyNumberFormat="1" applyFont="1" applyFill="1" applyBorder="1"/>
    <xf numFmtId="0" fontId="96" fillId="2" borderId="2" xfId="0" applyFont="1" applyFill="1" applyBorder="1" applyAlignment="1">
      <alignment wrapText="1"/>
    </xf>
    <xf numFmtId="2" fontId="44" fillId="2" borderId="44" xfId="0" applyNumberFormat="1" applyFont="1" applyFill="1" applyBorder="1" applyAlignment="1">
      <alignment horizontal="center" vertical="center"/>
    </xf>
    <xf numFmtId="0" fontId="43" fillId="2" borderId="52" xfId="0" applyFont="1" applyFill="1" applyBorder="1" applyAlignment="1">
      <alignment horizontal="center"/>
    </xf>
    <xf numFmtId="0" fontId="28" fillId="2" borderId="43" xfId="0" applyFont="1" applyFill="1" applyBorder="1" applyAlignment="1">
      <alignment horizontal="center"/>
    </xf>
    <xf numFmtId="0" fontId="96" fillId="2" borderId="65" xfId="0" applyFont="1" applyFill="1" applyBorder="1" applyAlignment="1">
      <alignment wrapText="1"/>
    </xf>
    <xf numFmtId="0" fontId="96" fillId="2" borderId="67" xfId="0" applyFont="1" applyFill="1" applyBorder="1" applyAlignment="1">
      <alignment wrapText="1"/>
    </xf>
    <xf numFmtId="2" fontId="44" fillId="2" borderId="34" xfId="0" applyNumberFormat="1" applyFont="1" applyFill="1" applyBorder="1" applyAlignment="1">
      <alignment horizontal="center" vertical="center"/>
    </xf>
    <xf numFmtId="0" fontId="96" fillId="2" borderId="70" xfId="0" applyFont="1" applyFill="1" applyBorder="1" applyAlignment="1">
      <alignment wrapText="1"/>
    </xf>
    <xf numFmtId="0" fontId="96" fillId="2" borderId="72" xfId="0" applyFont="1" applyFill="1" applyBorder="1" applyAlignment="1">
      <alignment wrapText="1"/>
    </xf>
    <xf numFmtId="2" fontId="44" fillId="2" borderId="32" xfId="0" applyNumberFormat="1" applyFont="1" applyFill="1" applyBorder="1" applyAlignment="1">
      <alignment horizontal="center" vertical="center"/>
    </xf>
    <xf numFmtId="0" fontId="96" fillId="2" borderId="64" xfId="0" applyFont="1" applyFill="1" applyBorder="1" applyAlignment="1">
      <alignment horizontal="center" wrapText="1"/>
    </xf>
    <xf numFmtId="0" fontId="96" fillId="2" borderId="3" xfId="0" applyFont="1" applyFill="1" applyBorder="1" applyAlignment="1">
      <alignment horizontal="center" wrapText="1"/>
    </xf>
    <xf numFmtId="0" fontId="96" fillId="2" borderId="66" xfId="0" applyFont="1" applyFill="1" applyBorder="1" applyAlignment="1">
      <alignment horizontal="center" wrapText="1"/>
    </xf>
    <xf numFmtId="0" fontId="96" fillId="2" borderId="71" xfId="0" applyFont="1" applyFill="1" applyBorder="1" applyAlignment="1">
      <alignment horizontal="center" wrapText="1"/>
    </xf>
    <xf numFmtId="0" fontId="96" fillId="2" borderId="73" xfId="0" applyFont="1" applyFill="1" applyBorder="1" applyAlignment="1">
      <alignment horizontal="center" wrapText="1"/>
    </xf>
    <xf numFmtId="0" fontId="92" fillId="2" borderId="42" xfId="0" applyFont="1" applyFill="1" applyBorder="1" applyAlignment="1">
      <alignment vertical="center"/>
    </xf>
    <xf numFmtId="0" fontId="102" fillId="2" borderId="68" xfId="0" applyFont="1" applyFill="1" applyBorder="1" applyAlignment="1">
      <alignment wrapText="1"/>
    </xf>
    <xf numFmtId="0" fontId="94" fillId="2" borderId="42" xfId="0" applyFont="1" applyFill="1" applyBorder="1" applyAlignment="1">
      <alignment horizontal="center" vertical="center"/>
    </xf>
    <xf numFmtId="0" fontId="97" fillId="2" borderId="69" xfId="0" applyFont="1" applyFill="1" applyBorder="1" applyAlignment="1">
      <alignment horizontal="center" wrapText="1"/>
    </xf>
    <xf numFmtId="2" fontId="94" fillId="2" borderId="74" xfId="0" applyNumberFormat="1" applyFont="1" applyFill="1" applyBorder="1" applyAlignment="1">
      <alignment horizontal="center" vertical="center"/>
    </xf>
    <xf numFmtId="2" fontId="94" fillId="2" borderId="42" xfId="0" applyNumberFormat="1" applyFont="1" applyFill="1" applyBorder="1" applyAlignment="1">
      <alignment horizontal="center" vertical="center"/>
    </xf>
    <xf numFmtId="0" fontId="50" fillId="2" borderId="44" xfId="0" applyFont="1" applyFill="1" applyBorder="1" applyAlignment="1">
      <alignment horizontal="center" vertical="center"/>
    </xf>
    <xf numFmtId="0" fontId="93" fillId="2" borderId="44" xfId="0" applyFont="1" applyFill="1" applyBorder="1" applyAlignment="1">
      <alignment horizontal="left" vertical="center"/>
    </xf>
    <xf numFmtId="0" fontId="93" fillId="2" borderId="44" xfId="0" quotePrefix="1" applyFont="1" applyFill="1" applyBorder="1" applyAlignment="1">
      <alignment horizontal="left" vertical="center"/>
    </xf>
    <xf numFmtId="0" fontId="93" fillId="2" borderId="28" xfId="0" quotePrefix="1" applyFont="1" applyFill="1" applyBorder="1" applyAlignment="1">
      <alignment horizontal="left" vertical="center"/>
    </xf>
    <xf numFmtId="0" fontId="64" fillId="2" borderId="40" xfId="0" applyFont="1" applyFill="1" applyBorder="1"/>
    <xf numFmtId="0" fontId="60" fillId="2" borderId="57" xfId="0" applyFont="1" applyFill="1" applyBorder="1" applyAlignment="1">
      <alignment horizontal="left" vertical="center"/>
    </xf>
    <xf numFmtId="0" fontId="60" fillId="2" borderId="55" xfId="0" applyFont="1" applyFill="1" applyBorder="1"/>
    <xf numFmtId="0" fontId="29" fillId="2" borderId="57" xfId="0" applyFont="1" applyFill="1" applyBorder="1"/>
    <xf numFmtId="0" fontId="65" fillId="2" borderId="61" xfId="0" applyFont="1" applyFill="1" applyBorder="1"/>
    <xf numFmtId="2" fontId="65" fillId="2" borderId="40" xfId="0" applyNumberFormat="1" applyFont="1" applyFill="1" applyBorder="1" applyAlignment="1">
      <alignment horizontal="center"/>
    </xf>
    <xf numFmtId="0" fontId="62" fillId="2" borderId="40" xfId="0" applyFont="1" applyFill="1" applyBorder="1"/>
    <xf numFmtId="0" fontId="65" fillId="2" borderId="35" xfId="0" applyFont="1" applyFill="1" applyBorder="1"/>
    <xf numFmtId="0" fontId="65" fillId="2" borderId="75" xfId="0" applyFont="1" applyFill="1" applyBorder="1"/>
    <xf numFmtId="2" fontId="65" fillId="2" borderId="63" xfId="0" applyNumberFormat="1" applyFont="1" applyFill="1" applyBorder="1" applyAlignment="1">
      <alignment horizontal="center"/>
    </xf>
    <xf numFmtId="2" fontId="90" fillId="2" borderId="53" xfId="0" applyNumberFormat="1" applyFont="1" applyFill="1" applyBorder="1" applyAlignment="1">
      <alignment horizontal="center"/>
    </xf>
    <xf numFmtId="2" fontId="90" fillId="2" borderId="40" xfId="0" applyNumberFormat="1" applyFont="1" applyFill="1" applyBorder="1" applyAlignment="1">
      <alignment horizontal="center"/>
    </xf>
    <xf numFmtId="49" fontId="57" fillId="2" borderId="40" xfId="0" applyNumberFormat="1" applyFont="1" applyFill="1" applyBorder="1" applyAlignment="1">
      <alignment horizontal="center" vertical="center"/>
    </xf>
    <xf numFmtId="0" fontId="93" fillId="2" borderId="42" xfId="0" applyFont="1" applyFill="1" applyBorder="1" applyAlignment="1">
      <alignment horizontal="left" vertical="center"/>
    </xf>
    <xf numFmtId="0" fontId="50" fillId="2" borderId="42" xfId="0" applyFont="1" applyFill="1" applyBorder="1" applyAlignment="1">
      <alignment horizontal="center" vertical="center"/>
    </xf>
    <xf numFmtId="2" fontId="51" fillId="2" borderId="42" xfId="0" applyNumberFormat="1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 horizontal="left" vertical="top" wrapText="1"/>
    </xf>
    <xf numFmtId="0" fontId="93" fillId="2" borderId="40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wrapText="1"/>
    </xf>
    <xf numFmtId="0" fontId="96" fillId="2" borderId="40" xfId="0" applyFont="1" applyFill="1" applyBorder="1" applyAlignment="1">
      <alignment vertical="top" wrapText="1"/>
    </xf>
    <xf numFmtId="0" fontId="30" fillId="2" borderId="40" xfId="0" applyFont="1" applyFill="1" applyBorder="1" applyAlignment="1">
      <alignment vertical="top" wrapText="1"/>
    </xf>
    <xf numFmtId="0" fontId="96" fillId="2" borderId="40" xfId="0" applyFont="1" applyFill="1" applyBorder="1" applyAlignment="1">
      <alignment wrapText="1"/>
    </xf>
    <xf numFmtId="0" fontId="93" fillId="2" borderId="1" xfId="0" applyFont="1" applyFill="1" applyBorder="1" applyAlignment="1">
      <alignment vertical="center"/>
    </xf>
    <xf numFmtId="0" fontId="30" fillId="2" borderId="40" xfId="0" applyFont="1" applyFill="1" applyBorder="1" applyAlignment="1">
      <alignment horizontal="left" wrapText="1"/>
    </xf>
    <xf numFmtId="0" fontId="93" fillId="2" borderId="40" xfId="0" applyFont="1" applyFill="1" applyBorder="1" applyAlignment="1">
      <alignment horizontal="center" vertical="top"/>
    </xf>
    <xf numFmtId="0" fontId="30" fillId="2" borderId="40" xfId="0" applyFont="1" applyFill="1" applyBorder="1" applyAlignment="1">
      <alignment horizontal="left" vertical="top" wrapText="1"/>
    </xf>
    <xf numFmtId="0" fontId="100" fillId="0" borderId="0" xfId="0" applyFont="1" applyAlignment="1"/>
    <xf numFmtId="0" fontId="30" fillId="2" borderId="40" xfId="0" applyFont="1" applyFill="1" applyBorder="1"/>
    <xf numFmtId="0" fontId="103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27" fillId="2" borderId="1" xfId="0" applyFont="1" applyFill="1" applyBorder="1" applyAlignment="1">
      <alignment horizontal="center"/>
    </xf>
    <xf numFmtId="0" fontId="99" fillId="2" borderId="1" xfId="0" applyFont="1" applyFill="1" applyBorder="1" applyAlignment="1">
      <alignment horizontal="center"/>
    </xf>
    <xf numFmtId="0" fontId="98" fillId="2" borderId="1" xfId="0" applyFont="1" applyFill="1" applyBorder="1" applyAlignment="1">
      <alignment horizontal="center"/>
    </xf>
    <xf numFmtId="49" fontId="93" fillId="2" borderId="1" xfId="0" applyNumberFormat="1" applyFont="1" applyFill="1" applyBorder="1" applyAlignment="1">
      <alignment horizontal="center"/>
    </xf>
    <xf numFmtId="0" fontId="0" fillId="0" borderId="0" xfId="0"/>
    <xf numFmtId="0" fontId="94" fillId="2" borderId="1" xfId="0" applyFont="1" applyFill="1" applyBorder="1" applyAlignment="1">
      <alignment horizontal="center"/>
    </xf>
    <xf numFmtId="0" fontId="93" fillId="2" borderId="50" xfId="0" applyFont="1" applyFill="1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41" fillId="2" borderId="46" xfId="0" applyFont="1" applyFill="1" applyBorder="1" applyAlignment="1">
      <alignment horizontal="center" vertical="center"/>
    </xf>
    <xf numFmtId="0" fontId="0" fillId="0" borderId="45" xfId="0" applyBorder="1"/>
    <xf numFmtId="49" fontId="94" fillId="2" borderId="1" xfId="0" applyNumberFormat="1" applyFont="1" applyFill="1" applyBorder="1" applyAlignment="1">
      <alignment horizontal="center"/>
    </xf>
    <xf numFmtId="0" fontId="41" fillId="2" borderId="47" xfId="0" applyFont="1" applyFill="1" applyBorder="1" applyAlignment="1">
      <alignment horizontal="center" vertical="center"/>
    </xf>
    <xf numFmtId="0" fontId="0" fillId="0" borderId="48" xfId="0" applyBorder="1"/>
    <xf numFmtId="0" fontId="48" fillId="2" borderId="50" xfId="0" applyFont="1" applyFill="1" applyBorder="1" applyAlignment="1">
      <alignment horizontal="center" vertical="center"/>
    </xf>
    <xf numFmtId="0" fontId="49" fillId="2" borderId="50" xfId="0" applyFont="1" applyFill="1" applyBorder="1" applyAlignment="1">
      <alignment horizontal="center" vertical="center"/>
    </xf>
    <xf numFmtId="0" fontId="60" fillId="2" borderId="51" xfId="0" applyFont="1" applyFill="1" applyBorder="1" applyAlignment="1">
      <alignment horizontal="center" vertical="center"/>
    </xf>
    <xf numFmtId="0" fontId="0" fillId="0" borderId="51" xfId="0" applyBorder="1"/>
    <xf numFmtId="0" fontId="89" fillId="0" borderId="51" xfId="0" applyFont="1" applyBorder="1" applyAlignment="1">
      <alignment horizontal="center"/>
    </xf>
    <xf numFmtId="49" fontId="93" fillId="2" borderId="1" xfId="0" quotePrefix="1" applyNumberFormat="1" applyFont="1" applyFill="1" applyBorder="1" applyAlignment="1">
      <alignment horizontal="center" vertical="center"/>
    </xf>
    <xf numFmtId="49" fontId="93" fillId="2" borderId="1" xfId="0" applyNumberFormat="1" applyFont="1" applyFill="1" applyBorder="1" applyAlignment="1">
      <alignment horizontal="center" vertical="center"/>
    </xf>
    <xf numFmtId="0" fontId="87" fillId="2" borderId="54" xfId="0" applyFont="1" applyFill="1" applyBorder="1" applyAlignment="1">
      <alignment horizontal="center" vertical="center"/>
    </xf>
    <xf numFmtId="0" fontId="87" fillId="2" borderId="60" xfId="0" applyFont="1" applyFill="1" applyBorder="1" applyAlignment="1">
      <alignment horizontal="center" vertical="center"/>
    </xf>
    <xf numFmtId="0" fontId="87" fillId="2" borderId="45" xfId="0" applyFont="1" applyFill="1" applyBorder="1" applyAlignment="1">
      <alignment horizontal="center" vertical="center"/>
    </xf>
    <xf numFmtId="0" fontId="80" fillId="2" borderId="1" xfId="0" applyFont="1" applyFill="1" applyBorder="1" applyAlignment="1">
      <alignment vertical="center"/>
    </xf>
    <xf numFmtId="0" fontId="96" fillId="2" borderId="1" xfId="0" quotePrefix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734300" y="1276350"/>
    <xdr:ext cx="133350" cy="209550"/>
    <xdr:pic>
      <xdr:nvPicPr>
        <xdr:cNvPr id="3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34300" y="1276350"/>
          <a:ext cx="133350" cy="209550"/>
        </a:xfrm>
        <a:prstGeom prst="rect">
          <a:avLst/>
        </a:prstGeom>
        <a:noFill/>
      </xdr:spPr>
    </xdr:pic>
    <xdr:clientData fLocksWithSheet="0"/>
  </xdr:absoluteAnchor>
  <xdr:oneCellAnchor>
    <xdr:from>
      <xdr:col>7</xdr:col>
      <xdr:colOff>219076</xdr:colOff>
      <xdr:row>80</xdr:row>
      <xdr:rowOff>159167</xdr:rowOff>
    </xdr:from>
    <xdr:ext cx="271356" cy="348109"/>
    <xdr:sp macro="" textlink="">
      <xdr:nvSpPr>
        <xdr:cNvPr id="6" name="TextBox 5"/>
        <xdr:cNvSpPr txBox="1"/>
      </xdr:nvSpPr>
      <xdr:spPr>
        <a:xfrm rot="5400000">
          <a:off x="9162774" y="17085369"/>
          <a:ext cx="348109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-</a:t>
          </a:r>
          <a:r>
            <a:rPr lang="th-TH" sz="1100"/>
            <a:t>9</a:t>
          </a:r>
          <a:r>
            <a:rPr lang="en-US" sz="1100"/>
            <a:t>-</a:t>
          </a:r>
          <a:endParaRPr lang="th-TH" sz="1100"/>
        </a:p>
      </xdr:txBody>
    </xdr:sp>
    <xdr:clientData/>
  </xdr:oneCellAnchor>
  <xdr:oneCellAnchor>
    <xdr:from>
      <xdr:col>7</xdr:col>
      <xdr:colOff>9525</xdr:colOff>
      <xdr:row>107</xdr:row>
      <xdr:rowOff>113898</xdr:rowOff>
    </xdr:from>
    <xdr:ext cx="271356" cy="425116"/>
    <xdr:sp macro="" textlink="">
      <xdr:nvSpPr>
        <xdr:cNvPr id="7" name="TextBox 6"/>
        <xdr:cNvSpPr txBox="1"/>
      </xdr:nvSpPr>
      <xdr:spPr>
        <a:xfrm rot="5400000">
          <a:off x="8914720" y="24574778"/>
          <a:ext cx="425116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-</a:t>
          </a:r>
          <a:r>
            <a:rPr lang="th-TH" sz="1100"/>
            <a:t>10</a:t>
          </a:r>
          <a:r>
            <a:rPr lang="en-US" sz="1100"/>
            <a:t>-</a:t>
          </a:r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2"/>
  <sheetViews>
    <sheetView topLeftCell="E1" workbookViewId="0">
      <pane ySplit="1" topLeftCell="A47" activePane="bottomLeft" state="frozen"/>
      <selection pane="bottomLeft" activeCell="Q11" sqref="Q11"/>
    </sheetView>
  </sheetViews>
  <sheetFormatPr defaultColWidth="17.28515625" defaultRowHeight="15.75" customHeight="1" x14ac:dyDescent="0.2"/>
  <cols>
    <col min="1" max="1" width="4.85546875" customWidth="1"/>
    <col min="2" max="2" width="5.140625" customWidth="1"/>
    <col min="3" max="3" width="13.140625" customWidth="1"/>
    <col min="4" max="4" width="4.85546875" customWidth="1"/>
    <col min="5" max="5" width="3.7109375" customWidth="1"/>
    <col min="6" max="6" width="3.28515625" customWidth="1"/>
    <col min="7" max="7" width="6.42578125" customWidth="1"/>
    <col min="8" max="8" width="5.5703125" customWidth="1"/>
    <col min="9" max="10" width="5.5703125" style="108" customWidth="1"/>
    <col min="11" max="11" width="4" customWidth="1"/>
    <col min="12" max="22" width="6" customWidth="1"/>
    <col min="23" max="25" width="6" style="108" customWidth="1"/>
    <col min="26" max="27" width="6" customWidth="1"/>
    <col min="28" max="30" width="6" style="108" customWidth="1"/>
    <col min="31" max="37" width="6" customWidth="1"/>
    <col min="38" max="38" width="17.140625" customWidth="1"/>
  </cols>
  <sheetData>
    <row r="1" spans="1:37" ht="51" customHeight="1" x14ac:dyDescent="0.2">
      <c r="A1" s="1" t="s">
        <v>0</v>
      </c>
      <c r="B1" s="1" t="s">
        <v>1</v>
      </c>
      <c r="C1" s="1" t="s">
        <v>2</v>
      </c>
      <c r="D1" s="149" t="s">
        <v>99</v>
      </c>
      <c r="E1" s="1" t="s">
        <v>100</v>
      </c>
      <c r="F1" s="1" t="s">
        <v>2</v>
      </c>
      <c r="G1" s="1" t="s">
        <v>3</v>
      </c>
      <c r="H1" s="1" t="s">
        <v>101</v>
      </c>
      <c r="I1" s="164" t="s">
        <v>120</v>
      </c>
      <c r="J1" s="164" t="s">
        <v>4</v>
      </c>
      <c r="K1" s="1" t="s">
        <v>109</v>
      </c>
      <c r="L1" s="4"/>
      <c r="M1" s="4">
        <v>1.2</v>
      </c>
      <c r="N1" s="4">
        <v>1.3</v>
      </c>
      <c r="O1" s="5">
        <v>2.1</v>
      </c>
      <c r="P1" s="5">
        <v>2.2000000000000002</v>
      </c>
      <c r="Q1" s="6">
        <v>3.1</v>
      </c>
      <c r="R1" s="6">
        <v>3.2</v>
      </c>
      <c r="S1" s="6">
        <v>3.3</v>
      </c>
      <c r="T1" s="6">
        <v>3.4</v>
      </c>
      <c r="U1" s="6">
        <v>3.5</v>
      </c>
      <c r="V1" s="7" t="s">
        <v>5</v>
      </c>
      <c r="W1" s="154" t="s">
        <v>6</v>
      </c>
      <c r="X1" s="154" t="s">
        <v>102</v>
      </c>
      <c r="Y1" s="154" t="s">
        <v>103</v>
      </c>
      <c r="Z1" s="155" t="s">
        <v>104</v>
      </c>
      <c r="AA1" s="150" t="s">
        <v>7</v>
      </c>
      <c r="AB1" s="156" t="s">
        <v>8</v>
      </c>
      <c r="AC1" s="156" t="s">
        <v>105</v>
      </c>
      <c r="AD1" s="156" t="s">
        <v>106</v>
      </c>
      <c r="AE1" s="150" t="s">
        <v>107</v>
      </c>
      <c r="AF1" s="109">
        <v>4.3</v>
      </c>
      <c r="AG1" s="2">
        <v>4.4000000000000004</v>
      </c>
      <c r="AH1" s="9">
        <v>5.0999999999999899</v>
      </c>
      <c r="AI1" s="9">
        <v>5.2</v>
      </c>
      <c r="AJ1" s="9">
        <v>5.3</v>
      </c>
      <c r="AK1" s="1" t="s">
        <v>9</v>
      </c>
    </row>
    <row r="2" spans="1:37" ht="12.75" customHeight="1" x14ac:dyDescent="0.2">
      <c r="A2" s="2">
        <v>1</v>
      </c>
      <c r="B2" s="2">
        <v>1</v>
      </c>
      <c r="C2" s="1" t="s">
        <v>28</v>
      </c>
      <c r="D2" s="3"/>
      <c r="E2" s="2"/>
      <c r="F2" s="1">
        <v>1</v>
      </c>
      <c r="G2" s="1"/>
      <c r="H2" s="1"/>
      <c r="I2" s="164"/>
      <c r="J2" s="164"/>
      <c r="K2" s="2"/>
      <c r="L2" s="4">
        <v>5</v>
      </c>
      <c r="M2" s="4">
        <v>5</v>
      </c>
      <c r="N2" s="4">
        <v>5</v>
      </c>
      <c r="O2" s="5">
        <v>5</v>
      </c>
      <c r="P2" s="5">
        <v>5</v>
      </c>
      <c r="Q2" s="6">
        <v>5</v>
      </c>
      <c r="R2" s="6">
        <v>5</v>
      </c>
      <c r="S2" s="6">
        <v>5</v>
      </c>
      <c r="T2" s="6">
        <v>5</v>
      </c>
      <c r="U2" s="6">
        <v>5</v>
      </c>
      <c r="V2" s="10">
        <v>3</v>
      </c>
      <c r="W2" s="152">
        <v>3</v>
      </c>
      <c r="X2" s="152">
        <v>3</v>
      </c>
      <c r="Y2" s="152">
        <v>3</v>
      </c>
      <c r="Z2" s="10">
        <v>3</v>
      </c>
      <c r="AA2" s="11">
        <v>2</v>
      </c>
      <c r="AB2" s="157">
        <v>2</v>
      </c>
      <c r="AC2" s="157">
        <v>2</v>
      </c>
      <c r="AD2" s="157">
        <v>4</v>
      </c>
      <c r="AE2" s="11">
        <v>4</v>
      </c>
      <c r="AF2" s="2">
        <v>3</v>
      </c>
      <c r="AG2" s="2">
        <v>2</v>
      </c>
      <c r="AH2" s="9">
        <v>5</v>
      </c>
      <c r="AI2" s="9">
        <v>5</v>
      </c>
      <c r="AJ2" s="9">
        <v>5</v>
      </c>
      <c r="AK2" s="2"/>
    </row>
    <row r="3" spans="1:37" ht="25.5" customHeight="1" x14ac:dyDescent="0.2">
      <c r="A3" s="2">
        <v>2</v>
      </c>
      <c r="B3" s="2">
        <v>1</v>
      </c>
      <c r="C3" s="1" t="s">
        <v>11</v>
      </c>
      <c r="D3" s="3"/>
      <c r="E3" s="1"/>
      <c r="F3" s="2">
        <v>1</v>
      </c>
      <c r="G3" s="1"/>
      <c r="H3" s="1"/>
      <c r="I3" s="164"/>
      <c r="J3" s="164"/>
      <c r="K3" s="1"/>
      <c r="L3" s="4">
        <v>5</v>
      </c>
      <c r="M3" s="4">
        <v>5</v>
      </c>
      <c r="N3" s="4">
        <v>5</v>
      </c>
      <c r="O3" s="5">
        <v>5</v>
      </c>
      <c r="P3" s="5">
        <v>5</v>
      </c>
      <c r="Q3" s="6">
        <v>3</v>
      </c>
      <c r="R3" s="6">
        <v>4</v>
      </c>
      <c r="S3" s="6">
        <v>4</v>
      </c>
      <c r="T3" s="6">
        <v>5</v>
      </c>
      <c r="U3" s="6">
        <v>5</v>
      </c>
      <c r="V3" s="10">
        <v>4</v>
      </c>
      <c r="W3" s="152">
        <v>4</v>
      </c>
      <c r="X3" s="152">
        <v>4</v>
      </c>
      <c r="Y3" s="152">
        <v>3</v>
      </c>
      <c r="Z3" s="10">
        <v>2</v>
      </c>
      <c r="AA3" s="11">
        <v>4</v>
      </c>
      <c r="AB3" s="157">
        <v>4</v>
      </c>
      <c r="AC3" s="157">
        <v>4</v>
      </c>
      <c r="AD3" s="157">
        <v>4</v>
      </c>
      <c r="AE3" s="11">
        <v>4</v>
      </c>
      <c r="AF3" s="2">
        <v>4</v>
      </c>
      <c r="AG3" s="2">
        <v>3</v>
      </c>
      <c r="AH3" s="9">
        <v>4</v>
      </c>
      <c r="AI3" s="9">
        <v>4</v>
      </c>
      <c r="AJ3" s="9">
        <v>4</v>
      </c>
      <c r="AK3" s="2"/>
    </row>
    <row r="4" spans="1:37" ht="25.5" customHeight="1" x14ac:dyDescent="0.2">
      <c r="A4" s="2">
        <v>3</v>
      </c>
      <c r="B4" s="2">
        <v>1</v>
      </c>
      <c r="C4" s="1" t="s">
        <v>18</v>
      </c>
      <c r="D4" s="3"/>
      <c r="E4" s="1"/>
      <c r="F4" s="2">
        <v>1</v>
      </c>
      <c r="G4" s="1"/>
      <c r="H4" s="1"/>
      <c r="I4" s="164"/>
      <c r="J4" s="164"/>
      <c r="K4" s="1"/>
      <c r="L4" s="4">
        <v>4</v>
      </c>
      <c r="M4" s="4">
        <v>4</v>
      </c>
      <c r="N4" s="4">
        <v>4</v>
      </c>
      <c r="O4" s="5">
        <v>4</v>
      </c>
      <c r="P4" s="5">
        <v>4</v>
      </c>
      <c r="Q4" s="6">
        <v>2</v>
      </c>
      <c r="R4" s="6">
        <v>2</v>
      </c>
      <c r="S4" s="6">
        <v>4</v>
      </c>
      <c r="T4" s="6">
        <v>3</v>
      </c>
      <c r="U4" s="6">
        <v>4</v>
      </c>
      <c r="V4" s="10">
        <v>2</v>
      </c>
      <c r="W4" s="152">
        <v>3</v>
      </c>
      <c r="X4" s="152">
        <v>2</v>
      </c>
      <c r="Y4" s="152">
        <v>1</v>
      </c>
      <c r="Z4" s="10">
        <v>1</v>
      </c>
      <c r="AA4" s="11">
        <v>3</v>
      </c>
      <c r="AB4" s="157">
        <v>3</v>
      </c>
      <c r="AC4" s="157">
        <v>2</v>
      </c>
      <c r="AD4" s="157">
        <v>3</v>
      </c>
      <c r="AE4" s="11">
        <v>3</v>
      </c>
      <c r="AF4" s="2">
        <v>3</v>
      </c>
      <c r="AG4" s="2">
        <v>3</v>
      </c>
      <c r="AH4" s="9">
        <v>4</v>
      </c>
      <c r="AI4" s="9">
        <v>3</v>
      </c>
      <c r="AJ4" s="9">
        <v>3</v>
      </c>
      <c r="AK4" s="2"/>
    </row>
    <row r="5" spans="1:37" ht="12.75" customHeight="1" x14ac:dyDescent="0.2">
      <c r="A5" s="2">
        <v>4</v>
      </c>
      <c r="B5" s="2">
        <v>1</v>
      </c>
      <c r="C5" s="1" t="s">
        <v>17</v>
      </c>
      <c r="D5" s="3"/>
      <c r="E5" s="2"/>
      <c r="F5" s="1">
        <v>1</v>
      </c>
      <c r="G5" s="1">
        <v>1</v>
      </c>
      <c r="H5" s="1"/>
      <c r="I5" s="164"/>
      <c r="J5" s="164"/>
      <c r="K5" s="1"/>
      <c r="L5" s="4">
        <v>5</v>
      </c>
      <c r="M5" s="4">
        <v>5</v>
      </c>
      <c r="N5" s="4">
        <v>5</v>
      </c>
      <c r="O5" s="5">
        <v>5</v>
      </c>
      <c r="P5" s="5">
        <v>5</v>
      </c>
      <c r="Q5" s="6">
        <v>5</v>
      </c>
      <c r="R5" s="6">
        <v>5</v>
      </c>
      <c r="S5" s="6">
        <v>5</v>
      </c>
      <c r="T5" s="6">
        <v>5</v>
      </c>
      <c r="U5" s="6">
        <v>5</v>
      </c>
      <c r="V5" s="10">
        <v>2</v>
      </c>
      <c r="W5" s="152">
        <v>2</v>
      </c>
      <c r="X5" s="152">
        <v>2</v>
      </c>
      <c r="Y5" s="152">
        <v>3</v>
      </c>
      <c r="Z5" s="10">
        <v>2</v>
      </c>
      <c r="AA5" s="11">
        <v>4</v>
      </c>
      <c r="AB5" s="157">
        <v>4</v>
      </c>
      <c r="AC5" s="157">
        <v>4</v>
      </c>
      <c r="AD5" s="157">
        <v>4</v>
      </c>
      <c r="AE5" s="11">
        <v>4</v>
      </c>
      <c r="AF5" s="2">
        <v>5</v>
      </c>
      <c r="AG5" s="2">
        <v>5</v>
      </c>
      <c r="AH5" s="9">
        <v>5</v>
      </c>
      <c r="AI5" s="9">
        <v>5</v>
      </c>
      <c r="AJ5" s="9">
        <v>5</v>
      </c>
      <c r="AK5" s="2"/>
    </row>
    <row r="6" spans="1:37" ht="12.75" customHeight="1" x14ac:dyDescent="0.2">
      <c r="A6" s="2">
        <v>5</v>
      </c>
      <c r="B6" s="2">
        <v>1</v>
      </c>
      <c r="C6" s="1" t="s">
        <v>11</v>
      </c>
      <c r="D6" s="3"/>
      <c r="E6" s="2"/>
      <c r="F6" s="1">
        <v>1</v>
      </c>
      <c r="G6" s="1"/>
      <c r="H6" s="1"/>
      <c r="I6" s="164"/>
      <c r="J6" s="164"/>
      <c r="K6" s="1"/>
      <c r="L6" s="4">
        <v>4</v>
      </c>
      <c r="M6" s="4">
        <v>4</v>
      </c>
      <c r="N6" s="4">
        <v>4</v>
      </c>
      <c r="O6" s="5">
        <v>5</v>
      </c>
      <c r="P6" s="5">
        <v>5</v>
      </c>
      <c r="Q6" s="6">
        <v>4</v>
      </c>
      <c r="R6" s="6">
        <v>3</v>
      </c>
      <c r="S6" s="6">
        <v>3</v>
      </c>
      <c r="T6" s="6">
        <v>4</v>
      </c>
      <c r="U6" s="6">
        <v>4</v>
      </c>
      <c r="V6" s="10">
        <v>4</v>
      </c>
      <c r="W6" s="152">
        <v>4</v>
      </c>
      <c r="X6" s="152">
        <v>4</v>
      </c>
      <c r="Y6" s="152">
        <v>4</v>
      </c>
      <c r="Z6" s="10">
        <v>4</v>
      </c>
      <c r="AA6" s="11">
        <v>5</v>
      </c>
      <c r="AB6" s="157">
        <v>5</v>
      </c>
      <c r="AC6" s="157">
        <v>5</v>
      </c>
      <c r="AD6" s="157">
        <v>5</v>
      </c>
      <c r="AE6" s="11">
        <v>5</v>
      </c>
      <c r="AF6" s="2">
        <v>4</v>
      </c>
      <c r="AG6" s="2">
        <v>4</v>
      </c>
      <c r="AH6" s="9">
        <v>4</v>
      </c>
      <c r="AI6" s="9">
        <v>4</v>
      </c>
      <c r="AJ6" s="9">
        <v>5</v>
      </c>
      <c r="AK6" s="2"/>
    </row>
    <row r="7" spans="1:37" ht="25.5" customHeight="1" x14ac:dyDescent="0.2">
      <c r="A7" s="2">
        <v>6</v>
      </c>
      <c r="B7" s="2">
        <v>1</v>
      </c>
      <c r="C7" s="1" t="s">
        <v>17</v>
      </c>
      <c r="D7" s="3"/>
      <c r="E7" s="2"/>
      <c r="F7" s="1">
        <v>1</v>
      </c>
      <c r="G7" s="1"/>
      <c r="H7" s="1"/>
      <c r="I7" s="164"/>
      <c r="J7" s="164"/>
      <c r="K7" s="1"/>
      <c r="L7" s="4">
        <v>5</v>
      </c>
      <c r="M7" s="4">
        <v>5</v>
      </c>
      <c r="N7" s="4">
        <v>5</v>
      </c>
      <c r="O7" s="5">
        <v>5</v>
      </c>
      <c r="P7" s="5">
        <v>5</v>
      </c>
      <c r="Q7" s="6">
        <v>5</v>
      </c>
      <c r="R7" s="6">
        <v>2</v>
      </c>
      <c r="S7" s="6">
        <v>4</v>
      </c>
      <c r="T7" s="6">
        <v>4</v>
      </c>
      <c r="U7" s="6">
        <v>5</v>
      </c>
      <c r="V7" s="10">
        <v>4</v>
      </c>
      <c r="W7" s="152">
        <v>4</v>
      </c>
      <c r="X7" s="152">
        <v>4</v>
      </c>
      <c r="Y7" s="152">
        <v>2</v>
      </c>
      <c r="Z7" s="10">
        <v>3</v>
      </c>
      <c r="AA7" s="11">
        <v>5</v>
      </c>
      <c r="AB7" s="157">
        <v>5</v>
      </c>
      <c r="AC7" s="157">
        <v>4</v>
      </c>
      <c r="AD7" s="157">
        <v>5</v>
      </c>
      <c r="AE7" s="11">
        <v>5</v>
      </c>
      <c r="AF7" s="2">
        <v>5</v>
      </c>
      <c r="AG7" s="2">
        <v>5</v>
      </c>
      <c r="AH7" s="9">
        <v>4</v>
      </c>
      <c r="AI7" s="9">
        <v>5</v>
      </c>
      <c r="AJ7" s="9">
        <v>5</v>
      </c>
      <c r="AK7" s="2"/>
    </row>
    <row r="8" spans="1:37" ht="25.5" customHeight="1" x14ac:dyDescent="0.2">
      <c r="A8" s="2">
        <v>7</v>
      </c>
      <c r="B8" s="2">
        <v>1</v>
      </c>
      <c r="C8" s="1" t="s">
        <v>18</v>
      </c>
      <c r="D8" s="3"/>
      <c r="E8" s="2"/>
      <c r="F8" s="2"/>
      <c r="G8" s="1"/>
      <c r="H8" s="1"/>
      <c r="I8" s="164"/>
      <c r="J8" s="164"/>
      <c r="K8" s="1">
        <v>1</v>
      </c>
      <c r="L8" s="4">
        <v>5</v>
      </c>
      <c r="M8" s="4">
        <v>5</v>
      </c>
      <c r="N8" s="4">
        <v>3</v>
      </c>
      <c r="O8" s="5">
        <v>5</v>
      </c>
      <c r="P8" s="5">
        <v>5</v>
      </c>
      <c r="Q8" s="6">
        <v>5</v>
      </c>
      <c r="R8" s="6">
        <v>4</v>
      </c>
      <c r="S8" s="6">
        <v>4</v>
      </c>
      <c r="T8" s="6">
        <v>4</v>
      </c>
      <c r="U8" s="6">
        <v>4</v>
      </c>
      <c r="V8" s="10">
        <v>3</v>
      </c>
      <c r="W8" s="152">
        <v>4</v>
      </c>
      <c r="X8" s="152">
        <v>2</v>
      </c>
      <c r="Y8" s="152">
        <v>3</v>
      </c>
      <c r="Z8" s="10">
        <v>2</v>
      </c>
      <c r="AA8" s="11">
        <v>3</v>
      </c>
      <c r="AB8" s="157">
        <v>4</v>
      </c>
      <c r="AC8" s="157">
        <v>3</v>
      </c>
      <c r="AD8" s="157">
        <v>3</v>
      </c>
      <c r="AE8" s="11">
        <v>4</v>
      </c>
      <c r="AF8" s="2">
        <v>3</v>
      </c>
      <c r="AG8" s="2">
        <v>3</v>
      </c>
      <c r="AH8" s="9">
        <v>4</v>
      </c>
      <c r="AI8" s="9">
        <v>4</v>
      </c>
      <c r="AJ8" s="9">
        <v>4</v>
      </c>
      <c r="AK8" s="2"/>
    </row>
    <row r="9" spans="1:37" ht="25.5" customHeight="1" x14ac:dyDescent="0.2">
      <c r="A9" s="2">
        <v>8</v>
      </c>
      <c r="B9" s="2">
        <v>1</v>
      </c>
      <c r="C9" s="1" t="s">
        <v>10</v>
      </c>
      <c r="D9" s="3">
        <v>1</v>
      </c>
      <c r="E9" s="2"/>
      <c r="F9" s="2">
        <v>1</v>
      </c>
      <c r="G9" s="1"/>
      <c r="H9" s="1"/>
      <c r="I9" s="164"/>
      <c r="J9" s="164"/>
      <c r="K9" s="1"/>
      <c r="L9" s="4">
        <v>4</v>
      </c>
      <c r="M9" s="4">
        <v>4</v>
      </c>
      <c r="N9" s="4">
        <v>4</v>
      </c>
      <c r="O9" s="5">
        <v>4</v>
      </c>
      <c r="P9" s="5">
        <v>4</v>
      </c>
      <c r="Q9" s="6">
        <v>4</v>
      </c>
      <c r="R9" s="6">
        <v>4</v>
      </c>
      <c r="S9" s="6">
        <v>4</v>
      </c>
      <c r="T9" s="6">
        <v>4</v>
      </c>
      <c r="U9" s="6">
        <v>4</v>
      </c>
      <c r="V9" s="10">
        <v>2</v>
      </c>
      <c r="W9" s="152">
        <v>2</v>
      </c>
      <c r="X9" s="152">
        <v>2</v>
      </c>
      <c r="Y9" s="152">
        <v>3</v>
      </c>
      <c r="Z9" s="10">
        <v>3</v>
      </c>
      <c r="AA9" s="11">
        <v>4</v>
      </c>
      <c r="AB9" s="157">
        <v>4</v>
      </c>
      <c r="AC9" s="157">
        <v>4</v>
      </c>
      <c r="AD9" s="157">
        <v>4</v>
      </c>
      <c r="AE9" s="11">
        <v>4</v>
      </c>
      <c r="AF9" s="2">
        <v>4</v>
      </c>
      <c r="AG9" s="2">
        <v>4</v>
      </c>
      <c r="AH9" s="9">
        <v>4</v>
      </c>
      <c r="AI9" s="9">
        <v>4</v>
      </c>
      <c r="AJ9" s="9">
        <v>4</v>
      </c>
      <c r="AK9" s="2"/>
    </row>
    <row r="10" spans="1:37" ht="12.75" customHeight="1" x14ac:dyDescent="0.2">
      <c r="A10" s="2">
        <v>9</v>
      </c>
      <c r="B10" s="2">
        <v>1</v>
      </c>
      <c r="C10" s="1" t="s">
        <v>17</v>
      </c>
      <c r="D10" s="3">
        <v>1</v>
      </c>
      <c r="E10" s="1"/>
      <c r="F10" s="2"/>
      <c r="G10" s="1"/>
      <c r="H10" s="1"/>
      <c r="I10" s="164"/>
      <c r="J10" s="164"/>
      <c r="K10" s="1"/>
      <c r="L10" s="4">
        <v>5</v>
      </c>
      <c r="M10" s="4">
        <v>5</v>
      </c>
      <c r="N10" s="4">
        <v>5</v>
      </c>
      <c r="O10" s="5">
        <v>5</v>
      </c>
      <c r="P10" s="5">
        <v>5</v>
      </c>
      <c r="Q10" s="6">
        <v>5</v>
      </c>
      <c r="R10" s="6">
        <v>5</v>
      </c>
      <c r="S10" s="6">
        <v>5</v>
      </c>
      <c r="T10" s="6">
        <v>5</v>
      </c>
      <c r="U10" s="6">
        <v>5</v>
      </c>
      <c r="V10" s="10">
        <v>4</v>
      </c>
      <c r="W10" s="152">
        <v>4</v>
      </c>
      <c r="X10" s="152">
        <v>3</v>
      </c>
      <c r="Y10" s="152">
        <v>2</v>
      </c>
      <c r="Z10" s="10">
        <v>2</v>
      </c>
      <c r="AA10" s="11">
        <v>5</v>
      </c>
      <c r="AB10" s="157">
        <v>5</v>
      </c>
      <c r="AC10" s="157">
        <v>4</v>
      </c>
      <c r="AD10" s="157">
        <v>4</v>
      </c>
      <c r="AE10" s="11">
        <v>4</v>
      </c>
      <c r="AF10" s="2">
        <v>4</v>
      </c>
      <c r="AG10" s="2">
        <v>5</v>
      </c>
      <c r="AH10" s="9">
        <v>4</v>
      </c>
      <c r="AI10" s="9">
        <v>4</v>
      </c>
      <c r="AJ10" s="9">
        <v>5</v>
      </c>
      <c r="AK10" s="2"/>
    </row>
    <row r="11" spans="1:37" ht="12.75" customHeight="1" x14ac:dyDescent="0.2">
      <c r="A11" s="2">
        <v>10</v>
      </c>
      <c r="B11" s="2">
        <v>1</v>
      </c>
      <c r="C11" s="1" t="s">
        <v>13</v>
      </c>
      <c r="D11" s="3">
        <v>1</v>
      </c>
      <c r="E11" s="2"/>
      <c r="F11" s="2"/>
      <c r="G11" s="1"/>
      <c r="H11" s="1"/>
      <c r="I11" s="164"/>
      <c r="J11" s="164"/>
      <c r="K11" s="1"/>
      <c r="L11" s="4">
        <v>5</v>
      </c>
      <c r="M11" s="4">
        <v>5</v>
      </c>
      <c r="N11" s="4">
        <v>5</v>
      </c>
      <c r="O11" s="5">
        <v>5</v>
      </c>
      <c r="P11" s="5">
        <v>5</v>
      </c>
      <c r="Q11" s="6">
        <v>5</v>
      </c>
      <c r="R11" s="6">
        <v>4</v>
      </c>
      <c r="S11" s="6">
        <v>5</v>
      </c>
      <c r="T11" s="6">
        <v>5</v>
      </c>
      <c r="U11" s="6">
        <v>5</v>
      </c>
      <c r="V11" s="10">
        <v>4</v>
      </c>
      <c r="W11" s="152">
        <v>4</v>
      </c>
      <c r="X11" s="152">
        <v>4</v>
      </c>
      <c r="Y11" s="152">
        <v>4</v>
      </c>
      <c r="Z11" s="10">
        <v>4</v>
      </c>
      <c r="AA11" s="11">
        <v>5</v>
      </c>
      <c r="AB11" s="157">
        <v>5</v>
      </c>
      <c r="AC11" s="157">
        <v>5</v>
      </c>
      <c r="AD11" s="157">
        <v>5</v>
      </c>
      <c r="AE11" s="11">
        <v>5</v>
      </c>
      <c r="AF11" s="2">
        <v>4</v>
      </c>
      <c r="AG11" s="2">
        <v>5</v>
      </c>
      <c r="AH11" s="9">
        <v>4</v>
      </c>
      <c r="AI11" s="9">
        <v>5</v>
      </c>
      <c r="AJ11" s="9">
        <v>5</v>
      </c>
      <c r="AK11" s="2"/>
    </row>
    <row r="12" spans="1:37" ht="25.5" x14ac:dyDescent="0.2">
      <c r="A12" s="2">
        <v>11</v>
      </c>
      <c r="B12" s="2">
        <v>1</v>
      </c>
      <c r="C12" s="1" t="s">
        <v>11</v>
      </c>
      <c r="D12" s="3">
        <v>1</v>
      </c>
      <c r="E12" s="2"/>
      <c r="F12" s="1"/>
      <c r="G12" s="1"/>
      <c r="H12" s="1"/>
      <c r="I12" s="164"/>
      <c r="J12" s="164"/>
      <c r="K12" s="1">
        <v>1</v>
      </c>
      <c r="L12" s="4">
        <v>5</v>
      </c>
      <c r="M12" s="4">
        <v>5</v>
      </c>
      <c r="N12" s="4">
        <v>5</v>
      </c>
      <c r="O12" s="5">
        <v>5</v>
      </c>
      <c r="P12" s="5">
        <v>5</v>
      </c>
      <c r="Q12" s="6">
        <v>5</v>
      </c>
      <c r="R12" s="6">
        <v>4</v>
      </c>
      <c r="S12" s="6">
        <v>5</v>
      </c>
      <c r="T12" s="6">
        <v>5</v>
      </c>
      <c r="U12" s="6">
        <v>5</v>
      </c>
      <c r="V12" s="10">
        <v>4</v>
      </c>
      <c r="W12" s="152">
        <v>4</v>
      </c>
      <c r="X12" s="152">
        <v>4</v>
      </c>
      <c r="Y12" s="152">
        <v>4</v>
      </c>
      <c r="Z12" s="10">
        <v>4</v>
      </c>
      <c r="AA12" s="11">
        <v>5</v>
      </c>
      <c r="AB12" s="157">
        <v>5</v>
      </c>
      <c r="AC12" s="157">
        <v>5</v>
      </c>
      <c r="AD12" s="157">
        <v>5</v>
      </c>
      <c r="AE12" s="11">
        <v>5</v>
      </c>
      <c r="AF12" s="2">
        <v>4</v>
      </c>
      <c r="AG12" s="2">
        <v>4</v>
      </c>
      <c r="AH12" s="9">
        <v>4</v>
      </c>
      <c r="AI12" s="9">
        <v>4</v>
      </c>
      <c r="AJ12" s="9">
        <v>4</v>
      </c>
      <c r="AK12" s="2"/>
    </row>
    <row r="13" spans="1:37" ht="12.75" customHeight="1" x14ac:dyDescent="0.2">
      <c r="A13" s="2">
        <v>12</v>
      </c>
      <c r="B13" s="2">
        <v>1</v>
      </c>
      <c r="C13" s="1" t="s">
        <v>10</v>
      </c>
      <c r="D13" s="3"/>
      <c r="E13" s="1"/>
      <c r="F13" s="1">
        <v>1</v>
      </c>
      <c r="G13" s="1"/>
      <c r="H13" s="2"/>
      <c r="I13" s="165"/>
      <c r="J13" s="165"/>
      <c r="K13" s="1"/>
      <c r="L13" s="4">
        <v>5</v>
      </c>
      <c r="M13" s="4">
        <v>5</v>
      </c>
      <c r="N13" s="4">
        <v>5</v>
      </c>
      <c r="O13" s="5">
        <v>5</v>
      </c>
      <c r="P13" s="5">
        <v>5</v>
      </c>
      <c r="Q13" s="6">
        <v>5</v>
      </c>
      <c r="R13" s="6">
        <v>4</v>
      </c>
      <c r="S13" s="6">
        <v>4</v>
      </c>
      <c r="T13" s="6">
        <v>4</v>
      </c>
      <c r="U13" s="6">
        <v>4</v>
      </c>
      <c r="V13" s="10">
        <v>3</v>
      </c>
      <c r="W13" s="152">
        <v>3</v>
      </c>
      <c r="X13" s="152">
        <v>2</v>
      </c>
      <c r="Y13" s="152">
        <v>2</v>
      </c>
      <c r="Z13" s="10">
        <v>2</v>
      </c>
      <c r="AA13" s="11">
        <v>4</v>
      </c>
      <c r="AB13" s="157">
        <v>5</v>
      </c>
      <c r="AC13" s="157">
        <v>4</v>
      </c>
      <c r="AD13" s="157">
        <v>4</v>
      </c>
      <c r="AE13" s="11">
        <v>4</v>
      </c>
      <c r="AF13" s="2">
        <v>4</v>
      </c>
      <c r="AG13" s="2">
        <v>5</v>
      </c>
      <c r="AH13" s="9">
        <v>4</v>
      </c>
      <c r="AI13" s="9">
        <v>4</v>
      </c>
      <c r="AJ13" s="9">
        <v>4</v>
      </c>
      <c r="AK13" s="2"/>
    </row>
    <row r="14" spans="1:37" ht="12.75" customHeight="1" x14ac:dyDescent="0.2">
      <c r="A14" s="2">
        <v>13</v>
      </c>
      <c r="B14" s="12">
        <v>1</v>
      </c>
      <c r="C14" s="1" t="s">
        <v>10</v>
      </c>
      <c r="D14" s="3"/>
      <c r="E14" s="2"/>
      <c r="F14" s="1">
        <v>1</v>
      </c>
      <c r="G14" s="1"/>
      <c r="H14" s="1"/>
      <c r="I14" s="164"/>
      <c r="J14" s="164"/>
      <c r="K14" s="1"/>
      <c r="L14" s="4">
        <v>4</v>
      </c>
      <c r="M14" s="4">
        <v>4</v>
      </c>
      <c r="N14" s="4">
        <v>4</v>
      </c>
      <c r="O14" s="5">
        <v>4</v>
      </c>
      <c r="P14" s="5">
        <v>4</v>
      </c>
      <c r="Q14" s="6">
        <v>4</v>
      </c>
      <c r="R14" s="6">
        <v>4</v>
      </c>
      <c r="S14" s="6">
        <v>3</v>
      </c>
      <c r="T14" s="6">
        <v>3</v>
      </c>
      <c r="U14" s="6">
        <v>4</v>
      </c>
      <c r="V14" s="10">
        <v>4</v>
      </c>
      <c r="W14" s="152">
        <v>4</v>
      </c>
      <c r="X14" s="152">
        <v>4</v>
      </c>
      <c r="Y14" s="152">
        <v>3</v>
      </c>
      <c r="Z14" s="10">
        <v>3</v>
      </c>
      <c r="AA14" s="11">
        <v>4</v>
      </c>
      <c r="AB14" s="157">
        <v>4</v>
      </c>
      <c r="AC14" s="157">
        <v>5</v>
      </c>
      <c r="AD14" s="157">
        <v>4</v>
      </c>
      <c r="AE14" s="11">
        <v>4</v>
      </c>
      <c r="AF14" s="2"/>
      <c r="AG14" s="2"/>
      <c r="AH14" s="9">
        <v>4</v>
      </c>
      <c r="AI14" s="9">
        <v>4</v>
      </c>
      <c r="AJ14" s="9">
        <v>4</v>
      </c>
      <c r="AK14" s="2"/>
    </row>
    <row r="15" spans="1:37" ht="12.75" customHeight="1" x14ac:dyDescent="0.2">
      <c r="A15" s="2">
        <v>14</v>
      </c>
      <c r="B15" s="2">
        <v>1</v>
      </c>
      <c r="C15" s="1" t="s">
        <v>10</v>
      </c>
      <c r="D15" s="3"/>
      <c r="E15" s="2"/>
      <c r="F15" s="1">
        <v>1</v>
      </c>
      <c r="G15" s="1"/>
      <c r="H15" s="1"/>
      <c r="I15" s="164"/>
      <c r="J15" s="164"/>
      <c r="K15" s="1"/>
      <c r="L15" s="4">
        <v>4</v>
      </c>
      <c r="M15" s="4">
        <v>4</v>
      </c>
      <c r="N15" s="4">
        <v>4</v>
      </c>
      <c r="O15" s="5">
        <v>4</v>
      </c>
      <c r="P15" s="5">
        <v>4</v>
      </c>
      <c r="Q15" s="6">
        <v>4</v>
      </c>
      <c r="R15" s="6">
        <v>4</v>
      </c>
      <c r="S15" s="6">
        <v>4</v>
      </c>
      <c r="T15" s="6">
        <v>4</v>
      </c>
      <c r="U15" s="6">
        <v>4</v>
      </c>
      <c r="V15" s="10">
        <v>2</v>
      </c>
      <c r="W15" s="152">
        <v>3</v>
      </c>
      <c r="X15" s="152">
        <v>2</v>
      </c>
      <c r="Y15" s="152">
        <v>2</v>
      </c>
      <c r="Z15" s="10">
        <v>2</v>
      </c>
      <c r="AA15" s="11">
        <v>3</v>
      </c>
      <c r="AB15" s="157">
        <v>4</v>
      </c>
      <c r="AC15" s="157">
        <v>4</v>
      </c>
      <c r="AD15" s="157">
        <v>4</v>
      </c>
      <c r="AE15" s="11">
        <v>4</v>
      </c>
      <c r="AF15" s="2">
        <v>4</v>
      </c>
      <c r="AG15" s="2">
        <v>4</v>
      </c>
      <c r="AH15" s="9">
        <v>4</v>
      </c>
      <c r="AI15" s="9">
        <v>4</v>
      </c>
      <c r="AJ15" s="9">
        <v>4</v>
      </c>
      <c r="AK15" s="2"/>
    </row>
    <row r="16" spans="1:37" ht="38.25" customHeight="1" x14ac:dyDescent="0.2">
      <c r="A16" s="2">
        <v>15</v>
      </c>
      <c r="B16" s="2">
        <v>1</v>
      </c>
      <c r="C16" s="1" t="s">
        <v>10</v>
      </c>
      <c r="D16" s="3">
        <v>1</v>
      </c>
      <c r="E16" s="2"/>
      <c r="F16" s="2">
        <v>1</v>
      </c>
      <c r="G16" s="1"/>
      <c r="H16" s="1"/>
      <c r="I16" s="164"/>
      <c r="J16" s="164"/>
      <c r="K16" s="2"/>
      <c r="L16" s="4">
        <v>4</v>
      </c>
      <c r="M16" s="4">
        <v>4</v>
      </c>
      <c r="N16" s="4">
        <v>4</v>
      </c>
      <c r="O16" s="5">
        <v>4</v>
      </c>
      <c r="P16" s="5">
        <v>4</v>
      </c>
      <c r="Q16" s="6">
        <v>4</v>
      </c>
      <c r="R16" s="6">
        <v>3</v>
      </c>
      <c r="S16" s="6">
        <v>4</v>
      </c>
      <c r="T16" s="6">
        <v>4</v>
      </c>
      <c r="U16" s="6">
        <v>4</v>
      </c>
      <c r="V16" s="10">
        <v>3</v>
      </c>
      <c r="W16" s="152">
        <v>4</v>
      </c>
      <c r="X16" s="152">
        <v>3</v>
      </c>
      <c r="Y16" s="152">
        <v>3</v>
      </c>
      <c r="Z16" s="10">
        <v>3</v>
      </c>
      <c r="AA16" s="11">
        <v>4</v>
      </c>
      <c r="AB16" s="157">
        <v>4</v>
      </c>
      <c r="AC16" s="157">
        <v>3</v>
      </c>
      <c r="AD16" s="157">
        <v>4</v>
      </c>
      <c r="AE16" s="11">
        <v>4</v>
      </c>
      <c r="AF16" s="2">
        <v>4</v>
      </c>
      <c r="AG16" s="2">
        <v>5</v>
      </c>
      <c r="AH16" s="9">
        <v>4</v>
      </c>
      <c r="AI16" s="9">
        <v>4</v>
      </c>
      <c r="AJ16" s="9">
        <v>4</v>
      </c>
      <c r="AK16" s="2"/>
    </row>
    <row r="17" spans="1:38" ht="25.5" customHeight="1" x14ac:dyDescent="0.2">
      <c r="A17" s="2">
        <v>16</v>
      </c>
      <c r="B17" s="2">
        <v>1</v>
      </c>
      <c r="C17" s="1" t="s">
        <v>11</v>
      </c>
      <c r="D17" s="3"/>
      <c r="E17" s="1"/>
      <c r="F17" s="2">
        <v>1</v>
      </c>
      <c r="G17" s="1"/>
      <c r="H17" s="1"/>
      <c r="I17" s="164"/>
      <c r="J17" s="164"/>
      <c r="K17" s="1"/>
      <c r="L17" s="4">
        <v>5</v>
      </c>
      <c r="M17" s="4">
        <v>5</v>
      </c>
      <c r="N17" s="4">
        <v>5</v>
      </c>
      <c r="O17" s="5">
        <v>5</v>
      </c>
      <c r="P17" s="5">
        <v>5</v>
      </c>
      <c r="Q17" s="6">
        <v>5</v>
      </c>
      <c r="R17" s="6">
        <v>3</v>
      </c>
      <c r="S17" s="6">
        <v>5</v>
      </c>
      <c r="T17" s="6">
        <v>5</v>
      </c>
      <c r="U17" s="6">
        <v>5</v>
      </c>
      <c r="V17" s="10">
        <v>3</v>
      </c>
      <c r="W17" s="152">
        <v>3</v>
      </c>
      <c r="X17" s="152">
        <v>3</v>
      </c>
      <c r="Y17" s="152">
        <v>3</v>
      </c>
      <c r="Z17" s="10">
        <v>3</v>
      </c>
      <c r="AA17" s="11">
        <v>4</v>
      </c>
      <c r="AB17" s="157">
        <v>4</v>
      </c>
      <c r="AC17" s="157">
        <v>4</v>
      </c>
      <c r="AD17" s="157">
        <v>4</v>
      </c>
      <c r="AE17" s="11">
        <v>4</v>
      </c>
      <c r="AF17" s="2">
        <v>5</v>
      </c>
      <c r="AG17" s="2">
        <v>5</v>
      </c>
      <c r="AH17" s="9">
        <v>3</v>
      </c>
      <c r="AI17" s="9">
        <v>4</v>
      </c>
      <c r="AJ17" s="9">
        <v>4</v>
      </c>
      <c r="AK17" s="2"/>
    </row>
    <row r="18" spans="1:38" ht="25.5" customHeight="1" x14ac:dyDescent="0.2">
      <c r="A18" s="2">
        <v>17</v>
      </c>
      <c r="B18" s="2">
        <v>1</v>
      </c>
      <c r="C18" s="1" t="s">
        <v>19</v>
      </c>
      <c r="D18" s="3"/>
      <c r="E18" s="1"/>
      <c r="F18" s="2">
        <v>1</v>
      </c>
      <c r="G18" s="1"/>
      <c r="H18" s="1"/>
      <c r="I18" s="164"/>
      <c r="J18" s="164"/>
      <c r="K18" s="1"/>
      <c r="L18" s="4">
        <v>5</v>
      </c>
      <c r="M18" s="4">
        <v>5</v>
      </c>
      <c r="N18" s="4">
        <v>5</v>
      </c>
      <c r="O18" s="5">
        <v>5</v>
      </c>
      <c r="P18" s="5">
        <v>5</v>
      </c>
      <c r="Q18" s="6">
        <v>5</v>
      </c>
      <c r="R18" s="6">
        <v>5</v>
      </c>
      <c r="S18" s="6">
        <v>5</v>
      </c>
      <c r="T18" s="6">
        <v>4</v>
      </c>
      <c r="U18" s="6">
        <v>4</v>
      </c>
      <c r="V18" s="10">
        <v>3</v>
      </c>
      <c r="W18" s="152">
        <v>3</v>
      </c>
      <c r="X18" s="152">
        <v>3</v>
      </c>
      <c r="Y18" s="152">
        <v>3</v>
      </c>
      <c r="Z18" s="10">
        <v>3</v>
      </c>
      <c r="AA18" s="11">
        <v>4</v>
      </c>
      <c r="AB18" s="157">
        <v>3</v>
      </c>
      <c r="AC18" s="157">
        <v>4</v>
      </c>
      <c r="AD18" s="157">
        <v>4</v>
      </c>
      <c r="AE18" s="11">
        <v>4</v>
      </c>
      <c r="AF18" s="2">
        <v>4</v>
      </c>
      <c r="AG18" s="2">
        <v>5</v>
      </c>
      <c r="AH18" s="9">
        <v>5</v>
      </c>
      <c r="AI18" s="9">
        <v>5</v>
      </c>
      <c r="AJ18" s="9">
        <v>5</v>
      </c>
      <c r="AK18" s="2"/>
    </row>
    <row r="19" spans="1:38" ht="12.75" customHeight="1" x14ac:dyDescent="0.2">
      <c r="A19" s="2">
        <v>18</v>
      </c>
      <c r="B19" s="2">
        <v>1</v>
      </c>
      <c r="C19" s="1" t="s">
        <v>19</v>
      </c>
      <c r="D19" s="3"/>
      <c r="E19" s="1"/>
      <c r="F19" s="1">
        <v>1</v>
      </c>
      <c r="G19" s="1"/>
      <c r="H19" s="2"/>
      <c r="I19" s="165"/>
      <c r="J19" s="165"/>
      <c r="K19" s="1"/>
      <c r="L19" s="4">
        <v>5</v>
      </c>
      <c r="M19" s="4">
        <v>5</v>
      </c>
      <c r="N19" s="4">
        <v>5</v>
      </c>
      <c r="O19" s="5">
        <v>5</v>
      </c>
      <c r="P19" s="5">
        <v>5</v>
      </c>
      <c r="Q19" s="6">
        <v>5</v>
      </c>
      <c r="R19" s="6">
        <v>5</v>
      </c>
      <c r="S19" s="6">
        <v>5</v>
      </c>
      <c r="T19" s="6">
        <v>5</v>
      </c>
      <c r="U19" s="6">
        <v>5</v>
      </c>
      <c r="V19" s="10">
        <v>5</v>
      </c>
      <c r="W19" s="152">
        <v>5</v>
      </c>
      <c r="X19" s="152">
        <v>5</v>
      </c>
      <c r="Y19" s="152">
        <v>5</v>
      </c>
      <c r="Z19" s="10">
        <v>5</v>
      </c>
      <c r="AA19" s="11">
        <v>5</v>
      </c>
      <c r="AB19" s="157">
        <v>5</v>
      </c>
      <c r="AC19" s="157">
        <v>5</v>
      </c>
      <c r="AD19" s="157">
        <v>5</v>
      </c>
      <c r="AE19" s="11">
        <v>5</v>
      </c>
      <c r="AF19" s="2">
        <v>5</v>
      </c>
      <c r="AG19" s="2">
        <v>5</v>
      </c>
      <c r="AH19" s="9">
        <v>5</v>
      </c>
      <c r="AI19" s="9">
        <v>5</v>
      </c>
      <c r="AJ19" s="9">
        <v>5</v>
      </c>
      <c r="AK19" s="2"/>
    </row>
    <row r="20" spans="1:38" ht="89.25" customHeight="1" x14ac:dyDescent="0.2">
      <c r="A20" s="2">
        <v>19</v>
      </c>
      <c r="B20" s="2">
        <v>1</v>
      </c>
      <c r="C20" s="1" t="s">
        <v>12</v>
      </c>
      <c r="D20" s="3"/>
      <c r="E20" s="1"/>
      <c r="F20" s="1"/>
      <c r="G20" s="1">
        <v>1</v>
      </c>
      <c r="H20" s="2"/>
      <c r="I20" s="165"/>
      <c r="J20" s="165"/>
      <c r="K20" s="1"/>
      <c r="L20" s="4">
        <v>5</v>
      </c>
      <c r="M20" s="4">
        <v>5</v>
      </c>
      <c r="N20" s="4">
        <v>5</v>
      </c>
      <c r="O20" s="5">
        <v>5</v>
      </c>
      <c r="P20" s="5">
        <v>5</v>
      </c>
      <c r="Q20" s="6">
        <v>5</v>
      </c>
      <c r="R20" s="6">
        <v>5</v>
      </c>
      <c r="S20" s="6">
        <v>5</v>
      </c>
      <c r="T20" s="6">
        <v>5</v>
      </c>
      <c r="U20" s="6">
        <v>5</v>
      </c>
      <c r="V20" s="10">
        <v>5</v>
      </c>
      <c r="W20" s="152">
        <v>5</v>
      </c>
      <c r="X20" s="152">
        <v>5</v>
      </c>
      <c r="Y20" s="152">
        <v>5</v>
      </c>
      <c r="Z20" s="10">
        <v>5</v>
      </c>
      <c r="AA20" s="11">
        <v>5</v>
      </c>
      <c r="AB20" s="157">
        <v>5</v>
      </c>
      <c r="AC20" s="157">
        <v>5</v>
      </c>
      <c r="AD20" s="157">
        <v>5</v>
      </c>
      <c r="AE20" s="11">
        <v>5</v>
      </c>
      <c r="AF20" s="2">
        <v>5</v>
      </c>
      <c r="AG20" s="2">
        <v>5</v>
      </c>
      <c r="AH20" s="9">
        <v>5</v>
      </c>
      <c r="AI20" s="9">
        <v>5</v>
      </c>
      <c r="AJ20" s="9">
        <v>5</v>
      </c>
      <c r="AK20" s="2"/>
      <c r="AL20" s="1" t="s">
        <v>16</v>
      </c>
    </row>
    <row r="21" spans="1:38" ht="12.75" customHeight="1" x14ac:dyDescent="0.2">
      <c r="A21" s="2">
        <v>20</v>
      </c>
      <c r="B21" s="2">
        <v>1</v>
      </c>
      <c r="C21" s="1" t="s">
        <v>12</v>
      </c>
      <c r="D21" s="3"/>
      <c r="E21" s="2"/>
      <c r="F21" s="1"/>
      <c r="G21" s="1"/>
      <c r="H21" s="1"/>
      <c r="I21" s="164"/>
      <c r="J21" s="164"/>
      <c r="K21" s="1">
        <v>1</v>
      </c>
      <c r="L21" s="4">
        <v>5</v>
      </c>
      <c r="M21" s="4">
        <v>5</v>
      </c>
      <c r="N21" s="4">
        <v>5</v>
      </c>
      <c r="O21" s="5">
        <v>5</v>
      </c>
      <c r="P21" s="5">
        <v>5</v>
      </c>
      <c r="Q21" s="6">
        <v>4</v>
      </c>
      <c r="R21" s="6">
        <v>4</v>
      </c>
      <c r="S21" s="6">
        <v>5</v>
      </c>
      <c r="T21" s="6">
        <v>3</v>
      </c>
      <c r="U21" s="6">
        <v>4</v>
      </c>
      <c r="V21" s="10">
        <v>3</v>
      </c>
      <c r="W21" s="152">
        <v>4</v>
      </c>
      <c r="X21" s="152">
        <v>2</v>
      </c>
      <c r="Y21" s="152">
        <v>3</v>
      </c>
      <c r="Z21" s="10">
        <v>3</v>
      </c>
      <c r="AA21" s="11">
        <v>4</v>
      </c>
      <c r="AB21" s="157">
        <v>4</v>
      </c>
      <c r="AC21" s="157">
        <v>3</v>
      </c>
      <c r="AD21" s="157"/>
      <c r="AE21" s="11"/>
      <c r="AF21" s="2">
        <v>4</v>
      </c>
      <c r="AG21" s="2">
        <v>4</v>
      </c>
      <c r="AH21" s="9">
        <v>3</v>
      </c>
      <c r="AI21" s="9">
        <v>4</v>
      </c>
      <c r="AJ21" s="9">
        <v>4</v>
      </c>
      <c r="AK21" s="2"/>
    </row>
    <row r="22" spans="1:38" ht="12.75" customHeight="1" x14ac:dyDescent="0.2">
      <c r="A22" s="2">
        <v>21</v>
      </c>
      <c r="B22" s="2">
        <v>1</v>
      </c>
      <c r="C22" s="1" t="s">
        <v>19</v>
      </c>
      <c r="D22" s="3">
        <v>1</v>
      </c>
      <c r="E22" s="2"/>
      <c r="F22" s="1">
        <v>1</v>
      </c>
      <c r="G22" s="1"/>
      <c r="H22" s="1"/>
      <c r="I22" s="164"/>
      <c r="J22" s="164"/>
      <c r="K22" s="1"/>
      <c r="L22" s="4">
        <v>4</v>
      </c>
      <c r="M22" s="4">
        <v>4</v>
      </c>
      <c r="N22" s="4">
        <v>4</v>
      </c>
      <c r="O22" s="5">
        <v>4</v>
      </c>
      <c r="P22" s="5">
        <v>4</v>
      </c>
      <c r="Q22" s="6">
        <v>4</v>
      </c>
      <c r="R22" s="6">
        <v>4</v>
      </c>
      <c r="S22" s="6">
        <v>4</v>
      </c>
      <c r="T22" s="6">
        <v>4</v>
      </c>
      <c r="U22" s="6">
        <v>4</v>
      </c>
      <c r="V22" s="10">
        <v>4</v>
      </c>
      <c r="W22" s="152">
        <v>4</v>
      </c>
      <c r="X22" s="152">
        <v>4</v>
      </c>
      <c r="Y22" s="152">
        <v>4</v>
      </c>
      <c r="Z22" s="10">
        <v>4</v>
      </c>
      <c r="AA22" s="11">
        <v>4</v>
      </c>
      <c r="AB22" s="157">
        <v>4</v>
      </c>
      <c r="AC22" s="157">
        <v>4</v>
      </c>
      <c r="AD22" s="157">
        <v>4</v>
      </c>
      <c r="AE22" s="11">
        <v>4</v>
      </c>
      <c r="AF22" s="2">
        <v>4</v>
      </c>
      <c r="AG22" s="2">
        <v>4</v>
      </c>
      <c r="AH22" s="9">
        <v>4</v>
      </c>
      <c r="AI22" s="9">
        <v>4</v>
      </c>
      <c r="AJ22" s="9">
        <v>4</v>
      </c>
      <c r="AK22" s="2"/>
    </row>
    <row r="23" spans="1:38" ht="12.75" customHeight="1" x14ac:dyDescent="0.2">
      <c r="A23" s="2">
        <v>22</v>
      </c>
      <c r="B23" s="2">
        <v>1</v>
      </c>
      <c r="C23" s="1" t="s">
        <v>14</v>
      </c>
      <c r="D23" s="3">
        <v>1</v>
      </c>
      <c r="E23" s="1"/>
      <c r="F23" s="1">
        <v>1</v>
      </c>
      <c r="G23" s="1"/>
      <c r="H23" s="2"/>
      <c r="I23" s="165"/>
      <c r="J23" s="165"/>
      <c r="K23" s="1"/>
      <c r="L23" s="4">
        <v>5</v>
      </c>
      <c r="M23" s="4">
        <v>5</v>
      </c>
      <c r="N23" s="4">
        <v>5</v>
      </c>
      <c r="O23" s="5">
        <v>5</v>
      </c>
      <c r="P23" s="5">
        <v>5</v>
      </c>
      <c r="Q23" s="6">
        <v>5</v>
      </c>
      <c r="R23" s="6">
        <v>4</v>
      </c>
      <c r="S23" s="6">
        <v>4</v>
      </c>
      <c r="T23" s="6">
        <v>4</v>
      </c>
      <c r="U23" s="6">
        <v>5</v>
      </c>
      <c r="V23" s="10">
        <v>4</v>
      </c>
      <c r="W23" s="152">
        <v>4</v>
      </c>
      <c r="X23" s="152">
        <v>4</v>
      </c>
      <c r="Y23" s="152">
        <v>4</v>
      </c>
      <c r="Z23" s="10">
        <v>4</v>
      </c>
      <c r="AA23" s="11">
        <v>4</v>
      </c>
      <c r="AB23" s="157">
        <v>4</v>
      </c>
      <c r="AC23" s="157">
        <v>5</v>
      </c>
      <c r="AD23" s="157">
        <v>4</v>
      </c>
      <c r="AE23" s="11">
        <v>4</v>
      </c>
      <c r="AF23" s="2">
        <v>4</v>
      </c>
      <c r="AG23" s="2">
        <v>4</v>
      </c>
      <c r="AH23" s="9">
        <v>4</v>
      </c>
      <c r="AI23" s="9">
        <v>4</v>
      </c>
      <c r="AJ23" s="9">
        <v>4</v>
      </c>
      <c r="AK23" s="2"/>
    </row>
    <row r="24" spans="1:38" ht="12.75" customHeight="1" x14ac:dyDescent="0.2">
      <c r="A24" s="2">
        <v>23</v>
      </c>
      <c r="B24" s="2">
        <v>1</v>
      </c>
      <c r="C24" s="1" t="s">
        <v>113</v>
      </c>
      <c r="D24" s="3">
        <v>1</v>
      </c>
      <c r="E24" s="2"/>
      <c r="F24" s="1">
        <v>1</v>
      </c>
      <c r="G24" s="1"/>
      <c r="H24" s="2"/>
      <c r="I24" s="165"/>
      <c r="J24" s="165"/>
      <c r="K24" s="1"/>
      <c r="L24" s="4">
        <v>5</v>
      </c>
      <c r="M24" s="4">
        <v>5</v>
      </c>
      <c r="N24" s="4">
        <v>5</v>
      </c>
      <c r="O24" s="5">
        <v>5</v>
      </c>
      <c r="P24" s="5">
        <v>5</v>
      </c>
      <c r="Q24" s="6">
        <v>4</v>
      </c>
      <c r="R24" s="6">
        <v>4</v>
      </c>
      <c r="S24" s="6">
        <v>5</v>
      </c>
      <c r="T24" s="6">
        <v>4</v>
      </c>
      <c r="U24" s="6">
        <v>5</v>
      </c>
      <c r="V24" s="10">
        <v>4</v>
      </c>
      <c r="W24" s="152">
        <v>4</v>
      </c>
      <c r="X24" s="152">
        <v>5</v>
      </c>
      <c r="Y24" s="152">
        <v>4</v>
      </c>
      <c r="Z24" s="10">
        <v>4</v>
      </c>
      <c r="AA24" s="11">
        <v>5</v>
      </c>
      <c r="AB24" s="157">
        <v>5</v>
      </c>
      <c r="AC24" s="157">
        <v>5</v>
      </c>
      <c r="AD24" s="157">
        <v>5</v>
      </c>
      <c r="AE24" s="11">
        <v>5</v>
      </c>
      <c r="AF24" s="2">
        <v>5</v>
      </c>
      <c r="AG24" s="2">
        <v>4</v>
      </c>
      <c r="AH24" s="9">
        <v>4</v>
      </c>
      <c r="AI24" s="9">
        <v>4</v>
      </c>
      <c r="AJ24" s="9">
        <v>4</v>
      </c>
      <c r="AK24" s="2"/>
    </row>
    <row r="25" spans="1:38" ht="12.75" customHeight="1" x14ac:dyDescent="0.2">
      <c r="A25" s="2">
        <v>24</v>
      </c>
      <c r="B25" s="2">
        <v>1</v>
      </c>
      <c r="C25" s="1" t="s">
        <v>113</v>
      </c>
      <c r="D25" s="3">
        <v>1</v>
      </c>
      <c r="E25" s="1"/>
      <c r="F25" s="2"/>
      <c r="G25" s="1"/>
      <c r="H25" s="1"/>
      <c r="I25" s="164"/>
      <c r="J25" s="164"/>
      <c r="K25" s="1"/>
      <c r="L25" s="4">
        <v>5</v>
      </c>
      <c r="M25" s="4">
        <v>5</v>
      </c>
      <c r="N25" s="4">
        <v>5</v>
      </c>
      <c r="O25" s="5">
        <v>5</v>
      </c>
      <c r="P25" s="5">
        <v>5</v>
      </c>
      <c r="Q25" s="6">
        <v>5</v>
      </c>
      <c r="R25" s="6">
        <v>3</v>
      </c>
      <c r="S25" s="6">
        <v>5</v>
      </c>
      <c r="T25" s="6">
        <v>4</v>
      </c>
      <c r="U25" s="6">
        <v>5</v>
      </c>
      <c r="V25" s="10">
        <v>3</v>
      </c>
      <c r="W25" s="152">
        <v>3</v>
      </c>
      <c r="X25" s="152">
        <v>3</v>
      </c>
      <c r="Y25" s="152">
        <v>3</v>
      </c>
      <c r="Z25" s="10">
        <v>3</v>
      </c>
      <c r="AA25" s="11">
        <v>4</v>
      </c>
      <c r="AB25" s="157">
        <v>5</v>
      </c>
      <c r="AC25" s="157">
        <v>4</v>
      </c>
      <c r="AD25" s="157">
        <v>4</v>
      </c>
      <c r="AE25" s="11">
        <v>4</v>
      </c>
      <c r="AF25" s="2">
        <v>5</v>
      </c>
      <c r="AG25" s="2">
        <v>5</v>
      </c>
      <c r="AH25" s="9">
        <v>5</v>
      </c>
      <c r="AI25" s="9">
        <v>5</v>
      </c>
      <c r="AJ25" s="9">
        <v>5</v>
      </c>
      <c r="AK25" s="2"/>
    </row>
    <row r="26" spans="1:38" ht="25.5" x14ac:dyDescent="0.2">
      <c r="A26" s="2">
        <v>25</v>
      </c>
      <c r="B26" s="2">
        <v>1</v>
      </c>
      <c r="C26" s="1" t="s">
        <v>11</v>
      </c>
      <c r="D26" s="3"/>
      <c r="E26" s="2"/>
      <c r="F26" s="1"/>
      <c r="G26" s="1"/>
      <c r="H26" s="1">
        <v>1</v>
      </c>
      <c r="I26" s="164"/>
      <c r="J26" s="164"/>
      <c r="K26" s="1"/>
      <c r="L26" s="4">
        <v>5</v>
      </c>
      <c r="M26" s="4">
        <v>5</v>
      </c>
      <c r="N26" s="4">
        <v>5</v>
      </c>
      <c r="O26" s="5">
        <v>5</v>
      </c>
      <c r="P26" s="5">
        <v>5</v>
      </c>
      <c r="Q26" s="6">
        <v>5</v>
      </c>
      <c r="R26" s="6">
        <v>3</v>
      </c>
      <c r="S26" s="6">
        <v>3</v>
      </c>
      <c r="T26" s="6">
        <v>4</v>
      </c>
      <c r="U26" s="6">
        <v>5</v>
      </c>
      <c r="V26" s="10">
        <v>4</v>
      </c>
      <c r="W26" s="152">
        <v>5</v>
      </c>
      <c r="X26" s="152">
        <v>4</v>
      </c>
      <c r="Y26" s="152">
        <v>3</v>
      </c>
      <c r="Z26" s="10">
        <v>1</v>
      </c>
      <c r="AA26" s="11">
        <v>5</v>
      </c>
      <c r="AB26" s="157">
        <v>5</v>
      </c>
      <c r="AC26" s="157">
        <v>4</v>
      </c>
      <c r="AD26" s="157">
        <v>3</v>
      </c>
      <c r="AE26" s="11">
        <v>4</v>
      </c>
      <c r="AF26" s="2">
        <v>4</v>
      </c>
      <c r="AG26" s="2">
        <v>4</v>
      </c>
      <c r="AH26" s="9">
        <v>5</v>
      </c>
      <c r="AI26" s="9">
        <v>5</v>
      </c>
      <c r="AJ26" s="9">
        <v>5</v>
      </c>
      <c r="AK26" s="2"/>
    </row>
    <row r="27" spans="1:38" ht="38.25" customHeight="1" x14ac:dyDescent="0.2">
      <c r="A27" s="2">
        <v>26</v>
      </c>
      <c r="B27" s="2">
        <v>1</v>
      </c>
      <c r="C27" s="1" t="s">
        <v>11</v>
      </c>
      <c r="D27" s="3">
        <v>1</v>
      </c>
      <c r="E27" s="2"/>
      <c r="F27" s="1"/>
      <c r="G27" s="1"/>
      <c r="H27" s="2"/>
      <c r="I27" s="165"/>
      <c r="J27" s="165"/>
      <c r="K27" s="1"/>
      <c r="L27" s="4">
        <v>4</v>
      </c>
      <c r="M27" s="4">
        <v>4</v>
      </c>
      <c r="N27" s="4">
        <v>4</v>
      </c>
      <c r="O27" s="5">
        <v>4</v>
      </c>
      <c r="P27" s="5">
        <v>4</v>
      </c>
      <c r="Q27" s="6">
        <v>4</v>
      </c>
      <c r="R27" s="6">
        <v>4</v>
      </c>
      <c r="S27" s="6">
        <v>4</v>
      </c>
      <c r="T27" s="6">
        <v>4</v>
      </c>
      <c r="U27" s="6">
        <v>4</v>
      </c>
      <c r="V27" s="10">
        <v>3</v>
      </c>
      <c r="W27" s="152">
        <v>4</v>
      </c>
      <c r="X27" s="152">
        <v>3</v>
      </c>
      <c r="Y27" s="152">
        <v>3</v>
      </c>
      <c r="Z27" s="10">
        <v>3</v>
      </c>
      <c r="AA27" s="11">
        <v>4</v>
      </c>
      <c r="AB27" s="157">
        <v>4</v>
      </c>
      <c r="AC27" s="157">
        <v>4</v>
      </c>
      <c r="AD27" s="157">
        <v>4</v>
      </c>
      <c r="AE27" s="11">
        <v>4</v>
      </c>
      <c r="AF27" s="2">
        <v>4</v>
      </c>
      <c r="AG27" s="2">
        <v>4</v>
      </c>
      <c r="AH27" s="9">
        <v>4</v>
      </c>
      <c r="AI27" s="9">
        <v>4</v>
      </c>
      <c r="AJ27" s="9">
        <v>4</v>
      </c>
      <c r="AK27" s="2"/>
    </row>
    <row r="28" spans="1:38" ht="12.75" customHeight="1" x14ac:dyDescent="0.2">
      <c r="A28" s="2">
        <v>27</v>
      </c>
      <c r="B28" s="2">
        <v>1</v>
      </c>
      <c r="C28" s="1" t="s">
        <v>14</v>
      </c>
      <c r="D28" s="3"/>
      <c r="E28" s="1"/>
      <c r="F28" s="2"/>
      <c r="G28" s="1"/>
      <c r="H28" s="1"/>
      <c r="I28" s="164"/>
      <c r="J28" s="164">
        <v>1</v>
      </c>
      <c r="K28" s="1"/>
      <c r="L28" s="4">
        <v>5</v>
      </c>
      <c r="M28" s="4">
        <v>4</v>
      </c>
      <c r="N28" s="4">
        <v>5</v>
      </c>
      <c r="O28" s="5">
        <v>5</v>
      </c>
      <c r="P28" s="5">
        <v>5</v>
      </c>
      <c r="Q28" s="6">
        <v>3</v>
      </c>
      <c r="R28" s="6">
        <v>4</v>
      </c>
      <c r="S28" s="6">
        <v>4</v>
      </c>
      <c r="T28" s="6">
        <v>4</v>
      </c>
      <c r="U28" s="6">
        <v>4</v>
      </c>
      <c r="V28" s="10">
        <v>2</v>
      </c>
      <c r="W28" s="152">
        <v>2</v>
      </c>
      <c r="X28" s="152">
        <v>2</v>
      </c>
      <c r="Y28" s="152">
        <v>2</v>
      </c>
      <c r="Z28" s="10">
        <v>2</v>
      </c>
      <c r="AA28" s="11">
        <v>4</v>
      </c>
      <c r="AB28" s="157">
        <v>4</v>
      </c>
      <c r="AC28" s="157">
        <v>4</v>
      </c>
      <c r="AD28" s="157"/>
      <c r="AE28" s="11"/>
      <c r="AF28" s="2">
        <v>5</v>
      </c>
      <c r="AG28" s="2">
        <v>5</v>
      </c>
      <c r="AH28" s="9">
        <v>4</v>
      </c>
      <c r="AI28" s="9">
        <v>4</v>
      </c>
      <c r="AJ28" s="9">
        <v>4</v>
      </c>
      <c r="AK28" s="2"/>
    </row>
    <row r="29" spans="1:38" ht="12.75" customHeight="1" x14ac:dyDescent="0.2">
      <c r="A29" s="2">
        <v>28</v>
      </c>
      <c r="B29" s="2">
        <v>1</v>
      </c>
      <c r="C29" s="1" t="s">
        <v>14</v>
      </c>
      <c r="D29" s="3">
        <v>1</v>
      </c>
      <c r="E29" s="2"/>
      <c r="F29" s="1">
        <v>1</v>
      </c>
      <c r="G29" s="1"/>
      <c r="H29" s="1"/>
      <c r="I29" s="164"/>
      <c r="J29" s="164"/>
      <c r="K29" s="1"/>
      <c r="L29" s="4">
        <v>5</v>
      </c>
      <c r="M29" s="4">
        <v>5</v>
      </c>
      <c r="N29" s="4">
        <v>4</v>
      </c>
      <c r="O29" s="5">
        <v>4</v>
      </c>
      <c r="P29" s="5">
        <v>5</v>
      </c>
      <c r="Q29" s="6">
        <v>5</v>
      </c>
      <c r="R29" s="6">
        <v>4</v>
      </c>
      <c r="S29" s="6">
        <v>3</v>
      </c>
      <c r="T29" s="6">
        <v>3</v>
      </c>
      <c r="U29" s="6">
        <v>4</v>
      </c>
      <c r="V29" s="10">
        <v>4</v>
      </c>
      <c r="W29" s="152">
        <v>3</v>
      </c>
      <c r="X29" s="152">
        <v>4</v>
      </c>
      <c r="Y29" s="152">
        <v>4</v>
      </c>
      <c r="Z29" s="10">
        <v>4</v>
      </c>
      <c r="AA29" s="11">
        <v>4</v>
      </c>
      <c r="AB29" s="157">
        <v>4</v>
      </c>
      <c r="AC29" s="157">
        <v>4</v>
      </c>
      <c r="AD29" s="157">
        <v>3</v>
      </c>
      <c r="AE29" s="11">
        <v>3</v>
      </c>
      <c r="AF29" s="2">
        <v>4</v>
      </c>
      <c r="AG29" s="2">
        <v>4</v>
      </c>
      <c r="AH29" s="9">
        <v>4</v>
      </c>
      <c r="AI29" s="9">
        <v>4</v>
      </c>
      <c r="AJ29" s="9">
        <v>4</v>
      </c>
      <c r="AK29" s="2"/>
    </row>
    <row r="30" spans="1:38" ht="12.75" customHeight="1" x14ac:dyDescent="0.2">
      <c r="A30" s="2">
        <v>29</v>
      </c>
      <c r="B30" s="2">
        <v>1</v>
      </c>
      <c r="C30" s="1" t="s">
        <v>14</v>
      </c>
      <c r="D30" s="3">
        <v>1</v>
      </c>
      <c r="E30" s="1"/>
      <c r="F30" s="1"/>
      <c r="G30" s="1"/>
      <c r="H30" s="2"/>
      <c r="I30" s="165"/>
      <c r="J30" s="165"/>
      <c r="K30" s="1"/>
      <c r="L30" s="4">
        <v>4</v>
      </c>
      <c r="M30" s="4">
        <v>5</v>
      </c>
      <c r="N30" s="4">
        <v>5</v>
      </c>
      <c r="O30" s="5">
        <v>5</v>
      </c>
      <c r="P30" s="5">
        <v>4</v>
      </c>
      <c r="Q30" s="6">
        <v>3</v>
      </c>
      <c r="R30" s="6">
        <v>3</v>
      </c>
      <c r="S30" s="6">
        <v>4</v>
      </c>
      <c r="T30" s="6">
        <v>5</v>
      </c>
      <c r="U30" s="6">
        <v>5</v>
      </c>
      <c r="V30" s="10">
        <v>3</v>
      </c>
      <c r="W30" s="152">
        <v>4</v>
      </c>
      <c r="X30" s="152">
        <v>4</v>
      </c>
      <c r="Y30" s="152">
        <v>4</v>
      </c>
      <c r="Z30" s="10">
        <v>4</v>
      </c>
      <c r="AA30" s="11">
        <v>4</v>
      </c>
      <c r="AB30" s="157">
        <v>5</v>
      </c>
      <c r="AC30" s="157">
        <v>5</v>
      </c>
      <c r="AD30" s="157">
        <v>5</v>
      </c>
      <c r="AE30" s="11">
        <v>5</v>
      </c>
      <c r="AF30" s="2">
        <v>4</v>
      </c>
      <c r="AG30" s="2">
        <v>4</v>
      </c>
      <c r="AH30" s="9">
        <v>5</v>
      </c>
      <c r="AI30" s="9">
        <v>5</v>
      </c>
      <c r="AJ30" s="9">
        <v>5</v>
      </c>
      <c r="AK30" s="2"/>
    </row>
    <row r="31" spans="1:38" ht="12.75" customHeight="1" x14ac:dyDescent="0.2">
      <c r="A31" s="2">
        <v>30</v>
      </c>
      <c r="B31" s="2">
        <v>1</v>
      </c>
      <c r="C31" s="1" t="s">
        <v>18</v>
      </c>
      <c r="D31" s="3"/>
      <c r="E31" s="1"/>
      <c r="F31" s="1">
        <v>1</v>
      </c>
      <c r="G31" s="1"/>
      <c r="H31" s="1"/>
      <c r="I31" s="164"/>
      <c r="J31" s="164"/>
      <c r="K31" s="1">
        <v>1</v>
      </c>
      <c r="L31" s="4">
        <v>4</v>
      </c>
      <c r="M31" s="4">
        <v>2</v>
      </c>
      <c r="N31" s="4">
        <v>4</v>
      </c>
      <c r="O31" s="5">
        <v>4</v>
      </c>
      <c r="P31" s="5">
        <v>4</v>
      </c>
      <c r="Q31" s="6">
        <v>3</v>
      </c>
      <c r="R31" s="6">
        <v>2</v>
      </c>
      <c r="S31" s="6">
        <v>4</v>
      </c>
      <c r="T31" s="6">
        <v>3</v>
      </c>
      <c r="U31" s="6">
        <v>4</v>
      </c>
      <c r="V31" s="10">
        <v>4</v>
      </c>
      <c r="W31" s="152">
        <v>4</v>
      </c>
      <c r="X31" s="152">
        <v>4</v>
      </c>
      <c r="Y31" s="152">
        <v>3</v>
      </c>
      <c r="Z31" s="10">
        <v>3</v>
      </c>
      <c r="AA31" s="11">
        <v>4</v>
      </c>
      <c r="AB31" s="157">
        <v>4</v>
      </c>
      <c r="AC31" s="157">
        <v>3</v>
      </c>
      <c r="AD31" s="157">
        <v>3</v>
      </c>
      <c r="AE31" s="11">
        <v>3</v>
      </c>
      <c r="AF31" s="2">
        <v>4</v>
      </c>
      <c r="AG31" s="2">
        <v>4</v>
      </c>
      <c r="AH31" s="9">
        <v>4</v>
      </c>
      <c r="AI31" s="9">
        <v>4</v>
      </c>
      <c r="AJ31" s="9">
        <v>4</v>
      </c>
      <c r="AK31" s="2"/>
    </row>
    <row r="32" spans="1:38" ht="12.75" customHeight="1" x14ac:dyDescent="0.2">
      <c r="A32" s="2">
        <v>31</v>
      </c>
      <c r="B32" s="2">
        <v>1</v>
      </c>
      <c r="C32" s="1" t="s">
        <v>12</v>
      </c>
      <c r="D32" s="3"/>
      <c r="E32" s="1"/>
      <c r="F32" s="1"/>
      <c r="G32" s="1"/>
      <c r="H32" s="2"/>
      <c r="I32" s="165">
        <v>1</v>
      </c>
      <c r="J32" s="165"/>
      <c r="K32" s="1"/>
      <c r="L32" s="4">
        <v>5</v>
      </c>
      <c r="M32" s="4">
        <v>5</v>
      </c>
      <c r="N32" s="4">
        <v>5</v>
      </c>
      <c r="O32" s="5">
        <v>5</v>
      </c>
      <c r="P32" s="5">
        <v>5</v>
      </c>
      <c r="Q32" s="6">
        <v>5</v>
      </c>
      <c r="R32" s="6">
        <v>4</v>
      </c>
      <c r="S32" s="6">
        <v>4</v>
      </c>
      <c r="T32" s="6">
        <v>5</v>
      </c>
      <c r="U32" s="6">
        <v>5</v>
      </c>
      <c r="V32" s="10">
        <v>5</v>
      </c>
      <c r="W32" s="152">
        <v>5</v>
      </c>
      <c r="X32" s="152">
        <v>5</v>
      </c>
      <c r="Y32" s="152">
        <v>5</v>
      </c>
      <c r="Z32" s="10">
        <v>5</v>
      </c>
      <c r="AA32" s="11">
        <v>4</v>
      </c>
      <c r="AB32" s="157">
        <v>4</v>
      </c>
      <c r="AC32" s="157">
        <v>4</v>
      </c>
      <c r="AD32" s="157">
        <v>4</v>
      </c>
      <c r="AE32" s="11">
        <v>4</v>
      </c>
      <c r="AF32" s="2">
        <v>4</v>
      </c>
      <c r="AG32" s="2">
        <v>4</v>
      </c>
      <c r="AH32" s="9">
        <v>4</v>
      </c>
      <c r="AI32" s="9">
        <v>4</v>
      </c>
      <c r="AJ32" s="9">
        <v>4</v>
      </c>
      <c r="AK32" s="2"/>
    </row>
    <row r="33" spans="1:37" ht="25.5" customHeight="1" x14ac:dyDescent="0.2">
      <c r="A33" s="2">
        <v>32</v>
      </c>
      <c r="B33" s="2">
        <v>1</v>
      </c>
      <c r="C33" s="1" t="s">
        <v>11</v>
      </c>
      <c r="D33" s="3">
        <v>1</v>
      </c>
      <c r="E33" s="2"/>
      <c r="F33" s="1"/>
      <c r="G33" s="1"/>
      <c r="H33" s="1"/>
      <c r="I33" s="164"/>
      <c r="J33" s="164">
        <v>1</v>
      </c>
      <c r="K33" s="1"/>
      <c r="L33" s="4">
        <v>5</v>
      </c>
      <c r="M33" s="4">
        <v>5</v>
      </c>
      <c r="N33" s="4">
        <v>5</v>
      </c>
      <c r="O33" s="5">
        <v>5</v>
      </c>
      <c r="P33" s="5">
        <v>5</v>
      </c>
      <c r="Q33" s="6">
        <v>3</v>
      </c>
      <c r="R33" s="6">
        <v>4</v>
      </c>
      <c r="S33" s="6">
        <v>3</v>
      </c>
      <c r="T33" s="6">
        <v>4</v>
      </c>
      <c r="U33" s="6">
        <v>4</v>
      </c>
      <c r="V33" s="10">
        <v>3</v>
      </c>
      <c r="W33" s="152">
        <v>3</v>
      </c>
      <c r="X33" s="152">
        <v>3</v>
      </c>
      <c r="Y33" s="152">
        <v>3</v>
      </c>
      <c r="Z33" s="10">
        <v>3</v>
      </c>
      <c r="AA33" s="11">
        <v>3</v>
      </c>
      <c r="AB33" s="157">
        <v>4</v>
      </c>
      <c r="AC33" s="157">
        <v>3</v>
      </c>
      <c r="AD33" s="157">
        <v>4</v>
      </c>
      <c r="AE33" s="11">
        <v>4</v>
      </c>
      <c r="AF33" s="2">
        <v>4</v>
      </c>
      <c r="AG33" s="2">
        <v>4</v>
      </c>
      <c r="AH33" s="9">
        <v>4</v>
      </c>
      <c r="AI33" s="9">
        <v>4</v>
      </c>
      <c r="AJ33" s="9">
        <v>4</v>
      </c>
      <c r="AK33" s="2"/>
    </row>
    <row r="34" spans="1:37" ht="25.5" x14ac:dyDescent="0.2">
      <c r="A34" s="2">
        <v>33</v>
      </c>
      <c r="B34" s="2">
        <v>1</v>
      </c>
      <c r="C34" s="1" t="s">
        <v>11</v>
      </c>
      <c r="D34" s="3"/>
      <c r="E34" s="1"/>
      <c r="F34" s="2">
        <v>1</v>
      </c>
      <c r="G34" s="1"/>
      <c r="H34" s="1"/>
      <c r="I34" s="164"/>
      <c r="J34" s="164"/>
      <c r="K34" s="1"/>
      <c r="L34" s="4">
        <v>5</v>
      </c>
      <c r="M34" s="4">
        <v>5</v>
      </c>
      <c r="N34" s="4">
        <v>5</v>
      </c>
      <c r="O34" s="5">
        <v>5</v>
      </c>
      <c r="P34" s="5">
        <v>5</v>
      </c>
      <c r="Q34" s="6">
        <v>5</v>
      </c>
      <c r="R34" s="6">
        <v>5</v>
      </c>
      <c r="S34" s="6">
        <v>5</v>
      </c>
      <c r="T34" s="6">
        <v>5</v>
      </c>
      <c r="U34" s="6">
        <v>5</v>
      </c>
      <c r="V34" s="10">
        <v>4</v>
      </c>
      <c r="W34" s="152">
        <v>4</v>
      </c>
      <c r="X34" s="152">
        <v>4</v>
      </c>
      <c r="Y34" s="152">
        <v>4</v>
      </c>
      <c r="Z34" s="10">
        <v>4</v>
      </c>
      <c r="AA34" s="11">
        <v>5</v>
      </c>
      <c r="AB34" s="157">
        <v>5</v>
      </c>
      <c r="AC34" s="157">
        <v>5</v>
      </c>
      <c r="AD34" s="157">
        <v>5</v>
      </c>
      <c r="AE34" s="11">
        <v>5</v>
      </c>
      <c r="AF34" s="2">
        <v>4</v>
      </c>
      <c r="AG34" s="2">
        <v>4</v>
      </c>
      <c r="AH34" s="9">
        <v>4</v>
      </c>
      <c r="AI34" s="9">
        <v>4</v>
      </c>
      <c r="AJ34" s="9">
        <v>4</v>
      </c>
      <c r="AK34" s="2"/>
    </row>
    <row r="35" spans="1:37" ht="25.5" x14ac:dyDescent="0.2">
      <c r="A35" s="2">
        <v>34</v>
      </c>
      <c r="B35" s="2">
        <v>1</v>
      </c>
      <c r="C35" s="1" t="s">
        <v>11</v>
      </c>
      <c r="D35" s="3">
        <v>1</v>
      </c>
      <c r="E35" s="2"/>
      <c r="F35" s="1">
        <v>1</v>
      </c>
      <c r="G35" s="1"/>
      <c r="H35" s="1"/>
      <c r="I35" s="164"/>
      <c r="J35" s="164"/>
      <c r="K35" s="1"/>
      <c r="L35" s="4">
        <v>5</v>
      </c>
      <c r="M35" s="4">
        <v>5</v>
      </c>
      <c r="N35" s="4">
        <v>3</v>
      </c>
      <c r="O35" s="5">
        <v>5</v>
      </c>
      <c r="P35" s="5">
        <v>5</v>
      </c>
      <c r="Q35" s="6">
        <v>4</v>
      </c>
      <c r="R35" s="6">
        <v>4</v>
      </c>
      <c r="S35" s="6">
        <v>4</v>
      </c>
      <c r="T35" s="6">
        <v>4</v>
      </c>
      <c r="U35" s="6">
        <v>4</v>
      </c>
      <c r="V35" s="10">
        <v>4</v>
      </c>
      <c r="W35" s="152">
        <v>4</v>
      </c>
      <c r="X35" s="152">
        <v>4</v>
      </c>
      <c r="Y35" s="152">
        <v>4</v>
      </c>
      <c r="Z35" s="10">
        <v>3</v>
      </c>
      <c r="AA35" s="11">
        <v>4</v>
      </c>
      <c r="AB35" s="157">
        <v>4</v>
      </c>
      <c r="AC35" s="157">
        <v>4</v>
      </c>
      <c r="AD35" s="157">
        <v>4</v>
      </c>
      <c r="AE35" s="11">
        <v>4</v>
      </c>
      <c r="AF35" s="2">
        <v>4</v>
      </c>
      <c r="AG35" s="2">
        <v>4</v>
      </c>
      <c r="AH35" s="9">
        <v>4</v>
      </c>
      <c r="AI35" s="9">
        <v>4</v>
      </c>
      <c r="AJ35" s="9">
        <v>4</v>
      </c>
      <c r="AK35" s="2"/>
    </row>
    <row r="36" spans="1:37" ht="12.75" customHeight="1" x14ac:dyDescent="0.2">
      <c r="A36" s="2">
        <v>35</v>
      </c>
      <c r="B36" s="2">
        <v>1</v>
      </c>
      <c r="C36" s="1" t="s">
        <v>13</v>
      </c>
      <c r="D36" s="3"/>
      <c r="E36" s="1"/>
      <c r="F36" s="2">
        <v>1</v>
      </c>
      <c r="G36" s="1"/>
      <c r="H36" s="1"/>
      <c r="I36" s="164"/>
      <c r="J36" s="164"/>
      <c r="K36" s="1"/>
      <c r="L36" s="4">
        <v>4</v>
      </c>
      <c r="M36" s="4">
        <v>4</v>
      </c>
      <c r="N36" s="4">
        <v>5</v>
      </c>
      <c r="O36" s="5">
        <v>5</v>
      </c>
      <c r="P36" s="5">
        <v>5</v>
      </c>
      <c r="Q36" s="6">
        <v>4</v>
      </c>
      <c r="R36" s="6">
        <v>3</v>
      </c>
      <c r="S36" s="6">
        <v>4</v>
      </c>
      <c r="T36" s="6">
        <v>4</v>
      </c>
      <c r="U36" s="6">
        <v>3</v>
      </c>
      <c r="V36" s="10">
        <v>4</v>
      </c>
      <c r="W36" s="152">
        <v>4</v>
      </c>
      <c r="X36" s="152">
        <v>4</v>
      </c>
      <c r="Y36" s="152">
        <v>3</v>
      </c>
      <c r="Z36" s="10">
        <v>3</v>
      </c>
      <c r="AA36" s="11">
        <v>5</v>
      </c>
      <c r="AB36" s="157">
        <v>5</v>
      </c>
      <c r="AC36" s="157">
        <v>5</v>
      </c>
      <c r="AD36" s="157">
        <v>5</v>
      </c>
      <c r="AE36" s="11">
        <v>5</v>
      </c>
      <c r="AF36" s="2">
        <v>5</v>
      </c>
      <c r="AG36" s="2">
        <v>5</v>
      </c>
      <c r="AH36" s="9">
        <v>4</v>
      </c>
      <c r="AI36" s="9">
        <v>5</v>
      </c>
      <c r="AJ36" s="9">
        <v>5</v>
      </c>
      <c r="AK36" s="2"/>
    </row>
    <row r="37" spans="1:37" ht="25.5" x14ac:dyDescent="0.2">
      <c r="A37" s="2">
        <v>36</v>
      </c>
      <c r="B37" s="2">
        <v>1</v>
      </c>
      <c r="C37" s="1" t="s">
        <v>11</v>
      </c>
      <c r="D37" s="3">
        <v>1</v>
      </c>
      <c r="E37" s="2"/>
      <c r="F37" s="2"/>
      <c r="G37" s="1"/>
      <c r="H37" s="1"/>
      <c r="I37" s="164">
        <v>1</v>
      </c>
      <c r="J37" s="164"/>
      <c r="K37" s="1"/>
      <c r="L37" s="4">
        <v>5</v>
      </c>
      <c r="M37" s="4">
        <v>5</v>
      </c>
      <c r="N37" s="4">
        <v>5</v>
      </c>
      <c r="O37" s="5">
        <v>5</v>
      </c>
      <c r="P37" s="5">
        <v>5</v>
      </c>
      <c r="Q37" s="6">
        <v>4</v>
      </c>
      <c r="R37" s="6">
        <v>4</v>
      </c>
      <c r="S37" s="6">
        <v>5</v>
      </c>
      <c r="T37" s="6">
        <v>5</v>
      </c>
      <c r="U37" s="6">
        <v>5</v>
      </c>
      <c r="V37" s="10">
        <v>5</v>
      </c>
      <c r="W37" s="152">
        <v>4</v>
      </c>
      <c r="X37" s="152">
        <v>4</v>
      </c>
      <c r="Y37" s="152">
        <v>4</v>
      </c>
      <c r="Z37" s="10">
        <v>4</v>
      </c>
      <c r="AA37" s="11">
        <v>5</v>
      </c>
      <c r="AB37" s="157">
        <v>5</v>
      </c>
      <c r="AC37" s="157">
        <v>5</v>
      </c>
      <c r="AD37" s="157">
        <v>5</v>
      </c>
      <c r="AE37" s="11">
        <v>5</v>
      </c>
      <c r="AF37" s="2">
        <v>5</v>
      </c>
      <c r="AG37" s="2">
        <v>5</v>
      </c>
      <c r="AH37" s="9">
        <v>5</v>
      </c>
      <c r="AI37" s="9">
        <v>4</v>
      </c>
      <c r="AJ37" s="9">
        <v>5</v>
      </c>
      <c r="AK37" s="2"/>
    </row>
    <row r="38" spans="1:37" ht="25.5" customHeight="1" x14ac:dyDescent="0.2">
      <c r="A38" s="2">
        <v>37</v>
      </c>
      <c r="B38" s="2">
        <v>1</v>
      </c>
      <c r="C38" s="1" t="s">
        <v>19</v>
      </c>
      <c r="D38" s="3"/>
      <c r="E38" s="2"/>
      <c r="F38" s="2">
        <v>1</v>
      </c>
      <c r="G38" s="1"/>
      <c r="H38" s="1"/>
      <c r="I38" s="164"/>
      <c r="J38" s="164"/>
      <c r="K38" s="1"/>
      <c r="L38" s="4">
        <v>4</v>
      </c>
      <c r="M38" s="4">
        <v>4</v>
      </c>
      <c r="N38" s="4">
        <v>4</v>
      </c>
      <c r="O38" s="5">
        <v>5</v>
      </c>
      <c r="P38" s="5">
        <v>5</v>
      </c>
      <c r="Q38" s="6">
        <v>3</v>
      </c>
      <c r="R38" s="6">
        <v>2</v>
      </c>
      <c r="S38" s="6">
        <v>4</v>
      </c>
      <c r="T38" s="6">
        <v>4</v>
      </c>
      <c r="U38" s="6">
        <v>4</v>
      </c>
      <c r="V38" s="10">
        <v>4</v>
      </c>
      <c r="W38" s="152">
        <v>4</v>
      </c>
      <c r="X38" s="152">
        <v>4</v>
      </c>
      <c r="Y38" s="152">
        <v>2</v>
      </c>
      <c r="Z38" s="10">
        <v>2</v>
      </c>
      <c r="AA38" s="11">
        <v>3</v>
      </c>
      <c r="AB38" s="157">
        <v>4</v>
      </c>
      <c r="AC38" s="157">
        <v>4</v>
      </c>
      <c r="AD38" s="157">
        <v>4</v>
      </c>
      <c r="AE38" s="11">
        <v>4</v>
      </c>
      <c r="AF38" s="2">
        <v>4</v>
      </c>
      <c r="AG38" s="2">
        <v>4</v>
      </c>
      <c r="AH38" s="9">
        <v>4</v>
      </c>
      <c r="AI38" s="9">
        <v>4</v>
      </c>
      <c r="AJ38" s="9">
        <v>4</v>
      </c>
      <c r="AK38" s="2"/>
    </row>
    <row r="39" spans="1:37" ht="25.5" customHeight="1" x14ac:dyDescent="0.2">
      <c r="A39" s="2">
        <v>38</v>
      </c>
      <c r="B39" s="2">
        <v>1</v>
      </c>
      <c r="C39" s="1" t="s">
        <v>11</v>
      </c>
      <c r="D39" s="3">
        <v>1</v>
      </c>
      <c r="E39" s="2"/>
      <c r="F39" s="1">
        <v>1</v>
      </c>
      <c r="G39" s="1"/>
      <c r="H39" s="1"/>
      <c r="I39" s="164"/>
      <c r="J39" s="164"/>
      <c r="K39" s="1"/>
      <c r="L39" s="4">
        <v>5</v>
      </c>
      <c r="M39" s="4">
        <v>5</v>
      </c>
      <c r="N39" s="4">
        <v>5</v>
      </c>
      <c r="O39" s="5">
        <v>5</v>
      </c>
      <c r="P39" s="5">
        <v>5</v>
      </c>
      <c r="Q39" s="6">
        <v>4</v>
      </c>
      <c r="R39" s="6">
        <v>3</v>
      </c>
      <c r="S39" s="6">
        <v>4</v>
      </c>
      <c r="T39" s="6">
        <v>5</v>
      </c>
      <c r="U39" s="6">
        <v>5</v>
      </c>
      <c r="V39" s="10">
        <v>3</v>
      </c>
      <c r="W39" s="152">
        <v>3</v>
      </c>
      <c r="X39" s="152">
        <v>3</v>
      </c>
      <c r="Y39" s="152">
        <v>3</v>
      </c>
      <c r="Z39" s="10">
        <v>3</v>
      </c>
      <c r="AA39" s="11">
        <v>3</v>
      </c>
      <c r="AB39" s="157">
        <v>4</v>
      </c>
      <c r="AC39" s="157">
        <v>3</v>
      </c>
      <c r="AD39" s="157">
        <v>4</v>
      </c>
      <c r="AE39" s="11">
        <v>4</v>
      </c>
      <c r="AF39" s="2">
        <v>3</v>
      </c>
      <c r="AG39" s="2">
        <v>4</v>
      </c>
      <c r="AH39" s="9">
        <v>5</v>
      </c>
      <c r="AI39" s="9">
        <v>5</v>
      </c>
      <c r="AJ39" s="9">
        <v>5</v>
      </c>
      <c r="AK39" s="2"/>
    </row>
    <row r="40" spans="1:37" ht="12.75" customHeight="1" x14ac:dyDescent="0.2">
      <c r="A40" s="2">
        <v>39</v>
      </c>
      <c r="B40" s="2">
        <v>1</v>
      </c>
      <c r="C40" s="1" t="s">
        <v>14</v>
      </c>
      <c r="D40" s="3"/>
      <c r="E40" s="1"/>
      <c r="F40" s="2"/>
      <c r="G40" s="1"/>
      <c r="H40" s="1"/>
      <c r="I40" s="164"/>
      <c r="J40" s="164"/>
      <c r="K40" s="1">
        <v>1</v>
      </c>
      <c r="L40" s="4">
        <v>5</v>
      </c>
      <c r="M40" s="4">
        <v>5</v>
      </c>
      <c r="N40" s="4">
        <v>5</v>
      </c>
      <c r="O40" s="5">
        <v>5</v>
      </c>
      <c r="P40" s="5">
        <v>5</v>
      </c>
      <c r="Q40" s="6">
        <v>5</v>
      </c>
      <c r="R40" s="6">
        <v>4</v>
      </c>
      <c r="S40" s="6">
        <v>4</v>
      </c>
      <c r="T40" s="6">
        <v>4</v>
      </c>
      <c r="U40" s="6">
        <v>4</v>
      </c>
      <c r="V40" s="10">
        <v>4</v>
      </c>
      <c r="W40" s="152">
        <v>4</v>
      </c>
      <c r="X40" s="152">
        <v>4</v>
      </c>
      <c r="Y40" s="152">
        <v>4</v>
      </c>
      <c r="Z40" s="10">
        <v>4</v>
      </c>
      <c r="AA40" s="11">
        <v>4</v>
      </c>
      <c r="AB40" s="157">
        <v>4</v>
      </c>
      <c r="AC40" s="157">
        <v>4</v>
      </c>
      <c r="AD40" s="157">
        <v>4</v>
      </c>
      <c r="AE40" s="11">
        <v>4</v>
      </c>
      <c r="AF40" s="2">
        <v>4</v>
      </c>
      <c r="AG40" s="2">
        <v>4</v>
      </c>
      <c r="AH40" s="9">
        <v>5</v>
      </c>
      <c r="AI40" s="9">
        <v>5</v>
      </c>
      <c r="AJ40" s="9">
        <v>5</v>
      </c>
      <c r="AK40" s="2"/>
    </row>
    <row r="41" spans="1:37" ht="12.75" customHeight="1" x14ac:dyDescent="0.2">
      <c r="A41" s="2">
        <v>40</v>
      </c>
      <c r="B41" s="2">
        <v>1</v>
      </c>
      <c r="C41" s="1" t="s">
        <v>18</v>
      </c>
      <c r="D41" s="3">
        <v>1</v>
      </c>
      <c r="E41" s="1"/>
      <c r="F41" s="1">
        <v>1</v>
      </c>
      <c r="G41" s="1"/>
      <c r="H41" s="2"/>
      <c r="I41" s="165"/>
      <c r="J41" s="165"/>
      <c r="K41" s="1"/>
      <c r="L41" s="4">
        <v>5</v>
      </c>
      <c r="M41" s="4">
        <v>5</v>
      </c>
      <c r="N41" s="4">
        <v>5</v>
      </c>
      <c r="O41" s="5">
        <v>5</v>
      </c>
      <c r="P41" s="5">
        <v>5</v>
      </c>
      <c r="Q41" s="6">
        <v>5</v>
      </c>
      <c r="R41" s="6">
        <v>5</v>
      </c>
      <c r="S41" s="6">
        <v>4</v>
      </c>
      <c r="T41" s="6">
        <v>4</v>
      </c>
      <c r="U41" s="6">
        <v>5</v>
      </c>
      <c r="V41" s="10">
        <v>3</v>
      </c>
      <c r="W41" s="152">
        <v>3</v>
      </c>
      <c r="X41" s="152">
        <v>3</v>
      </c>
      <c r="Y41" s="152">
        <v>4</v>
      </c>
      <c r="Z41" s="10">
        <v>3</v>
      </c>
      <c r="AA41" s="11">
        <v>4</v>
      </c>
      <c r="AB41" s="157">
        <v>4</v>
      </c>
      <c r="AC41" s="157">
        <v>4</v>
      </c>
      <c r="AD41" s="157">
        <v>4</v>
      </c>
      <c r="AE41" s="11">
        <v>4</v>
      </c>
      <c r="AF41" s="2">
        <v>4</v>
      </c>
      <c r="AG41" s="2">
        <v>4</v>
      </c>
      <c r="AH41" s="9">
        <v>4</v>
      </c>
      <c r="AI41" s="9">
        <v>4</v>
      </c>
      <c r="AJ41" s="9">
        <v>4</v>
      </c>
      <c r="AK41" s="2"/>
    </row>
    <row r="42" spans="1:37" ht="12.75" customHeight="1" x14ac:dyDescent="0.2">
      <c r="A42" s="2">
        <v>41</v>
      </c>
      <c r="B42" s="2">
        <v>1</v>
      </c>
      <c r="C42" s="1" t="s">
        <v>13</v>
      </c>
      <c r="D42" s="3"/>
      <c r="E42" s="2"/>
      <c r="F42" s="1">
        <v>1</v>
      </c>
      <c r="G42" s="1"/>
      <c r="H42" s="1"/>
      <c r="I42" s="164"/>
      <c r="J42" s="164"/>
      <c r="K42" s="1"/>
      <c r="L42" s="4">
        <v>5</v>
      </c>
      <c r="M42" s="4">
        <v>5</v>
      </c>
      <c r="N42" s="4">
        <v>5</v>
      </c>
      <c r="O42" s="5">
        <v>5</v>
      </c>
      <c r="P42" s="5">
        <v>5</v>
      </c>
      <c r="Q42" s="6">
        <v>5</v>
      </c>
      <c r="R42" s="6">
        <v>4</v>
      </c>
      <c r="S42" s="6">
        <v>5</v>
      </c>
      <c r="T42" s="6">
        <v>4</v>
      </c>
      <c r="U42" s="6">
        <v>4</v>
      </c>
      <c r="V42" s="10">
        <v>3</v>
      </c>
      <c r="W42" s="152">
        <v>4</v>
      </c>
      <c r="X42" s="152">
        <v>4</v>
      </c>
      <c r="Y42" s="152">
        <v>3</v>
      </c>
      <c r="Z42" s="10">
        <v>3</v>
      </c>
      <c r="AA42" s="11">
        <v>4</v>
      </c>
      <c r="AB42" s="157">
        <v>5</v>
      </c>
      <c r="AC42" s="157">
        <v>5</v>
      </c>
      <c r="AD42" s="157">
        <v>4</v>
      </c>
      <c r="AE42" s="11">
        <v>4</v>
      </c>
      <c r="AF42" s="2">
        <v>4</v>
      </c>
      <c r="AG42" s="2">
        <v>4</v>
      </c>
      <c r="AH42" s="9">
        <v>5</v>
      </c>
      <c r="AI42" s="9">
        <v>5</v>
      </c>
      <c r="AJ42" s="9">
        <v>4</v>
      </c>
      <c r="AK42" s="1"/>
    </row>
    <row r="43" spans="1:37" ht="12.75" customHeight="1" x14ac:dyDescent="0.2">
      <c r="A43" s="2">
        <v>42</v>
      </c>
      <c r="B43" s="2">
        <v>1</v>
      </c>
      <c r="C43" s="1" t="s">
        <v>13</v>
      </c>
      <c r="D43" s="3">
        <v>1</v>
      </c>
      <c r="E43" s="1"/>
      <c r="F43" s="1"/>
      <c r="G43" s="1"/>
      <c r="H43" s="1"/>
      <c r="I43" s="164"/>
      <c r="J43" s="164"/>
      <c r="K43" s="1"/>
      <c r="L43" s="4">
        <v>4</v>
      </c>
      <c r="M43" s="4">
        <v>4</v>
      </c>
      <c r="N43" s="4">
        <v>4</v>
      </c>
      <c r="O43" s="5">
        <v>4</v>
      </c>
      <c r="P43" s="5">
        <v>4</v>
      </c>
      <c r="Q43" s="6">
        <v>4</v>
      </c>
      <c r="R43" s="6">
        <v>4</v>
      </c>
      <c r="S43" s="6">
        <v>4</v>
      </c>
      <c r="T43" s="6">
        <v>4</v>
      </c>
      <c r="U43" s="6">
        <v>4</v>
      </c>
      <c r="V43" s="10">
        <v>3</v>
      </c>
      <c r="W43" s="152">
        <v>4</v>
      </c>
      <c r="X43" s="152">
        <v>4</v>
      </c>
      <c r="Y43" s="152">
        <v>4</v>
      </c>
      <c r="Z43" s="10">
        <v>4</v>
      </c>
      <c r="AA43" s="11">
        <v>5</v>
      </c>
      <c r="AB43" s="157">
        <v>5</v>
      </c>
      <c r="AC43" s="157">
        <v>4</v>
      </c>
      <c r="AD43" s="157">
        <v>4</v>
      </c>
      <c r="AE43" s="11">
        <v>4</v>
      </c>
      <c r="AF43" s="2">
        <v>4</v>
      </c>
      <c r="AG43" s="2">
        <v>4</v>
      </c>
      <c r="AH43" s="9">
        <v>4</v>
      </c>
      <c r="AI43" s="9">
        <v>4</v>
      </c>
      <c r="AJ43" s="9">
        <v>4</v>
      </c>
      <c r="AK43" s="2"/>
    </row>
    <row r="44" spans="1:37" ht="25.5" customHeight="1" x14ac:dyDescent="0.2">
      <c r="A44" s="2">
        <v>43</v>
      </c>
      <c r="B44" s="2">
        <v>1</v>
      </c>
      <c r="C44" s="1" t="s">
        <v>10</v>
      </c>
      <c r="D44" s="3"/>
      <c r="E44" s="1"/>
      <c r="F44" s="2">
        <v>1</v>
      </c>
      <c r="G44" s="1"/>
      <c r="H44" s="1"/>
      <c r="I44" s="164"/>
      <c r="J44" s="164"/>
      <c r="K44" s="1"/>
      <c r="L44" s="4">
        <v>4</v>
      </c>
      <c r="M44" s="4">
        <v>4</v>
      </c>
      <c r="N44" s="4">
        <v>4</v>
      </c>
      <c r="O44" s="5">
        <v>5</v>
      </c>
      <c r="P44" s="5">
        <v>5</v>
      </c>
      <c r="Q44" s="6">
        <v>4</v>
      </c>
      <c r="R44" s="6">
        <v>2</v>
      </c>
      <c r="S44" s="6">
        <v>3</v>
      </c>
      <c r="T44" s="6">
        <v>3</v>
      </c>
      <c r="U44" s="6">
        <v>5</v>
      </c>
      <c r="V44" s="10">
        <v>3</v>
      </c>
      <c r="W44" s="152">
        <v>3</v>
      </c>
      <c r="X44" s="152">
        <v>3</v>
      </c>
      <c r="Y44" s="152">
        <v>1</v>
      </c>
      <c r="Z44" s="10">
        <v>1</v>
      </c>
      <c r="AA44" s="11">
        <v>4</v>
      </c>
      <c r="AB44" s="157">
        <v>5</v>
      </c>
      <c r="AC44" s="157">
        <v>4</v>
      </c>
      <c r="AD44" s="157">
        <v>5</v>
      </c>
      <c r="AE44" s="11">
        <v>5</v>
      </c>
      <c r="AF44" s="2">
        <v>3</v>
      </c>
      <c r="AG44" s="2">
        <v>5</v>
      </c>
      <c r="AH44" s="9">
        <v>3</v>
      </c>
      <c r="AI44" s="9">
        <v>5</v>
      </c>
      <c r="AJ44" s="9">
        <v>5</v>
      </c>
      <c r="AK44" s="2"/>
    </row>
    <row r="45" spans="1:37" ht="25.5" customHeight="1" x14ac:dyDescent="0.2">
      <c r="A45" s="2">
        <v>44</v>
      </c>
      <c r="B45" s="2">
        <v>1</v>
      </c>
      <c r="C45" s="168" t="s">
        <v>18</v>
      </c>
      <c r="D45" s="3">
        <v>1</v>
      </c>
      <c r="E45" s="1"/>
      <c r="F45" s="2"/>
      <c r="G45" s="1"/>
      <c r="H45" s="1"/>
      <c r="I45" s="164"/>
      <c r="J45" s="164"/>
      <c r="K45" s="1">
        <v>1</v>
      </c>
      <c r="L45" s="4">
        <v>4</v>
      </c>
      <c r="M45" s="4">
        <v>4</v>
      </c>
      <c r="N45" s="4">
        <v>4</v>
      </c>
      <c r="O45" s="5">
        <v>5</v>
      </c>
      <c r="P45" s="5">
        <v>5</v>
      </c>
      <c r="Q45" s="6">
        <v>4</v>
      </c>
      <c r="R45" s="6">
        <v>3</v>
      </c>
      <c r="S45" s="6">
        <v>4</v>
      </c>
      <c r="T45" s="6">
        <v>4</v>
      </c>
      <c r="U45" s="6">
        <v>4</v>
      </c>
      <c r="V45" s="10">
        <v>4</v>
      </c>
      <c r="W45" s="152">
        <v>3</v>
      </c>
      <c r="X45" s="152">
        <v>3</v>
      </c>
      <c r="Y45" s="152">
        <v>3</v>
      </c>
      <c r="Z45" s="10">
        <v>3</v>
      </c>
      <c r="AA45" s="11">
        <v>5</v>
      </c>
      <c r="AB45" s="157">
        <v>4</v>
      </c>
      <c r="AC45" s="157">
        <v>4</v>
      </c>
      <c r="AD45" s="157">
        <v>4</v>
      </c>
      <c r="AE45" s="11">
        <v>4</v>
      </c>
      <c r="AF45" s="2">
        <v>4</v>
      </c>
      <c r="AG45" s="2">
        <v>5</v>
      </c>
      <c r="AH45" s="9">
        <v>4</v>
      </c>
      <c r="AI45" s="9">
        <v>3</v>
      </c>
      <c r="AJ45" s="9">
        <v>4</v>
      </c>
      <c r="AK45" s="2"/>
    </row>
    <row r="46" spans="1:37" ht="12.75" customHeight="1" x14ac:dyDescent="0.2">
      <c r="A46" s="2">
        <v>45</v>
      </c>
      <c r="B46" s="2">
        <v>1</v>
      </c>
      <c r="C46" s="168" t="s">
        <v>18</v>
      </c>
      <c r="D46" s="3">
        <v>1</v>
      </c>
      <c r="E46" s="1"/>
      <c r="F46" s="1">
        <v>1</v>
      </c>
      <c r="G46" s="1"/>
      <c r="H46" s="1"/>
      <c r="I46" s="164"/>
      <c r="J46" s="164"/>
      <c r="K46" s="1"/>
      <c r="L46" s="4">
        <v>4</v>
      </c>
      <c r="M46" s="4">
        <v>4</v>
      </c>
      <c r="N46" s="4">
        <v>4</v>
      </c>
      <c r="O46" s="5">
        <v>5</v>
      </c>
      <c r="P46" s="5">
        <v>5</v>
      </c>
      <c r="Q46" s="6">
        <v>4</v>
      </c>
      <c r="R46" s="6">
        <v>4</v>
      </c>
      <c r="S46" s="6">
        <v>4</v>
      </c>
      <c r="T46" s="6">
        <v>4</v>
      </c>
      <c r="U46" s="6">
        <v>4</v>
      </c>
      <c r="V46" s="10">
        <v>4</v>
      </c>
      <c r="W46" s="152">
        <v>4</v>
      </c>
      <c r="X46" s="152">
        <v>4</v>
      </c>
      <c r="Y46" s="152">
        <v>3</v>
      </c>
      <c r="Z46" s="10">
        <v>3</v>
      </c>
      <c r="AA46" s="11">
        <v>4</v>
      </c>
      <c r="AB46" s="157">
        <v>4</v>
      </c>
      <c r="AC46" s="157">
        <v>4</v>
      </c>
      <c r="AD46" s="157">
        <v>3</v>
      </c>
      <c r="AE46" s="11">
        <v>4</v>
      </c>
      <c r="AF46" s="2">
        <v>4</v>
      </c>
      <c r="AG46" s="2">
        <v>4</v>
      </c>
      <c r="AH46" s="9">
        <v>4</v>
      </c>
      <c r="AI46" s="9">
        <v>4</v>
      </c>
      <c r="AJ46" s="9">
        <v>4</v>
      </c>
      <c r="AK46" s="2"/>
    </row>
    <row r="47" spans="1:37" ht="25.5" customHeight="1" x14ac:dyDescent="0.2">
      <c r="A47" s="2">
        <v>46</v>
      </c>
      <c r="B47" s="2">
        <v>1</v>
      </c>
      <c r="C47" s="168" t="s">
        <v>17</v>
      </c>
      <c r="D47" s="3"/>
      <c r="E47" s="2"/>
      <c r="F47" s="2">
        <v>1</v>
      </c>
      <c r="G47" s="1"/>
      <c r="H47" s="1"/>
      <c r="I47" s="164"/>
      <c r="J47" s="164"/>
      <c r="K47" s="1"/>
      <c r="L47" s="4">
        <v>2</v>
      </c>
      <c r="M47" s="4">
        <v>5</v>
      </c>
      <c r="N47" s="4"/>
      <c r="O47" s="5">
        <v>4</v>
      </c>
      <c r="P47" s="5">
        <v>3</v>
      </c>
      <c r="Q47" s="6">
        <v>5</v>
      </c>
      <c r="R47" s="6">
        <v>5</v>
      </c>
      <c r="S47" s="6">
        <v>5</v>
      </c>
      <c r="T47" s="6">
        <v>5</v>
      </c>
      <c r="U47" s="6">
        <v>5</v>
      </c>
      <c r="V47" s="10">
        <v>3</v>
      </c>
      <c r="W47" s="152">
        <v>4</v>
      </c>
      <c r="X47" s="152">
        <v>3</v>
      </c>
      <c r="Y47" s="152">
        <v>4</v>
      </c>
      <c r="Z47" s="10">
        <v>4</v>
      </c>
      <c r="AA47" s="11">
        <v>4</v>
      </c>
      <c r="AB47" s="157">
        <v>4</v>
      </c>
      <c r="AC47" s="157">
        <v>2</v>
      </c>
      <c r="AD47" s="157">
        <v>4</v>
      </c>
      <c r="AE47" s="11">
        <v>4</v>
      </c>
      <c r="AF47" s="2">
        <v>4</v>
      </c>
      <c r="AG47" s="2">
        <v>4</v>
      </c>
      <c r="AH47" s="9">
        <v>3</v>
      </c>
      <c r="AI47" s="9">
        <v>4</v>
      </c>
      <c r="AJ47" s="9">
        <v>4</v>
      </c>
      <c r="AK47" s="2"/>
    </row>
    <row r="48" spans="1:37" ht="12.75" customHeight="1" x14ac:dyDescent="0.2">
      <c r="A48" s="2"/>
      <c r="B48" s="2"/>
      <c r="C48" s="1"/>
      <c r="D48" s="169">
        <f>COUNT(D2:D47)</f>
        <v>20</v>
      </c>
      <c r="E48" s="169">
        <f t="shared" ref="E48:K48" si="0">COUNT(E2:E47)</f>
        <v>0</v>
      </c>
      <c r="F48" s="169">
        <f t="shared" si="0"/>
        <v>29</v>
      </c>
      <c r="G48" s="169">
        <f t="shared" si="0"/>
        <v>2</v>
      </c>
      <c r="H48" s="169">
        <f t="shared" si="0"/>
        <v>1</v>
      </c>
      <c r="I48" s="169">
        <f t="shared" si="0"/>
        <v>2</v>
      </c>
      <c r="J48" s="169">
        <f t="shared" si="0"/>
        <v>2</v>
      </c>
      <c r="K48" s="169">
        <f t="shared" si="0"/>
        <v>6</v>
      </c>
      <c r="L48" s="4"/>
      <c r="M48" s="4"/>
      <c r="N48" s="4"/>
      <c r="O48" s="5"/>
      <c r="P48" s="5"/>
      <c r="Q48" s="6"/>
      <c r="R48" s="6"/>
      <c r="S48" s="6"/>
      <c r="T48" s="6"/>
      <c r="U48" s="6"/>
      <c r="V48" s="10"/>
      <c r="W48" s="152"/>
      <c r="X48" s="152"/>
      <c r="Y48" s="152"/>
      <c r="Z48" s="10"/>
      <c r="AA48" s="11"/>
      <c r="AB48" s="157"/>
      <c r="AC48" s="157"/>
      <c r="AD48" s="157"/>
      <c r="AE48" s="11"/>
      <c r="AF48" s="2"/>
      <c r="AG48" s="2"/>
      <c r="AH48" s="9"/>
      <c r="AI48" s="9"/>
      <c r="AJ48" s="9"/>
      <c r="AK48" s="2"/>
    </row>
    <row r="49" spans="1:38" ht="12.75" customHeight="1" x14ac:dyDescent="0.2">
      <c r="A49" s="2"/>
      <c r="B49" s="2"/>
      <c r="C49" s="1"/>
      <c r="D49" s="3"/>
      <c r="E49" s="1"/>
      <c r="F49" s="1"/>
      <c r="G49" s="1"/>
      <c r="H49" s="1"/>
      <c r="I49" s="164"/>
      <c r="J49" s="164"/>
      <c r="K49" s="1"/>
      <c r="L49" s="4"/>
      <c r="M49" s="4"/>
      <c r="N49" s="4"/>
      <c r="O49" s="5"/>
      <c r="P49" s="5"/>
      <c r="Q49" s="6"/>
      <c r="R49" s="6"/>
      <c r="S49" s="6"/>
      <c r="T49" s="6"/>
      <c r="U49" s="6"/>
      <c r="V49" s="10"/>
      <c r="W49" s="152"/>
      <c r="X49" s="152"/>
      <c r="Y49" s="152"/>
      <c r="Z49" s="10"/>
      <c r="AA49" s="11"/>
      <c r="AB49" s="157"/>
      <c r="AC49" s="157"/>
      <c r="AD49" s="157"/>
      <c r="AE49" s="11"/>
      <c r="AF49" s="2"/>
      <c r="AG49" s="2"/>
      <c r="AH49" s="9"/>
      <c r="AI49" s="9"/>
      <c r="AJ49" s="9"/>
      <c r="AK49" s="2"/>
    </row>
    <row r="50" spans="1:38" ht="12.75" customHeight="1" x14ac:dyDescent="0.2">
      <c r="A50" s="2"/>
      <c r="B50" s="12"/>
      <c r="C50" s="1"/>
      <c r="D50" s="3"/>
      <c r="E50" s="1"/>
      <c r="F50" s="1"/>
      <c r="G50" s="1"/>
      <c r="H50" s="1"/>
      <c r="I50" s="164"/>
      <c r="J50" s="164"/>
      <c r="K50" s="1"/>
      <c r="L50" s="4"/>
      <c r="M50" s="4"/>
      <c r="N50" s="4"/>
      <c r="O50" s="5"/>
      <c r="P50" s="5"/>
      <c r="Q50" s="6"/>
      <c r="R50" s="6"/>
      <c r="S50" s="6"/>
      <c r="T50" s="6"/>
      <c r="U50" s="6"/>
      <c r="V50" s="10"/>
      <c r="W50" s="152"/>
      <c r="X50" s="152"/>
      <c r="Y50" s="152"/>
      <c r="Z50" s="10"/>
      <c r="AA50" s="11"/>
      <c r="AB50" s="157"/>
      <c r="AC50" s="157"/>
      <c r="AD50" s="157"/>
      <c r="AE50" s="11"/>
      <c r="AF50" s="2"/>
      <c r="AG50" s="2"/>
      <c r="AH50" s="9"/>
      <c r="AI50" s="9"/>
      <c r="AJ50" s="9"/>
      <c r="AK50" s="1"/>
    </row>
    <row r="51" spans="1:38" ht="12.75" customHeight="1" x14ac:dyDescent="0.2">
      <c r="A51" s="2"/>
      <c r="B51" s="13"/>
      <c r="C51" s="14"/>
      <c r="D51" s="15"/>
      <c r="E51" s="14"/>
      <c r="F51" s="13"/>
      <c r="G51" s="14"/>
      <c r="H51" s="14"/>
      <c r="I51" s="166"/>
      <c r="J51" s="166"/>
      <c r="K51" s="14"/>
      <c r="L51" s="16"/>
      <c r="M51" s="16"/>
      <c r="N51" s="16"/>
      <c r="O51" s="17"/>
      <c r="P51" s="17"/>
      <c r="Q51" s="18"/>
      <c r="R51" s="18"/>
      <c r="S51" s="18"/>
      <c r="T51" s="18"/>
      <c r="U51" s="18"/>
      <c r="V51" s="19"/>
      <c r="W51" s="153"/>
      <c r="X51" s="153"/>
      <c r="Y51" s="153"/>
      <c r="Z51" s="19"/>
      <c r="AA51" s="20"/>
      <c r="AB51" s="158"/>
      <c r="AC51" s="158"/>
      <c r="AD51" s="158"/>
      <c r="AE51" s="20"/>
      <c r="AF51" s="13"/>
      <c r="AG51" s="13"/>
      <c r="AH51" s="21"/>
      <c r="AI51" s="21"/>
      <c r="AJ51" s="21"/>
      <c r="AK51" s="13"/>
      <c r="AL51" s="22"/>
    </row>
    <row r="52" spans="1:38" ht="12.75" customHeight="1" x14ac:dyDescent="0.2">
      <c r="A52" s="1"/>
      <c r="B52" s="1"/>
      <c r="C52" s="1"/>
      <c r="D52" s="3"/>
      <c r="E52" s="1"/>
      <c r="F52" s="1"/>
      <c r="G52" s="1"/>
      <c r="H52" s="1"/>
      <c r="I52" s="164"/>
      <c r="J52" s="164"/>
      <c r="K52" s="1"/>
      <c r="L52" s="23"/>
      <c r="M52" s="23"/>
      <c r="N52" s="23"/>
      <c r="O52" s="24"/>
      <c r="P52" s="24"/>
      <c r="Q52" s="25"/>
      <c r="R52" s="25"/>
      <c r="S52" s="25"/>
      <c r="T52" s="25"/>
      <c r="U52" s="25"/>
      <c r="V52" s="7"/>
      <c r="W52" s="151"/>
      <c r="X52" s="151"/>
      <c r="Y52" s="151"/>
      <c r="Z52" s="7"/>
      <c r="AA52" s="8"/>
      <c r="AB52" s="159"/>
      <c r="AC52" s="159"/>
      <c r="AD52" s="159"/>
      <c r="AE52" s="8"/>
      <c r="AF52" s="1"/>
      <c r="AG52" s="1"/>
      <c r="AH52" s="26"/>
      <c r="AI52" s="26"/>
      <c r="AJ52" s="26"/>
      <c r="AK52" s="1"/>
    </row>
    <row r="53" spans="1:38" ht="12.75" customHeight="1" x14ac:dyDescent="0.2">
      <c r="A53" s="1"/>
      <c r="B53" s="1"/>
      <c r="C53" s="1"/>
      <c r="D53" s="3"/>
      <c r="E53" s="1"/>
      <c r="F53" s="1"/>
      <c r="G53" s="1"/>
      <c r="H53" s="1"/>
      <c r="I53" s="164"/>
      <c r="J53" s="164"/>
      <c r="K53" s="1"/>
      <c r="L53" s="23"/>
      <c r="M53" s="23"/>
      <c r="N53" s="23"/>
      <c r="O53" s="24"/>
      <c r="P53" s="24"/>
      <c r="Q53" s="25"/>
      <c r="R53" s="25"/>
      <c r="S53" s="25"/>
      <c r="T53" s="25"/>
      <c r="U53" s="25"/>
      <c r="V53" s="7"/>
      <c r="W53" s="151"/>
      <c r="X53" s="151"/>
      <c r="Y53" s="151"/>
      <c r="Z53" s="7"/>
      <c r="AA53" s="8"/>
      <c r="AB53" s="159"/>
      <c r="AC53" s="159"/>
      <c r="AD53" s="159"/>
      <c r="AE53" s="8"/>
      <c r="AF53" s="1"/>
      <c r="AG53" s="1"/>
      <c r="AH53" s="26"/>
      <c r="AI53" s="26"/>
      <c r="AJ53" s="26"/>
      <c r="AK53" s="1"/>
    </row>
    <row r="54" spans="1:38" ht="32.25" customHeight="1" x14ac:dyDescent="0.2">
      <c r="A54" s="1"/>
      <c r="B54" s="1"/>
      <c r="C54" s="1"/>
      <c r="D54" s="3" t="s">
        <v>20</v>
      </c>
      <c r="E54" s="1" t="s">
        <v>21</v>
      </c>
      <c r="F54" s="1" t="s">
        <v>22</v>
      </c>
      <c r="G54" s="1" t="s">
        <v>23</v>
      </c>
      <c r="H54" s="1" t="s">
        <v>24</v>
      </c>
      <c r="I54" s="164"/>
      <c r="J54" s="164"/>
      <c r="K54" s="1" t="s">
        <v>25</v>
      </c>
      <c r="L54" s="23">
        <f t="shared" ref="L54:U54" si="1">AVERAGE(L2:L51)</f>
        <v>4.5869565217391308</v>
      </c>
      <c r="M54" s="23">
        <f t="shared" si="1"/>
        <v>4.6086956521739131</v>
      </c>
      <c r="N54" s="23">
        <f t="shared" si="1"/>
        <v>4.5777777777777775</v>
      </c>
      <c r="O54" s="23">
        <f t="shared" si="1"/>
        <v>4.7608695652173916</v>
      </c>
      <c r="P54" s="23">
        <f t="shared" si="1"/>
        <v>4.7391304347826084</v>
      </c>
      <c r="Q54" s="23">
        <f t="shared" si="1"/>
        <v>4.3043478260869561</v>
      </c>
      <c r="R54" s="23">
        <f t="shared" si="1"/>
        <v>3.7826086956521738</v>
      </c>
      <c r="S54" s="23">
        <f t="shared" si="1"/>
        <v>4.2173913043478262</v>
      </c>
      <c r="T54" s="23">
        <f t="shared" si="1"/>
        <v>4.1956521739130439</v>
      </c>
      <c r="U54" s="23">
        <f t="shared" si="1"/>
        <v>4.4565217391304346</v>
      </c>
      <c r="V54" s="23">
        <f t="shared" ref="V54:AE54" si="2">AVERAGE(V2:V51)</f>
        <v>3.5</v>
      </c>
      <c r="W54" s="23">
        <f t="shared" si="2"/>
        <v>3.6739130434782608</v>
      </c>
      <c r="X54" s="23">
        <f t="shared" si="2"/>
        <v>3.4565217391304346</v>
      </c>
      <c r="Y54" s="23">
        <f t="shared" si="2"/>
        <v>3.2391304347826089</v>
      </c>
      <c r="Z54" s="23">
        <f t="shared" si="2"/>
        <v>3.1086956521739131</v>
      </c>
      <c r="AA54" s="23">
        <f t="shared" si="2"/>
        <v>4.1304347826086953</v>
      </c>
      <c r="AB54" s="23">
        <f t="shared" si="2"/>
        <v>4.3043478260869561</v>
      </c>
      <c r="AC54" s="23">
        <f t="shared" si="2"/>
        <v>4.0217391304347823</v>
      </c>
      <c r="AD54" s="23">
        <f t="shared" si="2"/>
        <v>4.1363636363636367</v>
      </c>
      <c r="AE54" s="23">
        <f t="shared" si="2"/>
        <v>4.2045454545454541</v>
      </c>
      <c r="AF54" s="23">
        <f t="shared" ref="AF54:AK54" si="3">AVERAGE(AF2:AF51)</f>
        <v>4.1111111111111107</v>
      </c>
      <c r="AG54" s="23">
        <f t="shared" si="3"/>
        <v>4.2444444444444445</v>
      </c>
      <c r="AH54" s="23">
        <f t="shared" si="3"/>
        <v>4.1739130434782608</v>
      </c>
      <c r="AI54" s="23">
        <f t="shared" si="3"/>
        <v>4.2826086956521738</v>
      </c>
      <c r="AJ54" s="23">
        <f t="shared" si="3"/>
        <v>4.3478260869565215</v>
      </c>
      <c r="AK54" s="23" t="e">
        <f t="shared" si="3"/>
        <v>#DIV/0!</v>
      </c>
    </row>
    <row r="55" spans="1:38" ht="32.25" customHeight="1" x14ac:dyDescent="0.2">
      <c r="A55" s="1"/>
      <c r="B55" s="1">
        <f>COUNTIF(B2:B51,1)</f>
        <v>46</v>
      </c>
      <c r="C55" s="1" t="s">
        <v>26</v>
      </c>
      <c r="D55" s="1">
        <f>COUNTIF(D2:D51,1)</f>
        <v>20</v>
      </c>
      <c r="E55" s="1">
        <f>COUNTIF(E2:E51,1)</f>
        <v>0</v>
      </c>
      <c r="F55" s="1">
        <f>COUNTIF(F2:F51,1)</f>
        <v>29</v>
      </c>
      <c r="G55" s="1">
        <f>COUNTIF(G2:G51,1)</f>
        <v>2</v>
      </c>
      <c r="H55" s="1">
        <f>COUNTIF(H2:H51,1)</f>
        <v>2</v>
      </c>
      <c r="I55" s="164"/>
      <c r="J55" s="164"/>
      <c r="K55" s="1">
        <f>COUNTIF(K2:K51,1)</f>
        <v>6</v>
      </c>
      <c r="L55" s="23">
        <f t="shared" ref="L55:AK55" si="4">STDEVA(L2:L51)</f>
        <v>0.61738109809894204</v>
      </c>
      <c r="M55" s="23">
        <f t="shared" si="4"/>
        <v>0.61384981404485028</v>
      </c>
      <c r="N55" s="23">
        <f t="shared" si="4"/>
        <v>0.58344154840398532</v>
      </c>
      <c r="O55" s="23">
        <f t="shared" si="4"/>
        <v>0.43126597148888413</v>
      </c>
      <c r="P55" s="23">
        <f t="shared" si="4"/>
        <v>0.49147318718298932</v>
      </c>
      <c r="Q55" s="23">
        <f t="shared" si="4"/>
        <v>0.78512745511346571</v>
      </c>
      <c r="R55" s="23">
        <f t="shared" si="4"/>
        <v>0.89226412328440241</v>
      </c>
      <c r="S55" s="23">
        <f t="shared" si="4"/>
        <v>0.66376178719848566</v>
      </c>
      <c r="T55" s="23">
        <f t="shared" si="4"/>
        <v>0.6538625481582947</v>
      </c>
      <c r="U55" s="23">
        <f t="shared" si="4"/>
        <v>0.54595570594164655</v>
      </c>
      <c r="V55" s="23">
        <f t="shared" si="4"/>
        <v>0.80966385343274128</v>
      </c>
      <c r="W55" s="23">
        <f t="shared" si="4"/>
        <v>0.73194862679735295</v>
      </c>
      <c r="X55" s="23">
        <f t="shared" si="4"/>
        <v>0.88710569930484073</v>
      </c>
      <c r="Y55" s="23">
        <f t="shared" si="4"/>
        <v>0.9233942845994435</v>
      </c>
      <c r="Z55" s="23">
        <f t="shared" si="4"/>
        <v>0.99394300908754807</v>
      </c>
      <c r="AA55" s="23">
        <f t="shared" si="4"/>
        <v>0.71829104754654172</v>
      </c>
      <c r="AB55" s="23">
        <f t="shared" si="4"/>
        <v>0.6623045696620018</v>
      </c>
      <c r="AC55" s="23">
        <f t="shared" si="4"/>
        <v>0.82970223399810727</v>
      </c>
      <c r="AD55" s="23">
        <f t="shared" si="4"/>
        <v>0.63212116482445535</v>
      </c>
      <c r="AE55" s="23">
        <f t="shared" si="4"/>
        <v>0.55319559830032783</v>
      </c>
      <c r="AF55" s="23">
        <f t="shared" si="4"/>
        <v>0.57295970912694072</v>
      </c>
      <c r="AG55" s="23">
        <f t="shared" si="4"/>
        <v>0.67942340378894961</v>
      </c>
      <c r="AH55" s="23">
        <f t="shared" si="4"/>
        <v>0.56976984928953511</v>
      </c>
      <c r="AI55" s="23">
        <f t="shared" si="4"/>
        <v>0.54418311780179596</v>
      </c>
      <c r="AJ55" s="23">
        <f t="shared" si="4"/>
        <v>0.52566957531842984</v>
      </c>
      <c r="AK55" s="23" t="e">
        <f t="shared" si="4"/>
        <v>#DIV/0!</v>
      </c>
    </row>
    <row r="56" spans="1:38" ht="32.25" customHeight="1" x14ac:dyDescent="0.2">
      <c r="A56" s="1"/>
      <c r="B56" s="1">
        <f>COUNTIF(B2:B52,2)</f>
        <v>0</v>
      </c>
      <c r="C56" s="1" t="s">
        <v>27</v>
      </c>
      <c r="D56" s="3"/>
      <c r="E56" s="1"/>
      <c r="F56" s="1"/>
      <c r="G56" s="1"/>
      <c r="H56" s="1"/>
      <c r="I56" s="164"/>
      <c r="J56" s="164"/>
      <c r="K56" s="1"/>
      <c r="L56" s="23"/>
      <c r="M56" s="23"/>
      <c r="N56" s="23">
        <f>STDEV(L2:N51)</f>
        <v>0.60091528870484501</v>
      </c>
      <c r="O56" s="24"/>
      <c r="P56" s="24">
        <f>STDEV(O2:P51)</f>
        <v>0.45993310550389993</v>
      </c>
      <c r="Q56" s="25"/>
      <c r="R56" s="25"/>
      <c r="S56" s="25"/>
      <c r="T56" s="25"/>
      <c r="U56" s="25">
        <f>STDEV(Q2:U51)</f>
        <v>0.74641094285534282</v>
      </c>
      <c r="V56" s="7"/>
      <c r="W56" s="151"/>
      <c r="X56" s="151"/>
      <c r="Y56" s="151"/>
      <c r="Z56" s="7">
        <f>STDEV(V2:Z51)</f>
        <v>0.88902982343694159</v>
      </c>
      <c r="AA56" s="8"/>
      <c r="AB56" s="159"/>
      <c r="AC56" s="159"/>
      <c r="AD56" s="159"/>
      <c r="AE56" s="8">
        <f>STDEV(AA2:AE51)</f>
        <v>0.68723435021400181</v>
      </c>
      <c r="AF56" s="1"/>
      <c r="AG56" s="1"/>
      <c r="AH56" s="26"/>
      <c r="AI56" s="26"/>
      <c r="AJ56" s="26">
        <f>STDEV(AH2:AJ51)</f>
        <v>0.54758734359742456</v>
      </c>
      <c r="AK56" s="1"/>
    </row>
    <row r="57" spans="1:38" ht="32.25" customHeight="1" x14ac:dyDescent="0.2">
      <c r="A57" s="1"/>
      <c r="B57" s="1">
        <f>COUNTIF(B4:B53,3)</f>
        <v>0</v>
      </c>
      <c r="C57" s="1" t="s">
        <v>28</v>
      </c>
      <c r="D57" s="3">
        <v>6</v>
      </c>
      <c r="E57" s="1"/>
      <c r="F57" s="1"/>
      <c r="G57" s="1"/>
      <c r="H57" s="1"/>
      <c r="I57" s="164"/>
      <c r="J57" s="164"/>
      <c r="K57" s="1"/>
      <c r="L57" s="23">
        <f>AVERAGE(L54:N54)</f>
        <v>4.5911433172302738</v>
      </c>
      <c r="M57" s="23"/>
      <c r="N57" s="23"/>
      <c r="O57" s="24"/>
      <c r="P57" s="24"/>
      <c r="Q57" s="25"/>
      <c r="R57" s="25"/>
      <c r="S57" s="25"/>
      <c r="T57" s="25"/>
      <c r="U57" s="25"/>
      <c r="V57" s="7"/>
      <c r="W57" s="151"/>
      <c r="X57" s="151"/>
      <c r="Y57" s="151"/>
      <c r="Z57" s="7"/>
      <c r="AA57" s="8"/>
      <c r="AB57" s="159"/>
      <c r="AC57" s="159"/>
      <c r="AD57" s="159"/>
      <c r="AE57" s="8"/>
      <c r="AF57" s="1"/>
      <c r="AG57" s="1"/>
      <c r="AH57" s="26"/>
      <c r="AI57" s="26"/>
      <c r="AJ57" s="26"/>
      <c r="AK57" s="1"/>
    </row>
    <row r="58" spans="1:38" ht="32.25" customHeight="1" x14ac:dyDescent="0.2">
      <c r="A58" s="1"/>
      <c r="B58" s="1"/>
      <c r="C58" s="1"/>
      <c r="D58" s="3">
        <v>6</v>
      </c>
      <c r="E58" s="1"/>
      <c r="F58" s="1"/>
      <c r="G58" s="1"/>
      <c r="H58" s="1"/>
      <c r="I58" s="164"/>
      <c r="J58" s="164"/>
      <c r="K58" s="1"/>
      <c r="L58" s="23"/>
      <c r="M58" s="23"/>
      <c r="N58" s="23"/>
      <c r="O58" s="24"/>
      <c r="P58" s="24"/>
      <c r="Q58" s="25"/>
      <c r="R58" s="25"/>
      <c r="S58" s="25"/>
      <c r="T58" s="25"/>
      <c r="U58" s="25"/>
      <c r="V58" s="7"/>
      <c r="W58" s="151"/>
      <c r="X58" s="151"/>
      <c r="Y58" s="151"/>
      <c r="Z58" s="7"/>
      <c r="AA58" s="8"/>
      <c r="AB58" s="159"/>
      <c r="AC58" s="159"/>
      <c r="AD58" s="159"/>
      <c r="AE58" s="8"/>
      <c r="AF58" s="1"/>
      <c r="AG58" s="1"/>
      <c r="AH58" s="26"/>
      <c r="AI58" s="26"/>
      <c r="AJ58" s="26"/>
      <c r="AK58" s="1"/>
    </row>
    <row r="59" spans="1:38" ht="32.25" customHeight="1" x14ac:dyDescent="0.2">
      <c r="A59" s="1"/>
      <c r="B59" s="1"/>
      <c r="C59" s="1"/>
      <c r="D59" s="3">
        <v>3</v>
      </c>
      <c r="E59" s="1"/>
      <c r="F59" s="1"/>
      <c r="G59" s="1"/>
      <c r="H59" s="1"/>
      <c r="I59" s="164"/>
      <c r="J59" s="164"/>
      <c r="K59" s="1"/>
      <c r="L59" s="23">
        <f>STDEVA(L55:N55)</f>
        <v>1.8659339126616676E-2</v>
      </c>
      <c r="M59" s="23"/>
      <c r="N59" s="23"/>
      <c r="O59" s="24"/>
      <c r="P59" s="24"/>
      <c r="Q59" s="25"/>
      <c r="R59" s="25"/>
      <c r="S59" s="25"/>
      <c r="T59" s="25"/>
      <c r="U59" s="25"/>
      <c r="V59" s="7"/>
      <c r="W59" s="151"/>
      <c r="X59" s="151"/>
      <c r="Y59" s="151"/>
      <c r="Z59" s="7"/>
      <c r="AA59" s="8"/>
      <c r="AB59" s="159"/>
      <c r="AC59" s="159"/>
      <c r="AD59" s="159"/>
      <c r="AE59" s="8"/>
      <c r="AF59" s="1"/>
      <c r="AG59" s="1"/>
      <c r="AH59" s="26"/>
      <c r="AI59" s="26"/>
      <c r="AJ59" s="26"/>
      <c r="AK59" s="1"/>
    </row>
    <row r="60" spans="1:38" ht="21" customHeight="1" x14ac:dyDescent="0.2">
      <c r="A60" s="1"/>
      <c r="B60" s="1">
        <f>SUM(B55:B57)</f>
        <v>46</v>
      </c>
      <c r="C60" s="1"/>
      <c r="D60" s="3">
        <v>4</v>
      </c>
      <c r="E60" s="1"/>
      <c r="F60" s="1"/>
      <c r="G60" s="1"/>
      <c r="H60" s="1"/>
      <c r="I60" s="164"/>
      <c r="J60" s="164"/>
      <c r="K60" s="1"/>
      <c r="L60" s="23"/>
      <c r="M60" s="23"/>
      <c r="N60" s="23"/>
      <c r="O60" s="24"/>
      <c r="P60" s="24"/>
      <c r="Q60" s="25"/>
      <c r="R60" s="25"/>
      <c r="S60" s="25"/>
      <c r="T60" s="25"/>
      <c r="U60" s="25"/>
      <c r="V60" s="7"/>
      <c r="W60" s="151"/>
      <c r="X60" s="151"/>
      <c r="Y60" s="151"/>
      <c r="Z60" s="7"/>
      <c r="AA60" s="8"/>
      <c r="AB60" s="159"/>
      <c r="AC60" s="159"/>
      <c r="AD60" s="159"/>
      <c r="AE60" s="8"/>
      <c r="AF60" s="1"/>
      <c r="AG60" s="1"/>
      <c r="AH60" s="26"/>
      <c r="AI60" s="26"/>
      <c r="AJ60" s="26"/>
      <c r="AK60" s="1"/>
    </row>
    <row r="61" spans="1:38" ht="12.75" customHeight="1" x14ac:dyDescent="0.2">
      <c r="A61" s="1"/>
      <c r="B61" s="1"/>
      <c r="C61" s="1">
        <f>COUNTIF(C2:C51,"วิทยาศาสตร์")</f>
        <v>4</v>
      </c>
      <c r="D61" s="3">
        <v>5</v>
      </c>
      <c r="E61" s="1"/>
      <c r="F61" s="1"/>
      <c r="G61" s="1"/>
      <c r="H61" s="1"/>
      <c r="I61" s="164"/>
      <c r="J61" s="164"/>
      <c r="K61" s="1"/>
      <c r="L61" s="23"/>
      <c r="M61" s="23"/>
      <c r="N61" s="23"/>
      <c r="O61" s="24"/>
      <c r="P61" s="24"/>
      <c r="Q61" s="25"/>
      <c r="R61" s="25"/>
      <c r="S61" s="25"/>
      <c r="T61" s="25"/>
      <c r="U61" s="25"/>
      <c r="V61" s="7"/>
      <c r="W61" s="151"/>
      <c r="X61" s="151"/>
      <c r="Y61" s="151"/>
      <c r="Z61" s="7"/>
      <c r="AA61" s="8"/>
      <c r="AB61" s="159"/>
      <c r="AC61" s="159"/>
      <c r="AD61" s="159"/>
      <c r="AE61" s="8"/>
      <c r="AF61" s="1"/>
      <c r="AG61" s="1"/>
      <c r="AH61" s="26"/>
      <c r="AI61" s="26"/>
      <c r="AJ61" s="26"/>
      <c r="AK61" s="1"/>
    </row>
    <row r="62" spans="1:38" ht="12.75" customHeight="1" x14ac:dyDescent="0.2">
      <c r="A62" s="1"/>
      <c r="B62" s="1"/>
      <c r="C62" s="1">
        <f>COUNTIF(C2:C51,"สหเวชศาสตร์")</f>
        <v>6</v>
      </c>
      <c r="D62" s="3">
        <v>2</v>
      </c>
      <c r="E62" s="1"/>
      <c r="F62" s="1"/>
      <c r="G62" s="1"/>
      <c r="H62" s="1"/>
      <c r="I62" s="164"/>
      <c r="J62" s="164"/>
      <c r="K62" s="1"/>
      <c r="L62" s="23"/>
      <c r="M62" s="23"/>
      <c r="N62" s="23"/>
      <c r="O62" s="24"/>
      <c r="P62" s="24"/>
      <c r="Q62" s="25"/>
      <c r="R62" s="25"/>
      <c r="S62" s="25"/>
      <c r="T62" s="25"/>
      <c r="U62" s="25"/>
      <c r="V62" s="7"/>
      <c r="W62" s="151"/>
      <c r="X62" s="151"/>
      <c r="Y62" s="151"/>
      <c r="Z62" s="7"/>
      <c r="AA62" s="8"/>
      <c r="AB62" s="159"/>
      <c r="AC62" s="159"/>
      <c r="AD62" s="159"/>
      <c r="AE62" s="8"/>
      <c r="AF62" s="1"/>
      <c r="AG62" s="1"/>
      <c r="AH62" s="26"/>
      <c r="AI62" s="26"/>
      <c r="AJ62" s="26"/>
      <c r="AK62" s="1"/>
    </row>
    <row r="63" spans="1:38" ht="25.5" customHeight="1" x14ac:dyDescent="0.2">
      <c r="A63" s="1"/>
      <c r="B63" s="1"/>
      <c r="C63" s="1">
        <f>COUNTIF(C2:C51,"วิทยาศาสตร์การแพทย์")</f>
        <v>11</v>
      </c>
      <c r="D63" s="3">
        <v>4</v>
      </c>
      <c r="E63" s="1"/>
      <c r="F63" s="1"/>
      <c r="G63" s="1"/>
      <c r="H63" s="1"/>
      <c r="I63" s="164"/>
      <c r="J63" s="164"/>
      <c r="K63" s="1"/>
      <c r="L63" s="23"/>
      <c r="M63" s="23"/>
      <c r="N63" s="23"/>
      <c r="O63" s="24"/>
      <c r="P63" s="24"/>
      <c r="Q63" s="25"/>
      <c r="R63" s="25"/>
      <c r="S63" s="25"/>
      <c r="T63" s="25"/>
      <c r="U63" s="25"/>
      <c r="V63" s="7"/>
      <c r="W63" s="151"/>
      <c r="X63" s="151"/>
      <c r="Y63" s="151"/>
      <c r="Z63" s="7"/>
      <c r="AA63" s="8"/>
      <c r="AB63" s="159"/>
      <c r="AC63" s="159"/>
      <c r="AD63" s="159"/>
      <c r="AE63" s="8"/>
      <c r="AF63" s="1"/>
      <c r="AG63" s="1"/>
      <c r="AH63" s="26"/>
      <c r="AI63" s="26"/>
      <c r="AJ63" s="26"/>
      <c r="AK63" s="1"/>
    </row>
    <row r="64" spans="1:38" ht="12.75" customHeight="1" x14ac:dyDescent="0.2">
      <c r="A64" s="1"/>
      <c r="B64" s="1"/>
      <c r="C64" s="1">
        <f>COUNTIF(C2:C52,"เกษตรศาสตร์ฯ")</f>
        <v>6</v>
      </c>
      <c r="D64" s="3">
        <v>4</v>
      </c>
      <c r="E64" s="1"/>
      <c r="F64" s="1"/>
      <c r="G64" s="1"/>
      <c r="H64" s="1"/>
      <c r="I64" s="164"/>
      <c r="J64" s="164"/>
      <c r="K64" s="1"/>
      <c r="L64" s="23"/>
      <c r="M64" s="23"/>
      <c r="N64" s="23"/>
      <c r="O64" s="24"/>
      <c r="P64" s="24"/>
      <c r="Q64" s="25"/>
      <c r="R64" s="25"/>
      <c r="S64" s="25"/>
      <c r="T64" s="25"/>
      <c r="U64" s="25"/>
      <c r="V64" s="7"/>
      <c r="W64" s="151"/>
      <c r="X64" s="151"/>
      <c r="Y64" s="151"/>
      <c r="Z64" s="7"/>
      <c r="AA64" s="8"/>
      <c r="AB64" s="159"/>
      <c r="AC64" s="159"/>
      <c r="AD64" s="159"/>
      <c r="AE64" s="8"/>
      <c r="AF64" s="1"/>
      <c r="AG64" s="1"/>
      <c r="AH64" s="26"/>
      <c r="AI64" s="26"/>
      <c r="AJ64" s="26"/>
      <c r="AK64" s="1"/>
    </row>
    <row r="65" spans="1:37" ht="25.5" customHeight="1" x14ac:dyDescent="0.2">
      <c r="A65" s="1"/>
      <c r="B65" s="1"/>
      <c r="C65" s="1">
        <f>COUNTIF(C2:C53,"ครุศาสตร์ มรภ.พิบูลย์สงคราม")</f>
        <v>0</v>
      </c>
      <c r="D65" s="3">
        <v>11</v>
      </c>
      <c r="E65" s="1"/>
      <c r="F65" s="1"/>
      <c r="G65" s="1"/>
      <c r="H65" s="1"/>
      <c r="I65" s="164"/>
      <c r="J65" s="164"/>
      <c r="K65" s="1"/>
      <c r="L65" s="23"/>
      <c r="M65" s="23"/>
      <c r="N65" s="23"/>
      <c r="O65" s="24"/>
      <c r="P65" s="24"/>
      <c r="Q65" s="25"/>
      <c r="R65" s="25"/>
      <c r="S65" s="25"/>
      <c r="T65" s="25"/>
      <c r="U65" s="25"/>
      <c r="V65" s="7"/>
      <c r="W65" s="151"/>
      <c r="X65" s="151"/>
      <c r="Y65" s="151"/>
      <c r="Z65" s="7"/>
      <c r="AA65" s="8"/>
      <c r="AB65" s="159"/>
      <c r="AC65" s="159"/>
      <c r="AD65" s="159"/>
      <c r="AE65" s="8"/>
      <c r="AF65" s="1"/>
      <c r="AG65" s="1"/>
      <c r="AH65" s="26"/>
      <c r="AI65" s="26"/>
      <c r="AJ65" s="26"/>
      <c r="AK65" s="1"/>
    </row>
    <row r="66" spans="1:37" ht="12.75" customHeight="1" x14ac:dyDescent="0.2">
      <c r="A66" s="1"/>
      <c r="B66" s="1"/>
      <c r="C66" s="1">
        <f>COUNTIF(C2:C54,"ทันตแพทย์ศาสตร์")</f>
        <v>0</v>
      </c>
      <c r="D66" s="3">
        <v>1</v>
      </c>
      <c r="E66" s="1"/>
      <c r="F66" s="1"/>
      <c r="G66" s="1"/>
      <c r="H66" s="1"/>
      <c r="I66" s="164"/>
      <c r="J66" s="164"/>
      <c r="K66" s="1"/>
      <c r="L66" s="23"/>
      <c r="M66" s="23"/>
      <c r="N66" s="23"/>
      <c r="O66" s="24"/>
      <c r="P66" s="24"/>
      <c r="Q66" s="25"/>
      <c r="R66" s="25"/>
      <c r="S66" s="25"/>
      <c r="T66" s="25"/>
      <c r="U66" s="25"/>
      <c r="V66" s="7"/>
      <c r="W66" s="151"/>
      <c r="X66" s="151"/>
      <c r="Y66" s="151"/>
      <c r="Z66" s="7"/>
      <c r="AA66" s="8"/>
      <c r="AB66" s="159"/>
      <c r="AC66" s="159"/>
      <c r="AD66" s="159"/>
      <c r="AE66" s="8"/>
      <c r="AF66" s="1"/>
      <c r="AG66" s="1"/>
      <c r="AH66" s="26"/>
      <c r="AI66" s="26"/>
      <c r="AJ66" s="26"/>
      <c r="AK66" s="1"/>
    </row>
    <row r="67" spans="1:37" ht="12.75" customHeight="1" x14ac:dyDescent="0.2">
      <c r="A67" s="1"/>
      <c r="B67" s="1"/>
      <c r="C67" s="1">
        <f>COUNTIF(C2:C55,"บริหารธุรกิจฯ")</f>
        <v>0</v>
      </c>
      <c r="D67" s="3"/>
      <c r="E67" s="1"/>
      <c r="F67" s="1"/>
      <c r="G67" s="1"/>
      <c r="H67" s="1"/>
      <c r="I67" s="164"/>
      <c r="J67" s="164"/>
      <c r="K67" s="1"/>
      <c r="L67" s="23"/>
      <c r="M67" s="23"/>
      <c r="N67" s="23"/>
      <c r="O67" s="24"/>
      <c r="P67" s="24"/>
      <c r="Q67" s="25"/>
      <c r="R67" s="25"/>
      <c r="S67" s="25"/>
      <c r="T67" s="25"/>
      <c r="U67" s="25"/>
      <c r="V67" s="7"/>
      <c r="W67" s="151"/>
      <c r="X67" s="151"/>
      <c r="Y67" s="151"/>
      <c r="Z67" s="7"/>
      <c r="AA67" s="8"/>
      <c r="AB67" s="159"/>
      <c r="AC67" s="159"/>
      <c r="AD67" s="159"/>
      <c r="AE67" s="8"/>
      <c r="AF67" s="1"/>
      <c r="AG67" s="1"/>
      <c r="AH67" s="26"/>
      <c r="AI67" s="26"/>
      <c r="AJ67" s="26"/>
      <c r="AK67" s="1"/>
    </row>
    <row r="68" spans="1:37" ht="12.75" customHeight="1" x14ac:dyDescent="0.2">
      <c r="A68" s="1"/>
      <c r="B68" s="1"/>
      <c r="C68" s="1">
        <f>COUNTIF(C1:C56,"บุคคลภายนอก")</f>
        <v>0</v>
      </c>
      <c r="D68" s="3"/>
      <c r="E68" s="1"/>
      <c r="F68" s="1"/>
      <c r="G68" s="1"/>
      <c r="H68" s="1"/>
      <c r="I68" s="164"/>
      <c r="J68" s="164"/>
      <c r="K68" s="1"/>
      <c r="L68" s="23"/>
      <c r="M68" s="23"/>
      <c r="N68" s="23"/>
      <c r="O68" s="24"/>
      <c r="P68" s="24"/>
      <c r="Q68" s="25"/>
      <c r="R68" s="25"/>
      <c r="S68" s="25"/>
      <c r="T68" s="25"/>
      <c r="U68" s="25"/>
      <c r="V68" s="7"/>
      <c r="W68" s="151"/>
      <c r="X68" s="151"/>
      <c r="Y68" s="151"/>
      <c r="Z68" s="7"/>
      <c r="AA68" s="8"/>
      <c r="AB68" s="159"/>
      <c r="AC68" s="159"/>
      <c r="AD68" s="159"/>
      <c r="AE68" s="8"/>
      <c r="AF68" s="1"/>
      <c r="AG68" s="1"/>
      <c r="AH68" s="26"/>
      <c r="AI68" s="26"/>
      <c r="AJ68" s="26"/>
      <c r="AK68" s="1"/>
    </row>
    <row r="69" spans="1:37" ht="12.75" customHeight="1" x14ac:dyDescent="0.2">
      <c r="A69" s="1"/>
      <c r="B69" s="1"/>
      <c r="C69" s="1">
        <f>COUNTIF(C2:C57,"พยาบาลศาสตร์")</f>
        <v>0</v>
      </c>
      <c r="D69" s="3"/>
      <c r="E69" s="1"/>
      <c r="F69" s="1"/>
      <c r="G69" s="1"/>
      <c r="H69" s="1"/>
      <c r="I69" s="164"/>
      <c r="J69" s="164"/>
      <c r="K69" s="1"/>
      <c r="L69" s="23"/>
      <c r="M69" s="23"/>
      <c r="N69" s="23"/>
      <c r="O69" s="24"/>
      <c r="P69" s="24"/>
      <c r="Q69" s="25"/>
      <c r="R69" s="25"/>
      <c r="S69" s="25"/>
      <c r="T69" s="25"/>
      <c r="U69" s="25"/>
      <c r="V69" s="7"/>
      <c r="W69" s="151"/>
      <c r="X69" s="151"/>
      <c r="Y69" s="151"/>
      <c r="Z69" s="7"/>
      <c r="AA69" s="8"/>
      <c r="AB69" s="159"/>
      <c r="AC69" s="159"/>
      <c r="AD69" s="159"/>
      <c r="AE69" s="8"/>
      <c r="AF69" s="1"/>
      <c r="AG69" s="1"/>
      <c r="AH69" s="26"/>
      <c r="AI69" s="26"/>
      <c r="AJ69" s="26"/>
      <c r="AK69" s="1"/>
    </row>
    <row r="70" spans="1:37" ht="12.75" customHeight="1" x14ac:dyDescent="0.2">
      <c r="A70" s="1"/>
      <c r="B70" s="1"/>
      <c r="C70" s="1">
        <f>COUNTIF(C2:C58,"แพทยศาสตร์")</f>
        <v>0</v>
      </c>
      <c r="D70" s="3"/>
      <c r="E70" s="1"/>
      <c r="F70" s="1"/>
      <c r="G70" s="1"/>
      <c r="H70" s="1"/>
      <c r="I70" s="164"/>
      <c r="J70" s="164"/>
      <c r="K70" s="1"/>
      <c r="L70" s="23"/>
      <c r="M70" s="23"/>
      <c r="N70" s="23"/>
      <c r="O70" s="24"/>
      <c r="P70" s="24"/>
      <c r="Q70" s="25"/>
      <c r="R70" s="25"/>
      <c r="S70" s="25"/>
      <c r="T70" s="25"/>
      <c r="U70" s="25"/>
      <c r="V70" s="7"/>
      <c r="W70" s="151"/>
      <c r="X70" s="151"/>
      <c r="Y70" s="151"/>
      <c r="Z70" s="7"/>
      <c r="AA70" s="8"/>
      <c r="AB70" s="159"/>
      <c r="AC70" s="159"/>
      <c r="AD70" s="159"/>
      <c r="AE70" s="8"/>
      <c r="AF70" s="1"/>
      <c r="AG70" s="1"/>
      <c r="AH70" s="26"/>
      <c r="AI70" s="26"/>
      <c r="AJ70" s="26"/>
      <c r="AK70" s="1"/>
    </row>
    <row r="71" spans="1:37" ht="12.75" customHeight="1" x14ac:dyDescent="0.2">
      <c r="A71" s="1"/>
      <c r="B71" s="1"/>
      <c r="C71" s="1">
        <f>COUNTIF(C2:C59,"เภสัชศาสตร์")</f>
        <v>0</v>
      </c>
      <c r="D71" s="3"/>
      <c r="E71" s="1"/>
      <c r="F71" s="1"/>
      <c r="G71" s="1"/>
      <c r="H71" s="1"/>
      <c r="I71" s="164"/>
      <c r="J71" s="164"/>
      <c r="K71" s="1"/>
      <c r="L71" s="23"/>
      <c r="M71" s="23"/>
      <c r="N71" s="23"/>
      <c r="O71" s="24"/>
      <c r="P71" s="24"/>
      <c r="Q71" s="25"/>
      <c r="R71" s="25"/>
      <c r="S71" s="25"/>
      <c r="T71" s="25"/>
      <c r="U71" s="25"/>
      <c r="V71" s="7"/>
      <c r="W71" s="151"/>
      <c r="X71" s="151"/>
      <c r="Y71" s="151"/>
      <c r="Z71" s="7"/>
      <c r="AA71" s="8"/>
      <c r="AB71" s="159"/>
      <c r="AC71" s="159"/>
      <c r="AD71" s="159"/>
      <c r="AE71" s="8"/>
      <c r="AF71" s="1"/>
      <c r="AG71" s="1"/>
      <c r="AH71" s="26"/>
      <c r="AI71" s="26"/>
      <c r="AJ71" s="26"/>
      <c r="AK71" s="1"/>
    </row>
    <row r="72" spans="1:37" ht="12.75" customHeight="1" x14ac:dyDescent="0.2">
      <c r="A72" s="1"/>
      <c r="B72" s="1"/>
      <c r="C72" s="1">
        <f>COUNTIF(C2:C60,"มนุษยศาสตร์")</f>
        <v>4</v>
      </c>
      <c r="D72" s="3"/>
      <c r="E72" s="1"/>
      <c r="F72" s="1"/>
      <c r="G72" s="1"/>
      <c r="H72" s="1"/>
      <c r="I72" s="164"/>
      <c r="J72" s="164"/>
      <c r="K72" s="1"/>
      <c r="L72" s="23"/>
      <c r="M72" s="23"/>
      <c r="N72" s="23"/>
      <c r="O72" s="24"/>
      <c r="P72" s="24"/>
      <c r="Q72" s="25"/>
      <c r="R72" s="25"/>
      <c r="S72" s="25"/>
      <c r="T72" s="25"/>
      <c r="U72" s="25"/>
      <c r="V72" s="7"/>
      <c r="W72" s="151"/>
      <c r="X72" s="151"/>
      <c r="Y72" s="151"/>
      <c r="Z72" s="7"/>
      <c r="AA72" s="8"/>
      <c r="AB72" s="159"/>
      <c r="AC72" s="159"/>
      <c r="AD72" s="159"/>
      <c r="AE72" s="8"/>
      <c r="AF72" s="1"/>
      <c r="AG72" s="1"/>
      <c r="AH72" s="26"/>
      <c r="AI72" s="26"/>
      <c r="AJ72" s="26"/>
      <c r="AK72" s="1"/>
    </row>
    <row r="73" spans="1:37" ht="25.5" customHeight="1" x14ac:dyDescent="0.2">
      <c r="A73" s="1"/>
      <c r="B73" s="1"/>
      <c r="C73" s="1">
        <f>COUNTIF(C2:C61,"โรงเรียนมัธยมสาธิตฯ")</f>
        <v>0</v>
      </c>
      <c r="D73" s="3"/>
      <c r="E73" s="1"/>
      <c r="F73" s="1"/>
      <c r="G73" s="1"/>
      <c r="H73" s="1"/>
      <c r="I73" s="164"/>
      <c r="J73" s="164"/>
      <c r="K73" s="1"/>
      <c r="L73" s="23"/>
      <c r="M73" s="23"/>
      <c r="N73" s="23"/>
      <c r="O73" s="24"/>
      <c r="P73" s="24"/>
      <c r="Q73" s="25"/>
      <c r="R73" s="25"/>
      <c r="S73" s="25"/>
      <c r="T73" s="25"/>
      <c r="U73" s="25"/>
      <c r="V73" s="7"/>
      <c r="W73" s="151"/>
      <c r="X73" s="151"/>
      <c r="Y73" s="151"/>
      <c r="Z73" s="7"/>
      <c r="AA73" s="8"/>
      <c r="AB73" s="159"/>
      <c r="AC73" s="159"/>
      <c r="AD73" s="159"/>
      <c r="AE73" s="8"/>
      <c r="AF73" s="1"/>
      <c r="AG73" s="1"/>
      <c r="AH73" s="26"/>
      <c r="AI73" s="26"/>
      <c r="AJ73" s="26"/>
      <c r="AK73" s="1"/>
    </row>
    <row r="74" spans="1:37" ht="25.5" customHeight="1" x14ac:dyDescent="0.2">
      <c r="A74" s="1"/>
      <c r="B74" s="1"/>
      <c r="C74" s="1">
        <f>COUNTIF(C2:C62,"วิทยาลัยพลังงานทดแทน")</f>
        <v>0</v>
      </c>
      <c r="D74" s="3"/>
      <c r="E74" s="1"/>
      <c r="F74" s="1"/>
      <c r="G74" s="1"/>
      <c r="H74" s="1"/>
      <c r="I74" s="164"/>
      <c r="J74" s="164"/>
      <c r="K74" s="1"/>
      <c r="L74" s="23"/>
      <c r="M74" s="23"/>
      <c r="N74" s="23"/>
      <c r="O74" s="24"/>
      <c r="P74" s="24"/>
      <c r="Q74" s="25"/>
      <c r="R74" s="25"/>
      <c r="S74" s="25"/>
      <c r="T74" s="25"/>
      <c r="U74" s="25"/>
      <c r="V74" s="7"/>
      <c r="W74" s="151"/>
      <c r="X74" s="151"/>
      <c r="Y74" s="151"/>
      <c r="Z74" s="7"/>
      <c r="AA74" s="8"/>
      <c r="AB74" s="159"/>
      <c r="AC74" s="159"/>
      <c r="AD74" s="159"/>
      <c r="AE74" s="8"/>
      <c r="AF74" s="1"/>
      <c r="AG74" s="1"/>
      <c r="AH74" s="26"/>
      <c r="AI74" s="26"/>
      <c r="AJ74" s="26"/>
      <c r="AK74" s="1"/>
    </row>
    <row r="75" spans="1:37" ht="25.5" customHeight="1" x14ac:dyDescent="0.2">
      <c r="A75" s="1"/>
      <c r="B75" s="1"/>
      <c r="C75" s="1">
        <f>COUNTIF(C2:C63,"วิทยาศาสตร์การแพทย์")</f>
        <v>11</v>
      </c>
      <c r="D75" s="3"/>
      <c r="E75" s="1"/>
      <c r="F75" s="1"/>
      <c r="G75" s="1"/>
      <c r="H75" s="1"/>
      <c r="I75" s="164"/>
      <c r="J75" s="164"/>
      <c r="K75" s="1"/>
      <c r="L75" s="23"/>
      <c r="M75" s="23"/>
      <c r="N75" s="23"/>
      <c r="O75" s="24"/>
      <c r="P75" s="24"/>
      <c r="Q75" s="25"/>
      <c r="R75" s="25"/>
      <c r="S75" s="25"/>
      <c r="T75" s="25"/>
      <c r="U75" s="25"/>
      <c r="V75" s="7"/>
      <c r="W75" s="151"/>
      <c r="X75" s="151"/>
      <c r="Y75" s="151"/>
      <c r="Z75" s="7"/>
      <c r="AA75" s="8"/>
      <c r="AB75" s="159"/>
      <c r="AC75" s="159"/>
      <c r="AD75" s="159"/>
      <c r="AE75" s="8"/>
      <c r="AF75" s="1"/>
      <c r="AG75" s="1"/>
      <c r="AH75" s="26"/>
      <c r="AI75" s="26"/>
      <c r="AJ75" s="26"/>
      <c r="AK75" s="1"/>
    </row>
    <row r="76" spans="1:37" ht="12.75" customHeight="1" x14ac:dyDescent="0.2">
      <c r="A76" s="1"/>
      <c r="B76" s="1"/>
      <c r="C76" s="1">
        <f>COUNTIF(C2:C64,"วิศวกรรมศาสตร์")</f>
        <v>0</v>
      </c>
      <c r="D76" s="3"/>
      <c r="E76" s="1"/>
      <c r="F76" s="1"/>
      <c r="G76" s="1"/>
      <c r="H76" s="1"/>
      <c r="I76" s="164"/>
      <c r="J76" s="164"/>
      <c r="K76" s="1"/>
      <c r="L76" s="23"/>
      <c r="M76" s="23"/>
      <c r="N76" s="23"/>
      <c r="O76" s="24"/>
      <c r="P76" s="24"/>
      <c r="Q76" s="25"/>
      <c r="R76" s="25"/>
      <c r="S76" s="25"/>
      <c r="T76" s="25"/>
      <c r="U76" s="25"/>
      <c r="V76" s="7"/>
      <c r="W76" s="151"/>
      <c r="X76" s="151"/>
      <c r="Y76" s="151"/>
      <c r="Z76" s="7"/>
      <c r="AA76" s="8"/>
      <c r="AB76" s="159"/>
      <c r="AC76" s="159"/>
      <c r="AD76" s="159"/>
      <c r="AE76" s="8"/>
      <c r="AF76" s="1"/>
      <c r="AG76" s="1"/>
      <c r="AH76" s="26"/>
      <c r="AI76" s="26"/>
      <c r="AJ76" s="26"/>
      <c r="AK76" s="1"/>
    </row>
    <row r="77" spans="1:37" ht="12.75" customHeight="1" x14ac:dyDescent="0.2">
      <c r="A77" s="1"/>
      <c r="B77" s="1"/>
      <c r="C77" s="1">
        <f>COUNTIF(C2:C65,"ศึกษาศาสตร์")</f>
        <v>5</v>
      </c>
      <c r="D77" s="3"/>
      <c r="E77" s="1"/>
      <c r="F77" s="1"/>
      <c r="G77" s="1"/>
      <c r="H77" s="1"/>
      <c r="I77" s="164"/>
      <c r="J77" s="164"/>
      <c r="K77" s="1"/>
      <c r="L77" s="23"/>
      <c r="M77" s="23"/>
      <c r="N77" s="23"/>
      <c r="O77" s="24"/>
      <c r="P77" s="24"/>
      <c r="Q77" s="25"/>
      <c r="R77" s="25"/>
      <c r="S77" s="25"/>
      <c r="T77" s="25"/>
      <c r="U77" s="25"/>
      <c r="V77" s="7"/>
      <c r="W77" s="151"/>
      <c r="X77" s="151"/>
      <c r="Y77" s="151"/>
      <c r="Z77" s="7"/>
      <c r="AA77" s="8"/>
      <c r="AB77" s="159"/>
      <c r="AC77" s="159"/>
      <c r="AD77" s="159"/>
      <c r="AE77" s="8"/>
      <c r="AF77" s="1"/>
      <c r="AG77" s="1"/>
      <c r="AH77" s="26"/>
      <c r="AI77" s="26"/>
      <c r="AJ77" s="26"/>
      <c r="AK77" s="1"/>
    </row>
    <row r="78" spans="1:37" ht="25.5" customHeight="1" x14ac:dyDescent="0.2">
      <c r="A78" s="1"/>
      <c r="B78" s="1"/>
      <c r="C78" s="1">
        <f>COUNTIF(C2:C66,"สถาปัตยกรรมศาสตร์")</f>
        <v>0</v>
      </c>
      <c r="D78" s="3"/>
      <c r="E78" s="1"/>
      <c r="F78" s="1"/>
      <c r="G78" s="1"/>
      <c r="H78" s="1"/>
      <c r="I78" s="164"/>
      <c r="J78" s="164"/>
      <c r="K78" s="1"/>
      <c r="L78" s="23"/>
      <c r="M78" s="23"/>
      <c r="N78" s="23"/>
      <c r="O78" s="24"/>
      <c r="P78" s="24"/>
      <c r="Q78" s="25"/>
      <c r="R78" s="25"/>
      <c r="S78" s="25"/>
      <c r="T78" s="25"/>
      <c r="U78" s="25"/>
      <c r="V78" s="7"/>
      <c r="W78" s="151"/>
      <c r="X78" s="151"/>
      <c r="Y78" s="151"/>
      <c r="Z78" s="7"/>
      <c r="AA78" s="8"/>
      <c r="AB78" s="159"/>
      <c r="AC78" s="159"/>
      <c r="AD78" s="159"/>
      <c r="AE78" s="8"/>
      <c r="AF78" s="1"/>
      <c r="AG78" s="1"/>
      <c r="AH78" s="26"/>
      <c r="AI78" s="26"/>
      <c r="AJ78" s="26"/>
      <c r="AK78" s="1"/>
    </row>
    <row r="79" spans="1:37" ht="12.75" customHeight="1" x14ac:dyDescent="0.2">
      <c r="A79" s="1"/>
      <c r="B79" s="1"/>
      <c r="C79" s="1">
        <f>COUNTIF(C2:C67,"สหเวชศาสตร์")</f>
        <v>6</v>
      </c>
      <c r="D79" s="3"/>
      <c r="E79" s="1"/>
      <c r="F79" s="1"/>
      <c r="G79" s="1"/>
      <c r="H79" s="1"/>
      <c r="I79" s="164"/>
      <c r="J79" s="164"/>
      <c r="K79" s="1"/>
      <c r="L79" s="23"/>
      <c r="M79" s="23"/>
      <c r="N79" s="23"/>
      <c r="O79" s="24"/>
      <c r="P79" s="24"/>
      <c r="Q79" s="25"/>
      <c r="R79" s="25"/>
      <c r="S79" s="25"/>
      <c r="T79" s="25"/>
      <c r="U79" s="25"/>
      <c r="V79" s="7"/>
      <c r="W79" s="151"/>
      <c r="X79" s="151"/>
      <c r="Y79" s="151"/>
      <c r="Z79" s="7"/>
      <c r="AA79" s="8"/>
      <c r="AB79" s="159"/>
      <c r="AC79" s="159"/>
      <c r="AD79" s="159"/>
      <c r="AE79" s="8"/>
      <c r="AF79" s="1"/>
      <c r="AG79" s="1"/>
      <c r="AH79" s="26"/>
      <c r="AI79" s="26"/>
      <c r="AJ79" s="26"/>
      <c r="AK79" s="1"/>
    </row>
    <row r="80" spans="1:37" ht="12.75" customHeight="1" x14ac:dyDescent="0.2">
      <c r="A80" s="1"/>
      <c r="B80" s="1"/>
      <c r="C80" s="1">
        <f>COUNTIF(C2:C68,"สังคมศาสตร์")</f>
        <v>4</v>
      </c>
      <c r="D80" s="3"/>
      <c r="E80" s="1"/>
      <c r="F80" s="1"/>
      <c r="G80" s="1"/>
      <c r="H80" s="1"/>
      <c r="I80" s="164"/>
      <c r="J80" s="164"/>
      <c r="K80" s="1"/>
      <c r="L80" s="23"/>
      <c r="M80" s="23"/>
      <c r="N80" s="23"/>
      <c r="O80" s="24"/>
      <c r="P80" s="24"/>
      <c r="Q80" s="25"/>
      <c r="R80" s="25"/>
      <c r="S80" s="25"/>
      <c r="T80" s="25"/>
      <c r="U80" s="25"/>
      <c r="V80" s="7"/>
      <c r="W80" s="151"/>
      <c r="X80" s="151"/>
      <c r="Y80" s="151"/>
      <c r="Z80" s="7"/>
      <c r="AA80" s="8"/>
      <c r="AB80" s="159"/>
      <c r="AC80" s="159"/>
      <c r="AD80" s="159"/>
      <c r="AE80" s="8"/>
      <c r="AF80" s="1"/>
      <c r="AG80" s="1"/>
      <c r="AH80" s="26"/>
      <c r="AI80" s="26"/>
      <c r="AJ80" s="26"/>
      <c r="AK80" s="1"/>
    </row>
    <row r="81" spans="1:37" ht="12.75" customHeight="1" x14ac:dyDescent="0.2">
      <c r="A81" s="1"/>
      <c r="B81" s="1"/>
      <c r="C81" s="1">
        <f>COUNTIF(C2:C69,"สาธารณสุขศาสตร์")</f>
        <v>3</v>
      </c>
      <c r="D81" s="3"/>
      <c r="E81" s="1"/>
      <c r="F81" s="1"/>
      <c r="G81" s="1"/>
      <c r="H81" s="1"/>
      <c r="I81" s="164"/>
      <c r="J81" s="164"/>
      <c r="K81" s="1"/>
      <c r="L81" s="23"/>
      <c r="M81" s="23"/>
      <c r="N81" s="23"/>
      <c r="O81" s="24"/>
      <c r="P81" s="24"/>
      <c r="Q81" s="25"/>
      <c r="R81" s="25"/>
      <c r="S81" s="25"/>
      <c r="T81" s="25"/>
      <c r="U81" s="25"/>
      <c r="V81" s="7"/>
      <c r="W81" s="151"/>
      <c r="X81" s="151"/>
      <c r="Y81" s="151"/>
      <c r="Z81" s="7"/>
      <c r="AA81" s="8"/>
      <c r="AB81" s="159"/>
      <c r="AC81" s="159"/>
      <c r="AD81" s="159"/>
      <c r="AE81" s="8"/>
      <c r="AF81" s="1"/>
      <c r="AG81" s="1"/>
      <c r="AH81" s="26"/>
      <c r="AI81" s="26"/>
      <c r="AJ81" s="26"/>
      <c r="AK81" s="1"/>
    </row>
    <row r="82" spans="1:37" ht="12.75" customHeight="1" x14ac:dyDescent="0.2">
      <c r="A82" s="1"/>
      <c r="B82" s="1"/>
      <c r="C82" s="1"/>
      <c r="D82" s="3"/>
      <c r="E82" s="1"/>
      <c r="F82" s="1"/>
      <c r="G82" s="1"/>
      <c r="H82" s="1"/>
      <c r="I82" s="164"/>
      <c r="J82" s="164"/>
      <c r="K82" s="1"/>
      <c r="L82" s="23"/>
      <c r="M82" s="23"/>
      <c r="N82" s="23"/>
      <c r="O82" s="24"/>
      <c r="P82" s="24"/>
      <c r="Q82" s="25"/>
      <c r="R82" s="25"/>
      <c r="S82" s="25"/>
      <c r="T82" s="25"/>
      <c r="U82" s="25"/>
      <c r="V82" s="7"/>
      <c r="W82" s="151"/>
      <c r="X82" s="151"/>
      <c r="Y82" s="151"/>
      <c r="Z82" s="7"/>
      <c r="AA82" s="8"/>
      <c r="AB82" s="159"/>
      <c r="AC82" s="159"/>
      <c r="AD82" s="159"/>
      <c r="AE82" s="8"/>
      <c r="AF82" s="1"/>
      <c r="AG82" s="1"/>
      <c r="AH82" s="26"/>
      <c r="AI82" s="26"/>
      <c r="AJ82" s="26"/>
      <c r="AK82" s="1"/>
    </row>
  </sheetData>
  <autoFilter ref="A1:AL5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51"/>
  <sheetViews>
    <sheetView workbookViewId="0">
      <selection activeCell="D43" sqref="D43"/>
    </sheetView>
  </sheetViews>
  <sheetFormatPr defaultColWidth="17.28515625" defaultRowHeight="15.75" customHeight="1" x14ac:dyDescent="0.2"/>
  <cols>
    <col min="1" max="1" width="5.42578125" customWidth="1"/>
    <col min="2" max="2" width="5.7109375" customWidth="1"/>
    <col min="3" max="3" width="7.140625" customWidth="1"/>
    <col min="4" max="4" width="66.140625" customWidth="1"/>
    <col min="5" max="9" width="7.140625" customWidth="1"/>
    <col min="10" max="10" width="9.140625" customWidth="1"/>
    <col min="11" max="11" width="10.85546875" customWidth="1"/>
  </cols>
  <sheetData>
    <row r="1" spans="1:11" ht="26.25" customHeight="1" x14ac:dyDescent="0.4">
      <c r="A1" s="227" t="s">
        <v>29</v>
      </c>
      <c r="B1" s="227"/>
      <c r="C1" s="227"/>
      <c r="D1" s="227"/>
      <c r="E1" s="160"/>
      <c r="F1" s="160"/>
      <c r="G1" s="160"/>
      <c r="H1" s="160"/>
      <c r="I1" s="160"/>
      <c r="J1" s="160"/>
      <c r="K1" s="160"/>
    </row>
    <row r="2" spans="1:11" ht="23.25" customHeight="1" x14ac:dyDescent="0.35">
      <c r="A2" s="228" t="s">
        <v>130</v>
      </c>
      <c r="B2" s="228"/>
      <c r="C2" s="228"/>
      <c r="D2" s="228"/>
      <c r="E2" s="223"/>
      <c r="F2" s="223"/>
      <c r="G2" s="223"/>
      <c r="H2" s="223"/>
      <c r="I2" s="223"/>
      <c r="J2" s="223"/>
      <c r="K2" s="223"/>
    </row>
    <row r="3" spans="1:11" ht="23.25" customHeight="1" x14ac:dyDescent="0.35">
      <c r="A3" s="229" t="s">
        <v>131</v>
      </c>
      <c r="B3" s="229"/>
      <c r="C3" s="229"/>
      <c r="D3" s="229"/>
      <c r="E3" s="160"/>
      <c r="F3" s="160"/>
      <c r="G3" s="160"/>
      <c r="H3" s="160"/>
      <c r="I3" s="160"/>
      <c r="J3" s="160"/>
      <c r="K3" s="160"/>
    </row>
    <row r="4" spans="1:11" ht="23.25" customHeight="1" x14ac:dyDescent="0.35">
      <c r="A4" s="229" t="s">
        <v>189</v>
      </c>
      <c r="B4" s="229"/>
      <c r="C4" s="229"/>
      <c r="D4" s="229"/>
      <c r="E4" s="160"/>
      <c r="F4" s="160"/>
      <c r="G4" s="160"/>
      <c r="H4" s="160"/>
      <c r="I4" s="160"/>
      <c r="J4" s="160"/>
      <c r="K4" s="160"/>
    </row>
    <row r="5" spans="1:11" ht="18.75" customHeight="1" x14ac:dyDescent="0.35">
      <c r="A5" s="27"/>
      <c r="B5" s="28"/>
      <c r="C5" s="27"/>
      <c r="D5" s="27"/>
      <c r="E5" s="27"/>
      <c r="F5" s="27"/>
      <c r="G5" s="27"/>
      <c r="H5" s="27"/>
      <c r="I5" s="27"/>
      <c r="J5" s="27"/>
      <c r="K5" s="27"/>
    </row>
    <row r="6" spans="1:11" ht="21" customHeight="1" x14ac:dyDescent="0.3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1" customHeight="1" x14ac:dyDescent="0.35">
      <c r="A7" s="27"/>
      <c r="B7" s="27"/>
      <c r="C7" s="125" t="s">
        <v>188</v>
      </c>
      <c r="D7" s="27"/>
      <c r="E7" s="27"/>
      <c r="F7" s="27"/>
      <c r="G7" s="27"/>
      <c r="H7" s="27"/>
      <c r="I7" s="27"/>
      <c r="J7" s="27"/>
      <c r="K7" s="27"/>
    </row>
    <row r="8" spans="1:11" ht="21" customHeight="1" x14ac:dyDescent="0.35">
      <c r="A8" s="125" t="s">
        <v>203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21" customHeight="1" x14ac:dyDescent="0.35">
      <c r="A9" s="125" t="s">
        <v>204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21" customHeight="1" x14ac:dyDescent="0.35">
      <c r="A10" s="125" t="s">
        <v>193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21" customHeight="1" x14ac:dyDescent="0.35">
      <c r="A11" s="27"/>
      <c r="B11" s="27"/>
      <c r="C11" s="125" t="s">
        <v>194</v>
      </c>
      <c r="D11" s="27"/>
      <c r="E11" s="27"/>
      <c r="F11" s="27"/>
      <c r="G11" s="27"/>
      <c r="H11" s="27"/>
      <c r="I11" s="27"/>
      <c r="J11" s="27"/>
      <c r="K11" s="27"/>
    </row>
    <row r="12" spans="1:11" ht="21" customHeight="1" x14ac:dyDescent="0.35">
      <c r="A12" s="125" t="s">
        <v>195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21" customHeight="1" x14ac:dyDescent="0.35">
      <c r="A13" s="125" t="s">
        <v>196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21" customHeight="1" x14ac:dyDescent="0.35">
      <c r="A14" s="125" t="s">
        <v>197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21" customHeight="1" x14ac:dyDescent="0.35">
      <c r="A15" s="27"/>
      <c r="B15" s="27"/>
      <c r="C15" s="125" t="s">
        <v>205</v>
      </c>
      <c r="D15" s="27"/>
      <c r="E15" s="27"/>
      <c r="F15" s="27"/>
      <c r="G15" s="27"/>
      <c r="H15" s="27"/>
      <c r="I15" s="27"/>
      <c r="J15" s="27"/>
      <c r="K15" s="27"/>
    </row>
    <row r="16" spans="1:11" ht="21" customHeight="1" x14ac:dyDescent="0.35">
      <c r="A16" s="130" t="s">
        <v>206</v>
      </c>
      <c r="B16" s="29"/>
      <c r="C16" s="27"/>
      <c r="D16" s="27"/>
      <c r="E16" s="27"/>
      <c r="F16" s="27"/>
      <c r="G16" s="27"/>
      <c r="H16" s="27"/>
      <c r="I16" s="27"/>
      <c r="J16" s="27"/>
      <c r="K16" s="27"/>
    </row>
    <row r="17" spans="1:16" s="108" customFormat="1" ht="21" customHeight="1" x14ac:dyDescent="0.35">
      <c r="A17" s="147" t="s">
        <v>207</v>
      </c>
      <c r="B17" s="224"/>
      <c r="C17" s="69"/>
      <c r="D17" s="69"/>
      <c r="E17" s="69"/>
      <c r="F17" s="69"/>
      <c r="G17" s="69"/>
      <c r="H17" s="69"/>
      <c r="I17" s="69"/>
      <c r="J17" s="69"/>
      <c r="K17" s="69"/>
    </row>
    <row r="18" spans="1:16" ht="21" customHeight="1" x14ac:dyDescent="0.35">
      <c r="A18" s="29"/>
      <c r="B18" s="29"/>
      <c r="C18" s="125" t="s">
        <v>198</v>
      </c>
      <c r="D18" s="27"/>
      <c r="E18" s="27"/>
      <c r="F18" s="27"/>
      <c r="G18" s="27"/>
      <c r="H18" s="27"/>
      <c r="I18" s="27"/>
      <c r="J18" s="27"/>
      <c r="K18" s="27"/>
    </row>
    <row r="19" spans="1:16" ht="21" customHeight="1" x14ac:dyDescent="0.35">
      <c r="A19" s="148" t="s">
        <v>199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6" ht="21" customHeight="1" x14ac:dyDescent="0.35">
      <c r="A20" s="125" t="s">
        <v>200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6" ht="21" x14ac:dyDescent="0.35">
      <c r="C21" s="129" t="s">
        <v>208</v>
      </c>
      <c r="D21" s="129"/>
      <c r="E21" s="129"/>
      <c r="F21" s="129"/>
      <c r="G21" s="129"/>
      <c r="H21" s="129"/>
      <c r="I21" s="129"/>
      <c r="J21" s="129"/>
      <c r="K21" s="129"/>
    </row>
    <row r="22" spans="1:16" s="129" customFormat="1" ht="21" x14ac:dyDescent="0.35">
      <c r="A22" s="129" t="s">
        <v>209</v>
      </c>
    </row>
    <row r="23" spans="1:16" s="129" customFormat="1" ht="21" x14ac:dyDescent="0.35">
      <c r="A23" s="129" t="s">
        <v>210</v>
      </c>
    </row>
    <row r="24" spans="1:16" s="129" customFormat="1" ht="21" x14ac:dyDescent="0.35">
      <c r="A24" s="129" t="s">
        <v>211</v>
      </c>
    </row>
    <row r="25" spans="1:16" s="129" customFormat="1" ht="21" x14ac:dyDescent="0.35">
      <c r="A25" s="129" t="s">
        <v>91</v>
      </c>
      <c r="C25" s="129" t="s">
        <v>212</v>
      </c>
      <c r="P25" s="106"/>
    </row>
    <row r="26" spans="1:16" s="129" customFormat="1" ht="21" x14ac:dyDescent="0.35">
      <c r="A26" s="129" t="s">
        <v>213</v>
      </c>
      <c r="P26" s="106"/>
    </row>
    <row r="27" spans="1:16" ht="21" x14ac:dyDescent="0.35">
      <c r="A27" s="129" t="s">
        <v>214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06"/>
    </row>
    <row r="28" spans="1:16" s="71" customFormat="1" ht="21" x14ac:dyDescent="0.35">
      <c r="A28" s="129"/>
      <c r="B28" s="129"/>
      <c r="C28" s="129" t="s">
        <v>201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06"/>
    </row>
    <row r="29" spans="1:16" ht="21" x14ac:dyDescent="0.35">
      <c r="A29" s="129"/>
      <c r="B29" s="129"/>
      <c r="C29" s="214">
        <v>1</v>
      </c>
      <c r="D29" s="218" t="s">
        <v>123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06"/>
    </row>
    <row r="30" spans="1:16" s="71" customFormat="1" ht="42" x14ac:dyDescent="0.35">
      <c r="A30" s="129"/>
      <c r="B30" s="129"/>
      <c r="C30" s="214">
        <v>2</v>
      </c>
      <c r="D30" s="215" t="s">
        <v>110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06"/>
    </row>
    <row r="31" spans="1:16" s="71" customFormat="1" ht="21" x14ac:dyDescent="0.35">
      <c r="A31" s="129"/>
      <c r="B31" s="129"/>
      <c r="C31" s="214">
        <v>3</v>
      </c>
      <c r="D31" s="215" t="s">
        <v>112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06"/>
    </row>
    <row r="32" spans="1:16" ht="21" x14ac:dyDescent="0.3">
      <c r="A32" s="106"/>
      <c r="B32" s="106"/>
      <c r="C32" s="214">
        <v>4</v>
      </c>
      <c r="D32" s="216" t="s">
        <v>114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1:4" ht="21" x14ac:dyDescent="0.2">
      <c r="C33" s="214">
        <v>5</v>
      </c>
      <c r="D33" s="217" t="s">
        <v>116</v>
      </c>
    </row>
    <row r="34" spans="1:4" s="108" customFormat="1" ht="21" x14ac:dyDescent="0.2">
      <c r="C34" s="214"/>
      <c r="D34" s="217"/>
    </row>
    <row r="35" spans="1:4" s="108" customFormat="1" ht="21" customHeight="1" x14ac:dyDescent="0.2">
      <c r="A35" s="225" t="s">
        <v>30</v>
      </c>
      <c r="B35" s="226"/>
      <c r="C35" s="226"/>
      <c r="D35" s="226"/>
    </row>
    <row r="36" spans="1:4" s="108" customFormat="1" ht="21" x14ac:dyDescent="0.2">
      <c r="C36" s="214"/>
      <c r="D36" s="217"/>
    </row>
    <row r="37" spans="1:4" ht="21" x14ac:dyDescent="0.2">
      <c r="C37" s="214">
        <v>6</v>
      </c>
      <c r="D37" s="217" t="s">
        <v>118</v>
      </c>
    </row>
    <row r="38" spans="1:4" ht="21" x14ac:dyDescent="0.2">
      <c r="C38" s="214">
        <v>7</v>
      </c>
      <c r="D38" s="216" t="s">
        <v>119</v>
      </c>
    </row>
    <row r="39" spans="1:4" ht="42" x14ac:dyDescent="0.2">
      <c r="C39" s="214">
        <v>8</v>
      </c>
      <c r="D39" s="216" t="s">
        <v>121</v>
      </c>
    </row>
    <row r="40" spans="1:4" ht="21" x14ac:dyDescent="0.2">
      <c r="C40" s="214">
        <v>9</v>
      </c>
      <c r="D40" s="217" t="s">
        <v>124</v>
      </c>
    </row>
    <row r="41" spans="1:4" ht="21" x14ac:dyDescent="0.2">
      <c r="C41" s="214">
        <v>10</v>
      </c>
      <c r="D41" s="217" t="s">
        <v>126</v>
      </c>
    </row>
    <row r="42" spans="1:4" ht="21" x14ac:dyDescent="0.2">
      <c r="C42" s="214">
        <v>11</v>
      </c>
      <c r="D42" s="216" t="s">
        <v>128</v>
      </c>
    </row>
    <row r="43" spans="1:4" ht="21" x14ac:dyDescent="0.2">
      <c r="C43" s="214">
        <v>12</v>
      </c>
      <c r="D43" s="217" t="s">
        <v>129</v>
      </c>
    </row>
    <row r="44" spans="1:4" ht="21" x14ac:dyDescent="0.2">
      <c r="C44" s="219" t="s">
        <v>202</v>
      </c>
    </row>
    <row r="45" spans="1:4" ht="21" x14ac:dyDescent="0.35">
      <c r="C45" s="214">
        <v>1</v>
      </c>
      <c r="D45" s="220" t="s">
        <v>108</v>
      </c>
    </row>
    <row r="46" spans="1:4" ht="21" x14ac:dyDescent="0.2">
      <c r="C46" s="221">
        <v>2</v>
      </c>
      <c r="D46" s="222" t="s">
        <v>111</v>
      </c>
    </row>
    <row r="47" spans="1:4" ht="42" x14ac:dyDescent="0.2">
      <c r="C47" s="214">
        <v>3</v>
      </c>
      <c r="D47" s="222" t="s">
        <v>115</v>
      </c>
    </row>
    <row r="48" spans="1:4" ht="21" x14ac:dyDescent="0.2">
      <c r="C48" s="221">
        <v>4</v>
      </c>
      <c r="D48" s="222" t="s">
        <v>117</v>
      </c>
    </row>
    <row r="49" spans="3:4" ht="42" x14ac:dyDescent="0.2">
      <c r="C49" s="221">
        <v>5</v>
      </c>
      <c r="D49" s="222" t="s">
        <v>122</v>
      </c>
    </row>
    <row r="50" spans="3:4" ht="21" x14ac:dyDescent="0.2">
      <c r="C50" s="221">
        <v>6</v>
      </c>
      <c r="D50" s="222" t="s">
        <v>125</v>
      </c>
    </row>
    <row r="51" spans="3:4" ht="21" x14ac:dyDescent="0.35">
      <c r="C51" s="214">
        <v>7</v>
      </c>
      <c r="D51" s="220" t="s">
        <v>127</v>
      </c>
    </row>
  </sheetData>
  <mergeCells count="5">
    <mergeCell ref="A35:D35"/>
    <mergeCell ref="A1:D1"/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view="pageBreakPreview" topLeftCell="A25" zoomScaleNormal="100" zoomScaleSheetLayoutView="100" workbookViewId="0">
      <selection activeCell="A2" sqref="A2:F2"/>
    </sheetView>
  </sheetViews>
  <sheetFormatPr defaultColWidth="17.28515625" defaultRowHeight="15.75" customHeight="1" x14ac:dyDescent="0.2"/>
  <cols>
    <col min="1" max="1" width="9.140625" customWidth="1"/>
    <col min="2" max="2" width="26.28515625" customWidth="1"/>
    <col min="3" max="4" width="18" customWidth="1"/>
    <col min="5" max="5" width="10" customWidth="1"/>
    <col min="6" max="8" width="9.140625" customWidth="1"/>
    <col min="9" max="9" width="10.85546875" customWidth="1"/>
    <col min="10" max="18" width="9.140625" customWidth="1"/>
    <col min="19" max="19" width="19.28515625" customWidth="1"/>
  </cols>
  <sheetData>
    <row r="1" spans="1:19" ht="21" customHeight="1" x14ac:dyDescent="0.35">
      <c r="A1" s="230" t="s">
        <v>36</v>
      </c>
      <c r="B1" s="231"/>
      <c r="C1" s="231"/>
      <c r="D1" s="231"/>
      <c r="E1" s="231"/>
      <c r="F1" s="231"/>
      <c r="G1" s="30"/>
      <c r="H1" s="30"/>
      <c r="I1" s="31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3.25" customHeight="1" x14ac:dyDescent="0.35">
      <c r="A2" s="232" t="s">
        <v>130</v>
      </c>
      <c r="B2" s="231"/>
      <c r="C2" s="231"/>
      <c r="D2" s="231"/>
      <c r="E2" s="231"/>
      <c r="F2" s="231"/>
      <c r="G2" s="33"/>
      <c r="H2" s="33"/>
      <c r="I2" s="34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3.25" customHeight="1" x14ac:dyDescent="0.35">
      <c r="A3" s="229" t="s">
        <v>131</v>
      </c>
      <c r="B3" s="231"/>
      <c r="C3" s="231"/>
      <c r="D3" s="231"/>
      <c r="E3" s="231"/>
      <c r="F3" s="231"/>
      <c r="G3" s="33"/>
      <c r="H3" s="33"/>
      <c r="I3" s="34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3.25" customHeight="1" x14ac:dyDescent="0.35">
      <c r="A4" s="229" t="s">
        <v>190</v>
      </c>
      <c r="B4" s="231"/>
      <c r="C4" s="231"/>
      <c r="D4" s="231"/>
      <c r="E4" s="231"/>
      <c r="F4" s="231"/>
      <c r="G4" s="33"/>
      <c r="H4" s="33"/>
      <c r="I4" s="34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21" customHeight="1" x14ac:dyDescent="0.35">
      <c r="A5" s="27"/>
      <c r="B5" s="32"/>
      <c r="C5" s="32"/>
      <c r="D5" s="32"/>
      <c r="E5" s="32"/>
      <c r="F5" s="27"/>
      <c r="G5" s="27"/>
      <c r="H5" s="27"/>
      <c r="I5" s="31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9" ht="21" customHeight="1" x14ac:dyDescent="0.35">
      <c r="A6" s="27"/>
      <c r="B6" s="125" t="s">
        <v>191</v>
      </c>
      <c r="C6" s="35"/>
      <c r="D6" s="35"/>
      <c r="E6" s="27"/>
      <c r="F6" s="27"/>
      <c r="G6" s="27"/>
      <c r="H6" s="27"/>
      <c r="I6" s="31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 x14ac:dyDescent="0.35">
      <c r="A7" s="125" t="s">
        <v>192</v>
      </c>
      <c r="B7" s="27"/>
      <c r="C7" s="35"/>
      <c r="D7" s="35"/>
      <c r="E7" s="27"/>
      <c r="F7" s="27"/>
      <c r="G7" s="27"/>
      <c r="H7" s="27"/>
      <c r="I7" s="31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9" ht="21" customHeight="1" x14ac:dyDescent="0.35">
      <c r="A8" s="125" t="s">
        <v>132</v>
      </c>
      <c r="B8" s="27"/>
      <c r="C8" s="35"/>
      <c r="D8" s="35"/>
      <c r="E8" s="27"/>
      <c r="F8" s="27"/>
      <c r="G8" s="27"/>
      <c r="H8" s="27"/>
      <c r="I8" s="31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ht="21" customHeight="1" x14ac:dyDescent="0.35">
      <c r="A9" s="125" t="s">
        <v>133</v>
      </c>
      <c r="B9" s="27"/>
      <c r="C9" s="35"/>
      <c r="D9" s="35"/>
      <c r="E9" s="27"/>
      <c r="F9" s="27"/>
      <c r="G9" s="27"/>
      <c r="H9" s="27"/>
      <c r="I9" s="36">
        <v>250</v>
      </c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21" customHeight="1" x14ac:dyDescent="0.35">
      <c r="A10" s="27"/>
      <c r="B10" s="27"/>
      <c r="C10" s="35"/>
      <c r="D10" s="35"/>
      <c r="E10" s="27"/>
      <c r="F10" s="27"/>
      <c r="G10" s="27"/>
      <c r="H10" s="27"/>
      <c r="I10" s="31" t="e">
        <f>SUM(#REF!*100/250)</f>
        <v>#REF!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21" customHeight="1" x14ac:dyDescent="0.35">
      <c r="A11" s="37" t="s">
        <v>31</v>
      </c>
      <c r="B11" s="27"/>
      <c r="C11" s="35"/>
      <c r="D11" s="35"/>
      <c r="E11" s="27"/>
      <c r="F11" s="27"/>
      <c r="G11" s="27"/>
      <c r="H11" s="27"/>
      <c r="I11" s="31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21" customHeight="1" x14ac:dyDescent="0.35">
      <c r="A12" s="27"/>
      <c r="B12" s="37"/>
      <c r="C12" s="35"/>
      <c r="D12" s="35"/>
      <c r="E12" s="27"/>
      <c r="F12" s="27"/>
      <c r="G12" s="27"/>
      <c r="H12" s="27"/>
      <c r="I12" s="36">
        <v>227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1" customHeight="1" x14ac:dyDescent="0.35">
      <c r="A13" s="66" t="s">
        <v>92</v>
      </c>
      <c r="B13" s="27"/>
      <c r="C13" s="35"/>
      <c r="D13" s="35"/>
      <c r="E13" s="27"/>
      <c r="F13" s="27"/>
      <c r="G13" s="27"/>
      <c r="H13" s="27"/>
      <c r="I13" s="36">
        <v>122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6" customHeight="1" x14ac:dyDescent="0.35">
      <c r="A14" s="27"/>
      <c r="B14" s="27"/>
      <c r="C14" s="35"/>
      <c r="D14" s="35"/>
      <c r="E14" s="27"/>
      <c r="F14" s="27"/>
      <c r="G14" s="27"/>
      <c r="H14" s="27"/>
      <c r="I14" s="31">
        <f>SUM(I13*100/227)</f>
        <v>53.744493392070481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21" customHeight="1" x14ac:dyDescent="0.2">
      <c r="A15" s="38"/>
      <c r="B15" s="233" t="s">
        <v>134</v>
      </c>
      <c r="C15" s="235" t="s">
        <v>32</v>
      </c>
      <c r="D15" s="236"/>
      <c r="E15" s="38"/>
      <c r="F15" s="38"/>
      <c r="G15" s="38"/>
      <c r="H15" s="38"/>
      <c r="I15" s="39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21" customHeight="1" x14ac:dyDescent="0.35">
      <c r="A16" s="27"/>
      <c r="B16" s="234"/>
      <c r="C16" s="174" t="s">
        <v>33</v>
      </c>
      <c r="D16" s="175" t="s">
        <v>37</v>
      </c>
      <c r="E16" s="27"/>
      <c r="F16" s="27"/>
      <c r="G16" s="27"/>
      <c r="H16" s="27"/>
      <c r="I16" s="31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21" customHeight="1" x14ac:dyDescent="0.35">
      <c r="A17" s="27"/>
      <c r="B17" s="187" t="s">
        <v>93</v>
      </c>
      <c r="C17" s="189">
        <f>SUM(C18:C20)</f>
        <v>12</v>
      </c>
      <c r="D17" s="192">
        <f>C17*100/C30</f>
        <v>26.086956521739129</v>
      </c>
      <c r="E17" s="27"/>
      <c r="F17" s="27"/>
      <c r="G17" s="27"/>
      <c r="H17" s="27"/>
      <c r="I17" s="31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s="108" customFormat="1" ht="21" customHeight="1" x14ac:dyDescent="0.35">
      <c r="A18" s="69"/>
      <c r="B18" s="176" t="s">
        <v>18</v>
      </c>
      <c r="C18" s="182">
        <v>6</v>
      </c>
      <c r="D18" s="173">
        <f>C18*100/C30</f>
        <v>13.043478260869565</v>
      </c>
      <c r="E18" s="69"/>
      <c r="F18" s="69"/>
      <c r="G18" s="69"/>
      <c r="H18" s="69"/>
      <c r="I18" s="171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1:19" s="108" customFormat="1" ht="21" customHeight="1" x14ac:dyDescent="0.35">
      <c r="A19" s="69"/>
      <c r="B19" s="172" t="s">
        <v>15</v>
      </c>
      <c r="C19" s="183">
        <v>2</v>
      </c>
      <c r="D19" s="170">
        <f>C19*100/C30</f>
        <v>4.3478260869565215</v>
      </c>
      <c r="E19" s="69"/>
      <c r="F19" s="69"/>
      <c r="G19" s="69"/>
      <c r="H19" s="69"/>
      <c r="I19" s="171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1:19" s="108" customFormat="1" ht="21" customHeight="1" x14ac:dyDescent="0.35">
      <c r="A20" s="69"/>
      <c r="B20" s="177" t="s">
        <v>17</v>
      </c>
      <c r="C20" s="184">
        <v>4</v>
      </c>
      <c r="D20" s="170">
        <f>C20*100/C30</f>
        <v>8.695652173913043</v>
      </c>
      <c r="E20" s="69"/>
      <c r="F20" s="69"/>
      <c r="G20" s="69"/>
      <c r="H20" s="69"/>
      <c r="I20" s="171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1:19" s="108" customFormat="1" ht="21" customHeight="1" x14ac:dyDescent="0.35">
      <c r="A21" s="69"/>
      <c r="B21" s="188" t="s">
        <v>94</v>
      </c>
      <c r="C21" s="190">
        <f>SUM(C22:C24)</f>
        <v>20</v>
      </c>
      <c r="D21" s="191">
        <f>C21*100/C30</f>
        <v>43.478260869565219</v>
      </c>
      <c r="E21" s="69"/>
      <c r="F21" s="69"/>
      <c r="G21" s="69"/>
      <c r="H21" s="69"/>
      <c r="I21" s="171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1:19" s="108" customFormat="1" ht="21" customHeight="1" x14ac:dyDescent="0.35">
      <c r="A22" s="69"/>
      <c r="B22" s="179" t="s">
        <v>10</v>
      </c>
      <c r="C22" s="185">
        <v>6</v>
      </c>
      <c r="D22" s="181">
        <f>C22*100/C30</f>
        <v>13.043478260869565</v>
      </c>
      <c r="E22" s="69"/>
      <c r="F22" s="69"/>
      <c r="G22" s="69"/>
      <c r="H22" s="69"/>
      <c r="I22" s="171"/>
      <c r="J22" s="69"/>
      <c r="K22" s="69"/>
      <c r="L22" s="69"/>
      <c r="M22" s="69"/>
      <c r="N22" s="69"/>
      <c r="O22" s="69"/>
      <c r="P22" s="69"/>
      <c r="Q22" s="69"/>
      <c r="R22" s="69"/>
      <c r="S22" s="69"/>
    </row>
    <row r="23" spans="1:19" s="108" customFormat="1" ht="21" customHeight="1" x14ac:dyDescent="0.35">
      <c r="A23" s="69"/>
      <c r="B23" s="180" t="s">
        <v>135</v>
      </c>
      <c r="C23" s="186">
        <v>3</v>
      </c>
      <c r="D23" s="178">
        <f>C23*100/C30</f>
        <v>6.5217391304347823</v>
      </c>
      <c r="E23" s="69"/>
      <c r="F23" s="69"/>
      <c r="G23" s="69"/>
      <c r="H23" s="69"/>
      <c r="I23" s="171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1:19" s="108" customFormat="1" ht="21" customHeight="1" x14ac:dyDescent="0.35">
      <c r="A24" s="69"/>
      <c r="B24" s="172" t="s">
        <v>11</v>
      </c>
      <c r="C24" s="183">
        <v>11</v>
      </c>
      <c r="D24" s="170">
        <f>C24*100/C30</f>
        <v>23.913043478260871</v>
      </c>
      <c r="E24" s="69"/>
      <c r="F24" s="69"/>
      <c r="G24" s="69"/>
      <c r="H24" s="69"/>
      <c r="I24" s="171"/>
      <c r="J24" s="69"/>
      <c r="K24" s="69"/>
      <c r="L24" s="69"/>
      <c r="M24" s="69"/>
      <c r="N24" s="69"/>
      <c r="O24" s="69"/>
      <c r="P24" s="69"/>
      <c r="Q24" s="69"/>
      <c r="R24" s="69"/>
      <c r="S24" s="69"/>
    </row>
    <row r="25" spans="1:19" s="108" customFormat="1" ht="21" customHeight="1" x14ac:dyDescent="0.35">
      <c r="A25" s="69"/>
      <c r="B25" s="188" t="s">
        <v>95</v>
      </c>
      <c r="C25" s="190">
        <f>SUM(C26:C28)</f>
        <v>13</v>
      </c>
      <c r="D25" s="191">
        <f>C25*100/C30</f>
        <v>28.260869565217391</v>
      </c>
      <c r="E25" s="69"/>
      <c r="F25" s="69"/>
      <c r="G25" s="69"/>
      <c r="H25" s="69"/>
      <c r="I25" s="171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1:19" s="108" customFormat="1" ht="21" customHeight="1" x14ac:dyDescent="0.35">
      <c r="A26" s="69"/>
      <c r="B26" s="179" t="s">
        <v>13</v>
      </c>
      <c r="C26" s="185">
        <v>4</v>
      </c>
      <c r="D26" s="181">
        <f>C26*100/C30</f>
        <v>8.695652173913043</v>
      </c>
      <c r="E26" s="69"/>
      <c r="F26" s="69"/>
      <c r="G26" s="69"/>
      <c r="H26" s="69"/>
      <c r="I26" s="171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1:19" s="108" customFormat="1" ht="21" customHeight="1" x14ac:dyDescent="0.35">
      <c r="A27" s="69"/>
      <c r="B27" s="180" t="s">
        <v>14</v>
      </c>
      <c r="C27" s="186">
        <v>5</v>
      </c>
      <c r="D27" s="178">
        <f>C27*100/C30</f>
        <v>10.869565217391305</v>
      </c>
      <c r="E27" s="69"/>
      <c r="F27" s="69"/>
      <c r="G27" s="69"/>
      <c r="H27" s="69"/>
      <c r="I27" s="171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1:19" s="108" customFormat="1" ht="21" customHeight="1" x14ac:dyDescent="0.35">
      <c r="A28" s="69"/>
      <c r="B28" s="180" t="s">
        <v>19</v>
      </c>
      <c r="C28" s="186">
        <v>4</v>
      </c>
      <c r="D28" s="178">
        <f>C28*100/C30</f>
        <v>8.695652173913043</v>
      </c>
      <c r="E28" s="69"/>
      <c r="F28" s="69"/>
      <c r="G28" s="69"/>
      <c r="H28" s="69"/>
      <c r="I28" s="171"/>
      <c r="J28" s="69"/>
      <c r="K28" s="69"/>
      <c r="L28" s="69"/>
      <c r="M28" s="69"/>
      <c r="N28" s="69"/>
      <c r="O28" s="69"/>
      <c r="P28" s="69"/>
      <c r="Q28" s="69"/>
      <c r="R28" s="69"/>
      <c r="S28" s="69"/>
    </row>
    <row r="29" spans="1:19" s="108" customFormat="1" ht="21" customHeight="1" x14ac:dyDescent="0.35">
      <c r="A29" s="69"/>
      <c r="B29" s="172" t="s">
        <v>28</v>
      </c>
      <c r="C29" s="183">
        <v>1</v>
      </c>
      <c r="D29" s="170">
        <f>C29*100/C30</f>
        <v>2.1739130434782608</v>
      </c>
      <c r="E29" s="69"/>
      <c r="F29" s="69"/>
      <c r="G29" s="69"/>
      <c r="H29" s="69"/>
      <c r="I29" s="171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1:19" ht="21" customHeight="1" x14ac:dyDescent="0.35">
      <c r="A30" s="27"/>
      <c r="B30" s="40" t="s">
        <v>34</v>
      </c>
      <c r="C30" s="40">
        <f>C17+C21+C25+C29</f>
        <v>46</v>
      </c>
      <c r="D30" s="41">
        <f>C30*100/$C$30</f>
        <v>100</v>
      </c>
      <c r="E30" s="27"/>
      <c r="F30" s="27"/>
      <c r="G30" s="27"/>
      <c r="H30" s="27"/>
      <c r="I30" s="31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8.25" customHeight="1" x14ac:dyDescent="0.35">
      <c r="A31" s="27"/>
      <c r="B31" s="27"/>
      <c r="C31" s="35"/>
      <c r="D31" s="35"/>
      <c r="E31" s="27"/>
      <c r="F31" s="27"/>
      <c r="G31" s="27"/>
      <c r="H31" s="27"/>
      <c r="I31" s="31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21" x14ac:dyDescent="0.35">
      <c r="A32" s="29" t="s">
        <v>35</v>
      </c>
      <c r="B32" s="125" t="s">
        <v>136</v>
      </c>
      <c r="C32" s="35"/>
      <c r="D32" s="35"/>
      <c r="E32" s="27"/>
      <c r="F32" s="27"/>
      <c r="G32" s="27"/>
      <c r="H32" s="27"/>
      <c r="I32" s="31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21" x14ac:dyDescent="0.35">
      <c r="A33" s="130" t="s">
        <v>137</v>
      </c>
      <c r="B33" s="27"/>
      <c r="C33" s="35"/>
      <c r="D33" s="35"/>
      <c r="E33" s="27"/>
      <c r="F33" s="27"/>
      <c r="G33" s="27"/>
      <c r="H33" s="27"/>
      <c r="I33" s="31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21" x14ac:dyDescent="0.35">
      <c r="A34" s="125" t="s">
        <v>138</v>
      </c>
      <c r="B34" s="29"/>
      <c r="C34" s="35"/>
      <c r="D34" s="35"/>
      <c r="E34" s="27"/>
      <c r="F34" s="27"/>
      <c r="G34" s="27"/>
      <c r="H34" s="27"/>
      <c r="I34" s="31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21" x14ac:dyDescent="0.35">
      <c r="A35" s="129"/>
      <c r="B35" s="129" t="s">
        <v>139</v>
      </c>
      <c r="C35" s="129"/>
      <c r="D35" s="129"/>
      <c r="E35" s="129"/>
    </row>
    <row r="36" spans="1:19" ht="21" x14ac:dyDescent="0.35">
      <c r="A36" s="129" t="s">
        <v>140</v>
      </c>
      <c r="B36" s="129"/>
      <c r="C36" s="129"/>
      <c r="D36" s="129"/>
      <c r="E36" s="129"/>
    </row>
    <row r="37" spans="1:19" ht="21" x14ac:dyDescent="0.35">
      <c r="A37" s="129" t="s">
        <v>141</v>
      </c>
      <c r="B37" s="129"/>
      <c r="C37" s="129"/>
      <c r="D37" s="129"/>
      <c r="E37" s="129"/>
    </row>
  </sheetData>
  <mergeCells count="6">
    <mergeCell ref="A1:F1"/>
    <mergeCell ref="A2:F2"/>
    <mergeCell ref="A3:F3"/>
    <mergeCell ref="A4:F4"/>
    <mergeCell ref="B15:B16"/>
    <mergeCell ref="C15:D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view="pageBreakPreview" topLeftCell="A10" zoomScaleNormal="100" zoomScaleSheetLayoutView="100" workbookViewId="0">
      <selection activeCell="A2" sqref="A2"/>
    </sheetView>
  </sheetViews>
  <sheetFormatPr defaultColWidth="17.28515625" defaultRowHeight="15.75" customHeight="1" x14ac:dyDescent="0.2"/>
  <cols>
    <col min="1" max="1" width="26.5703125" customWidth="1"/>
    <col min="2" max="3" width="29.28515625" customWidth="1"/>
    <col min="4" max="27" width="6.42578125" customWidth="1"/>
  </cols>
  <sheetData>
    <row r="1" spans="1:27" ht="21" customHeight="1" x14ac:dyDescent="0.35">
      <c r="A1" s="237" t="s">
        <v>38</v>
      </c>
      <c r="B1" s="231"/>
      <c r="C1" s="231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s="71" customFormat="1" ht="21" customHeight="1" x14ac:dyDescent="0.35">
      <c r="A2" s="131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27" ht="21" customHeight="1" x14ac:dyDescent="0.35">
      <c r="A3" s="127" t="s">
        <v>162</v>
      </c>
      <c r="B3" s="35"/>
      <c r="C3" s="35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ht="21" customHeight="1" x14ac:dyDescent="0.35">
      <c r="A4" s="127" t="s">
        <v>142</v>
      </c>
      <c r="B4" s="35"/>
      <c r="C4" s="35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s="64" customFormat="1" ht="21" customHeight="1" x14ac:dyDescent="0.35">
      <c r="A5" s="67"/>
      <c r="B5" s="68"/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</row>
    <row r="6" spans="1:27" ht="21" customHeight="1" x14ac:dyDescent="0.35">
      <c r="A6" s="27"/>
      <c r="B6" s="35"/>
      <c r="C6" s="35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 ht="21" customHeight="1" x14ac:dyDescent="0.2">
      <c r="A7" s="238" t="s">
        <v>40</v>
      </c>
      <c r="B7" s="240" t="s">
        <v>41</v>
      </c>
      <c r="C7" s="241" t="s">
        <v>42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27.75" customHeight="1" x14ac:dyDescent="0.2">
      <c r="A8" s="239"/>
      <c r="B8" s="239"/>
      <c r="C8" s="239"/>
      <c r="D8" s="38"/>
      <c r="E8" s="38"/>
      <c r="F8" s="38"/>
      <c r="G8" s="38"/>
      <c r="H8" s="45" t="s">
        <v>43</v>
      </c>
      <c r="I8" s="46" t="s">
        <v>44</v>
      </c>
      <c r="J8" s="46" t="s">
        <v>45</v>
      </c>
      <c r="K8" s="46" t="s">
        <v>46</v>
      </c>
      <c r="L8" s="46" t="s">
        <v>47</v>
      </c>
      <c r="M8" s="46" t="s">
        <v>48</v>
      </c>
      <c r="N8" s="46" t="s">
        <v>49</v>
      </c>
      <c r="O8" s="46" t="s">
        <v>50</v>
      </c>
      <c r="P8" s="47" t="s">
        <v>51</v>
      </c>
      <c r="Q8" s="46" t="s">
        <v>52</v>
      </c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21" customHeight="1" x14ac:dyDescent="0.2">
      <c r="A9" s="134" t="s">
        <v>96</v>
      </c>
      <c r="B9" s="42">
        <v>20</v>
      </c>
      <c r="C9" s="43">
        <f>B9*100/$B$18</f>
        <v>32.258064516129032</v>
      </c>
      <c r="D9" s="38"/>
      <c r="E9" s="38"/>
      <c r="F9" s="38"/>
      <c r="G9" s="38"/>
      <c r="H9" s="48"/>
      <c r="I9" s="46"/>
      <c r="J9" s="46"/>
      <c r="K9" s="46"/>
      <c r="L9" s="46"/>
      <c r="M9" s="46"/>
      <c r="N9" s="46"/>
      <c r="O9" s="46"/>
      <c r="P9" s="47"/>
      <c r="Q9" s="46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21" customHeight="1" x14ac:dyDescent="0.2">
      <c r="A10" s="134" t="s">
        <v>143</v>
      </c>
      <c r="B10" s="42">
        <f>'18ก.ค.57'!$E$55</f>
        <v>0</v>
      </c>
      <c r="C10" s="43">
        <f>B10*100/$B$18</f>
        <v>0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21" customHeight="1" x14ac:dyDescent="0.2">
      <c r="A11" s="134" t="s">
        <v>53</v>
      </c>
      <c r="B11" s="42">
        <v>29</v>
      </c>
      <c r="C11" s="43">
        <f>B11*100/$B$18</f>
        <v>46.774193548387096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s="108" customFormat="1" ht="21" customHeight="1" x14ac:dyDescent="0.2">
      <c r="A12" s="194" t="s">
        <v>54</v>
      </c>
      <c r="B12" s="193">
        <v>2</v>
      </c>
      <c r="C12" s="132">
        <f>B12*100/B18</f>
        <v>3.225806451612903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</row>
    <row r="13" spans="1:27" s="108" customFormat="1" ht="21" customHeight="1" x14ac:dyDescent="0.2">
      <c r="A13" s="194" t="s">
        <v>55</v>
      </c>
      <c r="B13" s="193">
        <v>1</v>
      </c>
      <c r="C13" s="132">
        <f>B13*100/B18</f>
        <v>1.6129032258064515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</row>
    <row r="14" spans="1:27" s="108" customFormat="1" ht="21" customHeight="1" x14ac:dyDescent="0.2">
      <c r="A14" s="210" t="s">
        <v>97</v>
      </c>
      <c r="B14" s="211"/>
      <c r="C14" s="212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</row>
    <row r="15" spans="1:27" ht="21" customHeight="1" x14ac:dyDescent="0.2">
      <c r="A15" s="196" t="s">
        <v>145</v>
      </c>
      <c r="B15" s="42">
        <v>2</v>
      </c>
      <c r="C15" s="43">
        <f>B15*100/$B$18</f>
        <v>3.225806451612903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s="108" customFormat="1" ht="21" customHeight="1" x14ac:dyDescent="0.2">
      <c r="A16" s="195" t="s">
        <v>144</v>
      </c>
      <c r="B16" s="193">
        <v>2</v>
      </c>
      <c r="C16" s="132">
        <f>B16*100/B18</f>
        <v>3.225806451612903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</row>
    <row r="17" spans="1:27" ht="21" customHeight="1" x14ac:dyDescent="0.2">
      <c r="A17" s="196" t="s">
        <v>146</v>
      </c>
      <c r="B17" s="42">
        <f>'18ก.ค.57'!$K$55</f>
        <v>6</v>
      </c>
      <c r="C17" s="43">
        <f>B17*100/$B$18</f>
        <v>9.67741935483871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21" customHeight="1" x14ac:dyDescent="0.2">
      <c r="A18" s="40" t="s">
        <v>56</v>
      </c>
      <c r="B18" s="40">
        <f>SUM(B9:B17)</f>
        <v>62</v>
      </c>
      <c r="C18" s="44">
        <f>SUM(C9:C17)</f>
        <v>99.999999999999972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21" hidden="1" customHeight="1" x14ac:dyDescent="0.2">
      <c r="A19" s="40" t="s">
        <v>57</v>
      </c>
      <c r="B19" s="40">
        <f>SUM(B18)</f>
        <v>62</v>
      </c>
      <c r="C19" s="43">
        <f>B19*100/$B$18</f>
        <v>100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21" customHeight="1" x14ac:dyDescent="0.35">
      <c r="A20" s="27"/>
      <c r="B20" s="35"/>
      <c r="C20" s="35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21" customHeight="1" x14ac:dyDescent="0.35">
      <c r="A21" s="27"/>
      <c r="B21" s="35"/>
      <c r="C21" s="35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21" customHeight="1" x14ac:dyDescent="0.35">
      <c r="A22" s="133" t="s">
        <v>163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ht="21" customHeight="1" x14ac:dyDescent="0.35">
      <c r="A23" s="133" t="s">
        <v>175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ht="21" customHeight="1" x14ac:dyDescent="0.35">
      <c r="A24" s="133" t="s">
        <v>176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</sheetData>
  <mergeCells count="4">
    <mergeCell ref="A1:C1"/>
    <mergeCell ref="A7:A8"/>
    <mergeCell ref="B7:B8"/>
    <mergeCell ref="C7:C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abSelected="1" view="pageBreakPreview" topLeftCell="A79" zoomScaleNormal="100" zoomScaleSheetLayoutView="100" workbookViewId="0">
      <selection activeCell="G92" sqref="G92"/>
    </sheetView>
  </sheetViews>
  <sheetFormatPr defaultColWidth="17.28515625" defaultRowHeight="15.75" customHeight="1" x14ac:dyDescent="0.2"/>
  <cols>
    <col min="1" max="1" width="2.7109375" style="65" customWidth="1"/>
    <col min="2" max="2" width="9.140625" style="65" customWidth="1"/>
    <col min="3" max="3" width="17.7109375" style="65" customWidth="1"/>
    <col min="4" max="4" width="21.140625" style="65" customWidth="1"/>
    <col min="5" max="5" width="8.28515625" style="65" customWidth="1"/>
    <col min="6" max="6" width="7.85546875" style="65" customWidth="1"/>
    <col min="7" max="7" width="16.28515625" style="65" customWidth="1"/>
    <col min="8" max="18" width="9.140625" style="65" customWidth="1"/>
    <col min="19" max="16384" width="17.28515625" style="65"/>
  </cols>
  <sheetData>
    <row r="1" spans="1:18" ht="24.75" customHeight="1" x14ac:dyDescent="0.3">
      <c r="A1" s="245" t="s">
        <v>39</v>
      </c>
      <c r="B1" s="246"/>
      <c r="C1" s="246"/>
      <c r="D1" s="246"/>
      <c r="E1" s="246"/>
      <c r="F1" s="246"/>
      <c r="G1" s="246"/>
      <c r="H1" s="246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108" customFormat="1" ht="24.75" customHeight="1" x14ac:dyDescent="0.3">
      <c r="A2" s="209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s="128" customFormat="1" ht="21" x14ac:dyDescent="0.35">
      <c r="A3" s="127" t="s">
        <v>147</v>
      </c>
      <c r="B3" s="125"/>
      <c r="C3" s="125"/>
      <c r="D3" s="125"/>
      <c r="E3" s="126"/>
      <c r="F3" s="126"/>
      <c r="G3" s="126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18" s="128" customFormat="1" ht="21" x14ac:dyDescent="0.35">
      <c r="A4" s="125" t="s">
        <v>177</v>
      </c>
      <c r="B4" s="125"/>
      <c r="C4" s="125"/>
      <c r="D4" s="125"/>
      <c r="E4" s="126"/>
      <c r="F4" s="126"/>
      <c r="G4" s="126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ht="12" customHeight="1" x14ac:dyDescent="0.3">
      <c r="A5" s="50"/>
      <c r="B5" s="49"/>
      <c r="C5" s="49"/>
      <c r="D5" s="49"/>
      <c r="E5" s="72"/>
      <c r="F5" s="72"/>
      <c r="G5" s="72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21.75" customHeight="1" x14ac:dyDescent="0.3">
      <c r="A6" s="242" t="s">
        <v>59</v>
      </c>
      <c r="B6" s="243"/>
      <c r="C6" s="243"/>
      <c r="D6" s="243"/>
      <c r="E6" s="244" t="s">
        <v>164</v>
      </c>
      <c r="F6" s="244"/>
      <c r="G6" s="244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21" customHeight="1" x14ac:dyDescent="0.3">
      <c r="A7" s="243"/>
      <c r="B7" s="243"/>
      <c r="C7" s="243"/>
      <c r="D7" s="243"/>
      <c r="E7" s="74" t="s">
        <v>69</v>
      </c>
      <c r="F7" s="77" t="s">
        <v>60</v>
      </c>
      <c r="G7" s="74" t="s">
        <v>70</v>
      </c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28.5" customHeight="1" x14ac:dyDescent="0.3">
      <c r="A8" s="198" t="s">
        <v>148</v>
      </c>
      <c r="B8" s="73"/>
      <c r="C8" s="73"/>
      <c r="D8" s="95"/>
      <c r="E8" s="76"/>
      <c r="F8" s="73"/>
      <c r="G8" s="78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19.5" customHeight="1" x14ac:dyDescent="0.3">
      <c r="A9" s="200" t="s">
        <v>150</v>
      </c>
      <c r="B9" s="72"/>
      <c r="C9" s="72"/>
      <c r="D9" s="94"/>
      <c r="E9" s="88">
        <f>'18ก.ค.57'!V54</f>
        <v>3.5</v>
      </c>
      <c r="F9" s="89">
        <f>'18ก.ค.57'!V55</f>
        <v>0.80966385343274128</v>
      </c>
      <c r="G9" s="87" t="str">
        <f>IF(E9&gt;4.5,"มากที่สุด",IF(E9&gt;3.5,"มาก",IF(E9&gt;2.5,"ปานกลาง",IF(E9&gt;1.5,"น้อย",IF(E9&lt;=1.5,"น้อยที่สุด")))))</f>
        <v>ปานกลาง</v>
      </c>
      <c r="H9" s="52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s="108" customFormat="1" ht="19.5" customHeight="1" x14ac:dyDescent="0.3">
      <c r="A10" s="200" t="s">
        <v>151</v>
      </c>
      <c r="B10" s="72"/>
      <c r="C10" s="72"/>
      <c r="D10" s="94"/>
      <c r="E10" s="88">
        <f>'18ก.ค.57'!W54</f>
        <v>3.6739130434782608</v>
      </c>
      <c r="F10" s="89">
        <f>'18ก.ค.57'!W55</f>
        <v>0.73194862679735295</v>
      </c>
      <c r="G10" s="87" t="str">
        <f t="shared" ref="G10:G13" si="0">IF(E10&gt;4.5,"มากที่สุด",IF(E10&gt;3.5,"มาก",IF(E10&gt;2.5,"ปานกลาง",IF(E10&gt;1.5,"น้อย",IF(E10&lt;=1.5,"น้อยที่สุด")))))</f>
        <v>มาก</v>
      </c>
      <c r="H10" s="197"/>
      <c r="I10" s="72"/>
      <c r="J10" s="72"/>
      <c r="K10" s="72"/>
      <c r="L10" s="72"/>
      <c r="M10" s="72"/>
      <c r="N10" s="72"/>
      <c r="O10" s="72"/>
      <c r="P10" s="72"/>
      <c r="Q10" s="72"/>
      <c r="R10" s="72"/>
    </row>
    <row r="11" spans="1:18" s="108" customFormat="1" ht="19.5" customHeight="1" x14ac:dyDescent="0.3">
      <c r="A11" s="200" t="s">
        <v>152</v>
      </c>
      <c r="B11" s="72"/>
      <c r="C11" s="72"/>
      <c r="D11" s="94"/>
      <c r="E11" s="88">
        <f>'18ก.ค.57'!X54</f>
        <v>3.4565217391304346</v>
      </c>
      <c r="F11" s="89">
        <f>'18ก.ค.57'!X55</f>
        <v>0.88710569930484073</v>
      </c>
      <c r="G11" s="87" t="str">
        <f t="shared" si="0"/>
        <v>ปานกลาง</v>
      </c>
      <c r="H11" s="197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18" s="108" customFormat="1" ht="19.5" customHeight="1" x14ac:dyDescent="0.3">
      <c r="A12" s="200" t="s">
        <v>153</v>
      </c>
      <c r="B12" s="72"/>
      <c r="C12" s="72"/>
      <c r="D12" s="94"/>
      <c r="E12" s="88"/>
      <c r="F12" s="89"/>
      <c r="G12" s="87"/>
      <c r="H12" s="197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18" s="108" customFormat="1" ht="19.5" customHeight="1" x14ac:dyDescent="0.3">
      <c r="A13" s="200" t="s">
        <v>154</v>
      </c>
      <c r="B13" s="72"/>
      <c r="C13" s="72"/>
      <c r="D13" s="94"/>
      <c r="E13" s="88">
        <f>'18ก.ค.57'!Y54</f>
        <v>3.2391304347826089</v>
      </c>
      <c r="F13" s="89">
        <f>'18ก.ค.57'!Y55</f>
        <v>0.9233942845994435</v>
      </c>
      <c r="G13" s="87" t="str">
        <f t="shared" si="0"/>
        <v>ปานกลาง</v>
      </c>
      <c r="H13" s="197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18" ht="19.5" customHeight="1" x14ac:dyDescent="0.3">
      <c r="A14" s="96" t="s">
        <v>155</v>
      </c>
      <c r="B14" s="92"/>
      <c r="C14" s="92"/>
      <c r="D14" s="201"/>
      <c r="E14" s="90">
        <f>'18ก.ค.57'!Z54</f>
        <v>3.1086956521739131</v>
      </c>
      <c r="F14" s="202">
        <f>'18ก.ค.57'!Z55</f>
        <v>0.99394300908754807</v>
      </c>
      <c r="G14" s="87" t="str">
        <f>IF(E14&gt;4.5,"มากที่สุด",IF(E14&gt;3.5,"มาก",IF(E14&gt;2.5,"ปานกลาง",IF(E14&gt;1.5,"น้อย",IF(E14&lt;=1.5,"น้อยที่สุด")))))</f>
        <v>ปานกลาง</v>
      </c>
      <c r="H14" s="51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s="108" customFormat="1" ht="19.5" customHeight="1" x14ac:dyDescent="0.3">
      <c r="A15" s="96" t="s">
        <v>156</v>
      </c>
      <c r="B15" s="204"/>
      <c r="C15" s="204"/>
      <c r="D15" s="205"/>
      <c r="E15" s="90"/>
      <c r="F15" s="206"/>
      <c r="G15" s="91"/>
      <c r="H15" s="203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18" ht="20.25" customHeight="1" x14ac:dyDescent="0.3">
      <c r="A16" s="97"/>
      <c r="B16" s="98"/>
      <c r="C16" s="98"/>
      <c r="D16" s="99" t="s">
        <v>61</v>
      </c>
      <c r="E16" s="86">
        <f>AVERAGE(E9:E14)</f>
        <v>3.3956521739130436</v>
      </c>
      <c r="F16" s="86">
        <f>AVERAGE(F9:F14)</f>
        <v>0.86921109464438528</v>
      </c>
      <c r="G16" s="75" t="str">
        <f>IF(E16&gt;4.5,"มากที่สุด",IF(E16&gt;3.5,"มาก",IF(E16&gt;2.5,"ปานกลาง",IF(E16&gt;1.5,"น้อย",IF(E16&lt;=1.5,"น้อยที่สุด")))))</f>
        <v>ปานกลาง</v>
      </c>
      <c r="H16" s="51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28.5" customHeight="1" x14ac:dyDescent="0.3">
      <c r="A17" s="199" t="s">
        <v>149</v>
      </c>
      <c r="B17" s="79"/>
      <c r="C17" s="79"/>
      <c r="D17" s="80"/>
      <c r="E17" s="85"/>
      <c r="F17" s="80"/>
      <c r="G17" s="85"/>
      <c r="H17" s="51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ht="19.5" customHeight="1" x14ac:dyDescent="0.3">
      <c r="A18" s="200" t="s">
        <v>157</v>
      </c>
      <c r="B18" s="72"/>
      <c r="C18" s="72"/>
      <c r="D18" s="94"/>
      <c r="E18" s="90">
        <f>'18ก.ค.57'!AA54</f>
        <v>4.1304347826086953</v>
      </c>
      <c r="F18" s="202">
        <f>'18ก.ค.57'!AA55</f>
        <v>0.71829104754654172</v>
      </c>
      <c r="G18" s="87" t="str">
        <f>IF(E18&gt;4.5,"มากที่สุด",IF(E18&gt;3.5,"มาก",IF(E18&gt;2.5,"ปานกลาง",IF(E18&gt;1.5,"น้อย",IF(E18&lt;=1.5,"น้อยที่สุด")))))</f>
        <v>มาก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s="108" customFormat="1" ht="19.5" customHeight="1" x14ac:dyDescent="0.3">
      <c r="A19" s="200" t="s">
        <v>158</v>
      </c>
      <c r="B19" s="72"/>
      <c r="C19" s="72"/>
      <c r="D19" s="94"/>
      <c r="E19" s="90">
        <f>'18ก.ค.57'!AB54</f>
        <v>4.3043478260869561</v>
      </c>
      <c r="F19" s="202">
        <f>'18ก.ค.57'!AB55</f>
        <v>0.6623045696620018</v>
      </c>
      <c r="G19" s="87" t="str">
        <f t="shared" ref="G19:G24" si="1">IF(E19&gt;4.5,"มากที่สุด",IF(E19&gt;3.5,"มาก",IF(E19&gt;2.5,"ปานกลาง",IF(E19&gt;1.5,"น้อย",IF(E19&lt;=1.5,"น้อยที่สุด")))))</f>
        <v>มาก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spans="1:18" s="108" customFormat="1" ht="19.5" customHeight="1" x14ac:dyDescent="0.3">
      <c r="A20" s="200" t="s">
        <v>159</v>
      </c>
      <c r="B20" s="72"/>
      <c r="C20" s="72"/>
      <c r="D20" s="94"/>
      <c r="E20" s="90">
        <f>'18ก.ค.57'!AC54</f>
        <v>4.0217391304347823</v>
      </c>
      <c r="F20" s="202">
        <f>'18ก.ค.57'!AC55</f>
        <v>0.82970223399810727</v>
      </c>
      <c r="G20" s="87" t="str">
        <f t="shared" si="1"/>
        <v>มาก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 s="108" customFormat="1" ht="19.5" customHeight="1" x14ac:dyDescent="0.3">
      <c r="A21" s="200" t="s">
        <v>160</v>
      </c>
      <c r="B21" s="72"/>
      <c r="C21" s="72"/>
      <c r="D21" s="94"/>
      <c r="E21" s="90"/>
      <c r="F21" s="202"/>
      <c r="G21" s="87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 s="108" customFormat="1" ht="19.5" customHeight="1" x14ac:dyDescent="0.3">
      <c r="A22" s="200" t="s">
        <v>154</v>
      </c>
      <c r="B22" s="72"/>
      <c r="C22" s="72"/>
      <c r="D22" s="94"/>
      <c r="E22" s="90">
        <f>'18ก.ค.57'!AD54</f>
        <v>4.1363636363636367</v>
      </c>
      <c r="F22" s="202">
        <f>'18ก.ค.57'!AD55</f>
        <v>0.63212116482445535</v>
      </c>
      <c r="G22" s="87" t="str">
        <f t="shared" si="1"/>
        <v>มาก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s="108" customFormat="1" ht="19.5" customHeight="1" x14ac:dyDescent="0.3">
      <c r="A23" s="96" t="s">
        <v>161</v>
      </c>
      <c r="B23" s="92"/>
      <c r="C23" s="92"/>
      <c r="D23" s="201"/>
      <c r="E23" s="90"/>
      <c r="F23" s="202"/>
      <c r="G23" s="87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 ht="19.5" customHeight="1" x14ac:dyDescent="0.3">
      <c r="A24" s="96" t="s">
        <v>156</v>
      </c>
      <c r="B24" s="204"/>
      <c r="C24" s="204"/>
      <c r="D24" s="205"/>
      <c r="E24" s="207">
        <f>'18ก.ค.57'!AE54</f>
        <v>4.2045454545454541</v>
      </c>
      <c r="F24" s="208">
        <f>'18ก.ค.57'!AE55</f>
        <v>0.55319559830032783</v>
      </c>
      <c r="G24" s="87" t="str">
        <f t="shared" si="1"/>
        <v>มาก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8" ht="20.25" customHeight="1" x14ac:dyDescent="0.3">
      <c r="A25" s="81"/>
      <c r="B25" s="82"/>
      <c r="C25" s="83"/>
      <c r="D25" s="84" t="s">
        <v>61</v>
      </c>
      <c r="E25" s="86">
        <f>AVERAGE(E18:E24)</f>
        <v>4.1594861660079046</v>
      </c>
      <c r="F25" s="86">
        <f>AVERAGE(F18:F24)</f>
        <v>0.67912292286628673</v>
      </c>
      <c r="G25" s="75" t="str">
        <f>IF(E25&gt;4.5,"มากที่สุด",IF(E25&gt;3.5,"มาก",IF(E25&gt;2.5,"ปานกลาง",IF(E25&gt;1.5,"น้อย",IF(E25&lt;=1.5,"น้อยที่สุด")))))</f>
        <v>มาก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</row>
    <row r="26" spans="1:18" ht="20.25" customHeight="1" x14ac:dyDescent="0.3">
      <c r="A26" s="50"/>
      <c r="B26" s="49"/>
      <c r="C26" s="49"/>
      <c r="D26" s="49"/>
      <c r="E26" s="72"/>
      <c r="F26" s="72"/>
      <c r="G26" s="72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8" ht="21" x14ac:dyDescent="0.35">
      <c r="A27" s="124"/>
      <c r="B27" s="125" t="s">
        <v>179</v>
      </c>
      <c r="C27" s="125"/>
      <c r="D27" s="125"/>
      <c r="E27" s="126"/>
      <c r="F27" s="126"/>
      <c r="G27" s="126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21" x14ac:dyDescent="0.35">
      <c r="A28" s="125" t="s">
        <v>178</v>
      </c>
      <c r="B28" s="125"/>
      <c r="C28" s="125"/>
      <c r="D28" s="125"/>
      <c r="E28" s="126"/>
      <c r="F28" s="126"/>
      <c r="G28" s="126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1:18" ht="21" x14ac:dyDescent="0.35">
      <c r="A29" s="125"/>
      <c r="B29" s="125"/>
      <c r="C29" s="125"/>
      <c r="D29" s="125"/>
      <c r="E29" s="126"/>
      <c r="F29" s="126"/>
      <c r="G29" s="126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8" ht="21" x14ac:dyDescent="0.35">
      <c r="A30" s="125"/>
      <c r="B30" s="125"/>
      <c r="C30" s="125"/>
      <c r="D30" s="125"/>
      <c r="E30" s="126"/>
      <c r="F30" s="126"/>
      <c r="G30" s="126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18" ht="19.5" customHeight="1" x14ac:dyDescent="0.3">
      <c r="A31" s="93"/>
      <c r="B31" s="49"/>
      <c r="C31" s="49"/>
      <c r="D31" s="49"/>
      <c r="E31" s="72"/>
      <c r="F31" s="72"/>
      <c r="G31" s="72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18" ht="19.5" customHeight="1" x14ac:dyDescent="0.3">
      <c r="A32" s="49"/>
      <c r="B32" s="49"/>
      <c r="C32" s="49"/>
      <c r="D32" s="49"/>
      <c r="E32" s="72"/>
      <c r="F32" s="72"/>
      <c r="G32" s="72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1:18" ht="19.5" customHeight="1" x14ac:dyDescent="0.3">
      <c r="A33" s="49"/>
      <c r="B33" s="49"/>
      <c r="C33" s="49"/>
      <c r="D33" s="49"/>
      <c r="E33" s="72"/>
      <c r="F33" s="72"/>
      <c r="G33" s="72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ht="19.5" customHeight="1" x14ac:dyDescent="0.3">
      <c r="A34" s="49"/>
      <c r="B34" s="49"/>
      <c r="C34" s="49"/>
      <c r="D34" s="49"/>
      <c r="E34" s="72"/>
      <c r="F34" s="72"/>
      <c r="G34" s="72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ht="19.5" customHeight="1" x14ac:dyDescent="0.3">
      <c r="A35" s="49"/>
      <c r="B35" s="49"/>
      <c r="C35" s="49"/>
      <c r="D35" s="49"/>
      <c r="E35" s="72"/>
      <c r="F35" s="72"/>
      <c r="G35" s="72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9.5" customHeight="1" x14ac:dyDescent="0.3">
      <c r="A36" s="49"/>
      <c r="B36" s="49"/>
      <c r="C36" s="49"/>
      <c r="D36" s="49"/>
      <c r="E36" s="72"/>
      <c r="F36" s="72"/>
      <c r="G36" s="72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ht="19.5" customHeight="1" x14ac:dyDescent="0.3">
      <c r="A37" s="49"/>
      <c r="B37" s="49"/>
      <c r="C37" s="49"/>
      <c r="D37" s="49"/>
      <c r="E37" s="72"/>
      <c r="F37" s="72"/>
      <c r="G37" s="72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ht="19.5" x14ac:dyDescent="0.3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</row>
    <row r="39" spans="1:18" s="108" customFormat="1" ht="19.5" x14ac:dyDescent="0.3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</row>
    <row r="40" spans="1:18" s="108" customFormat="1" ht="19.5" x14ac:dyDescent="0.3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</row>
    <row r="41" spans="1:18" s="108" customFormat="1" ht="21" x14ac:dyDescent="0.3">
      <c r="A41" s="245" t="s">
        <v>58</v>
      </c>
      <c r="B41" s="246"/>
      <c r="C41" s="246"/>
      <c r="D41" s="246"/>
      <c r="E41" s="246"/>
      <c r="F41" s="246"/>
      <c r="G41" s="246"/>
      <c r="H41" s="246"/>
      <c r="I41" s="72"/>
      <c r="J41" s="72"/>
      <c r="K41" s="72"/>
      <c r="L41" s="72"/>
      <c r="M41" s="72"/>
      <c r="N41" s="72"/>
      <c r="O41" s="72"/>
      <c r="P41" s="72"/>
      <c r="Q41" s="72"/>
      <c r="R41" s="72"/>
    </row>
    <row r="42" spans="1:18" s="108" customFormat="1" ht="19.5" x14ac:dyDescent="0.3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1:18" s="108" customFormat="1" ht="19.5" x14ac:dyDescent="0.3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</row>
    <row r="44" spans="1:18" s="128" customFormat="1" ht="21" x14ac:dyDescent="0.35">
      <c r="A44" s="125" t="s">
        <v>180</v>
      </c>
    </row>
    <row r="45" spans="1:18" ht="12.75" x14ac:dyDescent="0.2"/>
    <row r="46" spans="1:18" ht="15.75" customHeight="1" x14ac:dyDescent="0.3">
      <c r="A46" s="242" t="s">
        <v>59</v>
      </c>
      <c r="B46" s="243"/>
      <c r="C46" s="243"/>
      <c r="D46" s="243"/>
      <c r="E46" s="244" t="s">
        <v>164</v>
      </c>
      <c r="F46" s="244"/>
      <c r="G46" s="244"/>
    </row>
    <row r="47" spans="1:18" ht="15.75" customHeight="1" x14ac:dyDescent="0.3">
      <c r="A47" s="243"/>
      <c r="B47" s="243"/>
      <c r="C47" s="243"/>
      <c r="D47" s="243"/>
      <c r="E47" s="74" t="s">
        <v>69</v>
      </c>
      <c r="F47" s="77" t="s">
        <v>60</v>
      </c>
      <c r="G47" s="74" t="s">
        <v>70</v>
      </c>
    </row>
    <row r="48" spans="1:18" ht="19.5" x14ac:dyDescent="0.2">
      <c r="A48" s="100" t="s">
        <v>71</v>
      </c>
      <c r="B48" s="101"/>
      <c r="C48" s="116"/>
      <c r="D48" s="117"/>
      <c r="E48" s="76"/>
      <c r="F48" s="116"/>
      <c r="G48" s="76"/>
    </row>
    <row r="49" spans="1:8" ht="19.5" x14ac:dyDescent="0.3">
      <c r="A49" s="102"/>
      <c r="B49" s="103" t="s">
        <v>72</v>
      </c>
      <c r="C49" s="104"/>
      <c r="D49" s="94"/>
      <c r="E49" s="88">
        <f>'18ก.ค.57'!L54</f>
        <v>4.5869565217391308</v>
      </c>
      <c r="F49" s="89">
        <f>'18ก.ค.57'!L55</f>
        <v>0.61738109809894204</v>
      </c>
      <c r="G49" s="87" t="str">
        <f>IF(E49&gt;4.5,"มากที่สุด",IF(E49&gt;3.5,"มาก",IF(E49&gt;2.5,"ปานกลาง",IF(E49&gt;1.5,"น้อย",IF(E49&lt;=1.5,"น้อยที่สุด")))))</f>
        <v>มากที่สุด</v>
      </c>
    </row>
    <row r="50" spans="1:8" ht="15.75" customHeight="1" x14ac:dyDescent="0.3">
      <c r="A50" s="102"/>
      <c r="B50" s="103" t="s">
        <v>73</v>
      </c>
      <c r="C50" s="104"/>
      <c r="D50" s="94"/>
      <c r="E50" s="88">
        <f>'18ก.ค.57'!M54</f>
        <v>4.6086956521739131</v>
      </c>
      <c r="F50" s="89">
        <f>'18ก.ค.57'!M55</f>
        <v>0.61384981404485028</v>
      </c>
      <c r="G50" s="87" t="str">
        <f t="shared" ref="G50:G52" si="2">IF(E50&gt;4.5,"มากที่สุด",IF(E50&gt;3.5,"มาก",IF(E50&gt;2.5,"ปานกลาง",IF(E50&gt;1.5,"น้อย",IF(E50&lt;=1.5,"น้อยที่สุด")))))</f>
        <v>มากที่สุด</v>
      </c>
    </row>
    <row r="51" spans="1:8" ht="15.75" customHeight="1" x14ac:dyDescent="0.3">
      <c r="A51" s="102"/>
      <c r="B51" s="103" t="s">
        <v>74</v>
      </c>
      <c r="C51" s="104"/>
      <c r="D51" s="94"/>
      <c r="E51" s="88">
        <f>'18ก.ค.57'!N54</f>
        <v>4.5777777777777775</v>
      </c>
      <c r="F51" s="89">
        <f>'18ก.ค.57'!N55</f>
        <v>0.58344154840398532</v>
      </c>
      <c r="G51" s="87" t="str">
        <f t="shared" si="2"/>
        <v>มากที่สุด</v>
      </c>
    </row>
    <row r="52" spans="1:8" ht="19.5" x14ac:dyDescent="0.3">
      <c r="A52" s="247" t="s">
        <v>87</v>
      </c>
      <c r="B52" s="248"/>
      <c r="C52" s="248"/>
      <c r="D52" s="249"/>
      <c r="E52" s="122">
        <f>AVERAGE(E49:E51)</f>
        <v>4.5911433172302738</v>
      </c>
      <c r="F52" s="122">
        <f>AVERAGE(F49:F51)</f>
        <v>0.60489082018259255</v>
      </c>
      <c r="G52" s="75" t="str">
        <f t="shared" si="2"/>
        <v>มากที่สุด</v>
      </c>
    </row>
    <row r="53" spans="1:8" ht="15.75" customHeight="1" x14ac:dyDescent="0.3">
      <c r="A53" s="102" t="s">
        <v>75</v>
      </c>
      <c r="B53" s="103"/>
      <c r="C53" s="104"/>
      <c r="D53" s="94"/>
      <c r="E53" s="88"/>
      <c r="F53" s="89"/>
      <c r="G53" s="87"/>
    </row>
    <row r="54" spans="1:8" ht="15.75" customHeight="1" x14ac:dyDescent="0.3">
      <c r="A54" s="102"/>
      <c r="B54" s="103" t="s">
        <v>76</v>
      </c>
      <c r="C54" s="104"/>
      <c r="D54" s="94"/>
      <c r="E54" s="118"/>
      <c r="F54" s="88"/>
      <c r="G54" s="87"/>
    </row>
    <row r="55" spans="1:8" ht="19.5" x14ac:dyDescent="0.3">
      <c r="A55" s="105" t="s">
        <v>77</v>
      </c>
      <c r="B55" s="103"/>
      <c r="C55" s="104"/>
      <c r="D55" s="94"/>
      <c r="E55" s="88">
        <f>'18ก.ค.57'!O54</f>
        <v>4.7608695652173916</v>
      </c>
      <c r="F55" s="89">
        <f>'18ก.ค.57'!O55</f>
        <v>0.43126597148888413</v>
      </c>
      <c r="G55" s="87" t="str">
        <f t="shared" ref="G55:G57" si="3">IF(E55&gt;4.5,"มากที่สุด",IF(E55&gt;3.5,"มาก",IF(E55&gt;2.5,"ปานกลาง",IF(E55&gt;1.5,"น้อย",IF(E55&lt;=1.5,"น้อยที่สุด")))))</f>
        <v>มากที่สุด</v>
      </c>
    </row>
    <row r="56" spans="1:8" ht="19.5" x14ac:dyDescent="0.3">
      <c r="A56" s="102"/>
      <c r="B56" s="103" t="s">
        <v>78</v>
      </c>
      <c r="C56" s="104"/>
      <c r="D56" s="94"/>
      <c r="E56" s="88">
        <f>'18ก.ค.57'!P54</f>
        <v>4.7391304347826084</v>
      </c>
      <c r="F56" s="89">
        <f>'18ก.ค.57'!P55</f>
        <v>0.49147318718298932</v>
      </c>
      <c r="G56" s="87" t="str">
        <f t="shared" si="3"/>
        <v>มากที่สุด</v>
      </c>
    </row>
    <row r="57" spans="1:8" ht="19.5" x14ac:dyDescent="0.3">
      <c r="A57" s="247" t="s">
        <v>88</v>
      </c>
      <c r="B57" s="248"/>
      <c r="C57" s="248"/>
      <c r="D57" s="249"/>
      <c r="E57" s="122">
        <f>AVERAGE(E54:E56)</f>
        <v>4.75</v>
      </c>
      <c r="F57" s="122">
        <f>AVERAGE(F54:F56)</f>
        <v>0.4613695793359367</v>
      </c>
      <c r="G57" s="75" t="str">
        <f t="shared" si="3"/>
        <v>มากที่สุด</v>
      </c>
    </row>
    <row r="58" spans="1:8" ht="15.75" customHeight="1" x14ac:dyDescent="0.3">
      <c r="A58" s="102" t="s">
        <v>79</v>
      </c>
      <c r="B58" s="103"/>
      <c r="C58" s="104"/>
      <c r="D58" s="94"/>
      <c r="E58" s="88"/>
      <c r="F58" s="89"/>
      <c r="G58" s="87"/>
    </row>
    <row r="59" spans="1:8" ht="19.5" x14ac:dyDescent="0.3">
      <c r="A59" s="102"/>
      <c r="B59" s="103" t="s">
        <v>165</v>
      </c>
      <c r="C59" s="104"/>
      <c r="D59" s="94"/>
      <c r="E59" s="88">
        <f>'18ก.ค.57'!Q54</f>
        <v>4.3043478260869561</v>
      </c>
      <c r="F59" s="89">
        <f>'18ก.ค.57'!Q55</f>
        <v>0.78512745511346571</v>
      </c>
      <c r="G59" s="87" t="str">
        <f t="shared" ref="G59:G64" si="4">IF(E59&gt;4.5,"มากที่สุด",IF(E59&gt;3.5,"มาก",IF(E59&gt;2.5,"ปานกลาง",IF(E59&gt;1.5,"น้อย",IF(E59&lt;=1.5,"น้อยที่สุด")))))</f>
        <v>มาก</v>
      </c>
    </row>
    <row r="60" spans="1:8" ht="15.75" customHeight="1" x14ac:dyDescent="0.3">
      <c r="A60" s="102"/>
      <c r="B60" s="103" t="s">
        <v>80</v>
      </c>
      <c r="C60" s="104"/>
      <c r="D60" s="94"/>
      <c r="E60" s="88">
        <f>'18ก.ค.57'!R54</f>
        <v>3.7826086956521738</v>
      </c>
      <c r="F60" s="89">
        <f>'18ก.ค.57'!R55</f>
        <v>0.89226412328440241</v>
      </c>
      <c r="G60" s="87" t="str">
        <f t="shared" si="4"/>
        <v>มาก</v>
      </c>
      <c r="H60" s="114"/>
    </row>
    <row r="61" spans="1:8" ht="15.75" customHeight="1" x14ac:dyDescent="0.3">
      <c r="A61" s="102"/>
      <c r="B61" s="103" t="s">
        <v>166</v>
      </c>
      <c r="C61" s="104"/>
      <c r="D61" s="94"/>
      <c r="E61" s="88">
        <f>'18ก.ค.57'!S54</f>
        <v>4.2173913043478262</v>
      </c>
      <c r="F61" s="89">
        <f>'18ก.ค.57'!S55</f>
        <v>0.66376178719848566</v>
      </c>
      <c r="G61" s="87" t="str">
        <f t="shared" si="4"/>
        <v>มาก</v>
      </c>
      <c r="H61" s="114"/>
    </row>
    <row r="62" spans="1:8" ht="15.75" customHeight="1" x14ac:dyDescent="0.3">
      <c r="A62" s="102"/>
      <c r="B62" s="103" t="s">
        <v>167</v>
      </c>
      <c r="C62" s="104"/>
      <c r="D62" s="94"/>
      <c r="E62" s="88">
        <f>'18ก.ค.57'!T54</f>
        <v>4.1956521739130439</v>
      </c>
      <c r="F62" s="89">
        <f>'18ก.ค.57'!T55</f>
        <v>0.6538625481582947</v>
      </c>
      <c r="G62" s="87" t="str">
        <f t="shared" si="4"/>
        <v>มาก</v>
      </c>
      <c r="H62" s="114"/>
    </row>
    <row r="63" spans="1:8" ht="15.75" customHeight="1" x14ac:dyDescent="0.3">
      <c r="A63" s="102"/>
      <c r="B63" s="103" t="s">
        <v>168</v>
      </c>
      <c r="C63" s="104"/>
      <c r="D63" s="94"/>
      <c r="E63" s="88">
        <f>'18ก.ค.57'!U54</f>
        <v>4.4565217391304346</v>
      </c>
      <c r="F63" s="89">
        <f>'18ก.ค.57'!U55</f>
        <v>0.54595570594164655</v>
      </c>
      <c r="G63" s="87" t="str">
        <f t="shared" si="4"/>
        <v>มาก</v>
      </c>
      <c r="H63" s="114"/>
    </row>
    <row r="64" spans="1:8" ht="19.5" x14ac:dyDescent="0.3">
      <c r="A64" s="247" t="s">
        <v>89</v>
      </c>
      <c r="B64" s="248"/>
      <c r="C64" s="248"/>
      <c r="D64" s="249"/>
      <c r="E64" s="122">
        <f>AVERAGE(E61:E63)</f>
        <v>4.2898550724637685</v>
      </c>
      <c r="F64" s="122">
        <f>AVERAGE(F61:F63)</f>
        <v>0.62119334709947571</v>
      </c>
      <c r="G64" s="75" t="str">
        <f t="shared" si="4"/>
        <v>มาก</v>
      </c>
      <c r="H64" s="114"/>
    </row>
    <row r="65" spans="1:8" ht="15.75" customHeight="1" x14ac:dyDescent="0.3">
      <c r="A65" s="102" t="s">
        <v>81</v>
      </c>
      <c r="B65" s="103"/>
      <c r="C65" s="104"/>
      <c r="D65" s="94"/>
      <c r="E65" s="88"/>
      <c r="F65" s="89"/>
      <c r="G65" s="87"/>
      <c r="H65" s="114"/>
    </row>
    <row r="66" spans="1:8" ht="15.75" customHeight="1" x14ac:dyDescent="0.3">
      <c r="A66" s="102"/>
      <c r="B66" s="103" t="s">
        <v>82</v>
      </c>
      <c r="C66" s="104"/>
      <c r="D66" s="94"/>
      <c r="E66" s="88"/>
      <c r="F66" s="89"/>
      <c r="G66" s="87"/>
      <c r="H66" s="114"/>
    </row>
    <row r="67" spans="1:8" ht="15.75" customHeight="1" x14ac:dyDescent="0.3">
      <c r="A67" s="105" t="s">
        <v>83</v>
      </c>
      <c r="B67" s="103"/>
      <c r="C67" s="104"/>
      <c r="D67" s="94"/>
      <c r="E67" s="88">
        <f>'18ก.ค.57'!AF54</f>
        <v>4.1111111111111107</v>
      </c>
      <c r="F67" s="89">
        <f>'18ก.ค.57'!AF55</f>
        <v>0.57295970912694072</v>
      </c>
      <c r="G67" s="87" t="str">
        <f t="shared" ref="G67:G69" si="5">IF(E67&gt;4.5,"มากที่สุด",IF(E67&gt;3.5,"มาก",IF(E67&gt;2.5,"ปานกลาง",IF(E67&gt;1.5,"น้อย",IF(E67&lt;=1.5,"น้อยที่สุด")))))</f>
        <v>มาก</v>
      </c>
      <c r="H67" s="114"/>
    </row>
    <row r="68" spans="1:8" ht="15.75" customHeight="1" x14ac:dyDescent="0.3">
      <c r="A68" s="102"/>
      <c r="B68" s="103" t="s">
        <v>84</v>
      </c>
      <c r="C68" s="104"/>
      <c r="D68" s="94"/>
      <c r="E68" s="88"/>
      <c r="F68" s="89"/>
      <c r="G68" s="87"/>
      <c r="H68" s="114"/>
    </row>
    <row r="69" spans="1:8" ht="15.75" customHeight="1" x14ac:dyDescent="0.3">
      <c r="A69" s="105" t="s">
        <v>169</v>
      </c>
      <c r="B69" s="103"/>
      <c r="C69" s="104"/>
      <c r="D69" s="94"/>
      <c r="E69" s="88">
        <f>'18ก.ค.57'!AG54</f>
        <v>4.2444444444444445</v>
      </c>
      <c r="F69" s="89">
        <f>'18ก.ค.57'!AG55</f>
        <v>0.67942340378894961</v>
      </c>
      <c r="G69" s="87" t="str">
        <f t="shared" si="5"/>
        <v>มาก</v>
      </c>
      <c r="H69" s="114"/>
    </row>
    <row r="70" spans="1:8" ht="19.5" x14ac:dyDescent="0.3">
      <c r="A70" s="247" t="s">
        <v>90</v>
      </c>
      <c r="B70" s="248"/>
      <c r="C70" s="248"/>
      <c r="D70" s="249"/>
      <c r="E70" s="122">
        <f>AVERAGE(E69:E69)</f>
        <v>4.2444444444444445</v>
      </c>
      <c r="F70" s="122">
        <f>AVERAGE(F69:F69)</f>
        <v>0.67942340378894961</v>
      </c>
      <c r="G70" s="75" t="str">
        <f t="shared" ref="G70" si="6">IF(E70&gt;4.5,"มากที่สุด",IF(E70&gt;3.5,"มาก",IF(E70&gt;2.5,"ปานกลาง",IF(E70&gt;1.5,"น้อย",IF(E70&lt;=1.5,"น้อยที่สุด")))))</f>
        <v>มาก</v>
      </c>
      <c r="H70" s="114"/>
    </row>
    <row r="71" spans="1:8" ht="15.75" customHeight="1" x14ac:dyDescent="0.3">
      <c r="A71" s="102" t="s">
        <v>170</v>
      </c>
      <c r="B71" s="103"/>
      <c r="C71" s="104"/>
      <c r="D71" s="94"/>
      <c r="E71" s="88"/>
      <c r="F71" s="89"/>
      <c r="G71" s="87"/>
      <c r="H71" s="114"/>
    </row>
    <row r="72" spans="1:8" s="107" customFormat="1" ht="15.75" customHeight="1" x14ac:dyDescent="0.3">
      <c r="A72" s="113"/>
      <c r="B72" s="119" t="s">
        <v>85</v>
      </c>
      <c r="C72" s="119"/>
      <c r="D72" s="119"/>
      <c r="E72" s="111"/>
      <c r="F72" s="120"/>
      <c r="G72" s="111"/>
      <c r="H72" s="115"/>
    </row>
    <row r="73" spans="1:8" s="107" customFormat="1" ht="15.75" customHeight="1" x14ac:dyDescent="0.3">
      <c r="A73" s="113" t="s">
        <v>171</v>
      </c>
      <c r="B73" s="119"/>
      <c r="C73" s="119"/>
      <c r="D73" s="119"/>
      <c r="E73" s="112">
        <f>'18ก.ค.57'!AH54</f>
        <v>4.1739130434782608</v>
      </c>
      <c r="F73" s="121">
        <f>'18ก.ค.57'!AH55</f>
        <v>0.56976984928953511</v>
      </c>
      <c r="G73" s="87" t="str">
        <f t="shared" ref="G73:G78" si="7">IF(E73&gt;4.5,"มากที่สุด",IF(E73&gt;3.5,"มาก",IF(E73&gt;2.5,"ปานกลาง",IF(E73&gt;1.5,"น้อย",IF(E73&lt;=1.5,"น้อยที่สุด")))))</f>
        <v>มาก</v>
      </c>
      <c r="H73" s="113"/>
    </row>
    <row r="74" spans="1:8" s="107" customFormat="1" ht="15.75" customHeight="1" x14ac:dyDescent="0.3">
      <c r="A74" s="113"/>
      <c r="B74" s="119" t="s">
        <v>172</v>
      </c>
      <c r="C74" s="119"/>
      <c r="D74" s="119"/>
      <c r="E74" s="112"/>
      <c r="F74" s="121"/>
      <c r="G74" s="110"/>
      <c r="H74" s="113"/>
    </row>
    <row r="75" spans="1:8" s="107" customFormat="1" ht="15.75" customHeight="1" x14ac:dyDescent="0.3">
      <c r="A75" s="113" t="s">
        <v>86</v>
      </c>
      <c r="B75" s="119"/>
      <c r="C75" s="119"/>
      <c r="D75" s="119"/>
      <c r="E75" s="112">
        <f>'18ก.ค.57'!AI54</f>
        <v>4.2826086956521738</v>
      </c>
      <c r="F75" s="121">
        <f>'18ก.ค.57'!AI55</f>
        <v>0.54418311780179596</v>
      </c>
      <c r="G75" s="87" t="str">
        <f t="shared" si="7"/>
        <v>มาก</v>
      </c>
      <c r="H75" s="113"/>
    </row>
    <row r="76" spans="1:8" s="107" customFormat="1" ht="15.75" customHeight="1" x14ac:dyDescent="0.3">
      <c r="A76" s="113"/>
      <c r="B76" s="119" t="s">
        <v>173</v>
      </c>
      <c r="C76" s="119"/>
      <c r="D76" s="119"/>
      <c r="E76" s="112">
        <f>'18ก.ค.57'!AJ54</f>
        <v>4.3478260869565215</v>
      </c>
      <c r="F76" s="121">
        <f>'18ก.ค.57'!AJ55</f>
        <v>0.52566957531842984</v>
      </c>
      <c r="G76" s="87" t="str">
        <f t="shared" si="7"/>
        <v>มาก</v>
      </c>
      <c r="H76" s="113"/>
    </row>
    <row r="77" spans="1:8" ht="15.75" customHeight="1" x14ac:dyDescent="0.3">
      <c r="A77" s="247" t="s">
        <v>174</v>
      </c>
      <c r="B77" s="248"/>
      <c r="C77" s="248"/>
      <c r="D77" s="249"/>
      <c r="E77" s="122">
        <f>AVERAGE(E74:E76)</f>
        <v>4.3152173913043477</v>
      </c>
      <c r="F77" s="122">
        <f>AVERAGE(F74:F76)</f>
        <v>0.53492634656011284</v>
      </c>
      <c r="G77" s="75" t="str">
        <f t="shared" si="7"/>
        <v>มาก</v>
      </c>
      <c r="H77" s="123"/>
    </row>
    <row r="78" spans="1:8" ht="15.75" customHeight="1" x14ac:dyDescent="0.3">
      <c r="A78" s="247" t="s">
        <v>34</v>
      </c>
      <c r="B78" s="248"/>
      <c r="C78" s="248"/>
      <c r="D78" s="249"/>
      <c r="E78" s="122">
        <f>AVERAGE(E49:E51,E55:E56,E59:E63,E67:E69,E73:E76)</f>
        <v>4.3593236714975854</v>
      </c>
      <c r="F78" s="122">
        <f>AVERAGE(F49:F51,F55:F56,F59:F63,F67:F69,F73:F76)</f>
        <v>0.61135925961610649</v>
      </c>
      <c r="G78" s="75" t="str">
        <f t="shared" si="7"/>
        <v>มาก</v>
      </c>
    </row>
    <row r="80" spans="1:8" s="106" customFormat="1" ht="21" x14ac:dyDescent="0.35">
      <c r="A80" s="129"/>
      <c r="B80" s="129"/>
      <c r="C80" s="129" t="s">
        <v>181</v>
      </c>
      <c r="D80" s="129"/>
      <c r="E80" s="129"/>
      <c r="F80" s="129"/>
      <c r="G80" s="129"/>
    </row>
    <row r="81" spans="1:7" s="106" customFormat="1" ht="21" x14ac:dyDescent="0.35">
      <c r="A81" s="129" t="s">
        <v>182</v>
      </c>
      <c r="B81" s="129"/>
      <c r="C81" s="129"/>
      <c r="D81" s="129"/>
      <c r="E81" s="129"/>
      <c r="F81" s="129"/>
      <c r="G81" s="129"/>
    </row>
    <row r="82" spans="1:7" s="106" customFormat="1" ht="21" x14ac:dyDescent="0.35">
      <c r="A82" s="129" t="s">
        <v>183</v>
      </c>
      <c r="B82" s="129"/>
      <c r="C82" s="129"/>
      <c r="D82" s="129"/>
      <c r="E82" s="129"/>
      <c r="F82" s="129"/>
      <c r="G82" s="129"/>
    </row>
    <row r="83" spans="1:7" s="106" customFormat="1" ht="21" x14ac:dyDescent="0.35">
      <c r="A83" s="129" t="s">
        <v>184</v>
      </c>
      <c r="B83" s="129"/>
      <c r="C83" s="129"/>
      <c r="D83" s="129"/>
      <c r="E83" s="129"/>
      <c r="F83" s="129"/>
      <c r="G83" s="129"/>
    </row>
    <row r="84" spans="1:7" s="106" customFormat="1" ht="21" x14ac:dyDescent="0.35">
      <c r="A84" s="129"/>
      <c r="B84" s="129"/>
      <c r="C84" s="129" t="s">
        <v>185</v>
      </c>
      <c r="D84" s="129"/>
      <c r="E84" s="129"/>
      <c r="F84" s="129"/>
      <c r="G84" s="129"/>
    </row>
    <row r="85" spans="1:7" s="106" customFormat="1" ht="21" x14ac:dyDescent="0.35">
      <c r="A85" s="129" t="s">
        <v>186</v>
      </c>
      <c r="B85" s="129"/>
      <c r="C85" s="129"/>
      <c r="D85" s="129"/>
      <c r="E85" s="129"/>
      <c r="F85" s="129"/>
      <c r="G85" s="129"/>
    </row>
    <row r="86" spans="1:7" s="106" customFormat="1" ht="21" x14ac:dyDescent="0.35">
      <c r="A86" s="129" t="s">
        <v>187</v>
      </c>
      <c r="B86" s="129"/>
      <c r="C86" s="129"/>
      <c r="D86" s="129"/>
      <c r="E86" s="129"/>
      <c r="F86" s="129"/>
      <c r="G86" s="129"/>
    </row>
    <row r="87" spans="1:7" s="129" customFormat="1" ht="21" x14ac:dyDescent="0.35"/>
    <row r="88" spans="1:7" s="129" customFormat="1" ht="21" x14ac:dyDescent="0.35"/>
    <row r="89" spans="1:7" s="129" customFormat="1" ht="21" x14ac:dyDescent="0.35"/>
    <row r="90" spans="1:7" s="129" customFormat="1" ht="21" x14ac:dyDescent="0.35"/>
    <row r="91" spans="1:7" s="129" customFormat="1" ht="21" x14ac:dyDescent="0.35"/>
    <row r="92" spans="1:7" s="129" customFormat="1" ht="21" x14ac:dyDescent="0.35"/>
    <row r="93" spans="1:7" s="129" customFormat="1" ht="21" x14ac:dyDescent="0.35"/>
    <row r="94" spans="1:7" s="129" customFormat="1" ht="21" x14ac:dyDescent="0.35"/>
    <row r="95" spans="1:7" s="129" customFormat="1" ht="21" x14ac:dyDescent="0.35"/>
    <row r="96" spans="1:7" s="129" customFormat="1" ht="21" x14ac:dyDescent="0.35"/>
    <row r="97" s="129" customFormat="1" ht="21" x14ac:dyDescent="0.35"/>
    <row r="98" s="106" customFormat="1" ht="19.5" x14ac:dyDescent="0.3"/>
    <row r="99" ht="12.75" x14ac:dyDescent="0.2"/>
    <row r="100" ht="12.75" x14ac:dyDescent="0.2"/>
  </sheetData>
  <mergeCells count="12">
    <mergeCell ref="A78:D78"/>
    <mergeCell ref="A6:D7"/>
    <mergeCell ref="E6:G6"/>
    <mergeCell ref="A1:H1"/>
    <mergeCell ref="A77:D77"/>
    <mergeCell ref="A52:D52"/>
    <mergeCell ref="A57:D57"/>
    <mergeCell ref="A64:D64"/>
    <mergeCell ref="A70:D70"/>
    <mergeCell ref="A46:D47"/>
    <mergeCell ref="E46:G46"/>
    <mergeCell ref="A41:H41"/>
  </mergeCells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BreakPreview" topLeftCell="A10" zoomScaleNormal="100" zoomScaleSheetLayoutView="100" workbookViewId="0">
      <selection activeCell="D20" sqref="D20"/>
    </sheetView>
  </sheetViews>
  <sheetFormatPr defaultColWidth="17.28515625" defaultRowHeight="15.75" customHeight="1" x14ac:dyDescent="0.2"/>
  <cols>
    <col min="1" max="1" width="5.28515625" customWidth="1"/>
    <col min="2" max="2" width="5.42578125" customWidth="1"/>
    <col min="3" max="3" width="62.42578125" customWidth="1"/>
    <col min="4" max="14" width="9.140625" customWidth="1"/>
  </cols>
  <sheetData>
    <row r="1" spans="1:14" ht="21" customHeight="1" x14ac:dyDescent="0.35">
      <c r="A1" s="251" t="s">
        <v>215</v>
      </c>
      <c r="B1" s="251"/>
      <c r="C1" s="251"/>
      <c r="D1" s="251"/>
      <c r="E1" s="145"/>
      <c r="F1" s="27"/>
      <c r="G1" s="27"/>
      <c r="H1" s="27"/>
      <c r="I1" s="27"/>
      <c r="J1" s="27"/>
      <c r="K1" s="27"/>
      <c r="L1" s="27"/>
      <c r="M1" s="27"/>
      <c r="N1" s="27"/>
    </row>
    <row r="2" spans="1:14" ht="21" customHeight="1" x14ac:dyDescent="0.35">
      <c r="A2" s="29"/>
      <c r="B2" s="29"/>
      <c r="C2" s="27"/>
      <c r="D2" s="54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1" customHeight="1" x14ac:dyDescent="0.35">
      <c r="A3" s="55" t="s">
        <v>62</v>
      </c>
      <c r="B3" s="29"/>
      <c r="C3" s="27"/>
      <c r="D3" s="54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21" customHeight="1" x14ac:dyDescent="0.35">
      <c r="A4" s="56">
        <v>3.1</v>
      </c>
      <c r="B4" s="250" t="s">
        <v>63</v>
      </c>
      <c r="C4" s="231"/>
      <c r="D4" s="54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3.5" customHeight="1" x14ac:dyDescent="0.35">
      <c r="A5" s="38"/>
      <c r="B5" s="250"/>
      <c r="C5" s="231"/>
      <c r="D5" s="54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21" customHeight="1" x14ac:dyDescent="0.35">
      <c r="A6" s="38"/>
      <c r="B6" s="135" t="s">
        <v>98</v>
      </c>
      <c r="C6" s="137" t="s">
        <v>64</v>
      </c>
      <c r="D6" s="138" t="s">
        <v>65</v>
      </c>
      <c r="E6" s="35"/>
      <c r="F6" s="27"/>
      <c r="G6" s="27"/>
      <c r="H6" s="27"/>
      <c r="I6" s="27"/>
      <c r="J6" s="27"/>
      <c r="K6" s="27"/>
      <c r="L6" s="27"/>
      <c r="M6" s="27"/>
      <c r="N6" s="27"/>
    </row>
    <row r="7" spans="1:14" ht="21" customHeight="1" x14ac:dyDescent="0.35">
      <c r="A7" s="38"/>
      <c r="B7" s="136">
        <v>1</v>
      </c>
      <c r="C7" s="161" t="s">
        <v>123</v>
      </c>
      <c r="D7" s="58">
        <v>3</v>
      </c>
      <c r="E7" s="35"/>
      <c r="F7" s="27"/>
      <c r="G7" s="27"/>
      <c r="H7" s="27"/>
      <c r="I7" s="27"/>
      <c r="J7" s="27"/>
      <c r="K7" s="27"/>
      <c r="L7" s="27"/>
      <c r="M7" s="27"/>
      <c r="N7" s="27"/>
    </row>
    <row r="8" spans="1:14" ht="42" x14ac:dyDescent="0.35">
      <c r="A8" s="38"/>
      <c r="B8" s="136">
        <v>2</v>
      </c>
      <c r="C8" s="161" t="s">
        <v>110</v>
      </c>
      <c r="D8" s="58">
        <v>1</v>
      </c>
      <c r="E8" s="35"/>
      <c r="F8" s="27"/>
      <c r="G8" s="27"/>
      <c r="H8" s="27"/>
      <c r="I8" s="27"/>
      <c r="J8" s="27"/>
      <c r="K8" s="27"/>
      <c r="L8" s="27"/>
      <c r="M8" s="27"/>
      <c r="N8" s="27"/>
    </row>
    <row r="9" spans="1:14" ht="21" customHeight="1" x14ac:dyDescent="0.35">
      <c r="A9" s="38"/>
      <c r="B9" s="136">
        <v>3</v>
      </c>
      <c r="C9" s="161" t="s">
        <v>112</v>
      </c>
      <c r="D9" s="58">
        <v>1</v>
      </c>
      <c r="E9" s="35"/>
      <c r="F9" s="27"/>
      <c r="G9" s="27"/>
      <c r="H9" s="27"/>
      <c r="I9" s="27"/>
      <c r="J9" s="27"/>
      <c r="K9" s="27"/>
      <c r="L9" s="27"/>
      <c r="M9" s="27"/>
      <c r="N9" s="27"/>
    </row>
    <row r="10" spans="1:14" ht="21" x14ac:dyDescent="0.35">
      <c r="A10" s="38"/>
      <c r="B10" s="136">
        <v>4</v>
      </c>
      <c r="C10" s="142" t="s">
        <v>114</v>
      </c>
      <c r="D10" s="58">
        <v>1</v>
      </c>
      <c r="E10" s="35"/>
      <c r="F10" s="27"/>
      <c r="G10" s="27"/>
      <c r="H10" s="27"/>
      <c r="I10" s="27"/>
      <c r="J10" s="27"/>
      <c r="K10" s="27"/>
      <c r="L10" s="27"/>
      <c r="M10" s="27"/>
      <c r="N10" s="27"/>
    </row>
    <row r="11" spans="1:14" s="71" customFormat="1" ht="21" x14ac:dyDescent="0.35">
      <c r="A11" s="70"/>
      <c r="B11" s="136">
        <v>5</v>
      </c>
      <c r="C11" s="167" t="s">
        <v>116</v>
      </c>
      <c r="D11" s="58">
        <v>1</v>
      </c>
      <c r="E11" s="68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21" customHeight="1" x14ac:dyDescent="0.35">
      <c r="A12" s="38"/>
      <c r="B12" s="136">
        <v>6</v>
      </c>
      <c r="C12" s="167" t="s">
        <v>118</v>
      </c>
      <c r="D12" s="58">
        <v>1</v>
      </c>
      <c r="E12" s="35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21" x14ac:dyDescent="0.35">
      <c r="A13" s="38"/>
      <c r="B13" s="136">
        <v>7</v>
      </c>
      <c r="C13" s="142" t="s">
        <v>119</v>
      </c>
      <c r="D13" s="58">
        <v>1</v>
      </c>
      <c r="E13" s="35"/>
      <c r="F13" s="27"/>
      <c r="G13" s="59"/>
      <c r="H13" s="27"/>
      <c r="I13" s="27"/>
      <c r="J13" s="27"/>
      <c r="K13" s="27"/>
      <c r="L13" s="27"/>
      <c r="M13" s="27"/>
      <c r="N13" s="27"/>
    </row>
    <row r="14" spans="1:14" ht="42" x14ac:dyDescent="0.35">
      <c r="A14" s="38"/>
      <c r="B14" s="136">
        <v>8</v>
      </c>
      <c r="C14" s="142" t="s">
        <v>121</v>
      </c>
      <c r="D14" s="58">
        <v>1</v>
      </c>
      <c r="E14" s="35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21" customHeight="1" x14ac:dyDescent="0.35">
      <c r="A15" s="38"/>
      <c r="B15" s="136">
        <v>9</v>
      </c>
      <c r="C15" s="167" t="s">
        <v>124</v>
      </c>
      <c r="D15" s="58">
        <v>1</v>
      </c>
      <c r="E15" s="35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21" customHeight="1" x14ac:dyDescent="0.35">
      <c r="A16" s="38"/>
      <c r="B16" s="136">
        <v>10</v>
      </c>
      <c r="C16" s="167" t="s">
        <v>126</v>
      </c>
      <c r="D16" s="58">
        <v>1</v>
      </c>
      <c r="E16" s="35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26.25" customHeight="1" x14ac:dyDescent="0.35">
      <c r="A17" s="38"/>
      <c r="B17" s="136">
        <v>11</v>
      </c>
      <c r="C17" s="142" t="s">
        <v>128</v>
      </c>
      <c r="D17" s="58">
        <v>1</v>
      </c>
      <c r="E17" s="35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21" x14ac:dyDescent="0.35">
      <c r="A18" s="38"/>
      <c r="B18" s="136">
        <v>12</v>
      </c>
      <c r="C18" s="167" t="s">
        <v>129</v>
      </c>
      <c r="D18" s="58">
        <v>1</v>
      </c>
      <c r="E18" s="35"/>
      <c r="F18" s="27"/>
      <c r="G18" s="27"/>
      <c r="H18" s="27"/>
      <c r="I18" s="27"/>
      <c r="J18" s="27"/>
      <c r="K18" s="27"/>
      <c r="L18" s="27"/>
      <c r="M18" s="27"/>
      <c r="N18" s="27"/>
    </row>
    <row r="19" spans="1:14" s="71" customFormat="1" ht="21" customHeight="1" x14ac:dyDescent="0.35">
      <c r="A19" s="69"/>
      <c r="B19" s="143"/>
      <c r="C19" s="69"/>
      <c r="D19" s="144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21" customHeight="1" x14ac:dyDescent="0.35">
      <c r="A20" s="61">
        <v>3.2</v>
      </c>
      <c r="B20" s="57" t="s">
        <v>66</v>
      </c>
      <c r="C20" s="57"/>
      <c r="D20" s="54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21" customHeight="1" x14ac:dyDescent="0.35">
      <c r="A21" s="27"/>
      <c r="B21" s="250"/>
      <c r="C21" s="231"/>
      <c r="D21" s="54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21" customHeight="1" x14ac:dyDescent="0.35">
      <c r="A22" s="27"/>
      <c r="B22" s="57"/>
      <c r="C22" s="57"/>
      <c r="D22" s="54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21" customHeight="1" x14ac:dyDescent="0.35">
      <c r="A23" s="38"/>
      <c r="B23" s="135" t="s">
        <v>98</v>
      </c>
      <c r="C23" s="140" t="s">
        <v>67</v>
      </c>
      <c r="D23" s="141" t="s">
        <v>68</v>
      </c>
      <c r="E23" s="35"/>
      <c r="F23" s="27"/>
      <c r="G23" s="27"/>
      <c r="H23" s="27"/>
      <c r="I23" s="27"/>
      <c r="J23" s="27"/>
      <c r="K23" s="27"/>
      <c r="L23" s="27"/>
      <c r="M23" s="27"/>
      <c r="N23" s="27"/>
    </row>
    <row r="24" spans="1:14" s="71" customFormat="1" ht="21" x14ac:dyDescent="0.35">
      <c r="A24" s="70"/>
      <c r="B24" s="136">
        <v>1</v>
      </c>
      <c r="C24" s="162" t="s">
        <v>108</v>
      </c>
      <c r="D24" s="53">
        <v>2</v>
      </c>
      <c r="E24" s="68"/>
      <c r="F24" s="69"/>
      <c r="G24" s="69"/>
      <c r="H24" s="69"/>
      <c r="I24" s="69"/>
      <c r="J24" s="69"/>
      <c r="K24" s="69"/>
      <c r="L24" s="69"/>
      <c r="M24" s="69"/>
      <c r="N24" s="69"/>
    </row>
    <row r="25" spans="1:14" ht="27.75" customHeight="1" x14ac:dyDescent="0.35">
      <c r="A25" s="38"/>
      <c r="B25" s="146">
        <v>2</v>
      </c>
      <c r="C25" s="213" t="s">
        <v>111</v>
      </c>
      <c r="D25" s="139">
        <v>1</v>
      </c>
      <c r="E25" s="35"/>
      <c r="F25" s="27"/>
      <c r="G25" s="27"/>
      <c r="H25" s="27"/>
      <c r="I25" s="27"/>
      <c r="J25" s="27"/>
      <c r="K25" s="27"/>
      <c r="L25" s="27"/>
      <c r="M25" s="27"/>
      <c r="N25" s="27"/>
    </row>
    <row r="26" spans="1:14" s="71" customFormat="1" ht="42" x14ac:dyDescent="0.35">
      <c r="A26" s="70"/>
      <c r="B26" s="136">
        <v>3</v>
      </c>
      <c r="C26" s="163" t="s">
        <v>115</v>
      </c>
      <c r="D26" s="53">
        <v>1</v>
      </c>
      <c r="E26" s="68"/>
      <c r="F26" s="69"/>
      <c r="G26" s="69"/>
      <c r="H26" s="69"/>
      <c r="I26" s="69"/>
      <c r="J26" s="69"/>
      <c r="K26" s="69"/>
      <c r="L26" s="69"/>
      <c r="M26" s="69"/>
      <c r="N26" s="69"/>
    </row>
    <row r="27" spans="1:14" s="71" customFormat="1" ht="21" x14ac:dyDescent="0.35">
      <c r="A27" s="70"/>
      <c r="B27" s="146">
        <v>4</v>
      </c>
      <c r="C27" s="163" t="s">
        <v>117</v>
      </c>
      <c r="D27" s="53">
        <v>1</v>
      </c>
      <c r="E27" s="68"/>
      <c r="F27" s="69"/>
      <c r="G27" s="69"/>
      <c r="H27" s="69"/>
      <c r="I27" s="69"/>
      <c r="J27" s="69"/>
      <c r="K27" s="69"/>
      <c r="L27" s="69"/>
      <c r="M27" s="69"/>
      <c r="N27" s="69"/>
    </row>
    <row r="28" spans="1:14" ht="42" x14ac:dyDescent="0.35">
      <c r="A28" s="38"/>
      <c r="B28" s="146">
        <v>5</v>
      </c>
      <c r="C28" s="163" t="s">
        <v>122</v>
      </c>
      <c r="D28" s="53">
        <v>1</v>
      </c>
      <c r="E28" s="35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21" x14ac:dyDescent="0.35">
      <c r="A29" s="38"/>
      <c r="B29" s="146">
        <v>6</v>
      </c>
      <c r="C29" s="163" t="s">
        <v>125</v>
      </c>
      <c r="D29" s="53">
        <v>1</v>
      </c>
      <c r="E29" s="35"/>
      <c r="F29" s="27"/>
      <c r="G29" s="27"/>
      <c r="H29" s="27"/>
      <c r="I29" s="27"/>
      <c r="J29" s="27"/>
      <c r="K29" s="27"/>
      <c r="L29" s="27"/>
      <c r="M29" s="27"/>
      <c r="N29" s="27"/>
    </row>
    <row r="30" spans="1:14" ht="21" customHeight="1" x14ac:dyDescent="0.35">
      <c r="A30" s="38"/>
      <c r="B30" s="136">
        <v>7</v>
      </c>
      <c r="C30" s="162" t="s">
        <v>127</v>
      </c>
      <c r="D30" s="53">
        <v>1</v>
      </c>
      <c r="E30" s="35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21" customHeight="1" x14ac:dyDescent="0.35">
      <c r="A31" s="27"/>
      <c r="B31" s="57"/>
      <c r="C31" s="57"/>
      <c r="D31" s="54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ht="21" customHeight="1" x14ac:dyDescent="0.35">
      <c r="A32" s="27"/>
      <c r="B32" s="60"/>
      <c r="C32" s="27"/>
      <c r="D32" s="54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ht="18.75" customHeight="1" x14ac:dyDescent="0.3">
      <c r="A33" s="51"/>
      <c r="B33" s="62"/>
      <c r="C33" s="51"/>
      <c r="D33" s="63"/>
      <c r="E33" s="51"/>
      <c r="F33" s="51"/>
      <c r="G33" s="51"/>
      <c r="H33" s="51"/>
      <c r="I33" s="51"/>
      <c r="J33" s="51"/>
      <c r="K33" s="51"/>
      <c r="L33" s="51"/>
      <c r="M33" s="51"/>
      <c r="N33" s="51"/>
    </row>
  </sheetData>
  <mergeCells count="4">
    <mergeCell ref="B4:C4"/>
    <mergeCell ref="B5:C5"/>
    <mergeCell ref="B21:C21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18ก.ค.57</vt:lpstr>
      <vt:lpstr>เริ่มพิมพ์(บทสรุป)</vt:lpstr>
      <vt:lpstr>ตาราง 1</vt:lpstr>
      <vt:lpstr>ตาราง  4..</vt:lpstr>
      <vt:lpstr>ก่อนหลัง</vt:lpstr>
      <vt:lpstr>เสนอแนะ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Ornusa Bumrungthai</cp:lastModifiedBy>
  <cp:lastPrinted>2014-07-28T09:26:17Z</cp:lastPrinted>
  <dcterms:created xsi:type="dcterms:W3CDTF">2014-07-21T08:27:44Z</dcterms:created>
  <dcterms:modified xsi:type="dcterms:W3CDTF">2014-08-14T07:13:52Z</dcterms:modified>
</cp:coreProperties>
</file>