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xr:revisionPtr revIDLastSave="0" documentId="13_ncr:1_{B5BAA89B-518C-4833-B125-C819C535DB89}" xr6:coauthVersionLast="36" xr6:coauthVersionMax="36" xr10:uidLastSave="{00000000-0000-0000-0000-000000000000}"/>
  <bookViews>
    <workbookView xWindow="0" yWindow="0" windowWidth="28800" windowHeight="12000" activeTab="6" xr2:uid="{00000000-000D-0000-FFFF-FFFF00000000}"/>
  </bookViews>
  <sheets>
    <sheet name="Form Responses 1" sheetId="1" r:id="rId1"/>
    <sheet name="บทสรุป" sheetId="2" r:id="rId2"/>
    <sheet name="ตาราง1-2" sheetId="3" r:id="rId3"/>
    <sheet name="ตาราง3" sheetId="13" r:id="rId4"/>
    <sheet name="ตาราง4" sheetId="5" r:id="rId5"/>
    <sheet name="ตาราง5" sheetId="8" r:id="rId6"/>
    <sheet name="เสนอแนะ" sheetId="14" r:id="rId7"/>
    <sheet name="Sheet1" sheetId="15" r:id="rId8"/>
    <sheet name="Sheet2" sheetId="16" r:id="rId9"/>
  </sheets>
  <definedNames>
    <definedName name="_xlnm._FilterDatabase" localSheetId="0" hidden="1">'Form Responses 1'!$N$1:$N$306</definedName>
  </definedNames>
  <calcPr calcId="191029"/>
</workbook>
</file>

<file path=xl/calcChain.xml><?xml version="1.0" encoding="utf-8"?>
<calcChain xmlns="http://schemas.openxmlformats.org/spreadsheetml/2006/main">
  <c r="C26" i="16" l="1"/>
  <c r="C16" i="15" l="1"/>
  <c r="C28" i="14" l="1"/>
  <c r="V253" i="1" l="1"/>
  <c r="D22" i="8" s="1"/>
  <c r="V252" i="1"/>
  <c r="C22" i="8" s="1"/>
  <c r="D19" i="8" l="1"/>
  <c r="T254" i="1"/>
  <c r="D21" i="8" s="1"/>
  <c r="R254" i="1"/>
  <c r="D15" i="8" s="1"/>
  <c r="P254" i="1"/>
  <c r="D10" i="8" s="1"/>
  <c r="D8" i="8"/>
  <c r="P252" i="1"/>
  <c r="C9" i="8" s="1"/>
  <c r="Q252" i="1"/>
  <c r="C12" i="8" s="1"/>
  <c r="R252" i="1"/>
  <c r="C13" i="8" s="1"/>
  <c r="S252" i="1"/>
  <c r="C17" i="8" s="1"/>
  <c r="T252" i="1"/>
  <c r="C19" i="8" s="1"/>
  <c r="E19" i="8" s="1"/>
  <c r="U252" i="1"/>
  <c r="C23" i="8" s="1"/>
  <c r="P253" i="1"/>
  <c r="D9" i="8" s="1"/>
  <c r="Q253" i="1"/>
  <c r="D12" i="8" s="1"/>
  <c r="R253" i="1"/>
  <c r="D13" i="8" s="1"/>
  <c r="S253" i="1"/>
  <c r="D17" i="8" s="1"/>
  <c r="T253" i="1"/>
  <c r="U253" i="1"/>
  <c r="D23" i="8" s="1"/>
  <c r="O253" i="1"/>
  <c r="O252" i="1"/>
  <c r="C8" i="8" s="1"/>
  <c r="C15" i="8" l="1"/>
  <c r="C10" i="8"/>
  <c r="M252" i="1"/>
  <c r="C21" i="8"/>
  <c r="E21" i="8" s="1"/>
  <c r="E13" i="8"/>
  <c r="E17" i="8"/>
  <c r="E23" i="8" l="1"/>
  <c r="E22" i="8"/>
  <c r="E9" i="8"/>
  <c r="E8" i="8"/>
  <c r="E15" i="8" l="1"/>
  <c r="E10" i="8"/>
  <c r="E12" i="8"/>
  <c r="F5" i="5" l="1"/>
  <c r="F16" i="5"/>
  <c r="F17" i="5"/>
  <c r="F15" i="5"/>
  <c r="F7" i="5"/>
  <c r="F8" i="5"/>
  <c r="F9" i="5"/>
  <c r="F10" i="5"/>
  <c r="F11" i="5"/>
  <c r="F12" i="5"/>
  <c r="F13" i="5"/>
  <c r="F6" i="5"/>
  <c r="F37" i="5" l="1"/>
  <c r="F44" i="5"/>
  <c r="F30" i="5"/>
  <c r="F29" i="5"/>
  <c r="F28" i="5"/>
  <c r="F27" i="5"/>
  <c r="F20" i="5"/>
  <c r="F19" i="5"/>
  <c r="F18" i="5"/>
  <c r="F26" i="5"/>
  <c r="F25" i="5"/>
  <c r="F43" i="5"/>
  <c r="F24" i="5"/>
  <c r="F23" i="5"/>
  <c r="F22" i="5"/>
  <c r="F38" i="5"/>
  <c r="F42" i="5"/>
  <c r="F49" i="5"/>
  <c r="F14" i="5"/>
  <c r="F40" i="5"/>
  <c r="B274" i="1" l="1"/>
  <c r="B302" i="1"/>
  <c r="B305" i="1"/>
  <c r="B283" i="1"/>
  <c r="B282" i="1"/>
  <c r="B279" i="1"/>
  <c r="B293" i="1"/>
  <c r="B301" i="1"/>
  <c r="B280" i="1"/>
  <c r="B299" i="1"/>
  <c r="B304" i="1"/>
  <c r="B303" i="1"/>
  <c r="B300" i="1"/>
  <c r="B298" i="1"/>
  <c r="B297" i="1"/>
  <c r="B296" i="1"/>
  <c r="B295" i="1"/>
  <c r="B294" i="1"/>
  <c r="B292" i="1"/>
  <c r="B291" i="1"/>
  <c r="B290" i="1"/>
  <c r="B289" i="1"/>
  <c r="B288" i="1"/>
  <c r="B287" i="1"/>
  <c r="B286" i="1"/>
  <c r="B285" i="1"/>
  <c r="B284" i="1"/>
  <c r="B281" i="1"/>
  <c r="B278" i="1"/>
  <c r="B306" i="1" l="1"/>
  <c r="B273" i="1"/>
  <c r="B265" i="1"/>
  <c r="B272" i="1" l="1"/>
  <c r="B271" i="1"/>
  <c r="B270" i="1"/>
  <c r="B269" i="1"/>
  <c r="B268" i="1"/>
  <c r="B267" i="1"/>
  <c r="B264" i="1"/>
  <c r="B259" i="1"/>
  <c r="C15" i="3" s="1"/>
  <c r="D15" i="3" s="1"/>
  <c r="B258" i="1"/>
  <c r="C14" i="3" s="1"/>
  <c r="D14" i="3" s="1"/>
  <c r="B275" i="1" l="1"/>
  <c r="H252" i="1" l="1"/>
  <c r="C29" i="3" s="1"/>
  <c r="I252" i="1"/>
  <c r="C26" i="3" s="1"/>
  <c r="J252" i="1"/>
  <c r="C28" i="3" s="1"/>
  <c r="K252" i="1"/>
  <c r="C30" i="3" s="1"/>
  <c r="L252" i="1"/>
  <c r="C27" i="3" s="1"/>
  <c r="C24" i="3"/>
  <c r="H253" i="1"/>
  <c r="I253" i="1"/>
  <c r="J253" i="1"/>
  <c r="K253" i="1"/>
  <c r="L253" i="1"/>
  <c r="M253" i="1"/>
  <c r="G253" i="1"/>
  <c r="G252" i="1"/>
  <c r="C25" i="3" s="1"/>
  <c r="C31" i="3" l="1"/>
  <c r="D30" i="3" s="1"/>
  <c r="D25" i="3" l="1"/>
  <c r="D31" i="3"/>
  <c r="D29" i="3"/>
  <c r="D28" i="3"/>
  <c r="D24" i="3"/>
  <c r="D27" i="3"/>
  <c r="D26" i="3"/>
  <c r="E13" i="13" l="1"/>
  <c r="F13" i="13" l="1"/>
  <c r="F9" i="13"/>
  <c r="F11" i="13"/>
  <c r="F12" i="13"/>
  <c r="F10" i="13"/>
  <c r="C16" i="3" l="1"/>
  <c r="D16" i="3" s="1"/>
  <c r="B260" i="1" l="1"/>
  <c r="F36" i="5" l="1"/>
  <c r="F46" i="5"/>
  <c r="F41" i="5"/>
  <c r="F50" i="5"/>
  <c r="F48" i="5"/>
  <c r="F47" i="5"/>
  <c r="F45" i="5"/>
  <c r="F39" i="5"/>
  <c r="F21" i="5"/>
</calcChain>
</file>

<file path=xl/sharedStrings.xml><?xml version="1.0" encoding="utf-8"?>
<sst xmlns="http://schemas.openxmlformats.org/spreadsheetml/2006/main" count="2609" uniqueCount="331">
  <si>
    <t>Timestamp</t>
  </si>
  <si>
    <t>สาขาวิชา</t>
  </si>
  <si>
    <t>ท่านได้รับข่าวการปฐมนิเทศจากแหล่งใด  (ตอบได้มากกว่า 1 ข้อ) [ประกาศมหาวิทยาลัย]</t>
  </si>
  <si>
    <t>ท่านได้รับข่าวการปฐมนิเทศจากแหล่งใด  (ตอบได้มากกว่า 1 ข้อ) [จดหมายจากมหาวิทยาลัย]</t>
  </si>
  <si>
    <t>ท่านได้รับข่าวการปฐมนิเทศจากแหล่งใด  (ตอบได้มากกว่า 1 ข้อ) [คณะที่สังกัด]</t>
  </si>
  <si>
    <t>ท่านได้รับข่าวการปฐมนิเทศจากแหล่งใด  (ตอบได้มากกว่า 1 ข้อ) [เอกสารประชาสัมพันธ์]</t>
  </si>
  <si>
    <t>ท่านได้รับข่าวการปฐมนิเทศจากแหล่งใด  (ตอบได้มากกว่า 1 ข้อ) [website]</t>
  </si>
  <si>
    <t>ท่านได้รับข่าวการปฐมนิเทศจากแหล่งใด  (ตอบได้มากกว่า 1 ข้อ) [facebook บัณฑิตวิทยาลัย]</t>
  </si>
  <si>
    <t>ท่านทราบข่าวการปฐมนิเทศล่วงหน้ากี่วัน</t>
  </si>
  <si>
    <t>ความสะดวกในการเข้ารับชมคลิปวีดีโอการปฐมนิเทศแบบออนไลน์</t>
  </si>
  <si>
    <t>ข้อเสนอแนะสำหรับการจัดโครงการปฐมนิเทศในครั้งนี้และครั้งต่อไป</t>
  </si>
  <si>
    <t>ข้อเสนอแนะอื่นๆ</t>
  </si>
  <si>
    <t>ศึกษาศาสตร์</t>
  </si>
  <si>
    <t>20-30 วัน</t>
  </si>
  <si>
    <t>-</t>
  </si>
  <si>
    <t>10-19 วัน</t>
  </si>
  <si>
    <t>แบบ 1.1</t>
  </si>
  <si>
    <t>น้อยกว่า 10 วัน</t>
  </si>
  <si>
    <t>แผน ก</t>
  </si>
  <si>
    <t>มากกว่า 30 วัน</t>
  </si>
  <si>
    <t>แบบ 2.1</t>
  </si>
  <si>
    <t>บริหารธุรกิจ</t>
  </si>
  <si>
    <t>ภาษาไทย</t>
  </si>
  <si>
    <t>เภสัชศาสตร์</t>
  </si>
  <si>
    <t>ไม่มี</t>
  </si>
  <si>
    <t>รวม</t>
  </si>
  <si>
    <t>คณะ</t>
  </si>
  <si>
    <t>จำนวน</t>
  </si>
  <si>
    <t>10 - 19 วัน</t>
  </si>
  <si>
    <t>20 - 30 วัน</t>
  </si>
  <si>
    <t xml:space="preserve">                                                บทสรุปผู้บริหาร</t>
  </si>
  <si>
    <t>- 1 -</t>
  </si>
  <si>
    <t>ตอนที่ 1 ข้อมูลทั่วไปของผู้ตอบแบบสอบถาม</t>
  </si>
  <si>
    <t>ร้อยละ</t>
  </si>
  <si>
    <t>คณะ/สาขาวิชา</t>
  </si>
  <si>
    <t>คณะวิทยาศาสตร์</t>
  </si>
  <si>
    <t>คณะเภสัชศาสตร์</t>
  </si>
  <si>
    <t>คณะศึกษาศาสตร์</t>
  </si>
  <si>
    <t>สาขาวิชาเทคโนโลยีและสื่อสารการศึกษา</t>
  </si>
  <si>
    <t>คณะบริหารธุรกิจ เศรษฐศาสตร์และการสื่อสาร</t>
  </si>
  <si>
    <t>คณะมนุษยศาสตร์</t>
  </si>
  <si>
    <t>สาขาวิชาภาษาไทย</t>
  </si>
  <si>
    <t>รวมทั้งสิ้น</t>
  </si>
  <si>
    <t>(ตอบได้มากกว่า 1 ข้อ)</t>
  </si>
  <si>
    <t>ประกาศมหาวิทยาลัย</t>
  </si>
  <si>
    <t>website บัณฑิตวิทยาลัย</t>
  </si>
  <si>
    <t>การทราบข่าวการปฐมนิเทศ</t>
  </si>
  <si>
    <t>ตอนที่ 3 การประเมินความพึงพอใจเกี่ยวกับโครงการ</t>
  </si>
  <si>
    <t>รายการ</t>
  </si>
  <si>
    <t>ระดับ</t>
  </si>
  <si>
    <t>SD</t>
  </si>
  <si>
    <t>ความพึงพอใจ</t>
  </si>
  <si>
    <t>รวมเฉลี่ย</t>
  </si>
  <si>
    <t>รวมทุกด้าน</t>
  </si>
  <si>
    <t>ที่</t>
  </si>
  <si>
    <t>ความถี่</t>
  </si>
  <si>
    <t>สาขาวิชาบริหารธุรกิจ</t>
  </si>
  <si>
    <t>E-mail</t>
  </si>
  <si>
    <t>facebook บัณฑิตวิทยาลัย</t>
  </si>
  <si>
    <t xml:space="preserve">คณะที่สังกัด </t>
  </si>
  <si>
    <t>จดหมายจากมหาวิทยาลัย</t>
  </si>
  <si>
    <t>(ผ่านระบบออนไลน์)</t>
  </si>
  <si>
    <t xml:space="preserve">และพบปะผู้บริหารมหาวิทยาลัย รับทราบแนวทางการปฏิบัติตนที่ดี ในฐานะนิสิตระดับบัณฑิตศึกษา 
</t>
  </si>
  <si>
    <t>ประโยชน์ที่ได้รับจากการเข้าร่วมโครงการปฐมนิเทศระดับบัณฑิตศึกษาในครั้งนี้ของท่าน โดยภาพรวม</t>
  </si>
  <si>
    <t xml:space="preserve">เรื่องกฎ ระเบียบ ข้อบังคับ และประกาศต่างๆ ของมหาวิทยาลัย </t>
  </si>
  <si>
    <t>2) นิสิตใหม่ได้รับความรู้เกี่ยวกับหลักสูตร ระบบการเรียนการสอน และบัณฑิตวิทยาลัย 3) นิสิตใหม่มีความรู้</t>
  </si>
  <si>
    <t>นิสิต</t>
  </si>
  <si>
    <t>วิทยาศาสตร์</t>
  </si>
  <si>
    <t>สหเวชศาสตร์</t>
  </si>
  <si>
    <t>สถานภาพผู้เข้าร่วมปฐมนิเทศ</t>
  </si>
  <si>
    <t xml:space="preserve">           จากตาราง 1 แสดงจำนวนร้อยละของผู้ตอบแบบสอบถาม จำแนกตามสถานภาพ พบว่าผู้ตอบแบบประเมิน</t>
  </si>
  <si>
    <t>นิสิตระดับปริญญาโท</t>
  </si>
  <si>
    <t>นิสิตระดับปริญญาเอก</t>
  </si>
  <si>
    <t>สถานภาพ</t>
  </si>
  <si>
    <t>คณะสหเวชศาสตร์</t>
  </si>
  <si>
    <r>
      <rPr>
        <b/>
        <i/>
        <sz val="16"/>
        <rFont val="TH SarabunPSK"/>
        <family val="2"/>
      </rPr>
      <t>ตาราง  1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แสดงจำนวนร้อยละของผู้ตอบแบบประเมิน จำแนกตามสถานภาพ</t>
    </r>
  </si>
  <si>
    <t xml:space="preserve">                                                                       - 2 -</t>
  </si>
  <si>
    <t xml:space="preserve"> - 6 -</t>
  </si>
  <si>
    <r>
      <t xml:space="preserve">         </t>
    </r>
    <r>
      <rPr>
        <b/>
        <i/>
        <sz val="16"/>
        <rFont val="TH SarabunPSK"/>
        <family val="2"/>
      </rPr>
      <t xml:space="preserve">ตาราง 2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จำแนกตามการประชาสัมพันธ์กิจกรรม</t>
    </r>
  </si>
  <si>
    <t xml:space="preserve">          จากตาราง 2 แสดงจำนวนและร้อยละของผู้ตอบแบบสอบถาม  จำแนกตามการประชาสัมพันธ์</t>
  </si>
  <si>
    <r>
      <t xml:space="preserve">             </t>
    </r>
    <r>
      <rPr>
        <b/>
        <i/>
        <sz val="16"/>
        <rFont val="TH SarabunPSK"/>
        <family val="2"/>
      </rPr>
      <t xml:space="preserve">ตาราง 3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จำแนกตามการทราบข่าวการปฐมนิเทศล่วงหน้า</t>
    </r>
  </si>
  <si>
    <t xml:space="preserve">      จากตาราง 3 แสดงจำนวนและร้อยละของผู้ตอบแบบสอบถาม  จำแนกตามการทราบข่าวการปฐมนิเทศ</t>
  </si>
  <si>
    <t xml:space="preserve"> - 3 -</t>
  </si>
  <si>
    <r>
      <rPr>
        <b/>
        <i/>
        <sz val="15"/>
        <rFont val="TH SarabunPSK"/>
        <family val="2"/>
      </rPr>
      <t xml:space="preserve">                   ตาราง 4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</si>
  <si>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ผู้ตอบแบบสอบถามทราบข่าวการปฐมนิเทศจำแนกตามการประชาสัมพันธ์กิจกรรม พบว่า ผู้ตอบแบบสอบถาม</t>
  </si>
  <si>
    <t>ระดับปริญญาโท</t>
  </si>
  <si>
    <t>แผน ข</t>
  </si>
  <si>
    <t>การบริหารการศึกษา</t>
  </si>
  <si>
    <t>นิสิต/นักศึกษาระดับปริญญาตรี</t>
  </si>
  <si>
    <t>เทคโนโลยีสารสนเทศ</t>
  </si>
  <si>
    <t>ทำงานเต็มเวลา</t>
  </si>
  <si>
    <t>ความสำเร็จ</t>
  </si>
  <si>
    <t>การติดต่อการส่งงาน เอกสารต่างๆ ภาระงานที่ต้องทำ</t>
  </si>
  <si>
    <t>ประชาสัมพันธ์ข่าวสาร</t>
  </si>
  <si>
    <t>วิทยาศาสตร์และเทคโนโลยีการอาหาร</t>
  </si>
  <si>
    <t>เภสัชเคมีและผลิตภัณฑ์ธรรมชาติ</t>
  </si>
  <si>
    <t>ทำงานไม่เต็มเวลา</t>
  </si>
  <si>
    <t>ได้รับการศึกษาตามหลักสูตร และจบตามเป้าหมาย</t>
  </si>
  <si>
    <t>คาดหวังจะจบ</t>
  </si>
  <si>
    <t>กังวลภาษาอังกฤษ</t>
  </si>
  <si>
    <t>มีครอสเรียน</t>
  </si>
  <si>
    <t>ดีค่ะ</t>
  </si>
  <si>
    <t>ความรู้ต่อยอดงาน</t>
  </si>
  <si>
    <t>การแจ้งข่าวสารต่างๆ</t>
  </si>
  <si>
    <t>ระดับปริญญาเอก</t>
  </si>
  <si>
    <t>นำมาพัฒนางาน</t>
  </si>
  <si>
    <t>วิจัยจบ</t>
  </si>
  <si>
    <t>ว่างงาน</t>
  </si>
  <si>
    <t>การนำความรู้ไปใช้ประโยชน์ในอนาคต</t>
  </si>
  <si>
    <t>วิศวกรรมเครื่องกล</t>
  </si>
  <si>
    <t>วุฒิปริญญา</t>
  </si>
  <si>
    <t xml:space="preserve">คะแนนภาษาอังกฤษ </t>
  </si>
  <si>
    <t>สอบภาษาอังกฤษ</t>
  </si>
  <si>
    <t>อยากให้เปิดเรียนภาษาอังกฤษที่มากกว่าวันเสาร์</t>
  </si>
  <si>
    <t>วิศวกรรมศาสตร์</t>
  </si>
  <si>
    <t>วิศวกรรมคอมพิวเตอร์</t>
  </si>
  <si>
    <t>ทักษะความรู้ความสามารถ</t>
  </si>
  <si>
    <t>ภาษาอังกฤษ</t>
  </si>
  <si>
    <t>ความรู้และประสบการณ์</t>
  </si>
  <si>
    <t>การสอบภาษอังกฤษ</t>
  </si>
  <si>
    <t>ฟิสิกส์ประยุกต์</t>
  </si>
  <si>
    <t>ได้ความรู้เพิ่มมากขึ้นสามรถนำไปประกอบอาชีพได้</t>
  </si>
  <si>
    <t>กลัวสอบอังกฤษไม่ผ่าน อาจจะมีความคาดหวังตัวเองว่าอยากสอบภาษาอังกฤษให้อยู่ในระดับที่ดี</t>
  </si>
  <si>
    <t>สอนภาษาอังกฤษ</t>
  </si>
  <si>
    <t>วิทยาศาสตร์ศึกษา</t>
  </si>
  <si>
    <t>ประสบการณ์และความรู้ที่สามารถนำไปปรับใช้ในการทำงาน</t>
  </si>
  <si>
    <t>วิจัยและประเมินผลทางการศึกษา</t>
  </si>
  <si>
    <t>สามารถนำความรู้ที่ศึกษาไปใช้ได้จริง</t>
  </si>
  <si>
    <t>นวัตกรรมทางการวัดผลการเรียนรู้</t>
  </si>
  <si>
    <t>การสร้างนวัตกรรมลงสู่องค์กร การสร้างนวัตกรรมให้กับครูได้</t>
  </si>
  <si>
    <t>ภาษาอังกฤษ/การทำวิจัย</t>
  </si>
  <si>
    <t>ติวภาษาอังกฤษมากขึ้น มีระบบช่วยเหลือ</t>
  </si>
  <si>
    <t>เกณฑ์สอบภาษาอังกฤษควรปรับปรุงให้ทันสมัยกว่านี้ เช่น ควรมีเกณฑ์ toefl itp หรือ toeic รวมอยู่ด้วย และในประเทศไทยสถานบันการสอบ toefl paper based เปลี่ยนเป็น การสอบ toefl itp เกือบหมดแล้ว</t>
  </si>
  <si>
    <t>เทคโนโลยีและการสื่อสารการศึกษา</t>
  </si>
  <si>
    <t>วิทยาศาสตร์การแพทย์</t>
  </si>
  <si>
    <t>สรีรวิทยา</t>
  </si>
  <si>
    <t>ได้ความรู้ ที่สามารถนำไปใช้ในการทำงานในอนาคต</t>
  </si>
  <si>
    <t>มีการเปิดครอสสอนภาษาอังกฤษ</t>
  </si>
  <si>
    <t>สังคมศาสตร์</t>
  </si>
  <si>
    <t>รัฐศาสตร์</t>
  </si>
  <si>
    <t xml:space="preserve">องค์ความรู้ การเพิ่มทักษะในการคิดวิเคราะห์ </t>
  </si>
  <si>
    <t>เคมีอุตสาหกรรม</t>
  </si>
  <si>
    <t>อยากให้มีเอกสารประกอบหรือคู่มือสำหรับการเตรียมตัว เช่น สอบภาษาอังกฤษ เกณฑ์การจบ สำหรับคนที่ตามไม่ทันหรือต้องการทราบรายละเอียดที่ชัดเจนกว่านี้</t>
  </si>
  <si>
    <t>การเรียนจบในระดับปริญญาโท และทุนวิจัยต่างประเทศ</t>
  </si>
  <si>
    <t>ดีมากคับ</t>
  </si>
  <si>
    <t>อยากเก่งภาษา</t>
  </si>
  <si>
    <t>มีเรื่องการเรียนกับการกดดันจากหลายๆด้าน</t>
  </si>
  <si>
    <t>ถ้ามีอะไรสงสัยก็จะถามคับ</t>
  </si>
  <si>
    <t>สุขภาพตนเอง</t>
  </si>
  <si>
    <t>น่าจะมีการจัดบรรยายการจัดการความเครียด</t>
  </si>
  <si>
    <t>ได้ความรู้และประสบการณ์</t>
  </si>
  <si>
    <t>เพิ่มรอบการเรียนภาษาอังกฤษ</t>
  </si>
  <si>
    <t>สาธารณสุขศาสตร์</t>
  </si>
  <si>
    <t>ศึกษาสำเร็จด้วยความราบรื่น</t>
  </si>
  <si>
    <t>เวลาเรียน</t>
  </si>
  <si>
    <t>จัดแผนให้ยืดหยุ่นสำหรับคนวัยทำงาน</t>
  </si>
  <si>
    <t xml:space="preserve">ความรู้  ความเข้าใจ สอนแล้วเข้าใจง่าย </t>
  </si>
  <si>
    <t xml:space="preserve">กลัว สอนไม่เข้าใจ แล้ว ภาษาอังกฤษ </t>
  </si>
  <si>
    <t>เ</t>
  </si>
  <si>
    <t>จบการศึกษาและนำความรู้มาต่อยอด</t>
  </si>
  <si>
    <t>วิทยาลัยพลังงานทดแทนและสมาร์ตกริดเทคโนโลยี</t>
  </si>
  <si>
    <t xml:space="preserve">สมาร์ตกริดเทคโนโลยี </t>
  </si>
  <si>
    <t>อยากให้มีการผ่อนชำระค่าธรรมเนียมการศึกษาด้วยครับ 
เนื่องจากใช้ทุนส่วนตัวในการศึกษาครับ</t>
  </si>
  <si>
    <t>สามารถใช้ความรู้ที่ได้รับจากการเรียนปริญญาเอก นำไปรับใช้สังคมและพัฒนาประเทศ</t>
  </si>
  <si>
    <t>ค่าธรรมเนียมการศึกษาที่ค่อนข้างสูงครับ ผมใช้ทุนส่วนตัวในการศึกษาครับ</t>
  </si>
  <si>
    <t>อยากให้สามารถผ่อนชำระค่าธรรมเนียมการศึกษาได้ครับ</t>
  </si>
  <si>
    <t>เพื่อนำความรู้ที่ได้มาปรับใช้ในการประกอบอาชีพ</t>
  </si>
  <si>
    <t>กังวลในเรื่องของเวลาเรียนภาษาอังกฤษ ตรงกับเวลาเรียนของทางคณะ(ส-อ.)</t>
  </si>
  <si>
    <t>ปรับเป็นสอนแบบวิดิโอที่สามารถดูย้อนหลังได้ เพื่อความสะดวกให้กับผู้เรียนที่เรียน ส-อ. แต่ในส่วนของการสอบ ยังคงเป็นไปตามรูปแบบของมหาวิทยาลัยเช่นเดิมค่ะ</t>
  </si>
  <si>
    <t>แบบ 2.2</t>
  </si>
  <si>
    <t>การติดต่อสื่อสารที่ดี</t>
  </si>
  <si>
    <t>ความเครียด</t>
  </si>
  <si>
    <t>จัดมุมผ่อนคลาย</t>
  </si>
  <si>
    <t xml:space="preserve">Online แบบนี้ดีมาก </t>
  </si>
  <si>
    <t>ความรู้ต่อยอดที่จะนำไปใช้ในงานประจำ</t>
  </si>
  <si>
    <t xml:space="preserve">การสอบ/เรียนภาษาอังกฤษ </t>
  </si>
  <si>
    <t xml:space="preserve">ควรจัดการเรียนการสอนวันจันทร์-ศุกร์ เพราะเป็นผู้เรียนที่ทำงานเต็มเวลา  และเป็นนิสิตเรียนเสาร์-อาทิตย์  หรือ ควรจัดการเรียนการสอนเป็นแบบ E-leaning วัดผลตามระยะเวลาที่กำหนด </t>
  </si>
  <si>
    <t>กายภาพบำบัด</t>
  </si>
  <si>
    <t>คาดหวังความรู้และประสบการณ์ แนวคิดใหม่ๆ ในมุมมองที่กว้างขึ้น เพื่อนำกลับไปประยุกต์ใช้และพัฒนางานที่ทำอยู่</t>
  </si>
  <si>
    <t xml:space="preserve">กังวลเรื่องการเดินทาง และที่อยู่อาศัยขณะศึกษาเนื่องจากอยู่ต่างจังหวัด
กังวลเรื่องการจัดการ การแบ่งเวลาเรียน และเวลางาน </t>
  </si>
  <si>
    <t>ควรมีการช่วยเหลือให้คำแนะนำ จัดสรรเรื่องสวัสดิการหอพักนิสิตระดับปริญญาโท หรือระดับบัณฑิตศึกษาที่มีแผนการเรียน แผน ก ที่ต้องเรียนเต็มเวลา</t>
  </si>
  <si>
    <t>ชีวเคมี</t>
  </si>
  <si>
    <t>อยากให้มีตัวแทนเจ้าหน้าที่แต่ละฝ่ายที่เกี่ยวข้องเข้าร่วมประชุม จะได้ตอบคำถามได้กระจ่าง ชัดเจน และเข้าใจตรงกันค่ะ</t>
  </si>
  <si>
    <t>ได้รับความรู้อย่างเต็มที่ เพื่อนำไปสู่อาชีพที่มั่นคง</t>
  </si>
  <si>
    <t>กังวลในตัวเอง ที่มีความรู้ไม่เพียงพอ</t>
  </si>
  <si>
    <t>ความกังวลที่กล่าวข้างต้น เป็นแค่ในส่วนตัวของนิสิตช่วงแรกนิสิตจะต้องมีการปรับตัวที่มากหน่อย ขยันขึ้น หมั่นศึกษาให้เยอะ ๆ ถ้ามีปัญหาก็อาจปรึกษาอาจารย์ที่ปรึกษาภายในคณะก่อนค่ะ
ส่วนทางมหาลัย หรือทางบัณฑิตวิทยาลัยนั้น ทางนิสิตของแค่พื้นที่ในการศึกษาหาความรู้นอกห้องเรียน เช่นแหล่งอ่านหนังสือ แหล่งหาความรู้ (หอสมุด) ที่ทันสมัย ครบวงจร สะอาด และสะดวกแก่นิสิตก็เพียงพอแล้วค่ะ</t>
  </si>
  <si>
    <t>ความรู้ที่ลึกซึ้งในสาขาวิชา และพัฒนาต่อยอด</t>
  </si>
  <si>
    <t>การสอบภาษาอังกฤษ</t>
  </si>
  <si>
    <t>แนะแนว แนะนำ</t>
  </si>
  <si>
    <t>ความรู้ในการพัฒนาวิชาชีพ  พัฒนาตนเองด้านการบริหาร</t>
  </si>
  <si>
    <t xml:space="preserve">ภาระงานประจำสายงานข้าราชการ  การเดินทางที่ปลอดภัย   </t>
  </si>
  <si>
    <t>เข้าใจการเรียนของผู้ที่สมัครมาเรียน    และช่วยเหลือให้นิสิตจบหลักสูตรไปพร้อมๆกัน</t>
  </si>
  <si>
    <t>หลักสูตรเเละการสอน</t>
  </si>
  <si>
    <t>เเลกเปลี่ยนเรียนรู้เเละความรู้ใหม่ๆ</t>
  </si>
  <si>
    <t>คาดหวังที่จะได้พัฒนาองค์ความรู้ตัวเองให้สูงขึ้น</t>
  </si>
  <si>
    <t>กังวลเกี่ยวกับระยะเวลาและความสะดวกในการมาเรียน เนื่องจากเป็นการเรียนภาคเสาร์อาทิตย์</t>
  </si>
  <si>
    <t>การชี้แจงแผนการเรียนการสอน</t>
  </si>
  <si>
    <t>ชีวเวชศาสตร์</t>
  </si>
  <si>
    <t>ได้ความรู้ ทักษะ และเทคนิคต่างๆเพื่อไปพัฒนางาน</t>
  </si>
  <si>
    <t>เรื่องทักษะภาษาอังกฤษ</t>
  </si>
  <si>
    <t>มหาวิทยาลัยมีการแก้ปัญหาดีอยู่แล้ว โดยมีหลักสูตรให้พัฒนาตนเองเรื่องภาษาอังกฤษ</t>
  </si>
  <si>
    <t>คณิตศาสตร์</t>
  </si>
  <si>
    <t>ความรูความเชี่ยวชาญในสาขาวิชา</t>
  </si>
  <si>
    <t>ชีววิทยา</t>
  </si>
  <si>
    <t>วิทยาศาสตร์การเกษตร</t>
  </si>
  <si>
    <t>นิสิตระดับ</t>
  </si>
  <si>
    <t>อื่นๆ (โปรดระบุ)</t>
  </si>
  <si>
    <t>แผนการศึกษาของท่านคือ</t>
  </si>
  <si>
    <t>คณะที่สังกัด</t>
  </si>
  <si>
    <t>ท่านได้รับข่าวการปฐมนิเทศจากแหล่งใด  (ตอบได้มากกว่า 1 ข้อ) [e-mail]</t>
  </si>
  <si>
    <t>ช่องทางการรับทราบข่าวสารการปฐมนิเทศ (ทางอีเมล, Website, เฟสบุ๊ค)</t>
  </si>
  <si>
    <t>เจ้าหน้าที่ให้บริการเกี่ยวกับข้อมูลการปฐมนิเทศ (ทางโทรศัพท์ อีเมล เฟสบุ๊ค) ด้วยความเต็มใจ ข้อมูลถูกต้อง ชัดเจน และรวดเร็ว</t>
  </si>
  <si>
    <t>การแนะนำเกี่ยวกับการเรียนระดับบัณฑิตศึกษาเพื่อสำเร็จการศึกษาตามระยะเวลาที่กำหนด  ครบถ้วน ชัดเจน เข้าใจง่าย</t>
  </si>
  <si>
    <t>การอธิบาย กฎ เกณฑ์ ระเบียบต่างๆ เกี่ยวกับการศึกษาระดับบัณฑิตศึกษา ครบถ้วน ถูกต้อง ชัดเจน และฟังเข้าใจง่าย</t>
  </si>
  <si>
    <t>การแนะนำโครงการ/กิจกรรม และบริการต่าง ๆ ที่บัณฑิตวิทยาลัยจัดขึ้นเพื่อนิสิตระดับบัณฑิตศึกษา (เช่น โครงการสัมฤทธิบัตร, โครงการอบรมหลักสูตรระยะสั้น การจัดการเรียนปริญญาคู่ บริการ ENGLISH LAB, ทุนการนำเสนอผลงานฯ ทุนการศึกษาต่าง ๆ)</t>
  </si>
  <si>
    <t>ข้อใดต่อไปนี้บรรยายสถานะของนิสิตก่อนเข้าศึกษาต่อในระดับบัณฑิตศึกษาที่มหาวิทยาลัยนเรศวรได้ดีที่สุด (เลือก 1 ข้อ เท่านั้น)</t>
  </si>
  <si>
    <t>สถานะอื่นๆ (โปรดระบุ)</t>
  </si>
  <si>
    <t>นิสิตคาดหวังอะไรบ้างจากการศึกษาระดับบัณฑิตศึกษา ที่มหาวิทยาลัยนเรศวร</t>
  </si>
  <si>
    <t>นิสิตมีความวิตกกังวล/ความกลัวอะไรบ้างที่เกี่ยวข้องกับการศึกษาระดับบัณฑิตศึกษา ที่มหาวิทยาลัยนเรศวร</t>
  </si>
  <si>
    <t>มหาวิทยาลัยนเรศวร/บัณฑิตวิทยาลัย สามารถทำอะไรได้บ้างเพื่อช่วยบรรเทาความวิตกกังวล/ความกลัว ที่ระบุถึงในคำถามก่อนหน้านี้</t>
  </si>
  <si>
    <t xml:space="preserve">เกษตรศาสตร์ทรัพยากรธรรมชาติและสิ่งแวดล้อม </t>
  </si>
  <si>
    <t>เกษตรศาสตร์ทรัพยากรธรรมชาติและสิ่งแวดล้อม</t>
  </si>
  <si>
    <t>เทคโนโลยีชีวภาพ</t>
  </si>
  <si>
    <t xml:space="preserve">      ผลการประเมินกิจกรรมการปฐมนิเทศนิสิตระดับบัณฑิตศึกษา ประจำปีการศึกษา 2565</t>
  </si>
  <si>
    <t>วันเสาร์ที่ 18 มิถุนายน 2565</t>
  </si>
  <si>
    <t xml:space="preserve">(ผ่านระบบออนไลน์) ในวันเสาร์ที่ 18 มิถุนายน 2565 โดยมีวัตถุประสงค์เพื่อ 1) นิสิตใหม่ได้รับการปฐมนิเทศ </t>
  </si>
  <si>
    <t>ด้วยบัณฑิตวิทยาลัย ได้จัดกิจกรรมปฐมนิเทศนิสิตระดับบัณฑิตศึกษา ประจำปีการศึกษา 2565</t>
  </si>
  <si>
    <t>จากการประเมินกิจกรรมปฐมนิเทศนิสิตระดับบัณฑิตศึกษา ประจำปีการศึกษา 2565</t>
  </si>
  <si>
    <t xml:space="preserve">          บัณฑิตวิทยาลัยได้จัดกิจกรรมปฐมนิเทศนิสิตระดับบัณฑิตศึกษา  ประจำปีการศึกษา 2565</t>
  </si>
  <si>
    <t>เป็นนิสิตระดับปริญญาโท คิดเป็นร้อยละ 74.80 รองลงมาได้แก่ นิสิตระดับปริญญาเอก คิดเป็นร้อยละ 25.20</t>
  </si>
  <si>
    <t>เอสารประชาสัมพันธ์</t>
  </si>
  <si>
    <t xml:space="preserve">         กิจกรรม พบว่า ผู้ตอบแบบสอบถามทราบข้อมูลการจัดกิจกรรมจาก E-mail คิดเป็นร้อยละ 20.41</t>
  </si>
  <si>
    <t xml:space="preserve">            พบว่า ผู้ตอบแบบสอบถามทราบข่าวการปฐมนิเทศล่วงหน้า 10 - 19 วัน คิดเป็นร้อยละ 56.40 รองลงมาได้แก่ </t>
  </si>
  <si>
    <t xml:space="preserve">            </t>
  </si>
  <si>
    <t xml:space="preserve">            ทราบข่าวการปฐมนิเทศล่วงหน้าน้อยกว่า 10 วัน คิดเป็นร้อยละ 35.20 และทราบข่าวการปฐมนิเทศล่วงหน้า </t>
  </si>
  <si>
    <t>สาขาวิชากายภาพบำบัด</t>
  </si>
  <si>
    <t>สาขาวิชาการบริหารการศึกษา</t>
  </si>
  <si>
    <t>สาขาวิชาคณิตศาสตร์</t>
  </si>
  <si>
    <t>สาขาวิชาเคมีอุตสาหกรรม</t>
  </si>
  <si>
    <t>คณะวิทยาศาสตร์การแพทย์</t>
  </si>
  <si>
    <t>สาขาวิชาชีวเคมี</t>
  </si>
  <si>
    <t>สาขาวิชาชีววิทยา</t>
  </si>
  <si>
    <t>สาขาวิชาชีวเวชศาสตร์</t>
  </si>
  <si>
    <t>สาขาวิชาเทคโนโลยีสารสนเทศ</t>
  </si>
  <si>
    <t>สาขาวิชาเทคโนโลยีชีวภาพ</t>
  </si>
  <si>
    <t>สาขาวิชานวัตกรรมทางการวัดผลการเรียนรู้</t>
  </si>
  <si>
    <t>สาขาวิชาฟิสิกส์ประยุกต์</t>
  </si>
  <si>
    <t>สาขาวิชาภาษาอังกฤษ</t>
  </si>
  <si>
    <t>สาขาวิชาเภสัชเคมีและผลิตภัณฑ์ธรรมชาติ</t>
  </si>
  <si>
    <t>คณะสังคมศาสตร์</t>
  </si>
  <si>
    <t>สาขาวิชารัฐศาสตร์</t>
  </si>
  <si>
    <t>สาขาวิชาวิจัยและประเมินผลทางการศึกษา</t>
  </si>
  <si>
    <t>คณะเกษตรศาสตร์ ทรัพยากรธรรมชาติและสิ่งแวดล้อม</t>
  </si>
  <si>
    <t>สาขาวิชาวิทยาศาสตร์การเกษตร</t>
  </si>
  <si>
    <t>สาขาวิชาวิทยาศาสตร์การแพทย์</t>
  </si>
  <si>
    <t>สาขาวิชาวิทยาศาสตร์และเทคโนโลยีการอาหาร</t>
  </si>
  <si>
    <t>สาขาวิชาวิทยาศาสตร์</t>
  </si>
  <si>
    <t>คณะวิศวกรรมศาสตร์</t>
  </si>
  <si>
    <t>สาขาวิชาวิศวกรรมเครื่องกล</t>
  </si>
  <si>
    <t>สาขาวิชาวิศวกรรมคอมพิวเตอร์</t>
  </si>
  <si>
    <t>วิทยาลัยพลังงานทดแทนและสมาร์ต กริดเทคโนโลยี</t>
  </si>
  <si>
    <t>สาขาวิชาพลังงานทดแทนและสมาร์ต กริดเทคโนโลยี</t>
  </si>
  <si>
    <t>สาขาวิชาสรีรวิทยา</t>
  </si>
  <si>
    <t>คณะสาธารณสุขศาสตร์</t>
  </si>
  <si>
    <t>สาขาวิชาสาธารณสุขศาสตร์</t>
  </si>
  <si>
    <t>สาขาวิชาหลักสูตรและการสอน</t>
  </si>
  <si>
    <t xml:space="preserve">      จากตาราง 4 พบว่า ผู้ตอบแบบสอบถามสังกัดคณะศึกษาศาสตร์มากที่สุด คิดเป็นร้อยละ 40.00</t>
  </si>
  <si>
    <t xml:space="preserve">                   รองลงมาคือ สังกัดคณะวิทยาศาสตร์ คิดเป็นร้อยละ 21.60 และสังกัดคณะวิทยาศาสตร์การแพทย์ </t>
  </si>
  <si>
    <t xml:space="preserve">                   รองลงมาคือ สาขาวิชาเทคโนโลยีสารสนเทศ คิดเป็นร้อยละ 6.40</t>
  </si>
  <si>
    <t>N = 250</t>
  </si>
  <si>
    <t>ด้านกระบวนการขั้นตอนการให้บริการ</t>
  </si>
  <si>
    <t>1.1  ความสะดวกในการเข้ารับชมคลิปวีดีโอการปฐมนิเทศแบบออนไลน์</t>
  </si>
  <si>
    <t>ด้านเจ้าหน้าที่ผู้ให้บริการ</t>
  </si>
  <si>
    <t>2.1  เจ้าหน้าที่ให้บริการเกี่ยวกับข้อมูลการปฐมนิเทศ (ทางโทรศัพท์ อีเมล์ เฟสบุ๊ค) ด้วยความเต็มใจ ข้อมูลถูกต้อง ชัดเจน และรวดเร็ว</t>
  </si>
  <si>
    <t>ด้านสิ่งอำนวยความสะดวก</t>
  </si>
  <si>
    <t>ประโยชน์ที่ได้รับจากการเข้าร่วมกิจกรรม</t>
  </si>
  <si>
    <t xml:space="preserve">                                                                       - 7 -</t>
  </si>
  <si>
    <r>
      <t>ตาราง 5</t>
    </r>
    <r>
      <rPr>
        <sz val="16"/>
        <rFont val="TH SarabunPSK"/>
        <family val="2"/>
      </rPr>
      <t xml:space="preserve">  ผลการประเมินโครงการ</t>
    </r>
  </si>
  <si>
    <t xml:space="preserve">ในวันเสาร์ที่ 18 มิถุนายน 2565 มีนิสิตระดับบัณฑิตศึกษา จำนวนทั้งสิ้น 250 คน มีผู้เข้าร่วมกิจกรรม 250 คน </t>
  </si>
  <si>
    <t>มีผู้ตอบแบบแบบประเมิน 250 คน คิดเป็นร้อยละ 100.00 ของผู้เข้าร่วมกิจกรรม</t>
  </si>
  <si>
    <t xml:space="preserve">         รองลงมาได้แก่ ประกาศมหาวิทยาลัย คิดเป็นร้อยละ 18.97 และคณะที่สังกัด คิดเป็นร้อยละ 16.69</t>
  </si>
  <si>
    <t xml:space="preserve">            มากกว่า 30 วัน คิดเป็นร้อยละ 5.20</t>
  </si>
  <si>
    <t xml:space="preserve"> - 4 -</t>
  </si>
  <si>
    <t xml:space="preserve">                                                                     - 5 -</t>
  </si>
  <si>
    <t xml:space="preserve">ครบถ้วน ถูกต้อง ชัดเจน และฟังเข้าใจง่าย         </t>
  </si>
  <si>
    <t xml:space="preserve">จัดขึ้นเพื่อนิสิตระดับบัณฑิตศึกษา </t>
  </si>
  <si>
    <t>1.2  ช่องทางการรับทราบข่าวสารการปฐมนิเทศ (ทางอีเมล, Website, เฟสบุ๊ค)</t>
  </si>
  <si>
    <t>ตามระยะเวลาที่กำหนด  ครบถ้วน ชัดเจน เข้าใจง่าย</t>
  </si>
  <si>
    <t>2.2  การแนะนำเกี่ยวกับการเรียนระดับบัณฑิตศึกษาเพื่อสำเร็จการศึกษา</t>
  </si>
  <si>
    <t xml:space="preserve">3.1  การอธิบาย กฎ เกณฑ์ ระเบียบต่างๆ เกี่ยวกับการศึกษาระดับบัณฑิตศึกษา              </t>
  </si>
  <si>
    <t>3.2  การแนะนำโครงการ/กิจกรรม และบริการต่าง ๆ ที่บัณฑิตวิทยาลัย</t>
  </si>
  <si>
    <t xml:space="preserve">          จากตาราง 6 ผลการประเมินโครงการในภาพรวม พบว่า ผู้ตอบแบบประเมินมีความพึงพอใจอยู่ในระดับมาก</t>
  </si>
  <si>
    <t>(ค่าเฉลี่ย = 4.38) และเมื่อพิจารณารายด้านพบว่า ด้านเจ้าหน้าที่ให้บริการ ด้านสิ่งอำนวยความสะดวกมีความพึงพอใจอยู่ใน</t>
  </si>
  <si>
    <t xml:space="preserve">ระดับสูงที่สุด (ค่าเฉลี่ย = 4.41) รองลงมาได้แก่ ด้านสิ่งอำนวยความสะดวกมีความพึงพอใจ อยู่ในระดับมาก (ค่าเฉลี่ย = 4.39) </t>
  </si>
  <si>
    <t xml:space="preserve">และกระบวนการขั้นตอนการให้บริการมีความพึงพอใจอยู่ในระดับมาก  (ค่าเฉลี่ย = 4.34) เมื่อพิจารณารายข้อพบว่า </t>
  </si>
  <si>
    <t xml:space="preserve">เจ้าหน้าที่ให้บริการเกี่ยวกับข้อมูลการปฐมนิเทศ (ทางโทรศัพท์ อีเมล์ เฟสบุ๊ค) ด้วยความเต็มใจ ข้อมูลถูกต้อง ชัดเจน </t>
  </si>
  <si>
    <r>
      <t>ตอนที่ 3</t>
    </r>
    <r>
      <rPr>
        <b/>
        <sz val="16"/>
        <rFont val="TH SarabunPSK"/>
        <family val="2"/>
      </rPr>
      <t xml:space="preserve"> </t>
    </r>
  </si>
  <si>
    <t>ได้ความรู้เพิ่มมากขึ้นสามารถนำไปประกอบอาชีพได้</t>
  </si>
  <si>
    <t>และรวดเร็วมีค่าเฉลี่ยอยู่ในระดับมาก (ค่าเฉลี่ย = 4.44) รองลงมาได้แก่ การอธิบาย กฎ เกณฑ์ ระเบียบต่างๆ เกี่ยวกับการศึกษา</t>
  </si>
  <si>
    <t>ที่ได้รับจากการเข้าร่วมกิจกรรมในภาพรวมอยู่ในระดับมาก (ค่าเฉลี่ย = 4.41)</t>
  </si>
  <si>
    <t>ระดับบัณฑิตศึกษา ครบถ้วน ถูกต้อง ชัดเจน และฟังเข้าใจง่าย  มีค่าเฉลี่ยอยู่ในระดับมาก (ค่าเฉลี่ย = 4.40) โดยประโยชน์</t>
  </si>
  <si>
    <t>ปรับเป็นสอนแบบวิดิโอที่สามารถดูย้อนหลังได้ เพื่อความสะดวกให้กับผู้เรียน</t>
  </si>
  <si>
    <t xml:space="preserve">ควรจัดการเรียนการสอนวันจันทร์-ศุกร์ เพราะเป็นผู้เรียนที่ทำงานเต็มเวลา  </t>
  </si>
  <si>
    <t xml:space="preserve">และเป็นนิสิตเรียนเสาร์-อาทิตย์  หรือ ควรจัดการเรียนการสอนเป็นแบบ E-leaning </t>
  </si>
  <si>
    <t xml:space="preserve">วัดผลตามระยะเวลาที่กำหนด </t>
  </si>
  <si>
    <t>เข้าใจการเรียนของผู้ที่สมัครมาเรียนและช่วยเหลือให้นิสิตจบหลักสูตรไปพร้อมๆกัน</t>
  </si>
  <si>
    <t xml:space="preserve">ควรมีการช่วยเหลือให้คำแนะนำ จัดสรรเรื่องสวัสดิการหอพักนิสิตระดับปริญญาโท </t>
  </si>
  <si>
    <t>หรือระดับบัณฑิตศึกษาที่มีแผนการเรียน แผน ก ที่ต้องเรียนเต็มเวลา</t>
  </si>
  <si>
    <t xml:space="preserve">มหาวิทยาลัยนเรศวร/บัณฑิตวิทยาลัย สามารถทำอะไรได้บ้างเพื่อช่วยบรรเทาความวิตกกังวล/ความกลัว </t>
  </si>
  <si>
    <t>ที่ระบุถึงในคำถามก่อนหน้านี้</t>
  </si>
  <si>
    <t>เมื่อวันเสาร์ที่ 18 มิถุนายน 2565 พบว่า มีนิสิตระดับบัณฑิตศึกษา จำนวนทั้งสิ้น 250 คน มีผู้เข้าร่วมกิจกรรม 250 คน</t>
  </si>
  <si>
    <t>มีผู้ตอบแบบประเมิน 250 คน คิดเป็นร้อยละ 100.00 ของผู้เข้าร่วมกิจกรรม</t>
  </si>
  <si>
    <t xml:space="preserve">ผู้ตอบแบบสอบถาม จำแนกตามสถานภาพ พบว่าผู้ตอบแบบประเมินเป็นนิสิตระดับปริญญาโท คิดเป็นร้อยละ </t>
  </si>
  <si>
    <t>74.80 รองลงมาได้แก่ นิสิตระดับปริญญาโท คิดเป็นร้อยละ 25.20</t>
  </si>
  <si>
    <t xml:space="preserve">    ทราบข้อมูลการจัดกิจกรรมจาก E-mail คิดเป็นร้อยละ 20.41 รองลงมาได้แก่ ประกาศมหาวิทยาลัย คิดเป็นร้อยละ      </t>
  </si>
  <si>
    <t xml:space="preserve">    18.97 และคณะสังกัด คิดเป็นร้อยละ 16.69</t>
  </si>
  <si>
    <t xml:space="preserve">                   คิดเป็นร้อยละ 8.00 สังกัดสาขาวิชาการบริหารการศึกษา มากที่สุด คิดเป็นร้อยละ  29.60 </t>
  </si>
  <si>
    <t>ผู้ตอบแบบประเมินส่วนใหญ่ สังกัดคณะคณะศึกษาศาสตร์มากที่สุด คิดเป็นร้อยละ 40.00 รองลงมาคือ</t>
  </si>
  <si>
    <t xml:space="preserve">    สังกัดคณะวิทยาศาสตร์ คิดเป็นร้อยละ 21.60 และสังกัดคณะวิทยาศาสตร์การแพทย์ คิดเป็นร้อยละ 8.00</t>
  </si>
  <si>
    <t xml:space="preserve">    สังกัดสาขาวิชาการบริหารการศึกษามากที่สุด คิดเป็นร้อยละ 29.60 รองลงมาคือ สาขาวิชาเทคโนโลยีสารสนเทศ</t>
  </si>
  <si>
    <t xml:space="preserve">    คิดเป็นร้อยละ 6.40</t>
  </si>
  <si>
    <t xml:space="preserve">      ผู้ตอบแบบประเมินมีความพึงพอใจอยู่ในระดับมาก (ค่าเฉลี่ย = 4.38) และเมื่อพิจารณารายด้านพบว่า </t>
  </si>
  <si>
    <t xml:space="preserve">    ด้านคุณภาพการให้บริการ (การปฐมนิเทศ) และด้านสิ่งอำนวยความสะดวกมีความพึงพอใจอยู่ในระดับสูงที่สุด  </t>
  </si>
  <si>
    <t xml:space="preserve">    (ค่าเฉลี่ย = 4.39) รองลงมาคือ ด้านกระบวนการขั้นตอนการให้บริการมีความพึงพอใจอยู่ในระดับมาก </t>
  </si>
  <si>
    <t xml:space="preserve">    (ค่าเฉลี่ย = 4.34) เมื่อพิจารณารายข้อพบว่า  เจ้าหน้าที่ให้บริการเกี่ยวกับข้อมูลการปฐมนิเทศ  </t>
  </si>
  <si>
    <t>(ทางโทรศัพท์ อีเมล์ เฟสบุ๊ค) ด้วยความเต็มใจ ข้อมูลถูกต้อง ชัดเจน และรวดเร็วมีค่าเฉลี่ยอยู่ในระดับมาก</t>
  </si>
  <si>
    <t xml:space="preserve">    (ค่าเฉลี่ย = 4.44) รองลงมาคือ การอธิบาย กฎ เกณฑ์ ระเบียบต่างๆ เกี่ยวกับการศึกษาระดับบัณฑิตศึกษา              </t>
  </si>
  <si>
    <t xml:space="preserve">    ครบถ้วน ถูกต้อง ชัดเจน และฟังเข้าใจง่าย (ค่าเฉลี่ย = 4.43) (ประโยชน์ที่ได้รับจากการเข้ากิจกรรม</t>
  </si>
  <si>
    <t xml:space="preserve">    มีค่าเฉลี่ยอยู่ในระดับมาก (ค่าเฉลี่ย = 4.41) </t>
  </si>
  <si>
    <t xml:space="preserve"> - 7 -</t>
  </si>
  <si>
    <t xml:space="preserve"> - 8 -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</si>
</sst>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m/d/yyyy\ h:mm:ss"/>
    <numFmt numFmtId="189" formatCode="_-* #,##0_-;\-* #,##0_-;_-* &quot;-&quot;??_-;_-@_-"/>
  </numFmts>
  <fonts count="31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5"/>
      <name val="TH SarabunPSK"/>
      <family val="2"/>
    </font>
    <font>
      <i/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6"/>
      <name val="TH SarabunPSK"/>
      <family val="2"/>
    </font>
    <font>
      <sz val="16"/>
      <color theme="5"/>
      <name val="TH SarabunPSK"/>
      <family val="2"/>
    </font>
    <font>
      <b/>
      <i/>
      <sz val="16"/>
      <name val="TH SarabunPSK"/>
      <family val="2"/>
    </font>
    <font>
      <sz val="10"/>
      <color theme="1"/>
      <name val="Arial"/>
      <scheme val="minor"/>
    </font>
    <font>
      <sz val="10"/>
      <color theme="1"/>
      <name val="Arial"/>
      <family val="2"/>
      <scheme val="minor"/>
    </font>
    <font>
      <i/>
      <sz val="10"/>
      <color rgb="FF000000"/>
      <name val="Arial"/>
      <family val="2"/>
    </font>
    <font>
      <sz val="16"/>
      <color rgb="FF00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197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/>
    <xf numFmtId="0" fontId="7" fillId="0" borderId="0" xfId="0" applyFont="1" applyAlignment="1"/>
    <xf numFmtId="0" fontId="12" fillId="0" borderId="0" xfId="0" applyFont="1"/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6" fillId="0" borderId="4" xfId="0" applyFont="1" applyBorder="1" applyAlignment="1"/>
    <xf numFmtId="2" fontId="16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vertical="center"/>
    </xf>
    <xf numFmtId="0" fontId="16" fillId="0" borderId="2" xfId="0" applyFont="1" applyFill="1" applyBorder="1" applyAlignment="1"/>
    <xf numFmtId="0" fontId="16" fillId="0" borderId="3" xfId="0" applyFont="1" applyFill="1" applyBorder="1" applyAlignment="1"/>
    <xf numFmtId="0" fontId="16" fillId="0" borderId="4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1" fontId="16" fillId="0" borderId="1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1" fontId="7" fillId="0" borderId="1" xfId="0" applyNumberFormat="1" applyFont="1" applyFill="1" applyBorder="1" applyAlignment="1">
      <alignment horizontal="center"/>
    </xf>
    <xf numFmtId="0" fontId="0" fillId="0" borderId="0" xfId="0"/>
    <xf numFmtId="1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/>
    <xf numFmtId="0" fontId="22" fillId="0" borderId="0" xfId="0" applyFont="1"/>
    <xf numFmtId="0" fontId="24" fillId="0" borderId="0" xfId="0" applyFont="1"/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/>
    <xf numFmtId="0" fontId="11" fillId="0" borderId="2" xfId="0" applyFont="1" applyBorder="1" applyAlignment="1">
      <alignment horizontal="center"/>
    </xf>
    <xf numFmtId="0" fontId="25" fillId="0" borderId="0" xfId="0" applyFont="1"/>
    <xf numFmtId="0" fontId="11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/>
    <xf numFmtId="0" fontId="11" fillId="0" borderId="7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/>
    <xf numFmtId="0" fontId="25" fillId="0" borderId="0" xfId="0" applyFont="1" applyAlignment="1">
      <alignment vertical="center"/>
    </xf>
    <xf numFmtId="0" fontId="11" fillId="0" borderId="11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/>
    </xf>
    <xf numFmtId="0" fontId="7" fillId="0" borderId="1" xfId="0" applyFont="1" applyFill="1" applyBorder="1" applyAlignment="1"/>
    <xf numFmtId="1" fontId="11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/>
    <xf numFmtId="188" fontId="27" fillId="0" borderId="0" xfId="0" applyNumberFormat="1" applyFont="1" applyAlignment="1"/>
    <xf numFmtId="0" fontId="27" fillId="0" borderId="0" xfId="0" applyFont="1" applyAlignment="1"/>
    <xf numFmtId="0" fontId="28" fillId="0" borderId="0" xfId="0" applyFont="1" applyAlignment="1"/>
    <xf numFmtId="0" fontId="28" fillId="0" borderId="0" xfId="0" applyFont="1"/>
    <xf numFmtId="0" fontId="4" fillId="3" borderId="0" xfId="0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189" fontId="3" fillId="4" borderId="1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89" fontId="3" fillId="4" borderId="1" xfId="1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2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49" fontId="13" fillId="0" borderId="0" xfId="0" applyNumberFormat="1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49" fontId="13" fillId="0" borderId="0" xfId="0" applyNumberFormat="1" applyFont="1" applyAlignment="1"/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10" xfId="0" applyFont="1" applyBorder="1" applyAlignment="1">
      <alignment horizontal="center"/>
    </xf>
    <xf numFmtId="0" fontId="11" fillId="0" borderId="9" xfId="0" applyFont="1" applyBorder="1"/>
    <xf numFmtId="0" fontId="11" fillId="0" borderId="11" xfId="0" applyFont="1" applyBorder="1"/>
    <xf numFmtId="0" fontId="11" fillId="0" borderId="9" xfId="0" applyFont="1" applyBorder="1" applyAlignment="1">
      <alignment horizontal="center"/>
    </xf>
    <xf numFmtId="0" fontId="7" fillId="0" borderId="0" xfId="0" applyFont="1" applyAlignment="1">
      <alignment wrapText="1"/>
    </xf>
    <xf numFmtId="2" fontId="7" fillId="0" borderId="9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11" fillId="0" borderId="2" xfId="0" applyFont="1" applyBorder="1"/>
    <xf numFmtId="0" fontId="11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4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/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/>
    <xf numFmtId="0" fontId="7" fillId="0" borderId="1" xfId="0" applyFont="1" applyBorder="1"/>
    <xf numFmtId="0" fontId="7" fillId="0" borderId="2" xfId="0" applyFont="1" applyBorder="1" applyAlignment="1">
      <alignment horizontal="left"/>
    </xf>
    <xf numFmtId="0" fontId="13" fillId="0" borderId="4" xfId="0" applyFont="1" applyBorder="1"/>
    <xf numFmtId="0" fontId="7" fillId="0" borderId="1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30" fillId="0" borderId="1" xfId="0" applyFont="1" applyBorder="1" applyAlignment="1"/>
    <xf numFmtId="0" fontId="3" fillId="0" borderId="1" xfId="0" applyFont="1" applyBorder="1" applyAlignment="1"/>
    <xf numFmtId="0" fontId="7" fillId="0" borderId="0" xfId="0" applyFont="1" applyAlignment="1">
      <alignment horizontal="left" vertical="center"/>
    </xf>
    <xf numFmtId="0" fontId="30" fillId="0" borderId="11" xfId="0" applyFont="1" applyBorder="1" applyAlignment="1"/>
    <xf numFmtId="0" fontId="30" fillId="0" borderId="7" xfId="0" applyFont="1" applyBorder="1" applyAlignment="1"/>
    <xf numFmtId="0" fontId="3" fillId="0" borderId="11" xfId="0" applyFont="1" applyBorder="1"/>
    <xf numFmtId="0" fontId="3" fillId="0" borderId="9" xfId="0" applyFont="1" applyBorder="1"/>
    <xf numFmtId="0" fontId="3" fillId="0" borderId="7" xfId="0" applyFont="1" applyBorder="1" applyAlignment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/>
    <xf numFmtId="0" fontId="11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13" fillId="0" borderId="0" xfId="0" applyNumberFormat="1" applyFont="1" applyAlignment="1"/>
    <xf numFmtId="0" fontId="11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7" fillId="0" borderId="1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6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123950"/>
          <a:ext cx="1047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4F82C5BD-BEC4-4C5E-AEB7-1232CBD66EAE}"/>
            </a:ext>
          </a:extLst>
        </xdr:cNvPr>
        <xdr:cNvSpPr/>
      </xdr:nvSpPr>
      <xdr:spPr bwMode="auto">
        <a:xfrm>
          <a:off x="4743450" y="1352550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0E472B9-19C6-4E9A-908F-9453691E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352550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306"/>
  <sheetViews>
    <sheetView topLeftCell="U61" zoomScale="90" zoomScaleNormal="90" workbookViewId="0">
      <selection activeCell="AB93" sqref="AB93:AB100"/>
    </sheetView>
  </sheetViews>
  <sheetFormatPr defaultColWidth="14.42578125" defaultRowHeight="15.75" customHeight="1" x14ac:dyDescent="0.2"/>
  <cols>
    <col min="1" max="1" width="43.140625" bestFit="1" customWidth="1"/>
    <col min="2" max="4" width="21.5703125" customWidth="1"/>
    <col min="5" max="5" width="41.140625" bestFit="1" customWidth="1"/>
    <col min="6" max="6" width="30" bestFit="1" customWidth="1"/>
    <col min="7" max="22" width="21.5703125" customWidth="1"/>
    <col min="23" max="23" width="12.5703125" customWidth="1"/>
    <col min="24" max="24" width="24.28515625" bestFit="1" customWidth="1"/>
    <col min="25" max="28" width="21.5703125" customWidth="1"/>
  </cols>
  <sheetData>
    <row r="1" spans="1:28" ht="12.75" x14ac:dyDescent="0.2">
      <c r="A1" s="104" t="s">
        <v>0</v>
      </c>
      <c r="B1" s="104" t="s">
        <v>69</v>
      </c>
      <c r="C1" s="104" t="s">
        <v>205</v>
      </c>
      <c r="D1" s="104" t="s">
        <v>206</v>
      </c>
      <c r="E1" s="104" t="s">
        <v>207</v>
      </c>
      <c r="F1" s="104" t="s">
        <v>208</v>
      </c>
      <c r="G1" s="104" t="s">
        <v>2</v>
      </c>
      <c r="H1" s="104" t="s">
        <v>3</v>
      </c>
      <c r="I1" s="104" t="s">
        <v>4</v>
      </c>
      <c r="J1" s="104" t="s">
        <v>5</v>
      </c>
      <c r="K1" s="104" t="s">
        <v>6</v>
      </c>
      <c r="L1" s="104" t="s">
        <v>7</v>
      </c>
      <c r="M1" s="104" t="s">
        <v>209</v>
      </c>
      <c r="N1" s="104" t="s">
        <v>8</v>
      </c>
      <c r="O1" s="104" t="s">
        <v>9</v>
      </c>
      <c r="P1" s="104" t="s">
        <v>210</v>
      </c>
      <c r="Q1" s="104" t="s">
        <v>211</v>
      </c>
      <c r="R1" s="104" t="s">
        <v>212</v>
      </c>
      <c r="S1" s="104" t="s">
        <v>213</v>
      </c>
      <c r="T1" s="104" t="s">
        <v>214</v>
      </c>
      <c r="U1" s="104" t="s">
        <v>63</v>
      </c>
      <c r="V1" s="104" t="s">
        <v>10</v>
      </c>
      <c r="W1" s="104" t="s">
        <v>11</v>
      </c>
      <c r="X1" s="104" t="s">
        <v>215</v>
      </c>
      <c r="Y1" s="104" t="s">
        <v>216</v>
      </c>
      <c r="Z1" s="104" t="s">
        <v>217</v>
      </c>
      <c r="AA1" s="104" t="s">
        <v>218</v>
      </c>
      <c r="AB1" s="104" t="s">
        <v>219</v>
      </c>
    </row>
    <row r="2" spans="1:28" ht="12.75" x14ac:dyDescent="0.2">
      <c r="A2" s="101">
        <v>44730.450647314814</v>
      </c>
      <c r="B2" s="102" t="s">
        <v>66</v>
      </c>
      <c r="C2" s="102" t="s">
        <v>85</v>
      </c>
      <c r="D2" s="102" t="s">
        <v>86</v>
      </c>
      <c r="E2" s="102" t="s">
        <v>12</v>
      </c>
      <c r="F2" s="102" t="s">
        <v>87</v>
      </c>
      <c r="G2" s="102">
        <v>1</v>
      </c>
      <c r="H2" s="102">
        <v>1</v>
      </c>
      <c r="I2" s="102">
        <v>1</v>
      </c>
      <c r="J2" s="102">
        <v>1</v>
      </c>
      <c r="K2" s="102">
        <v>1</v>
      </c>
      <c r="L2" s="102">
        <v>1</v>
      </c>
      <c r="M2" s="102">
        <v>0</v>
      </c>
      <c r="N2" s="102" t="s">
        <v>17</v>
      </c>
      <c r="O2" s="102">
        <v>4</v>
      </c>
      <c r="P2" s="102">
        <v>4</v>
      </c>
      <c r="Q2" s="102">
        <v>4</v>
      </c>
      <c r="R2" s="102">
        <v>4</v>
      </c>
      <c r="S2" s="102">
        <v>4</v>
      </c>
      <c r="T2" s="102">
        <v>4</v>
      </c>
      <c r="U2" s="102">
        <v>4</v>
      </c>
      <c r="V2" s="102" t="s">
        <v>14</v>
      </c>
      <c r="W2" s="102" t="s">
        <v>14</v>
      </c>
      <c r="X2" s="102" t="s">
        <v>88</v>
      </c>
      <c r="Y2" s="102" t="s">
        <v>14</v>
      </c>
      <c r="Z2" s="102" t="s">
        <v>14</v>
      </c>
      <c r="AA2" s="102" t="s">
        <v>14</v>
      </c>
      <c r="AB2" s="102" t="s">
        <v>14</v>
      </c>
    </row>
    <row r="3" spans="1:28" ht="12.75" x14ac:dyDescent="0.2">
      <c r="A3" s="101">
        <v>44730.450936469904</v>
      </c>
      <c r="B3" s="102" t="s">
        <v>66</v>
      </c>
      <c r="C3" s="102" t="s">
        <v>85</v>
      </c>
      <c r="D3" s="102" t="s">
        <v>86</v>
      </c>
      <c r="E3" s="102" t="s">
        <v>67</v>
      </c>
      <c r="F3" s="102" t="s">
        <v>89</v>
      </c>
      <c r="G3">
        <v>0</v>
      </c>
      <c r="H3">
        <v>0</v>
      </c>
      <c r="I3">
        <v>0</v>
      </c>
      <c r="J3">
        <v>0</v>
      </c>
      <c r="K3">
        <v>0</v>
      </c>
      <c r="L3" s="102">
        <v>1</v>
      </c>
      <c r="M3">
        <v>0</v>
      </c>
      <c r="N3" s="102" t="s">
        <v>17</v>
      </c>
      <c r="O3" s="102">
        <v>4</v>
      </c>
      <c r="P3" s="102">
        <v>4</v>
      </c>
      <c r="Q3" s="102">
        <v>4</v>
      </c>
      <c r="R3" s="102">
        <v>4</v>
      </c>
      <c r="S3" s="102">
        <v>4</v>
      </c>
      <c r="T3" s="102">
        <v>4</v>
      </c>
      <c r="U3" s="102">
        <v>4</v>
      </c>
      <c r="X3" s="102" t="s">
        <v>88</v>
      </c>
    </row>
    <row r="4" spans="1:28" ht="12.75" x14ac:dyDescent="0.2">
      <c r="A4" s="101">
        <v>44730.451287962962</v>
      </c>
      <c r="B4" s="102" t="s">
        <v>66</v>
      </c>
      <c r="C4" s="102" t="s">
        <v>85</v>
      </c>
      <c r="D4" s="102" t="s">
        <v>86</v>
      </c>
      <c r="E4" s="102" t="s">
        <v>12</v>
      </c>
      <c r="F4" s="102" t="s">
        <v>87</v>
      </c>
      <c r="G4" s="102">
        <v>1</v>
      </c>
      <c r="H4" s="102">
        <v>1</v>
      </c>
      <c r="I4" s="102">
        <v>1</v>
      </c>
      <c r="J4" s="102">
        <v>1</v>
      </c>
      <c r="K4" s="102">
        <v>1</v>
      </c>
      <c r="L4" s="102">
        <v>1</v>
      </c>
      <c r="M4" s="102">
        <v>1</v>
      </c>
      <c r="N4" s="102" t="s">
        <v>15</v>
      </c>
      <c r="O4" s="102">
        <v>5</v>
      </c>
      <c r="P4" s="102">
        <v>5</v>
      </c>
      <c r="Q4" s="102">
        <v>5</v>
      </c>
      <c r="R4" s="102">
        <v>5</v>
      </c>
      <c r="S4" s="102">
        <v>5</v>
      </c>
      <c r="T4" s="102">
        <v>5</v>
      </c>
      <c r="U4" s="102">
        <v>5</v>
      </c>
      <c r="X4" s="102" t="s">
        <v>90</v>
      </c>
      <c r="Z4" s="102" t="s">
        <v>91</v>
      </c>
      <c r="AA4" s="102" t="s">
        <v>92</v>
      </c>
      <c r="AB4" s="102" t="s">
        <v>93</v>
      </c>
    </row>
    <row r="5" spans="1:28" ht="12.75" x14ac:dyDescent="0.2">
      <c r="A5" s="101">
        <v>44730.451647719907</v>
      </c>
      <c r="B5" s="102" t="s">
        <v>66</v>
      </c>
      <c r="C5" s="102" t="s">
        <v>85</v>
      </c>
      <c r="D5" s="102" t="s">
        <v>18</v>
      </c>
      <c r="E5" s="103" t="s">
        <v>220</v>
      </c>
      <c r="F5" s="102" t="s">
        <v>94</v>
      </c>
      <c r="G5" s="102">
        <v>0</v>
      </c>
      <c r="H5" s="102">
        <v>1</v>
      </c>
      <c r="I5" s="102">
        <v>1</v>
      </c>
      <c r="J5" s="102">
        <v>1</v>
      </c>
      <c r="K5" s="102">
        <v>1</v>
      </c>
      <c r="L5" s="102">
        <v>1</v>
      </c>
      <c r="M5" s="102">
        <v>1</v>
      </c>
      <c r="N5" s="102" t="s">
        <v>17</v>
      </c>
      <c r="O5" s="102">
        <v>2</v>
      </c>
      <c r="P5" s="102">
        <v>3</v>
      </c>
      <c r="Q5" s="102">
        <v>1</v>
      </c>
      <c r="R5" s="102">
        <v>1</v>
      </c>
      <c r="S5" s="102">
        <v>2</v>
      </c>
      <c r="T5" s="102">
        <v>3</v>
      </c>
      <c r="U5" s="102">
        <v>2</v>
      </c>
      <c r="X5" s="102" t="s">
        <v>88</v>
      </c>
    </row>
    <row r="6" spans="1:28" ht="12.75" x14ac:dyDescent="0.2">
      <c r="A6" s="101">
        <v>44730.451656863428</v>
      </c>
      <c r="B6" s="102" t="s">
        <v>66</v>
      </c>
      <c r="C6" s="102" t="s">
        <v>85</v>
      </c>
      <c r="D6" s="102" t="s">
        <v>18</v>
      </c>
      <c r="E6" s="103" t="s">
        <v>23</v>
      </c>
      <c r="F6" s="102" t="s">
        <v>95</v>
      </c>
      <c r="G6" s="102">
        <v>1</v>
      </c>
      <c r="H6" s="102">
        <v>0</v>
      </c>
      <c r="I6" s="102">
        <v>1</v>
      </c>
      <c r="J6" s="102">
        <v>0</v>
      </c>
      <c r="K6" s="102">
        <v>0</v>
      </c>
      <c r="L6" s="102">
        <v>0</v>
      </c>
      <c r="M6" s="102">
        <v>0</v>
      </c>
      <c r="N6" s="102" t="s">
        <v>15</v>
      </c>
      <c r="O6" s="102">
        <v>4</v>
      </c>
      <c r="P6" s="102">
        <v>4</v>
      </c>
      <c r="Q6" s="102">
        <v>3</v>
      </c>
      <c r="R6" s="102">
        <v>4</v>
      </c>
      <c r="S6" s="102">
        <v>4</v>
      </c>
      <c r="T6" s="102">
        <v>4</v>
      </c>
      <c r="U6" s="102">
        <v>4</v>
      </c>
      <c r="X6" s="102" t="s">
        <v>96</v>
      </c>
      <c r="Z6" s="102" t="s">
        <v>97</v>
      </c>
    </row>
    <row r="7" spans="1:28" ht="12.75" x14ac:dyDescent="0.2">
      <c r="A7" s="101">
        <v>44730.451801608797</v>
      </c>
      <c r="B7" s="102" t="s">
        <v>66</v>
      </c>
      <c r="C7" s="102" t="s">
        <v>85</v>
      </c>
      <c r="D7" s="102" t="s">
        <v>86</v>
      </c>
      <c r="E7" s="102" t="s">
        <v>12</v>
      </c>
      <c r="F7" s="102" t="s">
        <v>87</v>
      </c>
      <c r="G7" s="102">
        <v>1</v>
      </c>
      <c r="H7" s="102">
        <v>0</v>
      </c>
      <c r="I7" s="102">
        <v>1</v>
      </c>
      <c r="J7" s="102">
        <v>1</v>
      </c>
      <c r="K7" s="102">
        <v>0</v>
      </c>
      <c r="L7" s="102">
        <v>1</v>
      </c>
      <c r="M7" s="102">
        <v>1</v>
      </c>
      <c r="N7" s="102" t="s">
        <v>15</v>
      </c>
      <c r="O7" s="102">
        <v>5</v>
      </c>
      <c r="P7" s="102">
        <v>5</v>
      </c>
      <c r="Q7" s="102">
        <v>5</v>
      </c>
      <c r="R7" s="102">
        <v>5</v>
      </c>
      <c r="S7" s="102">
        <v>5</v>
      </c>
      <c r="T7" s="102">
        <v>5</v>
      </c>
      <c r="U7" s="102">
        <v>5</v>
      </c>
      <c r="X7" s="102" t="s">
        <v>88</v>
      </c>
      <c r="Z7" s="102" t="s">
        <v>98</v>
      </c>
      <c r="AA7" s="102" t="s">
        <v>99</v>
      </c>
      <c r="AB7" s="102" t="s">
        <v>100</v>
      </c>
    </row>
    <row r="8" spans="1:28" ht="12.75" x14ac:dyDescent="0.2">
      <c r="A8" s="101">
        <v>44730.451905150461</v>
      </c>
      <c r="B8" s="102" t="s">
        <v>66</v>
      </c>
      <c r="C8" s="102" t="s">
        <v>85</v>
      </c>
      <c r="D8" s="102" t="s">
        <v>86</v>
      </c>
      <c r="E8" s="102" t="s">
        <v>12</v>
      </c>
      <c r="F8" s="102" t="s">
        <v>126</v>
      </c>
      <c r="G8" s="102">
        <v>0</v>
      </c>
      <c r="H8" s="102">
        <v>0</v>
      </c>
      <c r="I8" s="102">
        <v>1</v>
      </c>
      <c r="J8" s="102">
        <v>1</v>
      </c>
      <c r="K8" s="102">
        <v>1</v>
      </c>
      <c r="L8" s="102">
        <v>1</v>
      </c>
      <c r="M8" s="102">
        <v>1</v>
      </c>
      <c r="N8" s="102" t="s">
        <v>15</v>
      </c>
      <c r="O8" s="102">
        <v>4</v>
      </c>
      <c r="P8" s="102">
        <v>4</v>
      </c>
      <c r="Q8" s="102">
        <v>4</v>
      </c>
      <c r="R8" s="102">
        <v>4</v>
      </c>
      <c r="S8" s="102">
        <v>4</v>
      </c>
      <c r="T8" s="102">
        <v>4</v>
      </c>
      <c r="U8" s="102">
        <v>4</v>
      </c>
      <c r="V8" s="102" t="s">
        <v>101</v>
      </c>
      <c r="W8" s="102" t="s">
        <v>101</v>
      </c>
      <c r="X8" s="102" t="s">
        <v>90</v>
      </c>
      <c r="Z8" s="102" t="s">
        <v>102</v>
      </c>
      <c r="AA8" s="102" t="s">
        <v>24</v>
      </c>
      <c r="AB8" s="102" t="s">
        <v>103</v>
      </c>
    </row>
    <row r="9" spans="1:28" ht="12.75" x14ac:dyDescent="0.2">
      <c r="A9" s="101">
        <v>44730.451924849534</v>
      </c>
      <c r="B9" s="102" t="s">
        <v>66</v>
      </c>
      <c r="C9" s="102" t="s">
        <v>85</v>
      </c>
      <c r="D9" s="102" t="s">
        <v>86</v>
      </c>
      <c r="E9" s="102" t="s">
        <v>67</v>
      </c>
      <c r="F9" s="102" t="s">
        <v>89</v>
      </c>
      <c r="G9" s="102">
        <v>1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 t="s">
        <v>13</v>
      </c>
      <c r="O9" s="102">
        <v>5</v>
      </c>
      <c r="P9" s="102">
        <v>5</v>
      </c>
      <c r="Q9" s="102">
        <v>4</v>
      </c>
      <c r="R9" s="102">
        <v>4</v>
      </c>
      <c r="S9" s="102">
        <v>5</v>
      </c>
      <c r="T9" s="102">
        <v>4</v>
      </c>
      <c r="U9" s="102">
        <v>4</v>
      </c>
      <c r="X9" s="102" t="s">
        <v>88</v>
      </c>
    </row>
    <row r="10" spans="1:28" ht="12.75" x14ac:dyDescent="0.2">
      <c r="A10" s="101">
        <v>44730.452282800921</v>
      </c>
      <c r="B10" s="102" t="s">
        <v>66</v>
      </c>
      <c r="C10" s="102" t="s">
        <v>104</v>
      </c>
      <c r="D10" s="102" t="s">
        <v>20</v>
      </c>
      <c r="E10" s="102" t="s">
        <v>12</v>
      </c>
      <c r="F10" s="102" t="s">
        <v>128</v>
      </c>
      <c r="G10" s="102">
        <v>1</v>
      </c>
      <c r="H10" s="102">
        <v>1</v>
      </c>
      <c r="I10" s="102">
        <v>1</v>
      </c>
      <c r="J10" s="102">
        <v>1</v>
      </c>
      <c r="K10" s="102">
        <v>1</v>
      </c>
      <c r="L10" s="102">
        <v>1</v>
      </c>
      <c r="M10" s="102">
        <v>0</v>
      </c>
      <c r="N10" s="102" t="s">
        <v>19</v>
      </c>
      <c r="O10" s="102">
        <v>5</v>
      </c>
      <c r="P10" s="102">
        <v>5</v>
      </c>
      <c r="Q10" s="102">
        <v>5</v>
      </c>
      <c r="R10" s="102">
        <v>5</v>
      </c>
      <c r="S10" s="102">
        <v>5</v>
      </c>
      <c r="T10" s="102">
        <v>5</v>
      </c>
      <c r="U10" s="102">
        <v>5</v>
      </c>
      <c r="X10" s="102" t="s">
        <v>90</v>
      </c>
      <c r="Z10" s="102" t="s">
        <v>105</v>
      </c>
      <c r="AA10" s="102" t="s">
        <v>106</v>
      </c>
    </row>
    <row r="11" spans="1:28" ht="12.75" x14ac:dyDescent="0.2">
      <c r="A11" s="101">
        <v>44730.452409988429</v>
      </c>
      <c r="B11" s="102" t="s">
        <v>66</v>
      </c>
      <c r="C11" s="102" t="s">
        <v>85</v>
      </c>
      <c r="D11" s="102" t="s">
        <v>18</v>
      </c>
      <c r="E11" s="103" t="s">
        <v>220</v>
      </c>
      <c r="F11" s="103" t="s">
        <v>204</v>
      </c>
      <c r="G11" s="102">
        <v>0</v>
      </c>
      <c r="H11" s="102">
        <v>0</v>
      </c>
      <c r="I11" s="102">
        <v>1</v>
      </c>
      <c r="J11" s="102">
        <v>0</v>
      </c>
      <c r="K11" s="102">
        <v>0</v>
      </c>
      <c r="L11" s="102">
        <v>0</v>
      </c>
      <c r="M11" s="102">
        <v>1</v>
      </c>
      <c r="N11" s="102" t="s">
        <v>15</v>
      </c>
      <c r="O11" s="102">
        <v>3</v>
      </c>
      <c r="P11" s="102">
        <v>4</v>
      </c>
      <c r="Q11" s="102">
        <v>5</v>
      </c>
      <c r="R11" s="102">
        <v>4</v>
      </c>
      <c r="S11" s="102">
        <v>4</v>
      </c>
      <c r="T11" s="102">
        <v>4</v>
      </c>
      <c r="U11" s="102">
        <v>4</v>
      </c>
      <c r="X11" s="102" t="s">
        <v>107</v>
      </c>
      <c r="Z11" s="102" t="s">
        <v>108</v>
      </c>
    </row>
    <row r="12" spans="1:28" ht="12.75" x14ac:dyDescent="0.2">
      <c r="A12" s="101">
        <v>44730.452419814814</v>
      </c>
      <c r="B12" s="102" t="s">
        <v>66</v>
      </c>
      <c r="C12" s="102" t="s">
        <v>104</v>
      </c>
      <c r="D12" s="102" t="s">
        <v>16</v>
      </c>
      <c r="E12" s="103" t="s">
        <v>114</v>
      </c>
      <c r="F12" s="102" t="s">
        <v>109</v>
      </c>
      <c r="G12" s="102">
        <v>1</v>
      </c>
      <c r="H12" s="102">
        <v>0</v>
      </c>
      <c r="I12" s="102">
        <v>1</v>
      </c>
      <c r="J12" s="102">
        <v>0</v>
      </c>
      <c r="K12" s="102">
        <v>0</v>
      </c>
      <c r="L12" s="102">
        <v>0</v>
      </c>
      <c r="M12" s="102">
        <v>1</v>
      </c>
      <c r="N12" s="102" t="s">
        <v>15</v>
      </c>
      <c r="O12" s="102">
        <v>5</v>
      </c>
      <c r="P12" s="102">
        <v>5</v>
      </c>
      <c r="Q12" s="102">
        <v>5</v>
      </c>
      <c r="R12" s="102">
        <v>4</v>
      </c>
      <c r="S12" s="102">
        <v>5</v>
      </c>
      <c r="T12" s="102">
        <v>4</v>
      </c>
      <c r="U12" s="102">
        <v>5</v>
      </c>
      <c r="X12" s="102" t="s">
        <v>90</v>
      </c>
      <c r="Z12" s="102" t="s">
        <v>110</v>
      </c>
      <c r="AA12" s="102" t="s">
        <v>111</v>
      </c>
    </row>
    <row r="13" spans="1:28" ht="12.75" x14ac:dyDescent="0.2">
      <c r="A13" s="101">
        <v>44730.452492962962</v>
      </c>
      <c r="B13" s="102" t="s">
        <v>66</v>
      </c>
      <c r="C13" s="102" t="s">
        <v>104</v>
      </c>
      <c r="D13" s="102" t="s">
        <v>20</v>
      </c>
      <c r="E13" s="102" t="s">
        <v>12</v>
      </c>
      <c r="F13" s="102" t="s">
        <v>87</v>
      </c>
      <c r="G13" s="102">
        <v>0</v>
      </c>
      <c r="H13" s="102">
        <v>0</v>
      </c>
      <c r="I13" s="102">
        <v>1</v>
      </c>
      <c r="J13" s="102">
        <v>0</v>
      </c>
      <c r="K13" s="102">
        <v>0</v>
      </c>
      <c r="L13" s="102">
        <v>1</v>
      </c>
      <c r="M13" s="102">
        <v>1</v>
      </c>
      <c r="N13" s="102" t="s">
        <v>15</v>
      </c>
      <c r="O13" s="102">
        <v>5</v>
      </c>
      <c r="P13" s="102">
        <v>5</v>
      </c>
      <c r="Q13" s="102">
        <v>5</v>
      </c>
      <c r="R13" s="102">
        <v>5</v>
      </c>
      <c r="S13" s="102">
        <v>5</v>
      </c>
      <c r="T13" s="102">
        <v>4</v>
      </c>
      <c r="U13" s="102">
        <v>5</v>
      </c>
      <c r="X13" s="102" t="s">
        <v>90</v>
      </c>
      <c r="AA13" s="102" t="s">
        <v>112</v>
      </c>
      <c r="AB13" s="102" t="s">
        <v>113</v>
      </c>
    </row>
    <row r="14" spans="1:28" ht="12.75" x14ac:dyDescent="0.2">
      <c r="A14" s="101">
        <v>44730.452662337964</v>
      </c>
      <c r="B14" s="102" t="s">
        <v>66</v>
      </c>
      <c r="C14" s="102" t="s">
        <v>85</v>
      </c>
      <c r="D14" s="102" t="s">
        <v>18</v>
      </c>
      <c r="E14" s="103" t="s">
        <v>67</v>
      </c>
      <c r="F14" s="103" t="s">
        <v>203</v>
      </c>
      <c r="G14" s="102">
        <v>0</v>
      </c>
      <c r="H14" s="102">
        <v>1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 t="s">
        <v>17</v>
      </c>
      <c r="O14" s="102">
        <v>2</v>
      </c>
      <c r="P14" s="102">
        <v>5</v>
      </c>
      <c r="Q14" s="102">
        <v>3</v>
      </c>
      <c r="R14" s="102">
        <v>5</v>
      </c>
      <c r="S14" s="102">
        <v>5</v>
      </c>
      <c r="T14" s="102">
        <v>4</v>
      </c>
      <c r="U14" s="102">
        <v>5</v>
      </c>
      <c r="X14" s="102" t="s">
        <v>88</v>
      </c>
    </row>
    <row r="15" spans="1:28" ht="12.75" x14ac:dyDescent="0.2">
      <c r="A15" s="101">
        <v>44730.452864016203</v>
      </c>
      <c r="B15" s="102" t="s">
        <v>66</v>
      </c>
      <c r="C15" s="102" t="s">
        <v>85</v>
      </c>
      <c r="D15" s="102" t="s">
        <v>18</v>
      </c>
      <c r="E15" s="102" t="s">
        <v>114</v>
      </c>
      <c r="F15" s="102" t="s">
        <v>115</v>
      </c>
      <c r="G15" s="102">
        <v>1</v>
      </c>
      <c r="H15" s="102">
        <v>1</v>
      </c>
      <c r="I15" s="102">
        <v>0</v>
      </c>
      <c r="J15" s="102">
        <v>1</v>
      </c>
      <c r="K15" s="102">
        <v>1</v>
      </c>
      <c r="L15" s="102">
        <v>1</v>
      </c>
      <c r="M15" s="102">
        <v>1</v>
      </c>
      <c r="N15" s="102" t="s">
        <v>17</v>
      </c>
      <c r="O15" s="102">
        <v>5</v>
      </c>
      <c r="P15" s="102">
        <v>5</v>
      </c>
      <c r="Q15" s="102">
        <v>5</v>
      </c>
      <c r="R15" s="102">
        <v>5</v>
      </c>
      <c r="S15" s="102">
        <v>5</v>
      </c>
      <c r="T15" s="102">
        <v>5</v>
      </c>
      <c r="U15" s="102">
        <v>5</v>
      </c>
      <c r="X15" s="102" t="s">
        <v>90</v>
      </c>
      <c r="Z15" s="102" t="s">
        <v>116</v>
      </c>
      <c r="AA15" s="102" t="s">
        <v>117</v>
      </c>
    </row>
    <row r="16" spans="1:28" ht="12.75" x14ac:dyDescent="0.2">
      <c r="A16" s="101">
        <v>44730.452958298614</v>
      </c>
      <c r="B16" s="102" t="s">
        <v>66</v>
      </c>
      <c r="C16" s="102" t="s">
        <v>104</v>
      </c>
      <c r="D16" s="102" t="s">
        <v>16</v>
      </c>
      <c r="E16" s="102" t="s">
        <v>12</v>
      </c>
      <c r="F16" s="102" t="s">
        <v>87</v>
      </c>
      <c r="G16" s="102">
        <v>1</v>
      </c>
      <c r="H16" s="102">
        <v>1</v>
      </c>
      <c r="I16" s="102">
        <v>1</v>
      </c>
      <c r="J16" s="102">
        <v>1</v>
      </c>
      <c r="K16" s="102">
        <v>1</v>
      </c>
      <c r="L16" s="102">
        <v>1</v>
      </c>
      <c r="M16" s="102">
        <v>1</v>
      </c>
      <c r="N16" s="102" t="s">
        <v>15</v>
      </c>
      <c r="O16" s="102">
        <v>5</v>
      </c>
      <c r="P16" s="102">
        <v>5</v>
      </c>
      <c r="Q16" s="102">
        <v>5</v>
      </c>
      <c r="R16" s="102">
        <v>5</v>
      </c>
      <c r="S16" s="102">
        <v>5</v>
      </c>
      <c r="T16" s="102">
        <v>5</v>
      </c>
      <c r="U16" s="102">
        <v>5</v>
      </c>
      <c r="V16" s="102" t="s">
        <v>14</v>
      </c>
      <c r="W16" s="102" t="s">
        <v>14</v>
      </c>
      <c r="X16" s="102" t="s">
        <v>90</v>
      </c>
      <c r="Y16" s="102" t="s">
        <v>14</v>
      </c>
      <c r="Z16" s="102" t="s">
        <v>14</v>
      </c>
      <c r="AA16" s="102" t="s">
        <v>14</v>
      </c>
      <c r="AB16" s="102" t="s">
        <v>14</v>
      </c>
    </row>
    <row r="17" spans="1:28" ht="12.75" x14ac:dyDescent="0.2">
      <c r="A17" s="101">
        <v>44730.453171296293</v>
      </c>
      <c r="B17" s="102" t="s">
        <v>66</v>
      </c>
      <c r="C17" s="102" t="s">
        <v>85</v>
      </c>
      <c r="D17" s="102" t="s">
        <v>18</v>
      </c>
      <c r="E17" s="103" t="s">
        <v>114</v>
      </c>
      <c r="F17" s="102" t="s">
        <v>109</v>
      </c>
      <c r="G17" s="102">
        <v>1</v>
      </c>
      <c r="H17" s="102">
        <v>0</v>
      </c>
      <c r="I17" s="102">
        <v>1</v>
      </c>
      <c r="J17" s="102">
        <v>1</v>
      </c>
      <c r="K17" s="102">
        <v>0</v>
      </c>
      <c r="L17" s="102">
        <v>0</v>
      </c>
      <c r="M17" s="102">
        <v>0</v>
      </c>
      <c r="N17" s="102" t="s">
        <v>15</v>
      </c>
      <c r="O17" s="102">
        <v>4</v>
      </c>
      <c r="P17" s="102">
        <v>3</v>
      </c>
      <c r="Q17" s="102">
        <v>4</v>
      </c>
      <c r="R17" s="102">
        <v>2</v>
      </c>
      <c r="S17" s="102">
        <v>3</v>
      </c>
      <c r="T17" s="102">
        <v>3</v>
      </c>
      <c r="U17" s="102">
        <v>4</v>
      </c>
      <c r="X17" s="102" t="s">
        <v>88</v>
      </c>
      <c r="Z17" s="102" t="s">
        <v>118</v>
      </c>
      <c r="AA17" s="102" t="s">
        <v>119</v>
      </c>
    </row>
    <row r="18" spans="1:28" ht="12.75" x14ac:dyDescent="0.2">
      <c r="A18" s="101">
        <v>44730.453202372686</v>
      </c>
      <c r="B18" s="102" t="s">
        <v>66</v>
      </c>
      <c r="C18" s="102" t="s">
        <v>85</v>
      </c>
      <c r="D18" s="102" t="s">
        <v>18</v>
      </c>
      <c r="E18" s="102" t="s">
        <v>67</v>
      </c>
      <c r="F18" s="102" t="s">
        <v>120</v>
      </c>
      <c r="G18" s="102">
        <v>0</v>
      </c>
      <c r="H18" s="102">
        <v>0</v>
      </c>
      <c r="I18" s="102">
        <v>0</v>
      </c>
      <c r="J18" s="102">
        <v>1</v>
      </c>
      <c r="K18" s="102">
        <v>0</v>
      </c>
      <c r="L18" s="102">
        <v>0</v>
      </c>
      <c r="M18" s="102">
        <v>1</v>
      </c>
      <c r="N18" s="102" t="s">
        <v>17</v>
      </c>
      <c r="O18" s="102">
        <v>3</v>
      </c>
      <c r="P18" s="102">
        <v>3</v>
      </c>
      <c r="Q18" s="102">
        <v>3</v>
      </c>
      <c r="R18" s="102">
        <v>3</v>
      </c>
      <c r="S18" s="102">
        <v>3</v>
      </c>
      <c r="T18" s="102">
        <v>3</v>
      </c>
      <c r="U18" s="102">
        <v>3</v>
      </c>
      <c r="X18" s="102" t="s">
        <v>88</v>
      </c>
      <c r="Z18" s="102" t="s">
        <v>121</v>
      </c>
      <c r="AA18" s="102" t="s">
        <v>122</v>
      </c>
      <c r="AB18" s="102" t="s">
        <v>123</v>
      </c>
    </row>
    <row r="19" spans="1:28" ht="12.75" x14ac:dyDescent="0.2">
      <c r="A19" s="101">
        <v>44730.45330306713</v>
      </c>
      <c r="B19" s="102" t="s">
        <v>66</v>
      </c>
      <c r="C19" s="102" t="s">
        <v>85</v>
      </c>
      <c r="D19" s="102" t="s">
        <v>86</v>
      </c>
      <c r="E19" s="102" t="s">
        <v>12</v>
      </c>
      <c r="F19" s="102" t="s">
        <v>87</v>
      </c>
      <c r="G19" s="102">
        <v>1</v>
      </c>
      <c r="H19" s="102">
        <v>0</v>
      </c>
      <c r="I19" s="102">
        <v>0</v>
      </c>
      <c r="J19" s="102">
        <v>1</v>
      </c>
      <c r="K19" s="102">
        <v>1</v>
      </c>
      <c r="L19" s="102">
        <v>0</v>
      </c>
      <c r="M19" s="102">
        <v>0</v>
      </c>
      <c r="N19" s="102" t="s">
        <v>15</v>
      </c>
      <c r="O19" s="102">
        <v>4</v>
      </c>
      <c r="P19" s="102">
        <v>4</v>
      </c>
      <c r="Q19" s="102">
        <v>5</v>
      </c>
      <c r="R19" s="102">
        <v>4</v>
      </c>
      <c r="S19" s="102">
        <v>5</v>
      </c>
      <c r="T19" s="102">
        <v>5</v>
      </c>
      <c r="U19" s="102">
        <v>5</v>
      </c>
      <c r="X19" s="102" t="s">
        <v>90</v>
      </c>
    </row>
    <row r="20" spans="1:28" ht="12.75" x14ac:dyDescent="0.2">
      <c r="A20" s="101">
        <v>44730.453614953702</v>
      </c>
      <c r="B20" s="102" t="s">
        <v>66</v>
      </c>
      <c r="C20" s="102" t="s">
        <v>85</v>
      </c>
      <c r="D20" s="102" t="s">
        <v>86</v>
      </c>
      <c r="E20" s="102" t="s">
        <v>12</v>
      </c>
      <c r="F20" s="102" t="s">
        <v>124</v>
      </c>
      <c r="G20" s="102">
        <v>1</v>
      </c>
      <c r="H20" s="102">
        <v>0</v>
      </c>
      <c r="I20" s="102">
        <v>0</v>
      </c>
      <c r="J20" s="102">
        <v>1</v>
      </c>
      <c r="K20" s="102">
        <v>0</v>
      </c>
      <c r="L20" s="102">
        <v>1</v>
      </c>
      <c r="M20" s="102">
        <v>1</v>
      </c>
      <c r="N20" s="102" t="s">
        <v>15</v>
      </c>
      <c r="O20" s="102">
        <v>4</v>
      </c>
      <c r="P20" s="102">
        <v>2</v>
      </c>
      <c r="Q20" s="102">
        <v>4</v>
      </c>
      <c r="R20" s="102">
        <v>4</v>
      </c>
      <c r="S20" s="102">
        <v>4</v>
      </c>
      <c r="T20" s="102">
        <v>4</v>
      </c>
      <c r="U20" s="102">
        <v>4</v>
      </c>
      <c r="X20" s="102" t="s">
        <v>90</v>
      </c>
    </row>
    <row r="21" spans="1:28" ht="12.75" x14ac:dyDescent="0.2">
      <c r="A21" s="101">
        <v>44730.453777499999</v>
      </c>
      <c r="B21" s="102" t="s">
        <v>66</v>
      </c>
      <c r="C21" s="102" t="s">
        <v>85</v>
      </c>
      <c r="D21" s="102" t="s">
        <v>86</v>
      </c>
      <c r="E21" s="102" t="s">
        <v>12</v>
      </c>
      <c r="F21" s="102" t="s">
        <v>87</v>
      </c>
      <c r="G21" s="102">
        <v>1</v>
      </c>
      <c r="H21" s="102">
        <v>0</v>
      </c>
      <c r="I21" s="102">
        <v>1</v>
      </c>
      <c r="J21" s="102">
        <v>1</v>
      </c>
      <c r="K21" s="102">
        <v>0</v>
      </c>
      <c r="L21" s="102">
        <v>0</v>
      </c>
      <c r="M21" s="102">
        <v>1</v>
      </c>
      <c r="N21" s="102" t="s">
        <v>15</v>
      </c>
      <c r="O21" s="102">
        <v>5</v>
      </c>
      <c r="P21" s="102">
        <v>5</v>
      </c>
      <c r="Q21" s="102">
        <v>5</v>
      </c>
      <c r="R21" s="102">
        <v>5</v>
      </c>
      <c r="S21" s="102">
        <v>5</v>
      </c>
      <c r="T21" s="102">
        <v>4</v>
      </c>
      <c r="U21" s="102">
        <v>4</v>
      </c>
      <c r="X21" s="102" t="s">
        <v>90</v>
      </c>
      <c r="Z21" s="102" t="s">
        <v>125</v>
      </c>
    </row>
    <row r="22" spans="1:28" ht="12.75" x14ac:dyDescent="0.2">
      <c r="A22" s="101">
        <v>44730.453885763884</v>
      </c>
      <c r="B22" s="102" t="s">
        <v>66</v>
      </c>
      <c r="C22" s="102" t="s">
        <v>85</v>
      </c>
      <c r="D22" s="102" t="s">
        <v>86</v>
      </c>
      <c r="E22" s="102" t="s">
        <v>12</v>
      </c>
      <c r="F22" s="102" t="s">
        <v>126</v>
      </c>
      <c r="G22" s="102">
        <v>0</v>
      </c>
      <c r="H22" s="102">
        <v>0</v>
      </c>
      <c r="I22" s="102">
        <v>0</v>
      </c>
      <c r="J22" s="102">
        <v>1</v>
      </c>
      <c r="K22" s="102">
        <v>0</v>
      </c>
      <c r="L22" s="102">
        <v>0</v>
      </c>
      <c r="M22" s="102">
        <v>1</v>
      </c>
      <c r="N22" s="102" t="s">
        <v>15</v>
      </c>
      <c r="O22" s="102">
        <v>4</v>
      </c>
      <c r="P22" s="102">
        <v>4</v>
      </c>
      <c r="Q22" s="102">
        <v>5</v>
      </c>
      <c r="R22" s="102">
        <v>5</v>
      </c>
      <c r="S22" s="102">
        <v>5</v>
      </c>
      <c r="T22" s="102">
        <v>5</v>
      </c>
      <c r="U22" s="102">
        <v>5</v>
      </c>
      <c r="V22" s="102" t="s">
        <v>24</v>
      </c>
      <c r="X22" s="102" t="s">
        <v>90</v>
      </c>
      <c r="Y22" s="102" t="s">
        <v>14</v>
      </c>
      <c r="Z22" s="102" t="s">
        <v>127</v>
      </c>
      <c r="AA22" s="102" t="s">
        <v>14</v>
      </c>
      <c r="AB22" s="102" t="s">
        <v>14</v>
      </c>
    </row>
    <row r="23" spans="1:28" ht="12.75" x14ac:dyDescent="0.2">
      <c r="A23" s="101">
        <v>44730.45395998843</v>
      </c>
      <c r="B23" s="102" t="s">
        <v>66</v>
      </c>
      <c r="C23" s="102" t="s">
        <v>104</v>
      </c>
      <c r="D23" s="102" t="s">
        <v>20</v>
      </c>
      <c r="E23" s="102" t="s">
        <v>12</v>
      </c>
      <c r="F23" s="102" t="s">
        <v>128</v>
      </c>
      <c r="G23" s="102">
        <v>0</v>
      </c>
      <c r="H23" s="102">
        <v>0</v>
      </c>
      <c r="I23" s="102">
        <v>0</v>
      </c>
      <c r="J23" s="102">
        <v>1</v>
      </c>
      <c r="K23" s="102">
        <v>1</v>
      </c>
      <c r="L23" s="102">
        <v>1</v>
      </c>
      <c r="M23" s="102">
        <v>1</v>
      </c>
      <c r="N23" s="102" t="s">
        <v>15</v>
      </c>
      <c r="O23" s="102">
        <v>5</v>
      </c>
      <c r="P23" s="102">
        <v>4</v>
      </c>
      <c r="Q23" s="102">
        <v>5</v>
      </c>
      <c r="R23" s="102">
        <v>5</v>
      </c>
      <c r="S23" s="102">
        <v>5</v>
      </c>
      <c r="T23" s="102">
        <v>5</v>
      </c>
      <c r="U23" s="102">
        <v>5</v>
      </c>
      <c r="X23" s="102" t="s">
        <v>90</v>
      </c>
      <c r="Z23" s="102" t="s">
        <v>129</v>
      </c>
      <c r="AA23" s="102" t="s">
        <v>130</v>
      </c>
      <c r="AB23" s="102" t="s">
        <v>131</v>
      </c>
    </row>
    <row r="24" spans="1:28" ht="12.75" x14ac:dyDescent="0.2">
      <c r="A24" s="101">
        <v>44730.454026944441</v>
      </c>
      <c r="B24" s="102" t="s">
        <v>66</v>
      </c>
      <c r="C24" s="102" t="s">
        <v>85</v>
      </c>
      <c r="D24" s="102" t="s">
        <v>18</v>
      </c>
      <c r="E24" s="102" t="s">
        <v>67</v>
      </c>
      <c r="F24" s="102" t="s">
        <v>89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1</v>
      </c>
      <c r="N24" s="102" t="s">
        <v>17</v>
      </c>
      <c r="O24" s="102">
        <v>4</v>
      </c>
      <c r="P24" s="102">
        <v>5</v>
      </c>
      <c r="Q24" s="102">
        <v>4</v>
      </c>
      <c r="R24" s="102">
        <v>4</v>
      </c>
      <c r="S24" s="102">
        <v>4</v>
      </c>
      <c r="T24" s="102">
        <v>4</v>
      </c>
      <c r="U24" s="102">
        <v>4</v>
      </c>
      <c r="X24" s="102" t="s">
        <v>90</v>
      </c>
    </row>
    <row r="25" spans="1:28" ht="12.75" x14ac:dyDescent="0.2">
      <c r="A25" s="101">
        <v>44730.454164328708</v>
      </c>
      <c r="B25" s="102" t="s">
        <v>66</v>
      </c>
      <c r="C25" s="102" t="s">
        <v>85</v>
      </c>
      <c r="D25" s="102" t="s">
        <v>86</v>
      </c>
      <c r="E25" s="102" t="s">
        <v>12</v>
      </c>
      <c r="F25" s="102" t="s">
        <v>87</v>
      </c>
      <c r="G25" s="102">
        <v>1</v>
      </c>
      <c r="H25" s="102">
        <v>0</v>
      </c>
      <c r="I25" s="102">
        <v>1</v>
      </c>
      <c r="J25" s="102">
        <v>0</v>
      </c>
      <c r="K25" s="102">
        <v>0</v>
      </c>
      <c r="L25" s="102">
        <v>1</v>
      </c>
      <c r="M25" s="102">
        <v>1</v>
      </c>
      <c r="N25" s="102" t="s">
        <v>15</v>
      </c>
      <c r="O25" s="102">
        <v>5</v>
      </c>
      <c r="P25" s="102">
        <v>5</v>
      </c>
      <c r="Q25" s="102">
        <v>4</v>
      </c>
      <c r="R25" s="102">
        <v>5</v>
      </c>
      <c r="S25" s="102">
        <v>5</v>
      </c>
      <c r="T25" s="102">
        <v>5</v>
      </c>
      <c r="U25" s="102">
        <v>5</v>
      </c>
      <c r="X25" s="102" t="s">
        <v>88</v>
      </c>
    </row>
    <row r="26" spans="1:28" ht="12.75" x14ac:dyDescent="0.2">
      <c r="A26" s="101">
        <v>44730.454673321758</v>
      </c>
      <c r="B26" s="102" t="s">
        <v>66</v>
      </c>
      <c r="C26" s="102" t="s">
        <v>85</v>
      </c>
      <c r="D26" s="102" t="s">
        <v>18</v>
      </c>
      <c r="E26" s="103" t="s">
        <v>67</v>
      </c>
      <c r="F26" s="102" t="s">
        <v>120</v>
      </c>
      <c r="G26" s="102">
        <v>0</v>
      </c>
      <c r="H26" s="102">
        <v>1</v>
      </c>
      <c r="I26" s="102">
        <v>1</v>
      </c>
      <c r="J26" s="102">
        <v>0</v>
      </c>
      <c r="K26" s="102">
        <v>0</v>
      </c>
      <c r="L26" s="102">
        <v>0</v>
      </c>
      <c r="M26" s="102">
        <v>0</v>
      </c>
      <c r="N26" s="102" t="s">
        <v>15</v>
      </c>
      <c r="O26" s="102">
        <v>4</v>
      </c>
      <c r="P26" s="102">
        <v>3</v>
      </c>
      <c r="Q26" s="102">
        <v>4</v>
      </c>
      <c r="R26" s="102">
        <v>4</v>
      </c>
      <c r="S26" s="102">
        <v>4</v>
      </c>
      <c r="T26" s="102">
        <v>3</v>
      </c>
      <c r="U26" s="102">
        <v>4</v>
      </c>
      <c r="W26" s="102" t="s">
        <v>132</v>
      </c>
      <c r="X26" s="102" t="s">
        <v>88</v>
      </c>
    </row>
    <row r="27" spans="1:28" ht="12.75" x14ac:dyDescent="0.2">
      <c r="A27" s="101">
        <v>44730.455198796291</v>
      </c>
      <c r="B27" s="102" t="s">
        <v>66</v>
      </c>
      <c r="C27" s="102" t="s">
        <v>85</v>
      </c>
      <c r="D27" s="102" t="s">
        <v>86</v>
      </c>
      <c r="E27" s="102" t="s">
        <v>12</v>
      </c>
      <c r="F27" s="102" t="s">
        <v>133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 t="s">
        <v>19</v>
      </c>
      <c r="O27" s="102">
        <v>5</v>
      </c>
      <c r="P27" s="102">
        <v>5</v>
      </c>
      <c r="Q27" s="102">
        <v>5</v>
      </c>
      <c r="R27" s="102">
        <v>5</v>
      </c>
      <c r="S27" s="102">
        <v>5</v>
      </c>
      <c r="T27" s="102">
        <v>5</v>
      </c>
      <c r="U27" s="102">
        <v>5</v>
      </c>
      <c r="X27" s="102" t="s">
        <v>90</v>
      </c>
    </row>
    <row r="28" spans="1:28" ht="12.75" x14ac:dyDescent="0.2">
      <c r="A28" s="101">
        <v>44730.455346620365</v>
      </c>
      <c r="B28" s="102" t="s">
        <v>66</v>
      </c>
      <c r="C28" s="102" t="s">
        <v>85</v>
      </c>
      <c r="D28" s="102" t="s">
        <v>18</v>
      </c>
      <c r="E28" s="102" t="s">
        <v>134</v>
      </c>
      <c r="F28" s="102" t="s">
        <v>135</v>
      </c>
      <c r="G28" s="102">
        <v>0</v>
      </c>
      <c r="H28" s="102">
        <v>0</v>
      </c>
      <c r="I28" s="102">
        <v>1</v>
      </c>
      <c r="J28" s="102">
        <v>0</v>
      </c>
      <c r="K28" s="102">
        <v>0</v>
      </c>
      <c r="L28" s="102">
        <v>1</v>
      </c>
      <c r="M28" s="102">
        <v>0</v>
      </c>
      <c r="N28" s="102" t="s">
        <v>15</v>
      </c>
      <c r="O28" s="102">
        <v>4</v>
      </c>
      <c r="P28" s="102">
        <v>4</v>
      </c>
      <c r="Q28" s="102">
        <v>4</v>
      </c>
      <c r="R28" s="102">
        <v>4</v>
      </c>
      <c r="S28" s="102">
        <v>4</v>
      </c>
      <c r="T28" s="102">
        <v>4</v>
      </c>
      <c r="U28" s="102">
        <v>4</v>
      </c>
      <c r="X28" s="102" t="s">
        <v>88</v>
      </c>
      <c r="Z28" s="102" t="s">
        <v>136</v>
      </c>
      <c r="AA28" s="102" t="s">
        <v>117</v>
      </c>
      <c r="AB28" s="102" t="s">
        <v>137</v>
      </c>
    </row>
    <row r="29" spans="1:28" ht="12.75" x14ac:dyDescent="0.2">
      <c r="A29" s="101">
        <v>44730.455394988428</v>
      </c>
      <c r="B29" s="102" t="s">
        <v>66</v>
      </c>
      <c r="C29" s="102" t="s">
        <v>104</v>
      </c>
      <c r="D29" s="102" t="s">
        <v>16</v>
      </c>
      <c r="E29" s="102" t="s">
        <v>138</v>
      </c>
      <c r="F29" s="102" t="s">
        <v>139</v>
      </c>
      <c r="G29" s="102">
        <v>1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1</v>
      </c>
      <c r="N29" s="102" t="s">
        <v>15</v>
      </c>
      <c r="O29" s="102">
        <v>5</v>
      </c>
      <c r="P29" s="102">
        <v>5</v>
      </c>
      <c r="Q29" s="102">
        <v>5</v>
      </c>
      <c r="R29" s="102">
        <v>5</v>
      </c>
      <c r="S29" s="102">
        <v>5</v>
      </c>
      <c r="T29" s="102">
        <v>5</v>
      </c>
      <c r="U29" s="102">
        <v>5</v>
      </c>
      <c r="X29" s="102" t="s">
        <v>90</v>
      </c>
      <c r="Z29" s="102" t="s">
        <v>140</v>
      </c>
    </row>
    <row r="30" spans="1:28" ht="12.75" x14ac:dyDescent="0.2">
      <c r="A30" s="101">
        <v>44730.455722546292</v>
      </c>
      <c r="B30" s="102" t="s">
        <v>66</v>
      </c>
      <c r="C30" s="102" t="s">
        <v>85</v>
      </c>
      <c r="D30" s="102" t="s">
        <v>18</v>
      </c>
      <c r="E30" s="103" t="s">
        <v>67</v>
      </c>
      <c r="F30" s="102" t="s">
        <v>141</v>
      </c>
      <c r="G30" s="102">
        <v>1</v>
      </c>
      <c r="H30" s="102">
        <v>1</v>
      </c>
      <c r="I30" s="102">
        <v>1</v>
      </c>
      <c r="J30" s="102">
        <v>1</v>
      </c>
      <c r="K30" s="102">
        <v>0</v>
      </c>
      <c r="L30" s="102">
        <v>0</v>
      </c>
      <c r="M30" s="102">
        <v>1</v>
      </c>
      <c r="N30" s="102" t="s">
        <v>17</v>
      </c>
      <c r="O30" s="102">
        <v>5</v>
      </c>
      <c r="P30" s="102">
        <v>4</v>
      </c>
      <c r="Q30" s="102">
        <v>5</v>
      </c>
      <c r="R30" s="102">
        <v>4</v>
      </c>
      <c r="S30" s="102">
        <v>4</v>
      </c>
      <c r="T30" s="102">
        <v>4</v>
      </c>
      <c r="U30" s="102">
        <v>4</v>
      </c>
      <c r="V30" s="102" t="s">
        <v>142</v>
      </c>
      <c r="X30" s="102" t="s">
        <v>88</v>
      </c>
      <c r="Z30" s="102" t="s">
        <v>143</v>
      </c>
    </row>
    <row r="31" spans="1:28" ht="12.75" x14ac:dyDescent="0.2">
      <c r="A31" s="101">
        <v>44730.455782546298</v>
      </c>
      <c r="B31" s="102" t="s">
        <v>66</v>
      </c>
      <c r="C31" s="102" t="s">
        <v>85</v>
      </c>
      <c r="D31" s="102" t="s">
        <v>86</v>
      </c>
      <c r="E31" s="102" t="s">
        <v>67</v>
      </c>
      <c r="F31" s="102" t="s">
        <v>89</v>
      </c>
      <c r="G31" s="102">
        <v>1</v>
      </c>
      <c r="H31" s="102">
        <v>1</v>
      </c>
      <c r="I31" s="102">
        <v>0</v>
      </c>
      <c r="J31" s="102">
        <v>0</v>
      </c>
      <c r="K31" s="102">
        <v>0</v>
      </c>
      <c r="L31" s="102">
        <v>0</v>
      </c>
      <c r="M31" s="102">
        <v>1</v>
      </c>
      <c r="N31" s="102" t="s">
        <v>17</v>
      </c>
      <c r="O31" s="102">
        <v>3</v>
      </c>
      <c r="P31" s="102">
        <v>4</v>
      </c>
      <c r="Q31" s="102">
        <v>4</v>
      </c>
      <c r="R31" s="102">
        <v>4</v>
      </c>
      <c r="S31" s="102">
        <v>4</v>
      </c>
      <c r="T31" s="102">
        <v>4</v>
      </c>
      <c r="U31" s="102">
        <v>3</v>
      </c>
      <c r="V31" s="102" t="s">
        <v>144</v>
      </c>
      <c r="X31" s="102" t="s">
        <v>90</v>
      </c>
      <c r="Z31" s="102" t="s">
        <v>145</v>
      </c>
      <c r="AA31" s="102" t="s">
        <v>146</v>
      </c>
      <c r="AB31" s="102" t="s">
        <v>147</v>
      </c>
    </row>
    <row r="32" spans="1:28" ht="12.75" x14ac:dyDescent="0.2">
      <c r="A32" s="101">
        <v>44730.456284456013</v>
      </c>
      <c r="B32" s="102" t="s">
        <v>66</v>
      </c>
      <c r="C32" s="102" t="s">
        <v>104</v>
      </c>
      <c r="D32" s="102" t="s">
        <v>16</v>
      </c>
      <c r="E32" s="102" t="s">
        <v>67</v>
      </c>
      <c r="F32" s="103" t="s">
        <v>222</v>
      </c>
      <c r="G32" s="102">
        <v>1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1</v>
      </c>
      <c r="N32" s="102" t="s">
        <v>17</v>
      </c>
      <c r="O32" s="102">
        <v>5</v>
      </c>
      <c r="P32" s="102">
        <v>4</v>
      </c>
      <c r="Q32" s="102">
        <v>5</v>
      </c>
      <c r="R32" s="102">
        <v>4</v>
      </c>
      <c r="S32" s="102">
        <v>4</v>
      </c>
      <c r="T32" s="102">
        <v>5</v>
      </c>
      <c r="U32" s="102">
        <v>5</v>
      </c>
      <c r="X32" s="102" t="s">
        <v>88</v>
      </c>
      <c r="AA32" s="102" t="s">
        <v>148</v>
      </c>
      <c r="AB32" s="102" t="s">
        <v>149</v>
      </c>
    </row>
    <row r="33" spans="1:28" ht="12.75" x14ac:dyDescent="0.2">
      <c r="A33" s="101">
        <v>44730.456501990746</v>
      </c>
      <c r="B33" s="102" t="s">
        <v>66</v>
      </c>
      <c r="C33" s="102" t="s">
        <v>104</v>
      </c>
      <c r="D33" s="102" t="s">
        <v>20</v>
      </c>
      <c r="E33" s="102" t="s">
        <v>12</v>
      </c>
      <c r="F33" s="102" t="s">
        <v>87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1</v>
      </c>
      <c r="M33" s="102">
        <v>0</v>
      </c>
      <c r="N33" s="102" t="s">
        <v>15</v>
      </c>
      <c r="O33" s="102">
        <v>5</v>
      </c>
      <c r="P33" s="102">
        <v>5</v>
      </c>
      <c r="Q33" s="102">
        <v>5</v>
      </c>
      <c r="R33" s="102">
        <v>5</v>
      </c>
      <c r="S33" s="102">
        <v>5</v>
      </c>
      <c r="T33" s="102">
        <v>5</v>
      </c>
      <c r="U33" s="102">
        <v>5</v>
      </c>
      <c r="X33" s="102" t="s">
        <v>90</v>
      </c>
      <c r="Z33" s="102" t="s">
        <v>150</v>
      </c>
      <c r="AA33" s="102" t="s">
        <v>112</v>
      </c>
      <c r="AB33" s="102" t="s">
        <v>151</v>
      </c>
    </row>
    <row r="34" spans="1:28" ht="12.75" x14ac:dyDescent="0.2">
      <c r="A34" s="101">
        <v>44730.457083125002</v>
      </c>
      <c r="B34" s="102" t="s">
        <v>66</v>
      </c>
      <c r="C34" s="102" t="s">
        <v>85</v>
      </c>
      <c r="D34" s="102" t="s">
        <v>18</v>
      </c>
      <c r="E34" s="102" t="s">
        <v>152</v>
      </c>
      <c r="F34" s="102" t="s">
        <v>152</v>
      </c>
      <c r="G34" s="102">
        <v>0</v>
      </c>
      <c r="H34" s="102">
        <v>0</v>
      </c>
      <c r="I34" s="102">
        <v>0</v>
      </c>
      <c r="J34" s="102">
        <v>1</v>
      </c>
      <c r="K34" s="102">
        <v>0</v>
      </c>
      <c r="L34" s="102">
        <v>0</v>
      </c>
      <c r="M34" s="102">
        <v>1</v>
      </c>
      <c r="N34" s="102" t="s">
        <v>15</v>
      </c>
      <c r="O34" s="102">
        <v>4</v>
      </c>
      <c r="P34" s="102">
        <v>4</v>
      </c>
      <c r="Q34" s="102">
        <v>5</v>
      </c>
      <c r="R34" s="102">
        <v>5</v>
      </c>
      <c r="S34" s="102">
        <v>4</v>
      </c>
      <c r="T34" s="102">
        <v>5</v>
      </c>
      <c r="U34" s="102">
        <v>4</v>
      </c>
      <c r="X34" s="102" t="s">
        <v>90</v>
      </c>
    </row>
    <row r="35" spans="1:28" ht="12.75" x14ac:dyDescent="0.2">
      <c r="A35" s="101">
        <v>44730.457137048608</v>
      </c>
      <c r="B35" s="102" t="s">
        <v>66</v>
      </c>
      <c r="C35" s="102" t="s">
        <v>85</v>
      </c>
      <c r="D35" s="102" t="s">
        <v>86</v>
      </c>
      <c r="E35" s="102" t="s">
        <v>12</v>
      </c>
      <c r="F35" s="102" t="s">
        <v>87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1</v>
      </c>
      <c r="M35" s="102">
        <v>1</v>
      </c>
      <c r="N35" s="102" t="s">
        <v>15</v>
      </c>
      <c r="O35" s="102">
        <v>4</v>
      </c>
      <c r="P35" s="102">
        <v>5</v>
      </c>
      <c r="Q35" s="102">
        <v>4</v>
      </c>
      <c r="R35" s="102">
        <v>4</v>
      </c>
      <c r="S35" s="102">
        <v>5</v>
      </c>
      <c r="T35" s="102">
        <v>5</v>
      </c>
      <c r="U35" s="102">
        <v>4</v>
      </c>
      <c r="V35" s="102" t="s">
        <v>14</v>
      </c>
      <c r="W35" s="102" t="s">
        <v>14</v>
      </c>
      <c r="X35" s="102" t="s">
        <v>90</v>
      </c>
      <c r="Y35" s="102" t="s">
        <v>14</v>
      </c>
      <c r="Z35" s="102" t="s">
        <v>153</v>
      </c>
      <c r="AA35" s="102" t="s">
        <v>154</v>
      </c>
      <c r="AB35" s="102" t="s">
        <v>155</v>
      </c>
    </row>
    <row r="36" spans="1:28" ht="12.75" x14ac:dyDescent="0.2">
      <c r="A36" s="101">
        <v>44730.457253703702</v>
      </c>
      <c r="B36" s="102" t="s">
        <v>66</v>
      </c>
      <c r="C36" s="102" t="s">
        <v>85</v>
      </c>
      <c r="D36" s="102" t="s">
        <v>18</v>
      </c>
      <c r="E36" s="102" t="s">
        <v>152</v>
      </c>
      <c r="F36" s="102" t="s">
        <v>152</v>
      </c>
      <c r="G36" s="102">
        <v>1</v>
      </c>
      <c r="H36" s="102">
        <v>0</v>
      </c>
      <c r="I36" s="102">
        <v>1</v>
      </c>
      <c r="J36" s="102">
        <v>0</v>
      </c>
      <c r="K36" s="102">
        <v>0</v>
      </c>
      <c r="L36" s="102">
        <v>0</v>
      </c>
      <c r="M36" s="102">
        <v>1</v>
      </c>
      <c r="N36" s="102" t="s">
        <v>17</v>
      </c>
      <c r="O36" s="102">
        <v>5</v>
      </c>
      <c r="P36" s="102">
        <v>5</v>
      </c>
      <c r="Q36" s="102">
        <v>5</v>
      </c>
      <c r="R36" s="102">
        <v>5</v>
      </c>
      <c r="S36" s="102">
        <v>5</v>
      </c>
      <c r="T36" s="102">
        <v>5</v>
      </c>
      <c r="U36" s="102">
        <v>5</v>
      </c>
      <c r="X36" s="102" t="s">
        <v>90</v>
      </c>
      <c r="Z36" s="102" t="s">
        <v>156</v>
      </c>
      <c r="AA36" s="102" t="s">
        <v>157</v>
      </c>
      <c r="AB36" s="102" t="s">
        <v>158</v>
      </c>
    </row>
    <row r="37" spans="1:28" ht="12.75" x14ac:dyDescent="0.2">
      <c r="A37" s="101">
        <v>44730.45728722222</v>
      </c>
      <c r="B37" s="102" t="s">
        <v>66</v>
      </c>
      <c r="C37" s="102" t="s">
        <v>85</v>
      </c>
      <c r="D37" s="102" t="s">
        <v>18</v>
      </c>
      <c r="E37" s="102" t="s">
        <v>12</v>
      </c>
      <c r="F37" s="102" t="s">
        <v>117</v>
      </c>
      <c r="G37" s="102">
        <v>1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 t="s">
        <v>17</v>
      </c>
      <c r="O37" s="102">
        <v>4</v>
      </c>
      <c r="P37" s="102">
        <v>4</v>
      </c>
      <c r="Q37" s="102">
        <v>4</v>
      </c>
      <c r="R37" s="102">
        <v>4</v>
      </c>
      <c r="S37" s="102">
        <v>4</v>
      </c>
      <c r="T37" s="102">
        <v>4</v>
      </c>
      <c r="U37" s="102">
        <v>4</v>
      </c>
      <c r="X37" s="102" t="s">
        <v>90</v>
      </c>
    </row>
    <row r="38" spans="1:28" ht="12.75" x14ac:dyDescent="0.2">
      <c r="A38" s="101">
        <v>44730.457374537036</v>
      </c>
      <c r="B38" s="102" t="s">
        <v>66</v>
      </c>
      <c r="C38" s="102" t="s">
        <v>85</v>
      </c>
      <c r="D38" s="102" t="s">
        <v>86</v>
      </c>
      <c r="E38" s="102" t="s">
        <v>12</v>
      </c>
      <c r="F38" s="102" t="s">
        <v>87</v>
      </c>
      <c r="G38" s="102">
        <v>1</v>
      </c>
      <c r="H38" s="102">
        <v>0</v>
      </c>
      <c r="I38" s="102">
        <v>1</v>
      </c>
      <c r="J38" s="102">
        <v>0</v>
      </c>
      <c r="K38" s="102">
        <v>0</v>
      </c>
      <c r="L38" s="102">
        <v>1</v>
      </c>
      <c r="M38" s="102">
        <v>0</v>
      </c>
      <c r="N38" s="102" t="s">
        <v>15</v>
      </c>
      <c r="O38" s="102">
        <v>5</v>
      </c>
      <c r="P38" s="102">
        <v>5</v>
      </c>
      <c r="Q38" s="102">
        <v>5</v>
      </c>
      <c r="R38" s="102">
        <v>5</v>
      </c>
      <c r="S38" s="102">
        <v>5</v>
      </c>
      <c r="T38" s="102">
        <v>5</v>
      </c>
      <c r="U38" s="102">
        <v>5</v>
      </c>
      <c r="X38" s="102" t="s">
        <v>90</v>
      </c>
      <c r="Z38" s="102" t="s">
        <v>159</v>
      </c>
    </row>
    <row r="39" spans="1:28" ht="12.75" x14ac:dyDescent="0.2">
      <c r="A39" s="101">
        <v>44730.45752009259</v>
      </c>
      <c r="B39" s="102" t="s">
        <v>66</v>
      </c>
      <c r="C39" s="102" t="s">
        <v>104</v>
      </c>
      <c r="D39" s="102" t="s">
        <v>16</v>
      </c>
      <c r="E39" s="103" t="s">
        <v>160</v>
      </c>
      <c r="F39" s="102" t="s">
        <v>161</v>
      </c>
      <c r="G39" s="102">
        <v>1</v>
      </c>
      <c r="H39" s="102">
        <v>0</v>
      </c>
      <c r="I39" s="102">
        <v>1</v>
      </c>
      <c r="J39" s="102">
        <v>0</v>
      </c>
      <c r="K39" s="102">
        <v>1</v>
      </c>
      <c r="L39" s="102">
        <v>0</v>
      </c>
      <c r="M39" s="102">
        <v>1</v>
      </c>
      <c r="N39" s="102" t="s">
        <v>19</v>
      </c>
      <c r="O39" s="102">
        <v>5</v>
      </c>
      <c r="P39" s="102">
        <v>5</v>
      </c>
      <c r="Q39" s="102">
        <v>5</v>
      </c>
      <c r="R39" s="102">
        <v>5</v>
      </c>
      <c r="S39" s="102">
        <v>5</v>
      </c>
      <c r="T39" s="102">
        <v>5</v>
      </c>
      <c r="U39" s="102">
        <v>5</v>
      </c>
      <c r="W39" s="102" t="s">
        <v>162</v>
      </c>
      <c r="X39" s="102" t="s">
        <v>90</v>
      </c>
      <c r="Z39" s="102" t="s">
        <v>163</v>
      </c>
      <c r="AA39" s="102" t="s">
        <v>164</v>
      </c>
      <c r="AB39" s="102" t="s">
        <v>165</v>
      </c>
    </row>
    <row r="40" spans="1:28" ht="12.75" x14ac:dyDescent="0.2">
      <c r="A40" s="101">
        <v>44730.457943761576</v>
      </c>
      <c r="B40" s="102" t="s">
        <v>66</v>
      </c>
      <c r="C40" s="102" t="s">
        <v>85</v>
      </c>
      <c r="D40" s="102" t="s">
        <v>86</v>
      </c>
      <c r="E40" s="103" t="s">
        <v>21</v>
      </c>
      <c r="F40" s="103" t="s">
        <v>21</v>
      </c>
      <c r="G40" s="102">
        <v>1</v>
      </c>
      <c r="H40" s="102">
        <v>0</v>
      </c>
      <c r="I40" s="102">
        <v>1</v>
      </c>
      <c r="J40" s="102">
        <v>0</v>
      </c>
      <c r="K40" s="102">
        <v>0</v>
      </c>
      <c r="L40" s="102">
        <v>1</v>
      </c>
      <c r="M40" s="102">
        <v>0</v>
      </c>
      <c r="N40" s="102" t="s">
        <v>17</v>
      </c>
      <c r="O40" s="102">
        <v>5</v>
      </c>
      <c r="P40" s="102">
        <v>5</v>
      </c>
      <c r="Q40" s="102">
        <v>5</v>
      </c>
      <c r="R40" s="102">
        <v>5</v>
      </c>
      <c r="S40" s="102">
        <v>5</v>
      </c>
      <c r="T40" s="102">
        <v>5</v>
      </c>
      <c r="U40" s="102">
        <v>5</v>
      </c>
      <c r="X40" s="102" t="s">
        <v>88</v>
      </c>
      <c r="Z40" s="102" t="s">
        <v>166</v>
      </c>
      <c r="AA40" s="102" t="s">
        <v>167</v>
      </c>
      <c r="AB40" s="102" t="s">
        <v>168</v>
      </c>
    </row>
    <row r="41" spans="1:28" ht="12.75" x14ac:dyDescent="0.2">
      <c r="A41" s="101">
        <v>44730.458133067128</v>
      </c>
      <c r="B41" s="102" t="s">
        <v>66</v>
      </c>
      <c r="C41" s="102" t="s">
        <v>104</v>
      </c>
      <c r="D41" s="102" t="s">
        <v>169</v>
      </c>
      <c r="E41" s="103" t="s">
        <v>134</v>
      </c>
      <c r="F41" s="102" t="s">
        <v>134</v>
      </c>
      <c r="G41" s="102">
        <v>1</v>
      </c>
      <c r="H41" s="102">
        <v>1</v>
      </c>
      <c r="I41" s="102">
        <v>1</v>
      </c>
      <c r="J41" s="102">
        <v>1</v>
      </c>
      <c r="K41" s="102">
        <v>1</v>
      </c>
      <c r="L41" s="102">
        <v>1</v>
      </c>
      <c r="M41" s="102">
        <v>1</v>
      </c>
      <c r="N41" s="102" t="s">
        <v>17</v>
      </c>
      <c r="O41" s="102">
        <v>4</v>
      </c>
      <c r="P41" s="102">
        <v>4</v>
      </c>
      <c r="Q41" s="102">
        <v>4</v>
      </c>
      <c r="R41" s="102">
        <v>4</v>
      </c>
      <c r="S41" s="102">
        <v>4</v>
      </c>
      <c r="T41" s="102">
        <v>4</v>
      </c>
      <c r="U41" s="102">
        <v>4</v>
      </c>
      <c r="X41" s="102" t="s">
        <v>88</v>
      </c>
      <c r="Z41" s="102" t="s">
        <v>170</v>
      </c>
      <c r="AA41" s="102" t="s">
        <v>171</v>
      </c>
      <c r="AB41" s="102" t="s">
        <v>172</v>
      </c>
    </row>
    <row r="42" spans="1:28" ht="12.75" x14ac:dyDescent="0.2">
      <c r="A42" s="101">
        <v>44730.458246898153</v>
      </c>
      <c r="B42" s="102" t="s">
        <v>66</v>
      </c>
      <c r="C42" s="102" t="s">
        <v>104</v>
      </c>
      <c r="D42" s="102" t="s">
        <v>20</v>
      </c>
      <c r="E42" s="102" t="s">
        <v>152</v>
      </c>
      <c r="F42" s="102" t="s">
        <v>152</v>
      </c>
      <c r="G42" s="102">
        <v>1</v>
      </c>
      <c r="H42" s="102">
        <v>0</v>
      </c>
      <c r="I42" s="102">
        <v>1</v>
      </c>
      <c r="J42" s="102">
        <v>0</v>
      </c>
      <c r="K42" s="102">
        <v>0</v>
      </c>
      <c r="L42" s="102">
        <v>0</v>
      </c>
      <c r="M42" s="102">
        <v>1</v>
      </c>
      <c r="N42" s="102" t="s">
        <v>17</v>
      </c>
      <c r="O42" s="102">
        <v>5</v>
      </c>
      <c r="P42" s="102">
        <v>4</v>
      </c>
      <c r="Q42" s="102">
        <v>5</v>
      </c>
      <c r="R42" s="102">
        <v>5</v>
      </c>
      <c r="S42" s="102">
        <v>4</v>
      </c>
      <c r="T42" s="102">
        <v>5</v>
      </c>
      <c r="U42" s="102">
        <v>5</v>
      </c>
      <c r="V42" s="102" t="s">
        <v>173</v>
      </c>
      <c r="X42" s="102" t="s">
        <v>90</v>
      </c>
      <c r="Z42" s="102" t="s">
        <v>174</v>
      </c>
      <c r="AA42" s="102" t="s">
        <v>175</v>
      </c>
      <c r="AB42" s="102" t="s">
        <v>176</v>
      </c>
    </row>
    <row r="43" spans="1:28" ht="12.75" x14ac:dyDescent="0.2">
      <c r="A43" s="101">
        <v>44730.458288229165</v>
      </c>
      <c r="B43" s="102" t="s">
        <v>66</v>
      </c>
      <c r="C43" s="102" t="s">
        <v>85</v>
      </c>
      <c r="D43" s="102" t="s">
        <v>86</v>
      </c>
      <c r="E43" s="102" t="s">
        <v>12</v>
      </c>
      <c r="F43" s="102" t="s">
        <v>87</v>
      </c>
      <c r="G43" s="102">
        <v>0</v>
      </c>
      <c r="H43" s="102">
        <v>0</v>
      </c>
      <c r="I43" s="102">
        <v>0</v>
      </c>
      <c r="J43" s="102">
        <v>0</v>
      </c>
      <c r="K43" s="102">
        <v>1</v>
      </c>
      <c r="L43" s="102">
        <v>0</v>
      </c>
      <c r="M43" s="102">
        <v>0</v>
      </c>
      <c r="N43" s="102" t="s">
        <v>15</v>
      </c>
      <c r="O43" s="102">
        <v>5</v>
      </c>
      <c r="P43" s="102">
        <v>5</v>
      </c>
      <c r="Q43" s="102">
        <v>5</v>
      </c>
      <c r="R43" s="102">
        <v>5</v>
      </c>
      <c r="S43" s="102">
        <v>5</v>
      </c>
      <c r="T43" s="102">
        <v>5</v>
      </c>
      <c r="U43" s="102">
        <v>5</v>
      </c>
      <c r="V43" s="102" t="s">
        <v>24</v>
      </c>
      <c r="W43" s="102" t="s">
        <v>24</v>
      </c>
      <c r="X43" s="102" t="s">
        <v>96</v>
      </c>
      <c r="Z43" s="102" t="s">
        <v>14</v>
      </c>
      <c r="AA43" s="102" t="s">
        <v>14</v>
      </c>
      <c r="AB43" s="102" t="s">
        <v>14</v>
      </c>
    </row>
    <row r="44" spans="1:28" ht="12.75" x14ac:dyDescent="0.2">
      <c r="A44" s="101">
        <v>44730.459079733795</v>
      </c>
      <c r="B44" s="102" t="s">
        <v>66</v>
      </c>
      <c r="C44" s="102" t="s">
        <v>85</v>
      </c>
      <c r="D44" s="102" t="s">
        <v>18</v>
      </c>
      <c r="E44" s="102" t="s">
        <v>68</v>
      </c>
      <c r="F44" s="102" t="s">
        <v>177</v>
      </c>
      <c r="G44" s="102">
        <v>0</v>
      </c>
      <c r="H44" s="102">
        <v>0</v>
      </c>
      <c r="I44" s="102">
        <v>1</v>
      </c>
      <c r="J44" s="102">
        <v>0</v>
      </c>
      <c r="K44" s="102">
        <v>1</v>
      </c>
      <c r="L44" s="102">
        <v>0</v>
      </c>
      <c r="M44" s="102">
        <v>1</v>
      </c>
      <c r="N44" s="102" t="s">
        <v>15</v>
      </c>
      <c r="O44" s="102">
        <v>4</v>
      </c>
      <c r="P44" s="102">
        <v>5</v>
      </c>
      <c r="Q44" s="102">
        <v>5</v>
      </c>
      <c r="R44" s="102">
        <v>4</v>
      </c>
      <c r="S44" s="102">
        <v>4</v>
      </c>
      <c r="T44" s="102">
        <v>4</v>
      </c>
      <c r="U44" s="102">
        <v>5</v>
      </c>
      <c r="X44" s="102" t="s">
        <v>90</v>
      </c>
      <c r="Z44" s="102" t="s">
        <v>178</v>
      </c>
      <c r="AA44" s="102" t="s">
        <v>179</v>
      </c>
      <c r="AB44" s="102" t="s">
        <v>180</v>
      </c>
    </row>
    <row r="45" spans="1:28" ht="12.75" x14ac:dyDescent="0.2">
      <c r="A45" s="101">
        <v>44730.459452569441</v>
      </c>
      <c r="B45" s="102" t="s">
        <v>66</v>
      </c>
      <c r="C45" s="102" t="s">
        <v>85</v>
      </c>
      <c r="D45" s="102" t="s">
        <v>18</v>
      </c>
      <c r="E45" s="102" t="s">
        <v>134</v>
      </c>
      <c r="F45" s="102" t="s">
        <v>181</v>
      </c>
      <c r="G45" s="102">
        <v>1</v>
      </c>
      <c r="H45" s="102">
        <v>0</v>
      </c>
      <c r="I45" s="102">
        <v>1</v>
      </c>
      <c r="J45" s="102">
        <v>1</v>
      </c>
      <c r="K45" s="102">
        <v>1</v>
      </c>
      <c r="L45" s="102">
        <v>1</v>
      </c>
      <c r="M45" s="102">
        <v>1</v>
      </c>
      <c r="N45" s="102" t="s">
        <v>15</v>
      </c>
      <c r="O45" s="102">
        <v>4</v>
      </c>
      <c r="P45" s="102">
        <v>5</v>
      </c>
      <c r="Q45" s="102">
        <v>5</v>
      </c>
      <c r="R45" s="102">
        <v>5</v>
      </c>
      <c r="S45" s="102">
        <v>5</v>
      </c>
      <c r="T45" s="102">
        <v>5</v>
      </c>
      <c r="U45" s="102">
        <v>5</v>
      </c>
      <c r="V45" s="102" t="s">
        <v>182</v>
      </c>
      <c r="X45" s="102" t="s">
        <v>107</v>
      </c>
      <c r="Z45" s="102" t="s">
        <v>183</v>
      </c>
      <c r="AA45" s="102" t="s">
        <v>184</v>
      </c>
      <c r="AB45" s="102" t="s">
        <v>185</v>
      </c>
    </row>
    <row r="46" spans="1:28" ht="12.75" x14ac:dyDescent="0.2">
      <c r="A46" s="101">
        <v>44730.461066736112</v>
      </c>
      <c r="B46" s="102" t="s">
        <v>66</v>
      </c>
      <c r="C46" s="102" t="s">
        <v>85</v>
      </c>
      <c r="D46" s="102" t="s">
        <v>86</v>
      </c>
      <c r="E46" s="102" t="s">
        <v>12</v>
      </c>
      <c r="F46" s="102" t="s">
        <v>22</v>
      </c>
      <c r="G46" s="102">
        <v>1</v>
      </c>
      <c r="H46" s="102">
        <v>1</v>
      </c>
      <c r="I46" s="102">
        <v>1</v>
      </c>
      <c r="J46" s="102">
        <v>1</v>
      </c>
      <c r="K46" s="102">
        <v>1</v>
      </c>
      <c r="L46" s="102">
        <v>1</v>
      </c>
      <c r="M46" s="102">
        <v>1</v>
      </c>
      <c r="N46" s="102" t="s">
        <v>17</v>
      </c>
      <c r="O46" s="102">
        <v>5</v>
      </c>
      <c r="P46" s="102">
        <v>5</v>
      </c>
      <c r="Q46" s="102">
        <v>5</v>
      </c>
      <c r="R46" s="102">
        <v>5</v>
      </c>
      <c r="S46" s="102">
        <v>5</v>
      </c>
      <c r="T46" s="102">
        <v>5</v>
      </c>
      <c r="U46" s="102">
        <v>5</v>
      </c>
      <c r="V46" s="102" t="s">
        <v>14</v>
      </c>
      <c r="W46" s="102" t="s">
        <v>14</v>
      </c>
      <c r="X46" s="102" t="s">
        <v>90</v>
      </c>
      <c r="Y46" s="102" t="s">
        <v>14</v>
      </c>
      <c r="Z46" s="102" t="s">
        <v>186</v>
      </c>
      <c r="AA46" s="102" t="s">
        <v>187</v>
      </c>
      <c r="AB46" s="102" t="s">
        <v>188</v>
      </c>
    </row>
    <row r="47" spans="1:28" ht="12.75" x14ac:dyDescent="0.2">
      <c r="A47" s="101">
        <v>44730.461338703702</v>
      </c>
      <c r="B47" s="102" t="s">
        <v>66</v>
      </c>
      <c r="C47" s="102" t="s">
        <v>85</v>
      </c>
      <c r="D47" s="102" t="s">
        <v>18</v>
      </c>
      <c r="E47" s="102" t="s">
        <v>134</v>
      </c>
      <c r="F47" s="102" t="s">
        <v>134</v>
      </c>
      <c r="G47" s="102">
        <v>0</v>
      </c>
      <c r="H47" s="102">
        <v>0</v>
      </c>
      <c r="I47" s="102">
        <v>1</v>
      </c>
      <c r="J47" s="102">
        <v>0</v>
      </c>
      <c r="K47" s="102">
        <v>0</v>
      </c>
      <c r="L47" s="102">
        <v>1</v>
      </c>
      <c r="M47" s="102">
        <v>0</v>
      </c>
      <c r="N47" s="102" t="s">
        <v>17</v>
      </c>
      <c r="O47" s="102">
        <v>4</v>
      </c>
      <c r="P47" s="102">
        <v>4</v>
      </c>
      <c r="Q47" s="102">
        <v>4</v>
      </c>
      <c r="R47" s="102">
        <v>4</v>
      </c>
      <c r="S47" s="102">
        <v>4</v>
      </c>
      <c r="T47" s="102">
        <v>4</v>
      </c>
      <c r="U47" s="102">
        <v>4</v>
      </c>
      <c r="X47" s="102" t="s">
        <v>88</v>
      </c>
    </row>
    <row r="48" spans="1:28" ht="12.75" x14ac:dyDescent="0.2">
      <c r="A48" s="101">
        <v>44730.465988900462</v>
      </c>
      <c r="B48" s="102" t="s">
        <v>66</v>
      </c>
      <c r="C48" s="102" t="s">
        <v>85</v>
      </c>
      <c r="D48" s="102" t="s">
        <v>86</v>
      </c>
      <c r="E48" s="102" t="s">
        <v>12</v>
      </c>
      <c r="F48" s="102" t="s">
        <v>87</v>
      </c>
      <c r="G48" s="102">
        <v>1</v>
      </c>
      <c r="H48" s="102">
        <v>0</v>
      </c>
      <c r="I48" s="102">
        <v>1</v>
      </c>
      <c r="J48" s="102">
        <v>0</v>
      </c>
      <c r="K48" s="102">
        <v>0</v>
      </c>
      <c r="L48" s="102">
        <v>1</v>
      </c>
      <c r="M48" s="102">
        <v>1</v>
      </c>
      <c r="N48" s="102" t="s">
        <v>17</v>
      </c>
      <c r="O48" s="102">
        <v>5</v>
      </c>
      <c r="P48" s="102">
        <v>5</v>
      </c>
      <c r="Q48" s="102">
        <v>4</v>
      </c>
      <c r="R48" s="102">
        <v>4</v>
      </c>
      <c r="S48" s="102">
        <v>4</v>
      </c>
      <c r="T48" s="102">
        <v>4</v>
      </c>
      <c r="U48" s="102">
        <v>5</v>
      </c>
      <c r="X48" s="102" t="s">
        <v>90</v>
      </c>
    </row>
    <row r="49" spans="1:27" ht="12.75" x14ac:dyDescent="0.2">
      <c r="A49" s="101">
        <v>44730.467793912037</v>
      </c>
      <c r="B49" s="102" t="s">
        <v>66</v>
      </c>
      <c r="C49" s="102" t="s">
        <v>104</v>
      </c>
      <c r="D49" s="102" t="s">
        <v>20</v>
      </c>
      <c r="E49" s="102" t="s">
        <v>12</v>
      </c>
      <c r="F49" s="102" t="s">
        <v>87</v>
      </c>
      <c r="G49" s="102">
        <v>1</v>
      </c>
      <c r="H49" s="102">
        <v>1</v>
      </c>
      <c r="I49" s="102">
        <v>1</v>
      </c>
      <c r="J49" s="102">
        <v>1</v>
      </c>
      <c r="K49" s="102">
        <v>1</v>
      </c>
      <c r="L49" s="102">
        <v>1</v>
      </c>
      <c r="M49" s="102">
        <v>1</v>
      </c>
      <c r="N49" s="102" t="s">
        <v>15</v>
      </c>
      <c r="O49" s="102">
        <v>5</v>
      </c>
      <c r="P49" s="102">
        <v>5</v>
      </c>
      <c r="Q49" s="102">
        <v>5</v>
      </c>
      <c r="R49" s="102">
        <v>5</v>
      </c>
      <c r="S49" s="102">
        <v>5</v>
      </c>
      <c r="T49" s="102">
        <v>5</v>
      </c>
      <c r="U49" s="102">
        <v>5</v>
      </c>
      <c r="X49" s="102" t="s">
        <v>90</v>
      </c>
    </row>
    <row r="50" spans="1:27" ht="12.75" x14ac:dyDescent="0.2">
      <c r="A50" s="101">
        <v>44730.469946249999</v>
      </c>
      <c r="B50" s="102" t="s">
        <v>66</v>
      </c>
      <c r="C50" s="102" t="s">
        <v>85</v>
      </c>
      <c r="D50" s="102" t="s">
        <v>86</v>
      </c>
      <c r="E50" s="102" t="s">
        <v>12</v>
      </c>
      <c r="F50" s="102" t="s">
        <v>87</v>
      </c>
      <c r="G50" s="102">
        <v>1</v>
      </c>
      <c r="H50" s="102">
        <v>1</v>
      </c>
      <c r="I50" s="102">
        <v>0</v>
      </c>
      <c r="J50" s="102">
        <v>0</v>
      </c>
      <c r="K50" s="102">
        <v>0</v>
      </c>
      <c r="L50" s="102">
        <v>1</v>
      </c>
      <c r="M50" s="102">
        <v>1</v>
      </c>
      <c r="N50" s="102" t="s">
        <v>15</v>
      </c>
      <c r="O50" s="102">
        <v>4</v>
      </c>
      <c r="P50" s="102">
        <v>5</v>
      </c>
      <c r="Q50" s="102">
        <v>5</v>
      </c>
      <c r="R50" s="102">
        <v>4</v>
      </c>
      <c r="S50" s="102">
        <v>4</v>
      </c>
      <c r="T50" s="102">
        <v>4</v>
      </c>
      <c r="U50" s="102">
        <v>4</v>
      </c>
      <c r="X50" s="102" t="s">
        <v>90</v>
      </c>
      <c r="Z50" s="102" t="s">
        <v>189</v>
      </c>
      <c r="AA50" s="102" t="s">
        <v>190</v>
      </c>
    </row>
    <row r="51" spans="1:27" ht="12.75" x14ac:dyDescent="0.2">
      <c r="A51" s="101">
        <v>44730.477316180557</v>
      </c>
      <c r="B51" s="102" t="s">
        <v>66</v>
      </c>
      <c r="C51" s="102" t="s">
        <v>85</v>
      </c>
      <c r="D51" s="102" t="s">
        <v>86</v>
      </c>
      <c r="E51" s="102" t="s">
        <v>12</v>
      </c>
      <c r="F51" s="102" t="s">
        <v>192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1</v>
      </c>
      <c r="M51" s="102">
        <v>1</v>
      </c>
      <c r="N51" s="102" t="s">
        <v>13</v>
      </c>
      <c r="O51" s="102">
        <v>4</v>
      </c>
      <c r="P51" s="102">
        <v>5</v>
      </c>
      <c r="Q51" s="102">
        <v>5</v>
      </c>
      <c r="R51" s="102">
        <v>5</v>
      </c>
      <c r="S51" s="102">
        <v>5</v>
      </c>
      <c r="T51" s="102">
        <v>4</v>
      </c>
      <c r="U51" s="102">
        <v>4</v>
      </c>
      <c r="X51" s="102" t="s">
        <v>90</v>
      </c>
      <c r="Z51" s="102" t="s">
        <v>193</v>
      </c>
      <c r="AA51" s="102" t="s">
        <v>14</v>
      </c>
    </row>
    <row r="52" spans="1:27" ht="12.75" x14ac:dyDescent="0.2">
      <c r="A52" s="101">
        <v>44730.480253622685</v>
      </c>
      <c r="B52" s="102" t="s">
        <v>66</v>
      </c>
      <c r="C52" s="102" t="s">
        <v>104</v>
      </c>
      <c r="D52" s="102" t="s">
        <v>20</v>
      </c>
      <c r="E52" s="102" t="s">
        <v>12</v>
      </c>
      <c r="F52" s="102" t="s">
        <v>87</v>
      </c>
      <c r="G52" s="102">
        <v>1</v>
      </c>
      <c r="H52" s="102">
        <v>0</v>
      </c>
      <c r="I52" s="102">
        <v>1</v>
      </c>
      <c r="J52" s="102">
        <v>1</v>
      </c>
      <c r="K52" s="102">
        <v>0</v>
      </c>
      <c r="L52" s="102">
        <v>1</v>
      </c>
      <c r="M52" s="102">
        <v>1</v>
      </c>
      <c r="N52" s="102" t="s">
        <v>15</v>
      </c>
      <c r="O52" s="102">
        <v>2</v>
      </c>
      <c r="P52" s="102">
        <v>2</v>
      </c>
      <c r="Q52" s="102">
        <v>3</v>
      </c>
      <c r="R52" s="102">
        <v>3</v>
      </c>
      <c r="T52" s="102">
        <v>3</v>
      </c>
      <c r="U52" s="102">
        <v>3</v>
      </c>
      <c r="X52" s="102" t="s">
        <v>90</v>
      </c>
      <c r="AA52" s="102" t="s">
        <v>187</v>
      </c>
    </row>
    <row r="53" spans="1:27" ht="12.75" x14ac:dyDescent="0.2">
      <c r="A53" s="101">
        <v>44730.520923611111</v>
      </c>
      <c r="B53" s="102" t="s">
        <v>66</v>
      </c>
      <c r="C53" s="102" t="s">
        <v>85</v>
      </c>
      <c r="D53" s="102" t="s">
        <v>86</v>
      </c>
      <c r="E53" s="102" t="s">
        <v>12</v>
      </c>
      <c r="F53" s="102" t="s">
        <v>22</v>
      </c>
      <c r="G53" s="102">
        <v>1</v>
      </c>
      <c r="H53" s="102">
        <v>0</v>
      </c>
      <c r="I53" s="102">
        <v>0</v>
      </c>
      <c r="J53" s="102">
        <v>0</v>
      </c>
      <c r="K53" s="102">
        <v>0</v>
      </c>
      <c r="L53" s="102">
        <v>1</v>
      </c>
      <c r="M53" s="102">
        <v>1</v>
      </c>
      <c r="N53" s="102" t="s">
        <v>17</v>
      </c>
      <c r="O53" s="102">
        <v>3</v>
      </c>
      <c r="P53" s="102">
        <v>4</v>
      </c>
      <c r="Q53" s="102">
        <v>3</v>
      </c>
      <c r="R53" s="102">
        <v>3</v>
      </c>
      <c r="S53" s="102">
        <v>3</v>
      </c>
      <c r="T53" s="102">
        <v>3</v>
      </c>
      <c r="U53" s="102">
        <v>3</v>
      </c>
      <c r="X53" s="102" t="s">
        <v>90</v>
      </c>
      <c r="Z53" s="102" t="s">
        <v>194</v>
      </c>
      <c r="AA53" s="102" t="s">
        <v>195</v>
      </c>
    </row>
    <row r="54" spans="1:27" ht="12.75" x14ac:dyDescent="0.2">
      <c r="A54" s="101">
        <v>44730.887786388892</v>
      </c>
      <c r="B54" s="102" t="s">
        <v>66</v>
      </c>
      <c r="C54" s="102" t="s">
        <v>85</v>
      </c>
      <c r="D54" s="102" t="s">
        <v>18</v>
      </c>
      <c r="E54" s="103" t="s">
        <v>68</v>
      </c>
      <c r="F54" s="102" t="s">
        <v>197</v>
      </c>
      <c r="G54" s="102">
        <v>1</v>
      </c>
      <c r="H54" s="102">
        <v>1</v>
      </c>
      <c r="I54" s="102">
        <v>1</v>
      </c>
      <c r="J54" s="102">
        <v>0</v>
      </c>
      <c r="K54" s="102">
        <v>1</v>
      </c>
      <c r="L54" s="102">
        <v>0</v>
      </c>
      <c r="M54" s="102">
        <v>1</v>
      </c>
      <c r="N54" s="102" t="s">
        <v>15</v>
      </c>
      <c r="O54" s="102">
        <v>4</v>
      </c>
      <c r="P54" s="102">
        <v>5</v>
      </c>
      <c r="Q54" s="102">
        <v>4</v>
      </c>
      <c r="R54" s="102">
        <v>4</v>
      </c>
      <c r="S54" s="102">
        <v>4</v>
      </c>
      <c r="T54" s="102">
        <v>4</v>
      </c>
      <c r="U54" s="102">
        <v>4</v>
      </c>
      <c r="X54" s="102" t="s">
        <v>90</v>
      </c>
      <c r="Z54" s="102" t="s">
        <v>198</v>
      </c>
      <c r="AA54" s="102" t="s">
        <v>199</v>
      </c>
    </row>
    <row r="55" spans="1:27" ht="12.75" x14ac:dyDescent="0.2">
      <c r="A55" s="101">
        <v>44732.623221284724</v>
      </c>
      <c r="B55" s="102" t="s">
        <v>66</v>
      </c>
      <c r="C55" s="102" t="s">
        <v>85</v>
      </c>
      <c r="D55" s="102" t="s">
        <v>86</v>
      </c>
      <c r="E55" s="102" t="s">
        <v>12</v>
      </c>
      <c r="F55" s="102" t="s">
        <v>201</v>
      </c>
      <c r="G55" s="102">
        <v>1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 t="s">
        <v>15</v>
      </c>
      <c r="O55" s="102">
        <v>4</v>
      </c>
      <c r="P55" s="102">
        <v>4</v>
      </c>
      <c r="Q55" s="102">
        <v>4</v>
      </c>
      <c r="R55" s="102">
        <v>4</v>
      </c>
      <c r="S55" s="102">
        <v>4</v>
      </c>
      <c r="T55" s="102">
        <v>4</v>
      </c>
      <c r="U55" s="102">
        <v>4</v>
      </c>
      <c r="X55" s="102" t="s">
        <v>90</v>
      </c>
      <c r="Z55" s="102" t="s">
        <v>202</v>
      </c>
    </row>
    <row r="56" spans="1:27" ht="12.75" x14ac:dyDescent="0.2">
      <c r="A56" s="101">
        <v>44730.450647314814</v>
      </c>
      <c r="B56" s="102" t="s">
        <v>66</v>
      </c>
      <c r="C56" s="102" t="s">
        <v>85</v>
      </c>
      <c r="D56" s="102" t="s">
        <v>86</v>
      </c>
      <c r="E56" s="102" t="s">
        <v>12</v>
      </c>
      <c r="F56" s="102" t="s">
        <v>87</v>
      </c>
      <c r="G56" s="102">
        <v>1</v>
      </c>
      <c r="H56" s="102">
        <v>1</v>
      </c>
      <c r="I56" s="102">
        <v>1</v>
      </c>
      <c r="J56" s="102">
        <v>1</v>
      </c>
      <c r="K56" s="102">
        <v>1</v>
      </c>
      <c r="L56" s="102">
        <v>1</v>
      </c>
      <c r="M56" s="102">
        <v>0</v>
      </c>
      <c r="N56" s="102" t="s">
        <v>17</v>
      </c>
      <c r="O56" s="102">
        <v>4</v>
      </c>
      <c r="P56" s="102">
        <v>4</v>
      </c>
      <c r="Q56" s="102">
        <v>4</v>
      </c>
      <c r="R56" s="102">
        <v>4</v>
      </c>
      <c r="S56" s="102">
        <v>4</v>
      </c>
      <c r="T56" s="102">
        <v>4</v>
      </c>
      <c r="U56" s="102">
        <v>4</v>
      </c>
      <c r="V56" s="102" t="s">
        <v>14</v>
      </c>
      <c r="W56" s="102" t="s">
        <v>14</v>
      </c>
      <c r="X56" s="102" t="s">
        <v>88</v>
      </c>
      <c r="Y56" s="102" t="s">
        <v>14</v>
      </c>
      <c r="Z56" s="102" t="s">
        <v>14</v>
      </c>
      <c r="AA56" s="102" t="s">
        <v>14</v>
      </c>
    </row>
    <row r="57" spans="1:27" ht="12.75" x14ac:dyDescent="0.2">
      <c r="A57" s="101">
        <v>44730.450936469904</v>
      </c>
      <c r="B57" s="102" t="s">
        <v>66</v>
      </c>
      <c r="C57" s="102" t="s">
        <v>85</v>
      </c>
      <c r="D57" s="102" t="s">
        <v>86</v>
      </c>
      <c r="E57" s="102" t="s">
        <v>67</v>
      </c>
      <c r="F57" s="102" t="s">
        <v>89</v>
      </c>
      <c r="H57">
        <v>0</v>
      </c>
      <c r="I57">
        <v>0</v>
      </c>
      <c r="J57">
        <v>0</v>
      </c>
      <c r="K57">
        <v>0</v>
      </c>
      <c r="L57" s="102">
        <v>1</v>
      </c>
      <c r="M57">
        <v>0</v>
      </c>
      <c r="N57" s="102" t="s">
        <v>17</v>
      </c>
      <c r="O57" s="102">
        <v>4</v>
      </c>
      <c r="P57" s="102">
        <v>4</v>
      </c>
      <c r="Q57" s="102">
        <v>4</v>
      </c>
      <c r="R57" s="102">
        <v>4</v>
      </c>
      <c r="S57" s="102">
        <v>4</v>
      </c>
      <c r="T57" s="102">
        <v>4</v>
      </c>
      <c r="U57" s="102">
        <v>4</v>
      </c>
      <c r="X57" s="102" t="s">
        <v>88</v>
      </c>
    </row>
    <row r="58" spans="1:27" ht="12.75" x14ac:dyDescent="0.2">
      <c r="A58" s="101">
        <v>44730.451287962962</v>
      </c>
      <c r="B58" s="102" t="s">
        <v>66</v>
      </c>
      <c r="C58" s="102" t="s">
        <v>85</v>
      </c>
      <c r="D58" s="102" t="s">
        <v>86</v>
      </c>
      <c r="E58" s="102" t="s">
        <v>12</v>
      </c>
      <c r="F58" s="102" t="s">
        <v>87</v>
      </c>
      <c r="G58" s="102">
        <v>1</v>
      </c>
      <c r="H58" s="102">
        <v>1</v>
      </c>
      <c r="I58" s="102">
        <v>1</v>
      </c>
      <c r="J58" s="102">
        <v>1</v>
      </c>
      <c r="K58" s="102">
        <v>1</v>
      </c>
      <c r="L58" s="102">
        <v>1</v>
      </c>
      <c r="M58" s="102">
        <v>1</v>
      </c>
      <c r="N58" s="102" t="s">
        <v>15</v>
      </c>
      <c r="O58" s="102">
        <v>5</v>
      </c>
      <c r="P58" s="102">
        <v>5</v>
      </c>
      <c r="Q58" s="102">
        <v>5</v>
      </c>
      <c r="R58" s="102">
        <v>5</v>
      </c>
      <c r="S58" s="102">
        <v>5</v>
      </c>
      <c r="T58" s="102">
        <v>5</v>
      </c>
      <c r="U58" s="102">
        <v>5</v>
      </c>
      <c r="X58" s="102" t="s">
        <v>90</v>
      </c>
      <c r="Z58" s="102" t="s">
        <v>91</v>
      </c>
      <c r="AA58" s="102" t="s">
        <v>92</v>
      </c>
    </row>
    <row r="59" spans="1:27" ht="12.75" x14ac:dyDescent="0.2">
      <c r="A59" s="101">
        <v>44730.451647719907</v>
      </c>
      <c r="B59" s="102" t="s">
        <v>66</v>
      </c>
      <c r="C59" s="102" t="s">
        <v>85</v>
      </c>
      <c r="D59" s="102" t="s">
        <v>18</v>
      </c>
      <c r="E59" s="103" t="s">
        <v>220</v>
      </c>
      <c r="F59" s="102" t="s">
        <v>94</v>
      </c>
      <c r="G59" s="102">
        <v>0</v>
      </c>
      <c r="H59" s="102">
        <v>1</v>
      </c>
      <c r="I59" s="102">
        <v>1</v>
      </c>
      <c r="J59" s="102">
        <v>1</v>
      </c>
      <c r="K59" s="102">
        <v>1</v>
      </c>
      <c r="L59" s="102">
        <v>1</v>
      </c>
      <c r="M59" s="102">
        <v>1</v>
      </c>
      <c r="N59" s="102" t="s">
        <v>17</v>
      </c>
      <c r="O59" s="102">
        <v>2</v>
      </c>
      <c r="P59" s="102">
        <v>3</v>
      </c>
      <c r="Q59" s="102">
        <v>1</v>
      </c>
      <c r="R59" s="102">
        <v>1</v>
      </c>
      <c r="S59" s="102">
        <v>2</v>
      </c>
      <c r="T59" s="102">
        <v>3</v>
      </c>
      <c r="U59" s="102">
        <v>2</v>
      </c>
      <c r="X59" s="102" t="s">
        <v>88</v>
      </c>
    </row>
    <row r="60" spans="1:27" ht="12.75" x14ac:dyDescent="0.2">
      <c r="A60" s="101">
        <v>44730.451656863428</v>
      </c>
      <c r="B60" s="102" t="s">
        <v>66</v>
      </c>
      <c r="C60" s="102" t="s">
        <v>85</v>
      </c>
      <c r="D60" s="102" t="s">
        <v>18</v>
      </c>
      <c r="E60" s="103" t="s">
        <v>23</v>
      </c>
      <c r="F60" s="102" t="s">
        <v>95</v>
      </c>
      <c r="G60" s="102">
        <v>1</v>
      </c>
      <c r="H60" s="102">
        <v>0</v>
      </c>
      <c r="I60" s="102">
        <v>1</v>
      </c>
      <c r="J60" s="102">
        <v>0</v>
      </c>
      <c r="K60" s="102">
        <v>0</v>
      </c>
      <c r="L60" s="102">
        <v>0</v>
      </c>
      <c r="M60" s="102">
        <v>0</v>
      </c>
      <c r="N60" s="102" t="s">
        <v>15</v>
      </c>
      <c r="O60" s="102">
        <v>4</v>
      </c>
      <c r="P60" s="102">
        <v>4</v>
      </c>
      <c r="Q60" s="102">
        <v>3</v>
      </c>
      <c r="R60" s="102">
        <v>4</v>
      </c>
      <c r="S60" s="102">
        <v>4</v>
      </c>
      <c r="T60" s="102">
        <v>4</v>
      </c>
      <c r="U60" s="102">
        <v>4</v>
      </c>
      <c r="X60" s="102" t="s">
        <v>96</v>
      </c>
      <c r="Z60" s="102" t="s">
        <v>97</v>
      </c>
    </row>
    <row r="61" spans="1:27" ht="12.75" x14ac:dyDescent="0.2">
      <c r="A61" s="101">
        <v>44730.451801608797</v>
      </c>
      <c r="B61" s="102" t="s">
        <v>66</v>
      </c>
      <c r="C61" s="102" t="s">
        <v>85</v>
      </c>
      <c r="D61" s="102" t="s">
        <v>86</v>
      </c>
      <c r="E61" s="102" t="s">
        <v>12</v>
      </c>
      <c r="F61" s="102" t="s">
        <v>87</v>
      </c>
      <c r="G61" s="102">
        <v>1</v>
      </c>
      <c r="H61" s="102">
        <v>0</v>
      </c>
      <c r="I61" s="102">
        <v>1</v>
      </c>
      <c r="J61" s="102">
        <v>1</v>
      </c>
      <c r="K61" s="102">
        <v>0</v>
      </c>
      <c r="L61" s="102">
        <v>1</v>
      </c>
      <c r="M61" s="102">
        <v>1</v>
      </c>
      <c r="N61" s="102" t="s">
        <v>15</v>
      </c>
      <c r="O61" s="102">
        <v>5</v>
      </c>
      <c r="P61" s="102">
        <v>5</v>
      </c>
      <c r="Q61" s="102">
        <v>5</v>
      </c>
      <c r="R61" s="102">
        <v>5</v>
      </c>
      <c r="S61" s="102">
        <v>5</v>
      </c>
      <c r="T61" s="102">
        <v>5</v>
      </c>
      <c r="U61" s="102">
        <v>5</v>
      </c>
      <c r="X61" s="102" t="s">
        <v>88</v>
      </c>
      <c r="Z61" s="102" t="s">
        <v>98</v>
      </c>
      <c r="AA61" s="102" t="s">
        <v>99</v>
      </c>
    </row>
    <row r="62" spans="1:27" ht="12.75" x14ac:dyDescent="0.2">
      <c r="A62" s="101">
        <v>44730.451905150461</v>
      </c>
      <c r="B62" s="102" t="s">
        <v>66</v>
      </c>
      <c r="C62" s="102" t="s">
        <v>85</v>
      </c>
      <c r="D62" s="102" t="s">
        <v>86</v>
      </c>
      <c r="E62" s="102" t="s">
        <v>12</v>
      </c>
      <c r="F62" s="102" t="s">
        <v>126</v>
      </c>
      <c r="G62" s="102">
        <v>0</v>
      </c>
      <c r="H62" s="102">
        <v>0</v>
      </c>
      <c r="I62" s="102">
        <v>1</v>
      </c>
      <c r="J62" s="102">
        <v>1</v>
      </c>
      <c r="K62" s="102">
        <v>1</v>
      </c>
      <c r="L62" s="102">
        <v>1</v>
      </c>
      <c r="M62" s="102">
        <v>1</v>
      </c>
      <c r="N62" s="102" t="s">
        <v>15</v>
      </c>
      <c r="O62" s="102">
        <v>4</v>
      </c>
      <c r="P62" s="102">
        <v>4</v>
      </c>
      <c r="Q62" s="102">
        <v>4</v>
      </c>
      <c r="R62" s="102">
        <v>4</v>
      </c>
      <c r="S62" s="102">
        <v>4</v>
      </c>
      <c r="T62" s="102">
        <v>4</v>
      </c>
      <c r="U62" s="102">
        <v>4</v>
      </c>
      <c r="V62" s="102" t="s">
        <v>101</v>
      </c>
      <c r="W62" s="102" t="s">
        <v>101</v>
      </c>
      <c r="X62" s="102" t="s">
        <v>90</v>
      </c>
      <c r="Z62" s="102" t="s">
        <v>102</v>
      </c>
      <c r="AA62" s="102" t="s">
        <v>24</v>
      </c>
    </row>
    <row r="63" spans="1:27" ht="12.75" x14ac:dyDescent="0.2">
      <c r="A63" s="101">
        <v>44730.451924849534</v>
      </c>
      <c r="B63" s="102" t="s">
        <v>66</v>
      </c>
      <c r="C63" s="102" t="s">
        <v>85</v>
      </c>
      <c r="D63" s="102" t="s">
        <v>86</v>
      </c>
      <c r="E63" s="102" t="s">
        <v>67</v>
      </c>
      <c r="F63" s="102" t="s">
        <v>89</v>
      </c>
      <c r="G63" s="102">
        <v>1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 t="s">
        <v>13</v>
      </c>
      <c r="O63" s="102">
        <v>5</v>
      </c>
      <c r="P63" s="102">
        <v>5</v>
      </c>
      <c r="Q63" s="102">
        <v>4</v>
      </c>
      <c r="R63" s="102">
        <v>4</v>
      </c>
      <c r="S63" s="102">
        <v>5</v>
      </c>
      <c r="T63" s="102">
        <v>4</v>
      </c>
      <c r="U63" s="102">
        <v>4</v>
      </c>
      <c r="X63" s="102" t="s">
        <v>88</v>
      </c>
    </row>
    <row r="64" spans="1:27" ht="12.75" x14ac:dyDescent="0.2">
      <c r="A64" s="101">
        <v>44730.452282800921</v>
      </c>
      <c r="B64" s="102" t="s">
        <v>66</v>
      </c>
      <c r="C64" s="102" t="s">
        <v>104</v>
      </c>
      <c r="D64" s="102" t="s">
        <v>20</v>
      </c>
      <c r="E64" s="102" t="s">
        <v>12</v>
      </c>
      <c r="F64" s="102" t="s">
        <v>128</v>
      </c>
      <c r="G64" s="102">
        <v>1</v>
      </c>
      <c r="H64" s="102">
        <v>1</v>
      </c>
      <c r="I64" s="102">
        <v>1</v>
      </c>
      <c r="J64" s="102">
        <v>1</v>
      </c>
      <c r="K64" s="102">
        <v>1</v>
      </c>
      <c r="L64" s="102">
        <v>1</v>
      </c>
      <c r="M64" s="102">
        <v>0</v>
      </c>
      <c r="N64" s="102" t="s">
        <v>19</v>
      </c>
      <c r="O64" s="102">
        <v>5</v>
      </c>
      <c r="P64" s="102">
        <v>5</v>
      </c>
      <c r="Q64" s="102">
        <v>5</v>
      </c>
      <c r="R64" s="102">
        <v>5</v>
      </c>
      <c r="S64" s="102">
        <v>5</v>
      </c>
      <c r="T64" s="102">
        <v>5</v>
      </c>
      <c r="U64" s="102">
        <v>5</v>
      </c>
      <c r="X64" s="102" t="s">
        <v>90</v>
      </c>
      <c r="Z64" s="102" t="s">
        <v>105</v>
      </c>
      <c r="AA64" s="102" t="s">
        <v>106</v>
      </c>
    </row>
    <row r="65" spans="1:28" ht="12.75" x14ac:dyDescent="0.2">
      <c r="A65" s="101">
        <v>44730.452409988429</v>
      </c>
      <c r="B65" s="102" t="s">
        <v>66</v>
      </c>
      <c r="C65" s="102" t="s">
        <v>85</v>
      </c>
      <c r="D65" s="102" t="s">
        <v>18</v>
      </c>
      <c r="E65" s="103" t="s">
        <v>221</v>
      </c>
      <c r="F65" s="103" t="s">
        <v>204</v>
      </c>
      <c r="G65" s="102">
        <v>0</v>
      </c>
      <c r="H65" s="102">
        <v>0</v>
      </c>
      <c r="I65" s="102">
        <v>1</v>
      </c>
      <c r="J65" s="102">
        <v>0</v>
      </c>
      <c r="K65" s="102">
        <v>0</v>
      </c>
      <c r="L65" s="102">
        <v>0</v>
      </c>
      <c r="M65" s="102">
        <v>1</v>
      </c>
      <c r="N65" s="102" t="s">
        <v>15</v>
      </c>
      <c r="O65" s="102">
        <v>3</v>
      </c>
      <c r="P65" s="102">
        <v>4</v>
      </c>
      <c r="Q65" s="102">
        <v>5</v>
      </c>
      <c r="R65" s="102">
        <v>4</v>
      </c>
      <c r="S65" s="102">
        <v>4</v>
      </c>
      <c r="T65" s="102">
        <v>4</v>
      </c>
      <c r="U65" s="102">
        <v>4</v>
      </c>
      <c r="X65" s="102" t="s">
        <v>107</v>
      </c>
      <c r="Z65" s="102" t="s">
        <v>108</v>
      </c>
    </row>
    <row r="66" spans="1:28" ht="12.75" x14ac:dyDescent="0.2">
      <c r="A66" s="101">
        <v>44730.452419814814</v>
      </c>
      <c r="B66" s="102" t="s">
        <v>66</v>
      </c>
      <c r="C66" s="102" t="s">
        <v>104</v>
      </c>
      <c r="D66" s="102" t="s">
        <v>16</v>
      </c>
      <c r="E66" s="103" t="s">
        <v>114</v>
      </c>
      <c r="F66" s="102" t="s">
        <v>109</v>
      </c>
      <c r="G66" s="102">
        <v>1</v>
      </c>
      <c r="H66" s="102">
        <v>0</v>
      </c>
      <c r="I66" s="102">
        <v>1</v>
      </c>
      <c r="J66" s="102">
        <v>0</v>
      </c>
      <c r="K66" s="102">
        <v>0</v>
      </c>
      <c r="L66" s="102">
        <v>0</v>
      </c>
      <c r="M66" s="102">
        <v>1</v>
      </c>
      <c r="N66" s="102" t="s">
        <v>15</v>
      </c>
      <c r="O66" s="102">
        <v>5</v>
      </c>
      <c r="P66" s="102">
        <v>5</v>
      </c>
      <c r="Q66" s="102">
        <v>5</v>
      </c>
      <c r="R66" s="102">
        <v>4</v>
      </c>
      <c r="S66" s="102">
        <v>5</v>
      </c>
      <c r="T66" s="102">
        <v>4</v>
      </c>
      <c r="U66" s="102">
        <v>5</v>
      </c>
      <c r="X66" s="102" t="s">
        <v>90</v>
      </c>
      <c r="Z66" s="102" t="s">
        <v>110</v>
      </c>
      <c r="AA66" s="102" t="s">
        <v>111</v>
      </c>
    </row>
    <row r="67" spans="1:28" ht="12.75" x14ac:dyDescent="0.2">
      <c r="A67" s="101">
        <v>44730.452492962962</v>
      </c>
      <c r="B67" s="102" t="s">
        <v>66</v>
      </c>
      <c r="C67" s="102" t="s">
        <v>104</v>
      </c>
      <c r="D67" s="102" t="s">
        <v>20</v>
      </c>
      <c r="E67" s="102" t="s">
        <v>12</v>
      </c>
      <c r="F67" s="102" t="s">
        <v>87</v>
      </c>
      <c r="G67" s="102">
        <v>0</v>
      </c>
      <c r="H67" s="102">
        <v>0</v>
      </c>
      <c r="I67" s="102">
        <v>1</v>
      </c>
      <c r="J67" s="102">
        <v>0</v>
      </c>
      <c r="K67" s="102">
        <v>0</v>
      </c>
      <c r="L67" s="102">
        <v>1</v>
      </c>
      <c r="M67" s="102">
        <v>1</v>
      </c>
      <c r="N67" s="102" t="s">
        <v>15</v>
      </c>
      <c r="O67" s="102">
        <v>5</v>
      </c>
      <c r="P67" s="102">
        <v>5</v>
      </c>
      <c r="Q67" s="102">
        <v>5</v>
      </c>
      <c r="R67" s="102">
        <v>5</v>
      </c>
      <c r="S67" s="102">
        <v>5</v>
      </c>
      <c r="T67" s="102">
        <v>4</v>
      </c>
      <c r="U67" s="102">
        <v>5</v>
      </c>
      <c r="X67" s="102" t="s">
        <v>90</v>
      </c>
      <c r="AA67" s="102" t="s">
        <v>112</v>
      </c>
      <c r="AB67" s="102" t="s">
        <v>113</v>
      </c>
    </row>
    <row r="68" spans="1:28" ht="12.75" x14ac:dyDescent="0.2">
      <c r="A68" s="101">
        <v>44730.452662337964</v>
      </c>
      <c r="B68" s="102" t="s">
        <v>66</v>
      </c>
      <c r="C68" s="102" t="s">
        <v>85</v>
      </c>
      <c r="D68" s="102" t="s">
        <v>18</v>
      </c>
      <c r="E68" s="103" t="s">
        <v>67</v>
      </c>
      <c r="F68" s="103" t="s">
        <v>203</v>
      </c>
      <c r="G68" s="102">
        <v>0</v>
      </c>
      <c r="H68" s="102">
        <v>1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 t="s">
        <v>17</v>
      </c>
      <c r="O68" s="102">
        <v>2</v>
      </c>
      <c r="P68" s="102">
        <v>5</v>
      </c>
      <c r="Q68" s="102">
        <v>3</v>
      </c>
      <c r="R68" s="102">
        <v>5</v>
      </c>
      <c r="S68" s="102">
        <v>5</v>
      </c>
      <c r="T68" s="102">
        <v>4</v>
      </c>
      <c r="U68" s="102">
        <v>5</v>
      </c>
      <c r="X68" s="102" t="s">
        <v>88</v>
      </c>
    </row>
    <row r="69" spans="1:28" ht="12.75" x14ac:dyDescent="0.2">
      <c r="A69" s="101">
        <v>44730.452864016203</v>
      </c>
      <c r="B69" s="102" t="s">
        <v>66</v>
      </c>
      <c r="C69" s="102" t="s">
        <v>85</v>
      </c>
      <c r="D69" s="102" t="s">
        <v>18</v>
      </c>
      <c r="E69" s="102" t="s">
        <v>114</v>
      </c>
      <c r="F69" s="102" t="s">
        <v>115</v>
      </c>
      <c r="G69" s="102">
        <v>1</v>
      </c>
      <c r="H69" s="102">
        <v>1</v>
      </c>
      <c r="I69" s="102">
        <v>0</v>
      </c>
      <c r="J69" s="102">
        <v>1</v>
      </c>
      <c r="K69" s="102">
        <v>1</v>
      </c>
      <c r="L69" s="102">
        <v>1</v>
      </c>
      <c r="M69" s="102">
        <v>1</v>
      </c>
      <c r="N69" s="102" t="s">
        <v>17</v>
      </c>
      <c r="O69" s="102">
        <v>5</v>
      </c>
      <c r="P69" s="102">
        <v>5</v>
      </c>
      <c r="Q69" s="102">
        <v>5</v>
      </c>
      <c r="R69" s="102">
        <v>5</v>
      </c>
      <c r="S69" s="102">
        <v>5</v>
      </c>
      <c r="T69" s="102">
        <v>5</v>
      </c>
      <c r="U69" s="102">
        <v>5</v>
      </c>
      <c r="X69" s="102" t="s">
        <v>90</v>
      </c>
      <c r="Z69" s="102" t="s">
        <v>116</v>
      </c>
      <c r="AA69" s="102" t="s">
        <v>117</v>
      </c>
    </row>
    <row r="70" spans="1:28" ht="12.75" x14ac:dyDescent="0.2">
      <c r="A70" s="101">
        <v>44730.452958298614</v>
      </c>
      <c r="B70" s="102" t="s">
        <v>66</v>
      </c>
      <c r="C70" s="102" t="s">
        <v>104</v>
      </c>
      <c r="D70" s="102" t="s">
        <v>16</v>
      </c>
      <c r="E70" s="102" t="s">
        <v>12</v>
      </c>
      <c r="F70" s="102" t="s">
        <v>87</v>
      </c>
      <c r="G70" s="102">
        <v>1</v>
      </c>
      <c r="H70" s="102">
        <v>1</v>
      </c>
      <c r="I70" s="102">
        <v>1</v>
      </c>
      <c r="J70" s="102">
        <v>1</v>
      </c>
      <c r="K70" s="102">
        <v>1</v>
      </c>
      <c r="L70" s="102">
        <v>1</v>
      </c>
      <c r="M70" s="102">
        <v>1</v>
      </c>
      <c r="N70" s="102" t="s">
        <v>15</v>
      </c>
      <c r="O70" s="102">
        <v>5</v>
      </c>
      <c r="P70" s="102">
        <v>5</v>
      </c>
      <c r="Q70" s="102">
        <v>5</v>
      </c>
      <c r="R70" s="102">
        <v>5</v>
      </c>
      <c r="S70" s="102">
        <v>5</v>
      </c>
      <c r="T70" s="102">
        <v>5</v>
      </c>
      <c r="U70" s="102">
        <v>5</v>
      </c>
      <c r="V70" s="102" t="s">
        <v>14</v>
      </c>
      <c r="W70" s="102" t="s">
        <v>14</v>
      </c>
      <c r="X70" s="102" t="s">
        <v>90</v>
      </c>
      <c r="Y70" s="102" t="s">
        <v>14</v>
      </c>
      <c r="Z70" s="102" t="s">
        <v>14</v>
      </c>
      <c r="AA70" s="102" t="s">
        <v>14</v>
      </c>
      <c r="AB70" s="102" t="s">
        <v>14</v>
      </c>
    </row>
    <row r="71" spans="1:28" ht="12.75" x14ac:dyDescent="0.2">
      <c r="A71" s="101">
        <v>44730.453171296293</v>
      </c>
      <c r="B71" s="102" t="s">
        <v>66</v>
      </c>
      <c r="C71" s="102" t="s">
        <v>85</v>
      </c>
      <c r="D71" s="102" t="s">
        <v>18</v>
      </c>
      <c r="E71" s="103" t="s">
        <v>114</v>
      </c>
      <c r="F71" s="102" t="s">
        <v>109</v>
      </c>
      <c r="G71" s="102">
        <v>1</v>
      </c>
      <c r="H71" s="102">
        <v>0</v>
      </c>
      <c r="I71" s="102">
        <v>1</v>
      </c>
      <c r="J71" s="102">
        <v>1</v>
      </c>
      <c r="K71" s="102">
        <v>0</v>
      </c>
      <c r="L71" s="102">
        <v>0</v>
      </c>
      <c r="M71" s="102">
        <v>0</v>
      </c>
      <c r="N71" s="102" t="s">
        <v>15</v>
      </c>
      <c r="O71" s="102">
        <v>4</v>
      </c>
      <c r="P71" s="102">
        <v>3</v>
      </c>
      <c r="Q71" s="102">
        <v>4</v>
      </c>
      <c r="R71" s="102">
        <v>2</v>
      </c>
      <c r="S71" s="102">
        <v>3</v>
      </c>
      <c r="T71" s="102">
        <v>3</v>
      </c>
      <c r="U71" s="102">
        <v>4</v>
      </c>
      <c r="X71" s="102" t="s">
        <v>88</v>
      </c>
      <c r="Z71" s="102" t="s">
        <v>118</v>
      </c>
      <c r="AA71" s="102" t="s">
        <v>119</v>
      </c>
    </row>
    <row r="72" spans="1:28" ht="12.75" x14ac:dyDescent="0.2">
      <c r="A72" s="101">
        <v>44730.453202372686</v>
      </c>
      <c r="B72" s="102" t="s">
        <v>66</v>
      </c>
      <c r="C72" s="102" t="s">
        <v>85</v>
      </c>
      <c r="D72" s="102" t="s">
        <v>18</v>
      </c>
      <c r="E72" s="102" t="s">
        <v>67</v>
      </c>
      <c r="F72" s="102" t="s">
        <v>120</v>
      </c>
      <c r="G72" s="102">
        <v>0</v>
      </c>
      <c r="H72" s="102">
        <v>0</v>
      </c>
      <c r="I72" s="102">
        <v>0</v>
      </c>
      <c r="J72" s="102">
        <v>1</v>
      </c>
      <c r="K72" s="102">
        <v>0</v>
      </c>
      <c r="L72" s="102">
        <v>0</v>
      </c>
      <c r="M72" s="102">
        <v>1</v>
      </c>
      <c r="N72" s="102" t="s">
        <v>17</v>
      </c>
      <c r="O72" s="102">
        <v>3</v>
      </c>
      <c r="P72" s="102">
        <v>3</v>
      </c>
      <c r="Q72" s="102">
        <v>3</v>
      </c>
      <c r="R72" s="102">
        <v>3</v>
      </c>
      <c r="S72" s="102">
        <v>3</v>
      </c>
      <c r="T72" s="102">
        <v>3</v>
      </c>
      <c r="U72" s="102">
        <v>3</v>
      </c>
      <c r="X72" s="102" t="s">
        <v>88</v>
      </c>
      <c r="Z72" s="102" t="s">
        <v>121</v>
      </c>
      <c r="AA72" s="102" t="s">
        <v>122</v>
      </c>
      <c r="AB72" s="102" t="s">
        <v>123</v>
      </c>
    </row>
    <row r="73" spans="1:28" ht="12.75" x14ac:dyDescent="0.2">
      <c r="A73" s="101">
        <v>44730.45330306713</v>
      </c>
      <c r="B73" s="102" t="s">
        <v>66</v>
      </c>
      <c r="C73" s="102" t="s">
        <v>85</v>
      </c>
      <c r="D73" s="102" t="s">
        <v>86</v>
      </c>
      <c r="E73" s="102" t="s">
        <v>12</v>
      </c>
      <c r="F73" s="102" t="s">
        <v>87</v>
      </c>
      <c r="G73" s="102">
        <v>1</v>
      </c>
      <c r="H73" s="102">
        <v>0</v>
      </c>
      <c r="I73" s="102">
        <v>0</v>
      </c>
      <c r="J73" s="102">
        <v>1</v>
      </c>
      <c r="K73" s="102">
        <v>1</v>
      </c>
      <c r="L73" s="102">
        <v>0</v>
      </c>
      <c r="M73" s="102">
        <v>0</v>
      </c>
      <c r="N73" s="102" t="s">
        <v>15</v>
      </c>
      <c r="O73" s="102">
        <v>4</v>
      </c>
      <c r="P73" s="102">
        <v>4</v>
      </c>
      <c r="Q73" s="102">
        <v>5</v>
      </c>
      <c r="R73" s="102">
        <v>4</v>
      </c>
      <c r="S73" s="102">
        <v>5</v>
      </c>
      <c r="T73" s="102">
        <v>5</v>
      </c>
      <c r="U73" s="102">
        <v>5</v>
      </c>
      <c r="X73" s="102" t="s">
        <v>90</v>
      </c>
    </row>
    <row r="74" spans="1:28" ht="12.75" x14ac:dyDescent="0.2">
      <c r="A74" s="101">
        <v>44730.453614953702</v>
      </c>
      <c r="B74" s="102" t="s">
        <v>66</v>
      </c>
      <c r="C74" s="102" t="s">
        <v>85</v>
      </c>
      <c r="D74" s="102" t="s">
        <v>86</v>
      </c>
      <c r="E74" s="102" t="s">
        <v>12</v>
      </c>
      <c r="F74" s="102" t="s">
        <v>124</v>
      </c>
      <c r="G74" s="102">
        <v>1</v>
      </c>
      <c r="H74" s="102">
        <v>0</v>
      </c>
      <c r="I74" s="102">
        <v>0</v>
      </c>
      <c r="J74" s="102">
        <v>1</v>
      </c>
      <c r="K74" s="102">
        <v>0</v>
      </c>
      <c r="L74" s="102">
        <v>1</v>
      </c>
      <c r="M74" s="102">
        <v>1</v>
      </c>
      <c r="N74" s="102" t="s">
        <v>15</v>
      </c>
      <c r="O74" s="102">
        <v>4</v>
      </c>
      <c r="P74" s="102">
        <v>2</v>
      </c>
      <c r="Q74" s="102">
        <v>4</v>
      </c>
      <c r="R74" s="102">
        <v>4</v>
      </c>
      <c r="S74" s="102">
        <v>4</v>
      </c>
      <c r="T74" s="102">
        <v>4</v>
      </c>
      <c r="U74" s="102">
        <v>4</v>
      </c>
      <c r="X74" s="102" t="s">
        <v>90</v>
      </c>
    </row>
    <row r="75" spans="1:28" ht="12.75" x14ac:dyDescent="0.2">
      <c r="A75" s="101">
        <v>44730.453777499999</v>
      </c>
      <c r="B75" s="102" t="s">
        <v>66</v>
      </c>
      <c r="C75" s="102" t="s">
        <v>85</v>
      </c>
      <c r="D75" s="102" t="s">
        <v>86</v>
      </c>
      <c r="E75" s="102" t="s">
        <v>12</v>
      </c>
      <c r="F75" s="102" t="s">
        <v>87</v>
      </c>
      <c r="G75" s="102">
        <v>1</v>
      </c>
      <c r="H75" s="102">
        <v>0</v>
      </c>
      <c r="I75" s="102">
        <v>1</v>
      </c>
      <c r="J75" s="102">
        <v>1</v>
      </c>
      <c r="K75" s="102">
        <v>0</v>
      </c>
      <c r="L75" s="102">
        <v>0</v>
      </c>
      <c r="M75" s="102">
        <v>1</v>
      </c>
      <c r="N75" s="102" t="s">
        <v>15</v>
      </c>
      <c r="O75" s="102">
        <v>5</v>
      </c>
      <c r="P75" s="102">
        <v>5</v>
      </c>
      <c r="Q75" s="102">
        <v>5</v>
      </c>
      <c r="R75" s="102">
        <v>5</v>
      </c>
      <c r="S75" s="102">
        <v>5</v>
      </c>
      <c r="T75" s="102">
        <v>4</v>
      </c>
      <c r="U75" s="102">
        <v>4</v>
      </c>
      <c r="X75" s="102" t="s">
        <v>90</v>
      </c>
      <c r="Z75" s="102" t="s">
        <v>125</v>
      </c>
    </row>
    <row r="76" spans="1:28" ht="12.75" x14ac:dyDescent="0.2">
      <c r="A76" s="101">
        <v>44730.453885763884</v>
      </c>
      <c r="B76" s="102" t="s">
        <v>66</v>
      </c>
      <c r="C76" s="102" t="s">
        <v>85</v>
      </c>
      <c r="D76" s="102" t="s">
        <v>86</v>
      </c>
      <c r="E76" s="102" t="s">
        <v>12</v>
      </c>
      <c r="F76" s="102" t="s">
        <v>126</v>
      </c>
      <c r="G76" s="102">
        <v>0</v>
      </c>
      <c r="H76" s="102">
        <v>0</v>
      </c>
      <c r="I76" s="102">
        <v>0</v>
      </c>
      <c r="J76" s="102">
        <v>1</v>
      </c>
      <c r="K76" s="102">
        <v>0</v>
      </c>
      <c r="L76" s="102">
        <v>0</v>
      </c>
      <c r="M76" s="102">
        <v>1</v>
      </c>
      <c r="N76" s="102" t="s">
        <v>15</v>
      </c>
      <c r="O76" s="102">
        <v>4</v>
      </c>
      <c r="P76" s="102">
        <v>4</v>
      </c>
      <c r="Q76" s="102">
        <v>5</v>
      </c>
      <c r="R76" s="102">
        <v>5</v>
      </c>
      <c r="S76" s="102">
        <v>5</v>
      </c>
      <c r="T76" s="102">
        <v>5</v>
      </c>
      <c r="U76" s="102">
        <v>5</v>
      </c>
      <c r="V76" s="102" t="s">
        <v>24</v>
      </c>
      <c r="X76" s="102" t="s">
        <v>90</v>
      </c>
      <c r="Y76" s="102" t="s">
        <v>14</v>
      </c>
      <c r="Z76" s="102" t="s">
        <v>127</v>
      </c>
      <c r="AA76" s="102" t="s">
        <v>14</v>
      </c>
      <c r="AB76" s="102" t="s">
        <v>14</v>
      </c>
    </row>
    <row r="77" spans="1:28" ht="12.75" x14ac:dyDescent="0.2">
      <c r="A77" s="101">
        <v>44730.45395998843</v>
      </c>
      <c r="B77" s="102" t="s">
        <v>66</v>
      </c>
      <c r="C77" s="102" t="s">
        <v>104</v>
      </c>
      <c r="D77" s="102" t="s">
        <v>20</v>
      </c>
      <c r="E77" s="102" t="s">
        <v>12</v>
      </c>
      <c r="F77" s="102" t="s">
        <v>128</v>
      </c>
      <c r="G77" s="102">
        <v>0</v>
      </c>
      <c r="H77" s="102">
        <v>0</v>
      </c>
      <c r="I77" s="102">
        <v>0</v>
      </c>
      <c r="J77" s="102">
        <v>1</v>
      </c>
      <c r="K77" s="102">
        <v>1</v>
      </c>
      <c r="L77" s="102">
        <v>1</v>
      </c>
      <c r="M77" s="102">
        <v>1</v>
      </c>
      <c r="N77" s="102" t="s">
        <v>15</v>
      </c>
      <c r="O77" s="102">
        <v>5</v>
      </c>
      <c r="P77" s="102">
        <v>4</v>
      </c>
      <c r="Q77" s="102">
        <v>5</v>
      </c>
      <c r="R77" s="102">
        <v>5</v>
      </c>
      <c r="S77" s="102">
        <v>5</v>
      </c>
      <c r="T77" s="102">
        <v>5</v>
      </c>
      <c r="U77" s="102">
        <v>5</v>
      </c>
      <c r="X77" s="102" t="s">
        <v>90</v>
      </c>
      <c r="Z77" s="102" t="s">
        <v>129</v>
      </c>
      <c r="AA77" s="102" t="s">
        <v>130</v>
      </c>
      <c r="AB77" s="102" t="s">
        <v>131</v>
      </c>
    </row>
    <row r="78" spans="1:28" ht="12.75" x14ac:dyDescent="0.2">
      <c r="A78" s="101">
        <v>44730.454026944441</v>
      </c>
      <c r="B78" s="102" t="s">
        <v>66</v>
      </c>
      <c r="C78" s="102" t="s">
        <v>85</v>
      </c>
      <c r="D78" s="102" t="s">
        <v>18</v>
      </c>
      <c r="E78" s="102" t="s">
        <v>67</v>
      </c>
      <c r="F78" s="102" t="s">
        <v>89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1</v>
      </c>
      <c r="N78" s="102" t="s">
        <v>17</v>
      </c>
      <c r="O78" s="102">
        <v>4</v>
      </c>
      <c r="P78" s="102">
        <v>5</v>
      </c>
      <c r="Q78" s="102">
        <v>4</v>
      </c>
      <c r="R78" s="102">
        <v>4</v>
      </c>
      <c r="S78" s="102">
        <v>4</v>
      </c>
      <c r="T78" s="102">
        <v>4</v>
      </c>
      <c r="U78" s="102">
        <v>4</v>
      </c>
      <c r="X78" s="102" t="s">
        <v>90</v>
      </c>
    </row>
    <row r="79" spans="1:28" ht="12.75" x14ac:dyDescent="0.2">
      <c r="A79" s="101">
        <v>44730.454164328708</v>
      </c>
      <c r="B79" s="102" t="s">
        <v>66</v>
      </c>
      <c r="C79" s="102" t="s">
        <v>85</v>
      </c>
      <c r="D79" s="102" t="s">
        <v>86</v>
      </c>
      <c r="E79" s="102" t="s">
        <v>12</v>
      </c>
      <c r="F79" s="102" t="s">
        <v>87</v>
      </c>
      <c r="G79" s="102">
        <v>1</v>
      </c>
      <c r="H79" s="102">
        <v>0</v>
      </c>
      <c r="I79" s="102">
        <v>1</v>
      </c>
      <c r="J79" s="102">
        <v>0</v>
      </c>
      <c r="K79" s="102">
        <v>0</v>
      </c>
      <c r="L79" s="102">
        <v>1</v>
      </c>
      <c r="M79" s="102">
        <v>1</v>
      </c>
      <c r="N79" s="102" t="s">
        <v>15</v>
      </c>
      <c r="O79" s="102">
        <v>5</v>
      </c>
      <c r="P79" s="102">
        <v>5</v>
      </c>
      <c r="Q79" s="102">
        <v>4</v>
      </c>
      <c r="R79" s="102">
        <v>5</v>
      </c>
      <c r="S79" s="102">
        <v>5</v>
      </c>
      <c r="T79" s="102">
        <v>5</v>
      </c>
      <c r="U79" s="102">
        <v>5</v>
      </c>
      <c r="X79" s="102" t="s">
        <v>88</v>
      </c>
    </row>
    <row r="80" spans="1:28" ht="12.75" x14ac:dyDescent="0.2">
      <c r="A80" s="101">
        <v>44730.454673321758</v>
      </c>
      <c r="B80" s="102" t="s">
        <v>66</v>
      </c>
      <c r="C80" s="102" t="s">
        <v>85</v>
      </c>
      <c r="D80" s="102" t="s">
        <v>18</v>
      </c>
      <c r="E80" s="103" t="s">
        <v>67</v>
      </c>
      <c r="F80" s="102" t="s">
        <v>120</v>
      </c>
      <c r="G80" s="102">
        <v>0</v>
      </c>
      <c r="H80" s="102">
        <v>1</v>
      </c>
      <c r="I80" s="102">
        <v>1</v>
      </c>
      <c r="J80" s="102">
        <v>0</v>
      </c>
      <c r="K80" s="102">
        <v>0</v>
      </c>
      <c r="L80" s="102">
        <v>0</v>
      </c>
      <c r="M80" s="102">
        <v>0</v>
      </c>
      <c r="N80" s="102" t="s">
        <v>15</v>
      </c>
      <c r="O80" s="102">
        <v>4</v>
      </c>
      <c r="P80" s="102">
        <v>3</v>
      </c>
      <c r="Q80" s="102">
        <v>4</v>
      </c>
      <c r="R80" s="102">
        <v>4</v>
      </c>
      <c r="S80" s="102">
        <v>4</v>
      </c>
      <c r="T80" s="102">
        <v>3</v>
      </c>
      <c r="U80" s="102">
        <v>4</v>
      </c>
      <c r="W80" s="102" t="s">
        <v>132</v>
      </c>
      <c r="X80" s="102" t="s">
        <v>88</v>
      </c>
    </row>
    <row r="81" spans="1:28" ht="12.75" x14ac:dyDescent="0.2">
      <c r="A81" s="101">
        <v>44730.455198796291</v>
      </c>
      <c r="B81" s="102" t="s">
        <v>66</v>
      </c>
      <c r="C81" s="102" t="s">
        <v>85</v>
      </c>
      <c r="D81" s="102" t="s">
        <v>86</v>
      </c>
      <c r="E81" s="102" t="s">
        <v>12</v>
      </c>
      <c r="F81" s="102" t="s">
        <v>133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 t="s">
        <v>19</v>
      </c>
      <c r="O81" s="102">
        <v>5</v>
      </c>
      <c r="P81" s="102">
        <v>5</v>
      </c>
      <c r="Q81" s="102">
        <v>5</v>
      </c>
      <c r="R81" s="102">
        <v>5</v>
      </c>
      <c r="S81" s="102">
        <v>5</v>
      </c>
      <c r="T81" s="102">
        <v>5</v>
      </c>
      <c r="U81" s="102">
        <v>5</v>
      </c>
      <c r="X81" s="102" t="s">
        <v>90</v>
      </c>
    </row>
    <row r="82" spans="1:28" ht="12.75" x14ac:dyDescent="0.2">
      <c r="A82" s="101">
        <v>44730.455346620365</v>
      </c>
      <c r="B82" s="102" t="s">
        <v>66</v>
      </c>
      <c r="C82" s="102" t="s">
        <v>85</v>
      </c>
      <c r="D82" s="102" t="s">
        <v>18</v>
      </c>
      <c r="E82" s="102" t="s">
        <v>134</v>
      </c>
      <c r="F82" s="102" t="s">
        <v>135</v>
      </c>
      <c r="G82" s="102">
        <v>0</v>
      </c>
      <c r="H82" s="102">
        <v>0</v>
      </c>
      <c r="I82" s="102">
        <v>1</v>
      </c>
      <c r="J82" s="102">
        <v>0</v>
      </c>
      <c r="K82" s="102">
        <v>0</v>
      </c>
      <c r="L82" s="102">
        <v>1</v>
      </c>
      <c r="M82" s="102">
        <v>0</v>
      </c>
      <c r="N82" s="102" t="s">
        <v>15</v>
      </c>
      <c r="O82" s="102">
        <v>4</v>
      </c>
      <c r="P82" s="102">
        <v>4</v>
      </c>
      <c r="Q82" s="102">
        <v>4</v>
      </c>
      <c r="R82" s="102">
        <v>4</v>
      </c>
      <c r="S82" s="102">
        <v>4</v>
      </c>
      <c r="T82" s="102">
        <v>4</v>
      </c>
      <c r="U82" s="102">
        <v>4</v>
      </c>
      <c r="X82" s="102" t="s">
        <v>88</v>
      </c>
      <c r="Z82" s="102" t="s">
        <v>136</v>
      </c>
      <c r="AA82" s="102" t="s">
        <v>117</v>
      </c>
      <c r="AB82" s="102" t="s">
        <v>137</v>
      </c>
    </row>
    <row r="83" spans="1:28" ht="12.75" x14ac:dyDescent="0.2">
      <c r="A83" s="101">
        <v>44730.455394988428</v>
      </c>
      <c r="B83" s="102" t="s">
        <v>66</v>
      </c>
      <c r="C83" s="102" t="s">
        <v>104</v>
      </c>
      <c r="D83" s="102" t="s">
        <v>16</v>
      </c>
      <c r="E83" s="102" t="s">
        <v>138</v>
      </c>
      <c r="F83" s="102" t="s">
        <v>139</v>
      </c>
      <c r="G83" s="102">
        <v>1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1</v>
      </c>
      <c r="N83" s="102" t="s">
        <v>15</v>
      </c>
      <c r="O83" s="102">
        <v>5</v>
      </c>
      <c r="P83" s="102">
        <v>5</v>
      </c>
      <c r="Q83" s="102">
        <v>5</v>
      </c>
      <c r="R83" s="102">
        <v>5</v>
      </c>
      <c r="S83" s="102">
        <v>5</v>
      </c>
      <c r="T83" s="102">
        <v>5</v>
      </c>
      <c r="U83" s="102">
        <v>5</v>
      </c>
      <c r="X83" s="102" t="s">
        <v>90</v>
      </c>
      <c r="Z83" s="102" t="s">
        <v>140</v>
      </c>
    </row>
    <row r="84" spans="1:28" ht="12.75" x14ac:dyDescent="0.2">
      <c r="A84" s="101">
        <v>44730.455722546292</v>
      </c>
      <c r="B84" s="102" t="s">
        <v>66</v>
      </c>
      <c r="C84" s="102" t="s">
        <v>85</v>
      </c>
      <c r="D84" s="102" t="s">
        <v>18</v>
      </c>
      <c r="E84" s="103" t="s">
        <v>67</v>
      </c>
      <c r="F84" s="102" t="s">
        <v>141</v>
      </c>
      <c r="G84" s="102">
        <v>1</v>
      </c>
      <c r="H84" s="102">
        <v>1</v>
      </c>
      <c r="I84" s="102">
        <v>1</v>
      </c>
      <c r="J84" s="102">
        <v>1</v>
      </c>
      <c r="K84" s="102">
        <v>0</v>
      </c>
      <c r="L84" s="102">
        <v>0</v>
      </c>
      <c r="M84" s="102">
        <v>1</v>
      </c>
      <c r="N84" s="102" t="s">
        <v>17</v>
      </c>
      <c r="O84" s="102">
        <v>5</v>
      </c>
      <c r="P84" s="102">
        <v>4</v>
      </c>
      <c r="Q84" s="102">
        <v>5</v>
      </c>
      <c r="R84" s="102">
        <v>4</v>
      </c>
      <c r="S84" s="102">
        <v>4</v>
      </c>
      <c r="T84" s="102">
        <v>4</v>
      </c>
      <c r="U84" s="102">
        <v>4</v>
      </c>
      <c r="V84" s="102" t="s">
        <v>142</v>
      </c>
      <c r="X84" s="102" t="s">
        <v>88</v>
      </c>
      <c r="Z84" s="102" t="s">
        <v>143</v>
      </c>
    </row>
    <row r="85" spans="1:28" ht="12.75" x14ac:dyDescent="0.2">
      <c r="A85" s="101">
        <v>44730.455782546298</v>
      </c>
      <c r="B85" s="102" t="s">
        <v>66</v>
      </c>
      <c r="C85" s="102" t="s">
        <v>85</v>
      </c>
      <c r="D85" s="102" t="s">
        <v>86</v>
      </c>
      <c r="E85" s="102" t="s">
        <v>67</v>
      </c>
      <c r="F85" s="102" t="s">
        <v>89</v>
      </c>
      <c r="G85" s="102">
        <v>1</v>
      </c>
      <c r="H85" s="102">
        <v>1</v>
      </c>
      <c r="I85" s="102">
        <v>0</v>
      </c>
      <c r="J85" s="102">
        <v>0</v>
      </c>
      <c r="K85" s="102">
        <v>0</v>
      </c>
      <c r="L85" s="102">
        <v>0</v>
      </c>
      <c r="M85" s="102">
        <v>1</v>
      </c>
      <c r="N85" s="102" t="s">
        <v>17</v>
      </c>
      <c r="O85" s="102">
        <v>3</v>
      </c>
      <c r="P85" s="102">
        <v>4</v>
      </c>
      <c r="Q85" s="102">
        <v>4</v>
      </c>
      <c r="R85" s="102">
        <v>4</v>
      </c>
      <c r="S85" s="102">
        <v>4</v>
      </c>
      <c r="T85" s="102">
        <v>4</v>
      </c>
      <c r="U85" s="102">
        <v>3</v>
      </c>
      <c r="V85" s="102" t="s">
        <v>144</v>
      </c>
      <c r="X85" s="102" t="s">
        <v>90</v>
      </c>
      <c r="Z85" s="102" t="s">
        <v>145</v>
      </c>
      <c r="AA85" s="102" t="s">
        <v>146</v>
      </c>
      <c r="AB85" s="102" t="s">
        <v>147</v>
      </c>
    </row>
    <row r="86" spans="1:28" ht="12.75" x14ac:dyDescent="0.2">
      <c r="A86" s="101">
        <v>44730.456284456013</v>
      </c>
      <c r="B86" s="102" t="s">
        <v>66</v>
      </c>
      <c r="C86" s="102" t="s">
        <v>104</v>
      </c>
      <c r="D86" s="102" t="s">
        <v>16</v>
      </c>
      <c r="E86" s="102" t="s">
        <v>67</v>
      </c>
      <c r="F86" s="103" t="s">
        <v>222</v>
      </c>
      <c r="G86" s="102">
        <v>1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1</v>
      </c>
      <c r="N86" s="102" t="s">
        <v>17</v>
      </c>
      <c r="O86" s="102">
        <v>5</v>
      </c>
      <c r="P86" s="102">
        <v>4</v>
      </c>
      <c r="Q86" s="102">
        <v>5</v>
      </c>
      <c r="R86" s="102">
        <v>4</v>
      </c>
      <c r="S86" s="102">
        <v>4</v>
      </c>
      <c r="T86" s="102">
        <v>5</v>
      </c>
      <c r="U86" s="102">
        <v>5</v>
      </c>
      <c r="X86" s="102" t="s">
        <v>88</v>
      </c>
      <c r="AA86" s="102" t="s">
        <v>148</v>
      </c>
      <c r="AB86" s="102" t="s">
        <v>149</v>
      </c>
    </row>
    <row r="87" spans="1:28" ht="12.75" x14ac:dyDescent="0.2">
      <c r="A87" s="101">
        <v>44730.456501990746</v>
      </c>
      <c r="B87" s="102" t="s">
        <v>66</v>
      </c>
      <c r="C87" s="102" t="s">
        <v>104</v>
      </c>
      <c r="D87" s="102" t="s">
        <v>20</v>
      </c>
      <c r="E87" s="102" t="s">
        <v>12</v>
      </c>
      <c r="F87" s="102" t="s">
        <v>87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1</v>
      </c>
      <c r="M87" s="102">
        <v>0</v>
      </c>
      <c r="N87" s="102" t="s">
        <v>15</v>
      </c>
      <c r="O87" s="102">
        <v>5</v>
      </c>
      <c r="P87" s="102">
        <v>5</v>
      </c>
      <c r="Q87" s="102">
        <v>5</v>
      </c>
      <c r="R87" s="102">
        <v>5</v>
      </c>
      <c r="S87" s="102">
        <v>5</v>
      </c>
      <c r="T87" s="102">
        <v>5</v>
      </c>
      <c r="U87" s="102">
        <v>5</v>
      </c>
      <c r="X87" s="102" t="s">
        <v>90</v>
      </c>
      <c r="Z87" s="102" t="s">
        <v>150</v>
      </c>
      <c r="AA87" s="102" t="s">
        <v>112</v>
      </c>
      <c r="AB87" s="102" t="s">
        <v>151</v>
      </c>
    </row>
    <row r="88" spans="1:28" ht="12.75" x14ac:dyDescent="0.2">
      <c r="A88" s="101">
        <v>44730.457083125002</v>
      </c>
      <c r="B88" s="102" t="s">
        <v>66</v>
      </c>
      <c r="C88" s="102" t="s">
        <v>85</v>
      </c>
      <c r="D88" s="102" t="s">
        <v>18</v>
      </c>
      <c r="E88" s="102" t="s">
        <v>152</v>
      </c>
      <c r="F88" s="102" t="s">
        <v>152</v>
      </c>
      <c r="G88" s="102">
        <v>0</v>
      </c>
      <c r="H88" s="102">
        <v>0</v>
      </c>
      <c r="I88" s="102">
        <v>0</v>
      </c>
      <c r="J88" s="102">
        <v>1</v>
      </c>
      <c r="K88" s="102">
        <v>0</v>
      </c>
      <c r="L88" s="102">
        <v>0</v>
      </c>
      <c r="M88" s="102">
        <v>1</v>
      </c>
      <c r="N88" s="102" t="s">
        <v>15</v>
      </c>
      <c r="O88" s="102">
        <v>4</v>
      </c>
      <c r="P88" s="102">
        <v>4</v>
      </c>
      <c r="Q88" s="102">
        <v>5</v>
      </c>
      <c r="R88" s="102">
        <v>5</v>
      </c>
      <c r="S88" s="102">
        <v>4</v>
      </c>
      <c r="T88" s="102">
        <v>5</v>
      </c>
      <c r="U88" s="102">
        <v>4</v>
      </c>
      <c r="X88" s="102" t="s">
        <v>90</v>
      </c>
    </row>
    <row r="89" spans="1:28" ht="12.75" x14ac:dyDescent="0.2">
      <c r="A89" s="101">
        <v>44730.457137048608</v>
      </c>
      <c r="B89" s="102" t="s">
        <v>66</v>
      </c>
      <c r="C89" s="102" t="s">
        <v>85</v>
      </c>
      <c r="D89" s="102" t="s">
        <v>86</v>
      </c>
      <c r="E89" s="102" t="s">
        <v>12</v>
      </c>
      <c r="F89" s="102" t="s">
        <v>87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1</v>
      </c>
      <c r="M89" s="102">
        <v>1</v>
      </c>
      <c r="N89" s="102" t="s">
        <v>15</v>
      </c>
      <c r="O89" s="102">
        <v>4</v>
      </c>
      <c r="P89" s="102">
        <v>5</v>
      </c>
      <c r="Q89" s="102">
        <v>4</v>
      </c>
      <c r="R89" s="102">
        <v>4</v>
      </c>
      <c r="S89" s="102">
        <v>5</v>
      </c>
      <c r="T89" s="102">
        <v>5</v>
      </c>
      <c r="U89" s="102">
        <v>4</v>
      </c>
      <c r="V89" s="102" t="s">
        <v>14</v>
      </c>
      <c r="W89" s="102" t="s">
        <v>14</v>
      </c>
      <c r="X89" s="102" t="s">
        <v>90</v>
      </c>
      <c r="Y89" s="102" t="s">
        <v>14</v>
      </c>
      <c r="Z89" s="102" t="s">
        <v>153</v>
      </c>
      <c r="AA89" s="102" t="s">
        <v>154</v>
      </c>
      <c r="AB89" s="102" t="s">
        <v>155</v>
      </c>
    </row>
    <row r="90" spans="1:28" ht="12.75" x14ac:dyDescent="0.2">
      <c r="A90" s="101">
        <v>44730.457253703702</v>
      </c>
      <c r="B90" s="102" t="s">
        <v>66</v>
      </c>
      <c r="C90" s="102" t="s">
        <v>85</v>
      </c>
      <c r="D90" s="102" t="s">
        <v>18</v>
      </c>
      <c r="E90" s="102" t="s">
        <v>152</v>
      </c>
      <c r="F90" s="102" t="s">
        <v>152</v>
      </c>
      <c r="G90" s="102">
        <v>1</v>
      </c>
      <c r="H90" s="102">
        <v>0</v>
      </c>
      <c r="I90" s="102">
        <v>1</v>
      </c>
      <c r="J90" s="102">
        <v>0</v>
      </c>
      <c r="K90" s="102">
        <v>0</v>
      </c>
      <c r="L90" s="102">
        <v>0</v>
      </c>
      <c r="M90" s="102">
        <v>1</v>
      </c>
      <c r="N90" s="102" t="s">
        <v>17</v>
      </c>
      <c r="O90" s="102">
        <v>5</v>
      </c>
      <c r="P90" s="102">
        <v>5</v>
      </c>
      <c r="Q90" s="102">
        <v>5</v>
      </c>
      <c r="R90" s="102">
        <v>5</v>
      </c>
      <c r="S90" s="102">
        <v>5</v>
      </c>
      <c r="T90" s="102">
        <v>5</v>
      </c>
      <c r="U90" s="102">
        <v>5</v>
      </c>
      <c r="X90" s="102" t="s">
        <v>90</v>
      </c>
      <c r="Z90" s="102" t="s">
        <v>156</v>
      </c>
      <c r="AA90" s="102" t="s">
        <v>157</v>
      </c>
      <c r="AB90" s="102" t="s">
        <v>158</v>
      </c>
    </row>
    <row r="91" spans="1:28" ht="12.75" x14ac:dyDescent="0.2">
      <c r="A91" s="101">
        <v>44730.45728722222</v>
      </c>
      <c r="B91" s="102" t="s">
        <v>66</v>
      </c>
      <c r="C91" s="102" t="s">
        <v>85</v>
      </c>
      <c r="D91" s="102" t="s">
        <v>18</v>
      </c>
      <c r="E91" s="102" t="s">
        <v>12</v>
      </c>
      <c r="F91" s="102" t="s">
        <v>117</v>
      </c>
      <c r="G91" s="102">
        <v>1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 t="s">
        <v>17</v>
      </c>
      <c r="O91" s="102">
        <v>4</v>
      </c>
      <c r="P91" s="102">
        <v>4</v>
      </c>
      <c r="Q91" s="102">
        <v>4</v>
      </c>
      <c r="R91" s="102">
        <v>4</v>
      </c>
      <c r="S91" s="102">
        <v>4</v>
      </c>
      <c r="T91" s="102">
        <v>4</v>
      </c>
      <c r="U91" s="102">
        <v>4</v>
      </c>
      <c r="X91" s="102" t="s">
        <v>90</v>
      </c>
    </row>
    <row r="92" spans="1:28" ht="12.75" x14ac:dyDescent="0.2">
      <c r="A92" s="101">
        <v>44730.457374537036</v>
      </c>
      <c r="B92" s="102" t="s">
        <v>66</v>
      </c>
      <c r="C92" s="102" t="s">
        <v>85</v>
      </c>
      <c r="D92" s="102" t="s">
        <v>86</v>
      </c>
      <c r="E92" s="102" t="s">
        <v>12</v>
      </c>
      <c r="F92" s="102" t="s">
        <v>87</v>
      </c>
      <c r="G92" s="102">
        <v>1</v>
      </c>
      <c r="H92" s="102">
        <v>0</v>
      </c>
      <c r="I92" s="102">
        <v>1</v>
      </c>
      <c r="J92" s="102">
        <v>0</v>
      </c>
      <c r="K92" s="102">
        <v>0</v>
      </c>
      <c r="L92" s="102">
        <v>1</v>
      </c>
      <c r="M92" s="102">
        <v>0</v>
      </c>
      <c r="N92" s="102" t="s">
        <v>15</v>
      </c>
      <c r="O92" s="102">
        <v>5</v>
      </c>
      <c r="P92" s="102">
        <v>5</v>
      </c>
      <c r="Q92" s="102">
        <v>5</v>
      </c>
      <c r="R92" s="102">
        <v>5</v>
      </c>
      <c r="S92" s="102">
        <v>5</v>
      </c>
      <c r="T92" s="102">
        <v>5</v>
      </c>
      <c r="U92" s="102">
        <v>5</v>
      </c>
      <c r="X92" s="102" t="s">
        <v>90</v>
      </c>
      <c r="Z92" s="102" t="s">
        <v>159</v>
      </c>
    </row>
    <row r="93" spans="1:28" ht="12.75" x14ac:dyDescent="0.2">
      <c r="A93" s="101">
        <v>44730.45752009259</v>
      </c>
      <c r="B93" s="102" t="s">
        <v>66</v>
      </c>
      <c r="C93" s="102" t="s">
        <v>104</v>
      </c>
      <c r="D93" s="102" t="s">
        <v>16</v>
      </c>
      <c r="E93" s="102" t="s">
        <v>160</v>
      </c>
      <c r="F93" s="102" t="s">
        <v>161</v>
      </c>
      <c r="G93" s="102">
        <v>1</v>
      </c>
      <c r="H93" s="102">
        <v>0</v>
      </c>
      <c r="I93" s="102">
        <v>1</v>
      </c>
      <c r="J93" s="102">
        <v>0</v>
      </c>
      <c r="K93" s="102">
        <v>1</v>
      </c>
      <c r="L93" s="102">
        <v>0</v>
      </c>
      <c r="M93" s="102">
        <v>1</v>
      </c>
      <c r="N93" s="102" t="s">
        <v>19</v>
      </c>
      <c r="O93" s="102">
        <v>5</v>
      </c>
      <c r="P93" s="102">
        <v>5</v>
      </c>
      <c r="Q93" s="102">
        <v>5</v>
      </c>
      <c r="R93" s="102">
        <v>5</v>
      </c>
      <c r="S93" s="102">
        <v>5</v>
      </c>
      <c r="T93" s="102">
        <v>5</v>
      </c>
      <c r="U93" s="102">
        <v>5</v>
      </c>
      <c r="W93" s="102" t="s">
        <v>162</v>
      </c>
      <c r="X93" s="102" t="s">
        <v>90</v>
      </c>
      <c r="Z93" s="102" t="s">
        <v>163</v>
      </c>
      <c r="AA93" s="102" t="s">
        <v>164</v>
      </c>
      <c r="AB93" s="102" t="s">
        <v>165</v>
      </c>
    </row>
    <row r="94" spans="1:28" ht="12.75" x14ac:dyDescent="0.2">
      <c r="A94" s="101">
        <v>44730.457943761576</v>
      </c>
      <c r="B94" s="102" t="s">
        <v>66</v>
      </c>
      <c r="C94" s="102" t="s">
        <v>85</v>
      </c>
      <c r="D94" s="102" t="s">
        <v>86</v>
      </c>
      <c r="E94" s="103" t="s">
        <v>21</v>
      </c>
      <c r="F94" s="103" t="s">
        <v>21</v>
      </c>
      <c r="G94" s="102">
        <v>1</v>
      </c>
      <c r="H94" s="102">
        <v>0</v>
      </c>
      <c r="I94" s="102">
        <v>1</v>
      </c>
      <c r="J94" s="102">
        <v>0</v>
      </c>
      <c r="K94" s="102">
        <v>0</v>
      </c>
      <c r="L94" s="102">
        <v>1</v>
      </c>
      <c r="M94" s="102">
        <v>0</v>
      </c>
      <c r="N94" s="102" t="s">
        <v>17</v>
      </c>
      <c r="O94" s="102">
        <v>5</v>
      </c>
      <c r="P94" s="102">
        <v>5</v>
      </c>
      <c r="Q94" s="102">
        <v>5</v>
      </c>
      <c r="R94" s="102">
        <v>5</v>
      </c>
      <c r="S94" s="102">
        <v>5</v>
      </c>
      <c r="T94" s="102">
        <v>5</v>
      </c>
      <c r="U94" s="102">
        <v>5</v>
      </c>
      <c r="X94" s="102" t="s">
        <v>88</v>
      </c>
      <c r="Z94" s="102" t="s">
        <v>166</v>
      </c>
      <c r="AA94" s="102" t="s">
        <v>167</v>
      </c>
      <c r="AB94" s="102" t="s">
        <v>168</v>
      </c>
    </row>
    <row r="95" spans="1:28" ht="12.75" x14ac:dyDescent="0.2">
      <c r="A95" s="101">
        <v>44730.458133067128</v>
      </c>
      <c r="B95" s="102" t="s">
        <v>66</v>
      </c>
      <c r="C95" s="102" t="s">
        <v>104</v>
      </c>
      <c r="D95" s="102" t="s">
        <v>169</v>
      </c>
      <c r="E95" s="103" t="s">
        <v>134</v>
      </c>
      <c r="F95" s="102" t="s">
        <v>134</v>
      </c>
      <c r="G95" s="102">
        <v>1</v>
      </c>
      <c r="H95" s="102">
        <v>1</v>
      </c>
      <c r="I95" s="102">
        <v>1</v>
      </c>
      <c r="J95" s="102">
        <v>1</v>
      </c>
      <c r="K95" s="102">
        <v>1</v>
      </c>
      <c r="L95" s="102">
        <v>1</v>
      </c>
      <c r="M95" s="102">
        <v>1</v>
      </c>
      <c r="N95" s="102" t="s">
        <v>17</v>
      </c>
      <c r="O95" s="102">
        <v>4</v>
      </c>
      <c r="P95" s="102">
        <v>4</v>
      </c>
      <c r="Q95" s="102">
        <v>4</v>
      </c>
      <c r="R95" s="102">
        <v>4</v>
      </c>
      <c r="S95" s="102">
        <v>4</v>
      </c>
      <c r="T95" s="102">
        <v>4</v>
      </c>
      <c r="U95" s="102">
        <v>4</v>
      </c>
      <c r="X95" s="102" t="s">
        <v>88</v>
      </c>
      <c r="Z95" s="102" t="s">
        <v>170</v>
      </c>
      <c r="AA95" s="102" t="s">
        <v>171</v>
      </c>
      <c r="AB95" s="102" t="s">
        <v>172</v>
      </c>
    </row>
    <row r="96" spans="1:28" ht="12.75" x14ac:dyDescent="0.2">
      <c r="A96" s="101">
        <v>44730.458246898153</v>
      </c>
      <c r="B96" s="102" t="s">
        <v>66</v>
      </c>
      <c r="C96" s="102" t="s">
        <v>104</v>
      </c>
      <c r="D96" s="102" t="s">
        <v>20</v>
      </c>
      <c r="E96" s="102" t="s">
        <v>152</v>
      </c>
      <c r="F96" s="102" t="s">
        <v>152</v>
      </c>
      <c r="G96" s="102">
        <v>1</v>
      </c>
      <c r="H96" s="102">
        <v>0</v>
      </c>
      <c r="I96" s="102">
        <v>1</v>
      </c>
      <c r="J96" s="102">
        <v>0</v>
      </c>
      <c r="K96" s="102">
        <v>0</v>
      </c>
      <c r="L96" s="102">
        <v>0</v>
      </c>
      <c r="M96" s="102">
        <v>1</v>
      </c>
      <c r="N96" s="102" t="s">
        <v>17</v>
      </c>
      <c r="O96" s="102">
        <v>5</v>
      </c>
      <c r="P96" s="102">
        <v>4</v>
      </c>
      <c r="Q96" s="102">
        <v>5</v>
      </c>
      <c r="R96" s="102">
        <v>5</v>
      </c>
      <c r="S96" s="102">
        <v>4</v>
      </c>
      <c r="T96" s="102">
        <v>5</v>
      </c>
      <c r="U96" s="102">
        <v>5</v>
      </c>
      <c r="V96" s="102" t="s">
        <v>173</v>
      </c>
      <c r="X96" s="102" t="s">
        <v>90</v>
      </c>
      <c r="Z96" s="102" t="s">
        <v>174</v>
      </c>
      <c r="AA96" s="102" t="s">
        <v>175</v>
      </c>
      <c r="AB96" s="102" t="s">
        <v>176</v>
      </c>
    </row>
    <row r="97" spans="1:28" ht="12.75" x14ac:dyDescent="0.2">
      <c r="A97" s="101">
        <v>44730.458288229165</v>
      </c>
      <c r="B97" s="102" t="s">
        <v>66</v>
      </c>
      <c r="C97" s="102" t="s">
        <v>85</v>
      </c>
      <c r="D97" s="102" t="s">
        <v>86</v>
      </c>
      <c r="E97" s="102" t="s">
        <v>12</v>
      </c>
      <c r="F97" s="102" t="s">
        <v>87</v>
      </c>
      <c r="G97" s="102">
        <v>0</v>
      </c>
      <c r="H97" s="102">
        <v>0</v>
      </c>
      <c r="I97" s="102">
        <v>0</v>
      </c>
      <c r="J97" s="102">
        <v>0</v>
      </c>
      <c r="K97" s="102">
        <v>1</v>
      </c>
      <c r="L97" s="102">
        <v>0</v>
      </c>
      <c r="M97" s="102">
        <v>0</v>
      </c>
      <c r="N97" s="102" t="s">
        <v>15</v>
      </c>
      <c r="O97" s="102">
        <v>5</v>
      </c>
      <c r="P97" s="102">
        <v>5</v>
      </c>
      <c r="Q97" s="102">
        <v>5</v>
      </c>
      <c r="R97" s="102">
        <v>5</v>
      </c>
      <c r="S97" s="102">
        <v>5</v>
      </c>
      <c r="T97" s="102">
        <v>5</v>
      </c>
      <c r="U97" s="102">
        <v>5</v>
      </c>
      <c r="V97" s="102" t="s">
        <v>24</v>
      </c>
      <c r="W97" s="102" t="s">
        <v>24</v>
      </c>
      <c r="X97" s="102" t="s">
        <v>96</v>
      </c>
      <c r="Z97" s="102" t="s">
        <v>14</v>
      </c>
      <c r="AA97" s="102" t="s">
        <v>14</v>
      </c>
      <c r="AB97" s="102" t="s">
        <v>14</v>
      </c>
    </row>
    <row r="98" spans="1:28" ht="12.75" x14ac:dyDescent="0.2">
      <c r="A98" s="101">
        <v>44730.459079733795</v>
      </c>
      <c r="B98" s="102" t="s">
        <v>66</v>
      </c>
      <c r="C98" s="102" t="s">
        <v>85</v>
      </c>
      <c r="D98" s="102" t="s">
        <v>18</v>
      </c>
      <c r="E98" s="102" t="s">
        <v>68</v>
      </c>
      <c r="F98" s="102" t="s">
        <v>177</v>
      </c>
      <c r="G98" s="102">
        <v>0</v>
      </c>
      <c r="H98" s="102">
        <v>0</v>
      </c>
      <c r="I98" s="102">
        <v>1</v>
      </c>
      <c r="J98" s="102">
        <v>0</v>
      </c>
      <c r="K98" s="102">
        <v>1</v>
      </c>
      <c r="L98" s="102">
        <v>0</v>
      </c>
      <c r="M98" s="102">
        <v>1</v>
      </c>
      <c r="N98" s="102" t="s">
        <v>15</v>
      </c>
      <c r="O98" s="102">
        <v>4</v>
      </c>
      <c r="P98" s="102">
        <v>5</v>
      </c>
      <c r="Q98" s="102">
        <v>5</v>
      </c>
      <c r="R98" s="102">
        <v>4</v>
      </c>
      <c r="S98" s="102">
        <v>4</v>
      </c>
      <c r="T98" s="102">
        <v>4</v>
      </c>
      <c r="U98" s="102">
        <v>5</v>
      </c>
      <c r="X98" s="102" t="s">
        <v>90</v>
      </c>
      <c r="Z98" s="102" t="s">
        <v>178</v>
      </c>
      <c r="AA98" s="102" t="s">
        <v>179</v>
      </c>
      <c r="AB98" s="102" t="s">
        <v>180</v>
      </c>
    </row>
    <row r="99" spans="1:28" ht="12.75" x14ac:dyDescent="0.2">
      <c r="A99" s="101">
        <v>44730.459452569441</v>
      </c>
      <c r="B99" s="102" t="s">
        <v>66</v>
      </c>
      <c r="C99" s="102" t="s">
        <v>85</v>
      </c>
      <c r="D99" s="102" t="s">
        <v>18</v>
      </c>
      <c r="E99" s="102" t="s">
        <v>134</v>
      </c>
      <c r="F99" s="102" t="s">
        <v>181</v>
      </c>
      <c r="G99" s="102">
        <v>1</v>
      </c>
      <c r="H99" s="102">
        <v>0</v>
      </c>
      <c r="I99" s="102">
        <v>1</v>
      </c>
      <c r="J99" s="102">
        <v>1</v>
      </c>
      <c r="K99" s="102">
        <v>1</v>
      </c>
      <c r="L99" s="102">
        <v>1</v>
      </c>
      <c r="M99" s="102">
        <v>1</v>
      </c>
      <c r="N99" s="102" t="s">
        <v>15</v>
      </c>
      <c r="O99" s="102">
        <v>4</v>
      </c>
      <c r="P99" s="102">
        <v>5</v>
      </c>
      <c r="Q99" s="102">
        <v>5</v>
      </c>
      <c r="R99" s="102">
        <v>5</v>
      </c>
      <c r="S99" s="102">
        <v>5</v>
      </c>
      <c r="T99" s="102">
        <v>5</v>
      </c>
      <c r="U99" s="102">
        <v>5</v>
      </c>
      <c r="V99" s="102" t="s">
        <v>182</v>
      </c>
      <c r="X99" s="102" t="s">
        <v>107</v>
      </c>
      <c r="Z99" s="102" t="s">
        <v>183</v>
      </c>
      <c r="AA99" s="102" t="s">
        <v>184</v>
      </c>
      <c r="AB99" s="102" t="s">
        <v>185</v>
      </c>
    </row>
    <row r="100" spans="1:28" ht="12.75" x14ac:dyDescent="0.2">
      <c r="A100" s="101">
        <v>44730.461066736112</v>
      </c>
      <c r="B100" s="102" t="s">
        <v>66</v>
      </c>
      <c r="C100" s="102" t="s">
        <v>85</v>
      </c>
      <c r="D100" s="102" t="s">
        <v>86</v>
      </c>
      <c r="E100" s="102" t="s">
        <v>12</v>
      </c>
      <c r="F100" s="102" t="s">
        <v>22</v>
      </c>
      <c r="G100" s="102">
        <v>1</v>
      </c>
      <c r="H100" s="102">
        <v>1</v>
      </c>
      <c r="I100" s="102">
        <v>1</v>
      </c>
      <c r="J100" s="102">
        <v>1</v>
      </c>
      <c r="K100" s="102">
        <v>1</v>
      </c>
      <c r="L100" s="102">
        <v>1</v>
      </c>
      <c r="M100" s="102">
        <v>1</v>
      </c>
      <c r="N100" s="102" t="s">
        <v>17</v>
      </c>
      <c r="O100" s="102">
        <v>5</v>
      </c>
      <c r="P100" s="102">
        <v>5</v>
      </c>
      <c r="Q100" s="102">
        <v>5</v>
      </c>
      <c r="R100" s="102">
        <v>5</v>
      </c>
      <c r="S100" s="102">
        <v>5</v>
      </c>
      <c r="T100" s="102">
        <v>5</v>
      </c>
      <c r="U100" s="102">
        <v>5</v>
      </c>
      <c r="V100" s="102" t="s">
        <v>14</v>
      </c>
      <c r="W100" s="102" t="s">
        <v>14</v>
      </c>
      <c r="X100" s="102" t="s">
        <v>90</v>
      </c>
      <c r="Y100" s="102" t="s">
        <v>14</v>
      </c>
      <c r="Z100" s="102" t="s">
        <v>186</v>
      </c>
      <c r="AA100" s="102" t="s">
        <v>187</v>
      </c>
      <c r="AB100" s="102" t="s">
        <v>188</v>
      </c>
    </row>
    <row r="101" spans="1:28" ht="12.75" x14ac:dyDescent="0.2">
      <c r="A101" s="101">
        <v>44730.461338703702</v>
      </c>
      <c r="B101" s="102" t="s">
        <v>66</v>
      </c>
      <c r="C101" s="102" t="s">
        <v>85</v>
      </c>
      <c r="D101" s="102" t="s">
        <v>18</v>
      </c>
      <c r="E101" s="102" t="s">
        <v>134</v>
      </c>
      <c r="F101" s="102" t="s">
        <v>134</v>
      </c>
      <c r="G101" s="102">
        <v>0</v>
      </c>
      <c r="H101" s="102">
        <v>0</v>
      </c>
      <c r="I101" s="102">
        <v>1</v>
      </c>
      <c r="J101" s="102">
        <v>0</v>
      </c>
      <c r="K101" s="102">
        <v>0</v>
      </c>
      <c r="L101" s="102">
        <v>1</v>
      </c>
      <c r="M101" s="102">
        <v>0</v>
      </c>
      <c r="N101" s="102" t="s">
        <v>17</v>
      </c>
      <c r="O101" s="102">
        <v>4</v>
      </c>
      <c r="P101" s="102">
        <v>4</v>
      </c>
      <c r="Q101" s="102">
        <v>4</v>
      </c>
      <c r="R101" s="102">
        <v>4</v>
      </c>
      <c r="S101" s="102">
        <v>4</v>
      </c>
      <c r="T101" s="102">
        <v>4</v>
      </c>
      <c r="U101" s="102">
        <v>4</v>
      </c>
      <c r="X101" s="102" t="s">
        <v>88</v>
      </c>
    </row>
    <row r="102" spans="1:28" ht="12.75" x14ac:dyDescent="0.2">
      <c r="A102" s="101">
        <v>44730.465988900462</v>
      </c>
      <c r="B102" s="102" t="s">
        <v>66</v>
      </c>
      <c r="C102" s="102" t="s">
        <v>85</v>
      </c>
      <c r="D102" s="102" t="s">
        <v>86</v>
      </c>
      <c r="E102" s="102" t="s">
        <v>12</v>
      </c>
      <c r="F102" s="102" t="s">
        <v>87</v>
      </c>
      <c r="G102" s="102">
        <v>1</v>
      </c>
      <c r="H102" s="102">
        <v>0</v>
      </c>
      <c r="I102" s="102">
        <v>1</v>
      </c>
      <c r="J102" s="102">
        <v>0</v>
      </c>
      <c r="K102" s="102">
        <v>0</v>
      </c>
      <c r="L102" s="102">
        <v>1</v>
      </c>
      <c r="M102" s="102">
        <v>1</v>
      </c>
      <c r="N102" s="102" t="s">
        <v>17</v>
      </c>
      <c r="O102" s="102">
        <v>5</v>
      </c>
      <c r="P102" s="102">
        <v>5</v>
      </c>
      <c r="Q102" s="102">
        <v>4</v>
      </c>
      <c r="R102" s="102">
        <v>4</v>
      </c>
      <c r="S102" s="102">
        <v>4</v>
      </c>
      <c r="T102" s="102">
        <v>4</v>
      </c>
      <c r="U102" s="102">
        <v>5</v>
      </c>
      <c r="X102" s="102" t="s">
        <v>90</v>
      </c>
    </row>
    <row r="103" spans="1:28" ht="12.75" x14ac:dyDescent="0.2">
      <c r="A103" s="101">
        <v>44730.467793912037</v>
      </c>
      <c r="B103" s="102" t="s">
        <v>66</v>
      </c>
      <c r="C103" s="102" t="s">
        <v>104</v>
      </c>
      <c r="D103" s="102" t="s">
        <v>20</v>
      </c>
      <c r="E103" s="102" t="s">
        <v>12</v>
      </c>
      <c r="F103" s="102" t="s">
        <v>87</v>
      </c>
      <c r="G103" s="102">
        <v>1</v>
      </c>
      <c r="H103" s="102">
        <v>1</v>
      </c>
      <c r="I103" s="102">
        <v>1</v>
      </c>
      <c r="J103" s="102">
        <v>1</v>
      </c>
      <c r="K103" s="102">
        <v>1</v>
      </c>
      <c r="L103" s="102">
        <v>1</v>
      </c>
      <c r="M103" s="102">
        <v>1</v>
      </c>
      <c r="N103" s="102" t="s">
        <v>15</v>
      </c>
      <c r="O103" s="102">
        <v>5</v>
      </c>
      <c r="P103" s="102">
        <v>5</v>
      </c>
      <c r="Q103" s="102">
        <v>5</v>
      </c>
      <c r="R103" s="102">
        <v>5</v>
      </c>
      <c r="S103" s="102">
        <v>5</v>
      </c>
      <c r="T103" s="102">
        <v>5</v>
      </c>
      <c r="U103" s="102">
        <v>5</v>
      </c>
      <c r="X103" s="102" t="s">
        <v>90</v>
      </c>
    </row>
    <row r="104" spans="1:28" ht="12.75" x14ac:dyDescent="0.2">
      <c r="A104" s="101">
        <v>44730.469946249999</v>
      </c>
      <c r="B104" s="102" t="s">
        <v>66</v>
      </c>
      <c r="C104" s="102" t="s">
        <v>85</v>
      </c>
      <c r="D104" s="102" t="s">
        <v>86</v>
      </c>
      <c r="E104" s="102" t="s">
        <v>12</v>
      </c>
      <c r="F104" s="102" t="s">
        <v>87</v>
      </c>
      <c r="G104" s="102">
        <v>1</v>
      </c>
      <c r="H104" s="102">
        <v>1</v>
      </c>
      <c r="I104" s="102">
        <v>0</v>
      </c>
      <c r="J104" s="102">
        <v>0</v>
      </c>
      <c r="K104" s="102">
        <v>0</v>
      </c>
      <c r="L104" s="102">
        <v>1</v>
      </c>
      <c r="M104" s="102">
        <v>1</v>
      </c>
      <c r="N104" s="102" t="s">
        <v>15</v>
      </c>
      <c r="O104" s="102">
        <v>4</v>
      </c>
      <c r="P104" s="102">
        <v>5</v>
      </c>
      <c r="Q104" s="102">
        <v>5</v>
      </c>
      <c r="R104" s="102">
        <v>4</v>
      </c>
      <c r="S104" s="102">
        <v>4</v>
      </c>
      <c r="T104" s="102">
        <v>4</v>
      </c>
      <c r="U104" s="102">
        <v>4</v>
      </c>
      <c r="X104" s="102" t="s">
        <v>90</v>
      </c>
      <c r="Z104" s="102" t="s">
        <v>189</v>
      </c>
      <c r="AA104" s="102" t="s">
        <v>190</v>
      </c>
      <c r="AB104" s="102" t="s">
        <v>191</v>
      </c>
    </row>
    <row r="105" spans="1:28" ht="12.75" x14ac:dyDescent="0.2">
      <c r="A105" s="101">
        <v>44730.477316180557</v>
      </c>
      <c r="B105" s="102" t="s">
        <v>66</v>
      </c>
      <c r="C105" s="102" t="s">
        <v>85</v>
      </c>
      <c r="D105" s="102" t="s">
        <v>86</v>
      </c>
      <c r="E105" s="102" t="s">
        <v>12</v>
      </c>
      <c r="F105" s="102" t="s">
        <v>192</v>
      </c>
      <c r="G105" s="102">
        <v>0</v>
      </c>
      <c r="H105" s="102">
        <v>0</v>
      </c>
      <c r="I105" s="102">
        <v>0</v>
      </c>
      <c r="J105" s="102">
        <v>0</v>
      </c>
      <c r="K105" s="102">
        <v>0</v>
      </c>
      <c r="L105" s="102">
        <v>1</v>
      </c>
      <c r="M105" s="102">
        <v>1</v>
      </c>
      <c r="N105" s="102" t="s">
        <v>13</v>
      </c>
      <c r="O105" s="102">
        <v>4</v>
      </c>
      <c r="P105" s="102">
        <v>5</v>
      </c>
      <c r="Q105" s="102">
        <v>5</v>
      </c>
      <c r="R105" s="102">
        <v>5</v>
      </c>
      <c r="S105" s="102">
        <v>5</v>
      </c>
      <c r="T105" s="102">
        <v>4</v>
      </c>
      <c r="U105" s="102">
        <v>4</v>
      </c>
      <c r="X105" s="102" t="s">
        <v>90</v>
      </c>
      <c r="Z105" s="102" t="s">
        <v>193</v>
      </c>
      <c r="AA105" s="102" t="s">
        <v>14</v>
      </c>
      <c r="AB105" s="102" t="s">
        <v>14</v>
      </c>
    </row>
    <row r="106" spans="1:28" ht="12.75" x14ac:dyDescent="0.2">
      <c r="A106" s="101">
        <v>44730.480253622685</v>
      </c>
      <c r="B106" s="102" t="s">
        <v>66</v>
      </c>
      <c r="C106" s="102" t="s">
        <v>104</v>
      </c>
      <c r="D106" s="102" t="s">
        <v>20</v>
      </c>
      <c r="E106" s="102" t="s">
        <v>12</v>
      </c>
      <c r="F106" s="102" t="s">
        <v>87</v>
      </c>
      <c r="G106" s="102">
        <v>1</v>
      </c>
      <c r="H106" s="102">
        <v>0</v>
      </c>
      <c r="I106" s="102">
        <v>1</v>
      </c>
      <c r="J106" s="102">
        <v>1</v>
      </c>
      <c r="K106" s="102">
        <v>0</v>
      </c>
      <c r="L106" s="102">
        <v>1</v>
      </c>
      <c r="M106" s="102">
        <v>1</v>
      </c>
      <c r="N106" s="102" t="s">
        <v>15</v>
      </c>
      <c r="O106" s="102">
        <v>2</v>
      </c>
      <c r="P106" s="102">
        <v>2</v>
      </c>
      <c r="Q106" s="102">
        <v>3</v>
      </c>
      <c r="R106" s="102">
        <v>3</v>
      </c>
      <c r="T106" s="102">
        <v>3</v>
      </c>
      <c r="U106" s="102">
        <v>3</v>
      </c>
      <c r="X106" s="102" t="s">
        <v>90</v>
      </c>
      <c r="AA106" s="102" t="s">
        <v>187</v>
      </c>
    </row>
    <row r="107" spans="1:28" ht="12.75" x14ac:dyDescent="0.2">
      <c r="A107" s="101">
        <v>44730.520923611111</v>
      </c>
      <c r="B107" s="102" t="s">
        <v>66</v>
      </c>
      <c r="C107" s="102" t="s">
        <v>85</v>
      </c>
      <c r="D107" s="102" t="s">
        <v>86</v>
      </c>
      <c r="E107" s="102" t="s">
        <v>12</v>
      </c>
      <c r="F107" s="102" t="s">
        <v>22</v>
      </c>
      <c r="G107" s="102">
        <v>1</v>
      </c>
      <c r="H107" s="102">
        <v>0</v>
      </c>
      <c r="I107" s="102">
        <v>0</v>
      </c>
      <c r="J107" s="102">
        <v>0</v>
      </c>
      <c r="K107" s="102">
        <v>0</v>
      </c>
      <c r="L107" s="102">
        <v>1</v>
      </c>
      <c r="M107" s="102">
        <v>1</v>
      </c>
      <c r="N107" s="102" t="s">
        <v>17</v>
      </c>
      <c r="O107" s="102">
        <v>3</v>
      </c>
      <c r="P107" s="102">
        <v>4</v>
      </c>
      <c r="Q107" s="102">
        <v>3</v>
      </c>
      <c r="R107" s="102">
        <v>3</v>
      </c>
      <c r="S107" s="102">
        <v>3</v>
      </c>
      <c r="T107" s="102">
        <v>3</v>
      </c>
      <c r="U107" s="102">
        <v>3</v>
      </c>
      <c r="X107" s="102" t="s">
        <v>90</v>
      </c>
      <c r="Z107" s="102" t="s">
        <v>194</v>
      </c>
      <c r="AA107" s="102" t="s">
        <v>195</v>
      </c>
      <c r="AB107" s="102" t="s">
        <v>196</v>
      </c>
    </row>
    <row r="108" spans="1:28" ht="12.75" x14ac:dyDescent="0.2">
      <c r="A108" s="101">
        <v>44730.887786388892</v>
      </c>
      <c r="B108" s="102" t="s">
        <v>66</v>
      </c>
      <c r="C108" s="102" t="s">
        <v>85</v>
      </c>
      <c r="D108" s="102" t="s">
        <v>18</v>
      </c>
      <c r="E108" s="103" t="s">
        <v>68</v>
      </c>
      <c r="F108" s="102" t="s">
        <v>197</v>
      </c>
      <c r="G108" s="102">
        <v>1</v>
      </c>
      <c r="H108" s="102">
        <v>1</v>
      </c>
      <c r="I108" s="102">
        <v>1</v>
      </c>
      <c r="J108" s="102">
        <v>0</v>
      </c>
      <c r="K108" s="102">
        <v>1</v>
      </c>
      <c r="L108" s="102">
        <v>0</v>
      </c>
      <c r="M108" s="102">
        <v>1</v>
      </c>
      <c r="N108" s="102" t="s">
        <v>15</v>
      </c>
      <c r="O108" s="102">
        <v>4</v>
      </c>
      <c r="P108" s="102">
        <v>5</v>
      </c>
      <c r="Q108" s="102">
        <v>4</v>
      </c>
      <c r="R108" s="102">
        <v>4</v>
      </c>
      <c r="S108" s="102">
        <v>4</v>
      </c>
      <c r="T108" s="102">
        <v>4</v>
      </c>
      <c r="U108" s="102">
        <v>4</v>
      </c>
      <c r="X108" s="102" t="s">
        <v>90</v>
      </c>
      <c r="Z108" s="102" t="s">
        <v>198</v>
      </c>
      <c r="AA108" s="102" t="s">
        <v>199</v>
      </c>
      <c r="AB108" s="102" t="s">
        <v>200</v>
      </c>
    </row>
    <row r="109" spans="1:28" ht="12.75" x14ac:dyDescent="0.2">
      <c r="A109" s="101">
        <v>44732.623221284724</v>
      </c>
      <c r="B109" s="102" t="s">
        <v>66</v>
      </c>
      <c r="C109" s="102" t="s">
        <v>85</v>
      </c>
      <c r="D109" s="102" t="s">
        <v>86</v>
      </c>
      <c r="E109" s="102" t="s">
        <v>12</v>
      </c>
      <c r="F109" s="102" t="s">
        <v>201</v>
      </c>
      <c r="G109" s="102">
        <v>1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 t="s">
        <v>15</v>
      </c>
      <c r="O109" s="102">
        <v>4</v>
      </c>
      <c r="P109" s="102">
        <v>4</v>
      </c>
      <c r="Q109" s="102">
        <v>4</v>
      </c>
      <c r="R109" s="102">
        <v>4</v>
      </c>
      <c r="S109" s="102">
        <v>4</v>
      </c>
      <c r="T109" s="102">
        <v>4</v>
      </c>
      <c r="U109" s="102">
        <v>4</v>
      </c>
      <c r="X109" s="102" t="s">
        <v>90</v>
      </c>
      <c r="Z109" s="102" t="s">
        <v>202</v>
      </c>
    </row>
    <row r="110" spans="1:28" ht="12.75" x14ac:dyDescent="0.2">
      <c r="A110" s="101">
        <v>44730.450647314814</v>
      </c>
      <c r="B110" s="102" t="s">
        <v>66</v>
      </c>
      <c r="C110" s="102" t="s">
        <v>85</v>
      </c>
      <c r="D110" s="102" t="s">
        <v>86</v>
      </c>
      <c r="E110" s="102" t="s">
        <v>12</v>
      </c>
      <c r="F110" s="102" t="s">
        <v>87</v>
      </c>
      <c r="G110" s="102">
        <v>1</v>
      </c>
      <c r="H110" s="102">
        <v>1</v>
      </c>
      <c r="I110" s="102">
        <v>1</v>
      </c>
      <c r="J110" s="102">
        <v>1</v>
      </c>
      <c r="K110" s="102">
        <v>1</v>
      </c>
      <c r="L110" s="102">
        <v>1</v>
      </c>
      <c r="M110" s="102">
        <v>0</v>
      </c>
      <c r="N110" s="102" t="s">
        <v>17</v>
      </c>
      <c r="O110" s="102">
        <v>4</v>
      </c>
      <c r="P110" s="102">
        <v>4</v>
      </c>
      <c r="Q110" s="102">
        <v>4</v>
      </c>
      <c r="R110" s="102">
        <v>4</v>
      </c>
      <c r="S110" s="102">
        <v>4</v>
      </c>
      <c r="T110" s="102">
        <v>4</v>
      </c>
      <c r="U110" s="102">
        <v>4</v>
      </c>
      <c r="V110" s="102" t="s">
        <v>14</v>
      </c>
      <c r="W110" s="102" t="s">
        <v>14</v>
      </c>
      <c r="X110" s="102" t="s">
        <v>88</v>
      </c>
      <c r="Y110" s="102" t="s">
        <v>14</v>
      </c>
      <c r="Z110" s="102" t="s">
        <v>14</v>
      </c>
      <c r="AA110" s="102" t="s">
        <v>14</v>
      </c>
      <c r="AB110" s="102" t="s">
        <v>14</v>
      </c>
    </row>
    <row r="111" spans="1:28" ht="12.75" x14ac:dyDescent="0.2">
      <c r="A111" s="101">
        <v>44730.450936469904</v>
      </c>
      <c r="B111" s="102" t="s">
        <v>66</v>
      </c>
      <c r="C111" s="102" t="s">
        <v>85</v>
      </c>
      <c r="D111" s="102" t="s">
        <v>86</v>
      </c>
      <c r="E111" s="102" t="s">
        <v>67</v>
      </c>
      <c r="F111" s="102" t="s">
        <v>89</v>
      </c>
      <c r="G111" s="103">
        <v>0</v>
      </c>
      <c r="H111">
        <v>0</v>
      </c>
      <c r="I111">
        <v>0</v>
      </c>
      <c r="J111">
        <v>0</v>
      </c>
      <c r="K111">
        <v>0</v>
      </c>
      <c r="L111" s="102">
        <v>1</v>
      </c>
      <c r="M111">
        <v>0</v>
      </c>
      <c r="N111" s="102" t="s">
        <v>17</v>
      </c>
      <c r="O111" s="102">
        <v>4</v>
      </c>
      <c r="P111" s="102">
        <v>4</v>
      </c>
      <c r="Q111" s="102">
        <v>4</v>
      </c>
      <c r="R111" s="102">
        <v>4</v>
      </c>
      <c r="S111" s="102">
        <v>4</v>
      </c>
      <c r="T111" s="102">
        <v>4</v>
      </c>
      <c r="U111" s="102">
        <v>4</v>
      </c>
      <c r="X111" s="102" t="s">
        <v>88</v>
      </c>
    </row>
    <row r="112" spans="1:28" ht="12.75" x14ac:dyDescent="0.2">
      <c r="A112" s="101">
        <v>44730.451287962962</v>
      </c>
      <c r="B112" s="102" t="s">
        <v>66</v>
      </c>
      <c r="C112" s="102" t="s">
        <v>85</v>
      </c>
      <c r="D112" s="102" t="s">
        <v>86</v>
      </c>
      <c r="E112" s="102" t="s">
        <v>12</v>
      </c>
      <c r="F112" s="102" t="s">
        <v>87</v>
      </c>
      <c r="G112" s="102">
        <v>1</v>
      </c>
      <c r="H112" s="102">
        <v>1</v>
      </c>
      <c r="I112" s="102">
        <v>1</v>
      </c>
      <c r="J112" s="102">
        <v>1</v>
      </c>
      <c r="K112" s="102">
        <v>1</v>
      </c>
      <c r="L112" s="102">
        <v>1</v>
      </c>
      <c r="M112" s="102">
        <v>1</v>
      </c>
      <c r="N112" s="102" t="s">
        <v>15</v>
      </c>
      <c r="O112" s="102">
        <v>5</v>
      </c>
      <c r="P112" s="102">
        <v>5</v>
      </c>
      <c r="Q112" s="102">
        <v>5</v>
      </c>
      <c r="R112" s="102">
        <v>5</v>
      </c>
      <c r="S112" s="102">
        <v>5</v>
      </c>
      <c r="T112" s="102">
        <v>5</v>
      </c>
      <c r="U112" s="102">
        <v>5</v>
      </c>
      <c r="X112" s="102" t="s">
        <v>90</v>
      </c>
      <c r="Z112" s="102" t="s">
        <v>91</v>
      </c>
      <c r="AA112" s="102" t="s">
        <v>92</v>
      </c>
      <c r="AB112" s="102" t="s">
        <v>93</v>
      </c>
    </row>
    <row r="113" spans="1:28" ht="12.75" x14ac:dyDescent="0.2">
      <c r="A113" s="101">
        <v>44730.451647719907</v>
      </c>
      <c r="B113" s="102" t="s">
        <v>66</v>
      </c>
      <c r="C113" s="102" t="s">
        <v>85</v>
      </c>
      <c r="D113" s="102" t="s">
        <v>18</v>
      </c>
      <c r="E113" s="103" t="s">
        <v>221</v>
      </c>
      <c r="F113" s="102" t="s">
        <v>94</v>
      </c>
      <c r="G113" s="102">
        <v>0</v>
      </c>
      <c r="H113" s="102">
        <v>1</v>
      </c>
      <c r="I113" s="102">
        <v>1</v>
      </c>
      <c r="J113" s="102">
        <v>1</v>
      </c>
      <c r="K113" s="102">
        <v>1</v>
      </c>
      <c r="L113" s="102">
        <v>1</v>
      </c>
      <c r="M113" s="102">
        <v>1</v>
      </c>
      <c r="N113" s="102" t="s">
        <v>17</v>
      </c>
      <c r="O113" s="102">
        <v>2</v>
      </c>
      <c r="P113" s="102">
        <v>3</v>
      </c>
      <c r="Q113" s="102">
        <v>1</v>
      </c>
      <c r="R113" s="102">
        <v>1</v>
      </c>
      <c r="S113" s="102">
        <v>2</v>
      </c>
      <c r="T113" s="102">
        <v>3</v>
      </c>
      <c r="U113" s="102">
        <v>2</v>
      </c>
      <c r="X113" s="102" t="s">
        <v>88</v>
      </c>
    </row>
    <row r="114" spans="1:28" ht="12.75" x14ac:dyDescent="0.2">
      <c r="A114" s="101">
        <v>44730.451656863428</v>
      </c>
      <c r="B114" s="102" t="s">
        <v>66</v>
      </c>
      <c r="C114" s="102" t="s">
        <v>85</v>
      </c>
      <c r="D114" s="102" t="s">
        <v>18</v>
      </c>
      <c r="E114" s="103" t="s">
        <v>23</v>
      </c>
      <c r="F114" s="102" t="s">
        <v>95</v>
      </c>
      <c r="G114" s="102">
        <v>1</v>
      </c>
      <c r="H114" s="102">
        <v>0</v>
      </c>
      <c r="I114" s="102">
        <v>1</v>
      </c>
      <c r="J114" s="102">
        <v>0</v>
      </c>
      <c r="K114" s="102">
        <v>0</v>
      </c>
      <c r="L114" s="102">
        <v>0</v>
      </c>
      <c r="M114" s="102">
        <v>0</v>
      </c>
      <c r="N114" s="102" t="s">
        <v>15</v>
      </c>
      <c r="O114" s="102">
        <v>4</v>
      </c>
      <c r="P114" s="102">
        <v>4</v>
      </c>
      <c r="Q114" s="102">
        <v>3</v>
      </c>
      <c r="R114" s="102">
        <v>4</v>
      </c>
      <c r="S114" s="102">
        <v>4</v>
      </c>
      <c r="T114" s="102">
        <v>4</v>
      </c>
      <c r="U114" s="102">
        <v>4</v>
      </c>
      <c r="X114" s="102" t="s">
        <v>96</v>
      </c>
      <c r="Z114" s="102" t="s">
        <v>97</v>
      </c>
    </row>
    <row r="115" spans="1:28" ht="12.75" x14ac:dyDescent="0.2">
      <c r="A115" s="101">
        <v>44730.451801608797</v>
      </c>
      <c r="B115" s="102" t="s">
        <v>66</v>
      </c>
      <c r="C115" s="102" t="s">
        <v>85</v>
      </c>
      <c r="D115" s="102" t="s">
        <v>86</v>
      </c>
      <c r="E115" s="102" t="s">
        <v>12</v>
      </c>
      <c r="F115" s="102" t="s">
        <v>87</v>
      </c>
      <c r="G115" s="102">
        <v>1</v>
      </c>
      <c r="H115" s="102">
        <v>0</v>
      </c>
      <c r="I115" s="102">
        <v>1</v>
      </c>
      <c r="J115" s="102">
        <v>1</v>
      </c>
      <c r="K115" s="102">
        <v>0</v>
      </c>
      <c r="L115" s="102">
        <v>1</v>
      </c>
      <c r="M115" s="102">
        <v>1</v>
      </c>
      <c r="N115" s="102" t="s">
        <v>15</v>
      </c>
      <c r="O115" s="102">
        <v>5</v>
      </c>
      <c r="P115" s="102">
        <v>5</v>
      </c>
      <c r="Q115" s="102">
        <v>5</v>
      </c>
      <c r="R115" s="102">
        <v>5</v>
      </c>
      <c r="S115" s="102">
        <v>5</v>
      </c>
      <c r="T115" s="102">
        <v>5</v>
      </c>
      <c r="U115" s="102">
        <v>5</v>
      </c>
      <c r="X115" s="102" t="s">
        <v>88</v>
      </c>
      <c r="Z115" s="102" t="s">
        <v>98</v>
      </c>
      <c r="AA115" s="102" t="s">
        <v>99</v>
      </c>
      <c r="AB115" s="102" t="s">
        <v>100</v>
      </c>
    </row>
    <row r="116" spans="1:28" ht="12.75" x14ac:dyDescent="0.2">
      <c r="A116" s="101">
        <v>44730.451905150461</v>
      </c>
      <c r="B116" s="102" t="s">
        <v>66</v>
      </c>
      <c r="C116" s="102" t="s">
        <v>85</v>
      </c>
      <c r="D116" s="102" t="s">
        <v>86</v>
      </c>
      <c r="E116" s="102" t="s">
        <v>12</v>
      </c>
      <c r="F116" s="102" t="s">
        <v>126</v>
      </c>
      <c r="G116" s="102">
        <v>0</v>
      </c>
      <c r="H116" s="102">
        <v>0</v>
      </c>
      <c r="I116" s="102">
        <v>1</v>
      </c>
      <c r="J116" s="102">
        <v>1</v>
      </c>
      <c r="K116" s="102">
        <v>1</v>
      </c>
      <c r="L116" s="102">
        <v>1</v>
      </c>
      <c r="M116" s="102">
        <v>1</v>
      </c>
      <c r="N116" s="102" t="s">
        <v>15</v>
      </c>
      <c r="O116" s="102">
        <v>4</v>
      </c>
      <c r="P116" s="102">
        <v>4</v>
      </c>
      <c r="Q116" s="102">
        <v>4</v>
      </c>
      <c r="R116" s="102">
        <v>4</v>
      </c>
      <c r="S116" s="102">
        <v>4</v>
      </c>
      <c r="T116" s="102">
        <v>4</v>
      </c>
      <c r="U116" s="102">
        <v>4</v>
      </c>
      <c r="V116" s="102" t="s">
        <v>101</v>
      </c>
      <c r="W116" s="102" t="s">
        <v>101</v>
      </c>
      <c r="X116" s="102" t="s">
        <v>90</v>
      </c>
      <c r="Z116" s="102" t="s">
        <v>102</v>
      </c>
      <c r="AA116" s="102" t="s">
        <v>24</v>
      </c>
      <c r="AB116" s="102" t="s">
        <v>103</v>
      </c>
    </row>
    <row r="117" spans="1:28" ht="12.75" x14ac:dyDescent="0.2">
      <c r="A117" s="101">
        <v>44730.451924849534</v>
      </c>
      <c r="B117" s="102" t="s">
        <v>66</v>
      </c>
      <c r="C117" s="102" t="s">
        <v>85</v>
      </c>
      <c r="D117" s="102" t="s">
        <v>86</v>
      </c>
      <c r="E117" s="102" t="s">
        <v>67</v>
      </c>
      <c r="F117" s="102" t="s">
        <v>89</v>
      </c>
      <c r="G117" s="102">
        <v>1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 t="s">
        <v>13</v>
      </c>
      <c r="O117" s="102">
        <v>5</v>
      </c>
      <c r="P117" s="102">
        <v>5</v>
      </c>
      <c r="Q117" s="102">
        <v>4</v>
      </c>
      <c r="R117" s="102">
        <v>4</v>
      </c>
      <c r="S117" s="102">
        <v>5</v>
      </c>
      <c r="T117" s="102">
        <v>4</v>
      </c>
      <c r="U117" s="102">
        <v>4</v>
      </c>
      <c r="X117" s="102" t="s">
        <v>88</v>
      </c>
    </row>
    <row r="118" spans="1:28" ht="12.75" x14ac:dyDescent="0.2">
      <c r="A118" s="101">
        <v>44730.452282800921</v>
      </c>
      <c r="B118" s="102" t="s">
        <v>66</v>
      </c>
      <c r="C118" s="102" t="s">
        <v>104</v>
      </c>
      <c r="D118" s="102" t="s">
        <v>20</v>
      </c>
      <c r="E118" s="102" t="s">
        <v>12</v>
      </c>
      <c r="F118" s="102" t="s">
        <v>128</v>
      </c>
      <c r="G118" s="102">
        <v>1</v>
      </c>
      <c r="H118" s="102">
        <v>1</v>
      </c>
      <c r="I118" s="102">
        <v>1</v>
      </c>
      <c r="J118" s="102">
        <v>1</v>
      </c>
      <c r="K118" s="102">
        <v>1</v>
      </c>
      <c r="L118" s="102">
        <v>1</v>
      </c>
      <c r="M118" s="102">
        <v>0</v>
      </c>
      <c r="N118" s="102" t="s">
        <v>19</v>
      </c>
      <c r="O118" s="102">
        <v>5</v>
      </c>
      <c r="P118" s="102">
        <v>5</v>
      </c>
      <c r="Q118" s="102">
        <v>5</v>
      </c>
      <c r="R118" s="102">
        <v>5</v>
      </c>
      <c r="S118" s="102">
        <v>5</v>
      </c>
      <c r="T118" s="102">
        <v>5</v>
      </c>
      <c r="U118" s="102">
        <v>5</v>
      </c>
      <c r="X118" s="102" t="s">
        <v>90</v>
      </c>
      <c r="Z118" s="102" t="s">
        <v>105</v>
      </c>
      <c r="AA118" s="102" t="s">
        <v>106</v>
      </c>
    </row>
    <row r="119" spans="1:28" ht="12.75" x14ac:dyDescent="0.2">
      <c r="A119" s="101">
        <v>44730.452409988429</v>
      </c>
      <c r="B119" s="102" t="s">
        <v>66</v>
      </c>
      <c r="C119" s="102" t="s">
        <v>85</v>
      </c>
      <c r="D119" s="102" t="s">
        <v>18</v>
      </c>
      <c r="E119" s="103" t="s">
        <v>221</v>
      </c>
      <c r="F119" s="103" t="s">
        <v>204</v>
      </c>
      <c r="G119" s="102">
        <v>0</v>
      </c>
      <c r="H119" s="102">
        <v>0</v>
      </c>
      <c r="I119" s="102">
        <v>1</v>
      </c>
      <c r="J119" s="102">
        <v>0</v>
      </c>
      <c r="K119" s="102">
        <v>0</v>
      </c>
      <c r="L119" s="102">
        <v>0</v>
      </c>
      <c r="M119" s="102">
        <v>1</v>
      </c>
      <c r="N119" s="102" t="s">
        <v>15</v>
      </c>
      <c r="O119" s="102">
        <v>3</v>
      </c>
      <c r="P119" s="102">
        <v>4</v>
      </c>
      <c r="Q119" s="102">
        <v>5</v>
      </c>
      <c r="R119" s="102">
        <v>4</v>
      </c>
      <c r="S119" s="102">
        <v>4</v>
      </c>
      <c r="T119" s="102">
        <v>4</v>
      </c>
      <c r="U119" s="102">
        <v>4</v>
      </c>
      <c r="X119" s="102" t="s">
        <v>107</v>
      </c>
      <c r="Z119" s="102" t="s">
        <v>108</v>
      </c>
    </row>
    <row r="120" spans="1:28" ht="12.75" x14ac:dyDescent="0.2">
      <c r="A120" s="101">
        <v>44730.452419814814</v>
      </c>
      <c r="B120" s="102" t="s">
        <v>66</v>
      </c>
      <c r="C120" s="102" t="s">
        <v>104</v>
      </c>
      <c r="D120" s="102" t="s">
        <v>16</v>
      </c>
      <c r="E120" s="103" t="s">
        <v>114</v>
      </c>
      <c r="F120" s="102" t="s">
        <v>109</v>
      </c>
      <c r="G120" s="102">
        <v>1</v>
      </c>
      <c r="H120" s="102">
        <v>0</v>
      </c>
      <c r="I120" s="102">
        <v>1</v>
      </c>
      <c r="J120" s="102">
        <v>0</v>
      </c>
      <c r="K120" s="102">
        <v>0</v>
      </c>
      <c r="L120" s="102">
        <v>0</v>
      </c>
      <c r="M120" s="102">
        <v>1</v>
      </c>
      <c r="N120" s="102" t="s">
        <v>15</v>
      </c>
      <c r="O120" s="102">
        <v>5</v>
      </c>
      <c r="P120" s="102">
        <v>5</v>
      </c>
      <c r="Q120" s="102">
        <v>5</v>
      </c>
      <c r="R120" s="102">
        <v>4</v>
      </c>
      <c r="S120" s="102">
        <v>5</v>
      </c>
      <c r="T120" s="102">
        <v>4</v>
      </c>
      <c r="U120" s="102">
        <v>5</v>
      </c>
      <c r="X120" s="102" t="s">
        <v>90</v>
      </c>
      <c r="Z120" s="102" t="s">
        <v>110</v>
      </c>
      <c r="AA120" s="102" t="s">
        <v>111</v>
      </c>
    </row>
    <row r="121" spans="1:28" ht="12.75" x14ac:dyDescent="0.2">
      <c r="A121" s="101">
        <v>44730.452492962962</v>
      </c>
      <c r="B121" s="102" t="s">
        <v>66</v>
      </c>
      <c r="C121" s="102" t="s">
        <v>104</v>
      </c>
      <c r="D121" s="102" t="s">
        <v>20</v>
      </c>
      <c r="E121" s="102" t="s">
        <v>12</v>
      </c>
      <c r="F121" s="102" t="s">
        <v>87</v>
      </c>
      <c r="G121" s="102">
        <v>0</v>
      </c>
      <c r="H121" s="102">
        <v>0</v>
      </c>
      <c r="I121" s="102">
        <v>1</v>
      </c>
      <c r="J121" s="102">
        <v>0</v>
      </c>
      <c r="K121" s="102">
        <v>0</v>
      </c>
      <c r="L121" s="102">
        <v>1</v>
      </c>
      <c r="M121" s="102">
        <v>1</v>
      </c>
      <c r="N121" s="102" t="s">
        <v>15</v>
      </c>
      <c r="O121" s="102">
        <v>5</v>
      </c>
      <c r="P121" s="102">
        <v>5</v>
      </c>
      <c r="Q121" s="102">
        <v>5</v>
      </c>
      <c r="R121" s="102">
        <v>5</v>
      </c>
      <c r="S121" s="102">
        <v>5</v>
      </c>
      <c r="T121" s="102">
        <v>4</v>
      </c>
      <c r="U121" s="102">
        <v>5</v>
      </c>
      <c r="X121" s="102" t="s">
        <v>90</v>
      </c>
      <c r="AA121" s="102" t="s">
        <v>112</v>
      </c>
      <c r="AB121" s="102" t="s">
        <v>113</v>
      </c>
    </row>
    <row r="122" spans="1:28" ht="12.75" x14ac:dyDescent="0.2">
      <c r="A122" s="101">
        <v>44730.452662337964</v>
      </c>
      <c r="B122" s="102" t="s">
        <v>66</v>
      </c>
      <c r="C122" s="102" t="s">
        <v>85</v>
      </c>
      <c r="D122" s="102" t="s">
        <v>18</v>
      </c>
      <c r="E122" s="103" t="s">
        <v>67</v>
      </c>
      <c r="F122" s="103" t="s">
        <v>203</v>
      </c>
      <c r="G122" s="102">
        <v>0</v>
      </c>
      <c r="H122" s="102">
        <v>1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 t="s">
        <v>17</v>
      </c>
      <c r="O122" s="102">
        <v>2</v>
      </c>
      <c r="P122" s="102">
        <v>5</v>
      </c>
      <c r="Q122" s="102">
        <v>3</v>
      </c>
      <c r="R122" s="102">
        <v>5</v>
      </c>
      <c r="S122" s="102">
        <v>5</v>
      </c>
      <c r="T122" s="102">
        <v>4</v>
      </c>
      <c r="U122" s="102">
        <v>5</v>
      </c>
      <c r="X122" s="102" t="s">
        <v>88</v>
      </c>
    </row>
    <row r="123" spans="1:28" ht="12.75" x14ac:dyDescent="0.2">
      <c r="A123" s="101">
        <v>44730.452864016203</v>
      </c>
      <c r="B123" s="102" t="s">
        <v>66</v>
      </c>
      <c r="C123" s="102" t="s">
        <v>85</v>
      </c>
      <c r="D123" s="102" t="s">
        <v>18</v>
      </c>
      <c r="E123" s="102" t="s">
        <v>114</v>
      </c>
      <c r="F123" s="102" t="s">
        <v>115</v>
      </c>
      <c r="G123" s="102">
        <v>1</v>
      </c>
      <c r="H123" s="102">
        <v>1</v>
      </c>
      <c r="I123" s="102">
        <v>0</v>
      </c>
      <c r="J123" s="102">
        <v>1</v>
      </c>
      <c r="K123" s="102">
        <v>1</v>
      </c>
      <c r="L123" s="102">
        <v>1</v>
      </c>
      <c r="M123" s="102">
        <v>1</v>
      </c>
      <c r="N123" s="102" t="s">
        <v>17</v>
      </c>
      <c r="O123" s="102">
        <v>5</v>
      </c>
      <c r="P123" s="102">
        <v>5</v>
      </c>
      <c r="Q123" s="102">
        <v>5</v>
      </c>
      <c r="R123" s="102">
        <v>5</v>
      </c>
      <c r="S123" s="102">
        <v>5</v>
      </c>
      <c r="T123" s="102">
        <v>5</v>
      </c>
      <c r="U123" s="102">
        <v>5</v>
      </c>
      <c r="X123" s="102" t="s">
        <v>90</v>
      </c>
      <c r="Z123" s="102" t="s">
        <v>116</v>
      </c>
      <c r="AA123" s="102" t="s">
        <v>117</v>
      </c>
    </row>
    <row r="124" spans="1:28" ht="12.75" x14ac:dyDescent="0.2">
      <c r="A124" s="101">
        <v>44730.452958298614</v>
      </c>
      <c r="B124" s="102" t="s">
        <v>66</v>
      </c>
      <c r="C124" s="102" t="s">
        <v>104</v>
      </c>
      <c r="D124" s="102" t="s">
        <v>16</v>
      </c>
      <c r="E124" s="102" t="s">
        <v>12</v>
      </c>
      <c r="F124" s="102" t="s">
        <v>87</v>
      </c>
      <c r="G124" s="102">
        <v>1</v>
      </c>
      <c r="H124" s="102">
        <v>1</v>
      </c>
      <c r="I124" s="102">
        <v>1</v>
      </c>
      <c r="J124" s="102">
        <v>1</v>
      </c>
      <c r="K124" s="102">
        <v>1</v>
      </c>
      <c r="L124" s="102">
        <v>1</v>
      </c>
      <c r="M124" s="102">
        <v>1</v>
      </c>
      <c r="N124" s="102" t="s">
        <v>15</v>
      </c>
      <c r="O124" s="102">
        <v>5</v>
      </c>
      <c r="P124" s="102">
        <v>5</v>
      </c>
      <c r="Q124" s="102">
        <v>5</v>
      </c>
      <c r="R124" s="102">
        <v>5</v>
      </c>
      <c r="S124" s="102">
        <v>5</v>
      </c>
      <c r="T124" s="102">
        <v>5</v>
      </c>
      <c r="U124" s="102">
        <v>5</v>
      </c>
      <c r="V124" s="102" t="s">
        <v>14</v>
      </c>
      <c r="W124" s="102" t="s">
        <v>14</v>
      </c>
      <c r="X124" s="102" t="s">
        <v>90</v>
      </c>
      <c r="Y124" s="102" t="s">
        <v>14</v>
      </c>
      <c r="Z124" s="102" t="s">
        <v>14</v>
      </c>
      <c r="AA124" s="102" t="s">
        <v>14</v>
      </c>
      <c r="AB124" s="102" t="s">
        <v>14</v>
      </c>
    </row>
    <row r="125" spans="1:28" ht="12.75" x14ac:dyDescent="0.2">
      <c r="A125" s="101">
        <v>44730.453171296293</v>
      </c>
      <c r="B125" s="102" t="s">
        <v>66</v>
      </c>
      <c r="C125" s="102" t="s">
        <v>85</v>
      </c>
      <c r="D125" s="102" t="s">
        <v>18</v>
      </c>
      <c r="E125" s="103" t="s">
        <v>114</v>
      </c>
      <c r="F125" s="102" t="s">
        <v>109</v>
      </c>
      <c r="G125" s="102">
        <v>1</v>
      </c>
      <c r="H125" s="102">
        <v>0</v>
      </c>
      <c r="I125" s="102">
        <v>1</v>
      </c>
      <c r="J125" s="102">
        <v>1</v>
      </c>
      <c r="K125" s="102">
        <v>0</v>
      </c>
      <c r="L125" s="102">
        <v>0</v>
      </c>
      <c r="M125" s="102">
        <v>0</v>
      </c>
      <c r="N125" s="102" t="s">
        <v>15</v>
      </c>
      <c r="O125" s="102">
        <v>4</v>
      </c>
      <c r="P125" s="102">
        <v>3</v>
      </c>
      <c r="Q125" s="102">
        <v>4</v>
      </c>
      <c r="R125" s="102">
        <v>2</v>
      </c>
      <c r="S125" s="102">
        <v>3</v>
      </c>
      <c r="T125" s="102">
        <v>3</v>
      </c>
      <c r="U125" s="102">
        <v>4</v>
      </c>
      <c r="X125" s="102" t="s">
        <v>88</v>
      </c>
      <c r="Z125" s="102" t="s">
        <v>118</v>
      </c>
      <c r="AA125" s="102" t="s">
        <v>119</v>
      </c>
    </row>
    <row r="126" spans="1:28" ht="12.75" x14ac:dyDescent="0.2">
      <c r="A126" s="101">
        <v>44730.453202372686</v>
      </c>
      <c r="B126" s="102" t="s">
        <v>66</v>
      </c>
      <c r="C126" s="102" t="s">
        <v>85</v>
      </c>
      <c r="D126" s="102" t="s">
        <v>18</v>
      </c>
      <c r="E126" s="102" t="s">
        <v>67</v>
      </c>
      <c r="F126" s="102" t="s">
        <v>120</v>
      </c>
      <c r="G126" s="102">
        <v>0</v>
      </c>
      <c r="H126" s="102">
        <v>0</v>
      </c>
      <c r="I126" s="102">
        <v>0</v>
      </c>
      <c r="J126" s="102">
        <v>1</v>
      </c>
      <c r="K126" s="102">
        <v>0</v>
      </c>
      <c r="L126" s="102">
        <v>0</v>
      </c>
      <c r="M126" s="102">
        <v>1</v>
      </c>
      <c r="N126" s="102" t="s">
        <v>17</v>
      </c>
      <c r="O126" s="102">
        <v>3</v>
      </c>
      <c r="P126" s="102">
        <v>3</v>
      </c>
      <c r="Q126" s="102">
        <v>3</v>
      </c>
      <c r="R126" s="102">
        <v>3</v>
      </c>
      <c r="S126" s="102">
        <v>3</v>
      </c>
      <c r="T126" s="102">
        <v>3</v>
      </c>
      <c r="U126" s="102">
        <v>3</v>
      </c>
      <c r="X126" s="102" t="s">
        <v>88</v>
      </c>
      <c r="Z126" s="102" t="s">
        <v>121</v>
      </c>
      <c r="AA126" s="102" t="s">
        <v>122</v>
      </c>
      <c r="AB126" s="102" t="s">
        <v>123</v>
      </c>
    </row>
    <row r="127" spans="1:28" ht="12.75" x14ac:dyDescent="0.2">
      <c r="A127" s="101">
        <v>44730.45330306713</v>
      </c>
      <c r="B127" s="102" t="s">
        <v>66</v>
      </c>
      <c r="C127" s="102" t="s">
        <v>85</v>
      </c>
      <c r="D127" s="102" t="s">
        <v>86</v>
      </c>
      <c r="E127" s="102" t="s">
        <v>12</v>
      </c>
      <c r="F127" s="102" t="s">
        <v>87</v>
      </c>
      <c r="G127" s="102">
        <v>1</v>
      </c>
      <c r="H127" s="102">
        <v>0</v>
      </c>
      <c r="I127" s="102">
        <v>0</v>
      </c>
      <c r="J127" s="102">
        <v>1</v>
      </c>
      <c r="K127" s="102">
        <v>1</v>
      </c>
      <c r="L127" s="102">
        <v>0</v>
      </c>
      <c r="M127" s="102">
        <v>0</v>
      </c>
      <c r="N127" s="102" t="s">
        <v>15</v>
      </c>
      <c r="O127" s="102">
        <v>4</v>
      </c>
      <c r="P127" s="102">
        <v>4</v>
      </c>
      <c r="Q127" s="102">
        <v>5</v>
      </c>
      <c r="R127" s="102">
        <v>4</v>
      </c>
      <c r="S127" s="102">
        <v>5</v>
      </c>
      <c r="T127" s="102">
        <v>5</v>
      </c>
      <c r="U127" s="102">
        <v>5</v>
      </c>
      <c r="X127" s="102" t="s">
        <v>90</v>
      </c>
    </row>
    <row r="128" spans="1:28" ht="12.75" x14ac:dyDescent="0.2">
      <c r="A128" s="101">
        <v>44730.453614953702</v>
      </c>
      <c r="B128" s="102" t="s">
        <v>66</v>
      </c>
      <c r="C128" s="102" t="s">
        <v>85</v>
      </c>
      <c r="D128" s="102" t="s">
        <v>86</v>
      </c>
      <c r="E128" s="102" t="s">
        <v>12</v>
      </c>
      <c r="F128" s="102" t="s">
        <v>124</v>
      </c>
      <c r="G128" s="102">
        <v>1</v>
      </c>
      <c r="H128" s="102">
        <v>0</v>
      </c>
      <c r="I128" s="102">
        <v>0</v>
      </c>
      <c r="J128" s="102">
        <v>1</v>
      </c>
      <c r="K128" s="102">
        <v>0</v>
      </c>
      <c r="L128" s="102">
        <v>1</v>
      </c>
      <c r="M128" s="102">
        <v>1</v>
      </c>
      <c r="N128" s="102" t="s">
        <v>15</v>
      </c>
      <c r="O128" s="102">
        <v>4</v>
      </c>
      <c r="P128" s="102">
        <v>2</v>
      </c>
      <c r="Q128" s="102">
        <v>4</v>
      </c>
      <c r="R128" s="102">
        <v>4</v>
      </c>
      <c r="S128" s="102">
        <v>4</v>
      </c>
      <c r="T128" s="102">
        <v>4</v>
      </c>
      <c r="U128" s="102">
        <v>4</v>
      </c>
      <c r="X128" s="102" t="s">
        <v>90</v>
      </c>
    </row>
    <row r="129" spans="1:28" ht="12.75" x14ac:dyDescent="0.2">
      <c r="A129" s="101">
        <v>44730.453777499999</v>
      </c>
      <c r="B129" s="102" t="s">
        <v>66</v>
      </c>
      <c r="C129" s="102" t="s">
        <v>85</v>
      </c>
      <c r="D129" s="102" t="s">
        <v>86</v>
      </c>
      <c r="E129" s="102" t="s">
        <v>12</v>
      </c>
      <c r="F129" s="102" t="s">
        <v>87</v>
      </c>
      <c r="G129" s="102">
        <v>1</v>
      </c>
      <c r="H129" s="102">
        <v>0</v>
      </c>
      <c r="I129" s="102">
        <v>1</v>
      </c>
      <c r="J129" s="102">
        <v>1</v>
      </c>
      <c r="K129" s="102">
        <v>0</v>
      </c>
      <c r="L129" s="102">
        <v>0</v>
      </c>
      <c r="M129" s="102">
        <v>1</v>
      </c>
      <c r="N129" s="102" t="s">
        <v>15</v>
      </c>
      <c r="O129" s="102">
        <v>5</v>
      </c>
      <c r="P129" s="102">
        <v>5</v>
      </c>
      <c r="Q129" s="102">
        <v>5</v>
      </c>
      <c r="R129" s="102">
        <v>5</v>
      </c>
      <c r="S129" s="102">
        <v>5</v>
      </c>
      <c r="T129" s="102">
        <v>4</v>
      </c>
      <c r="U129" s="102">
        <v>4</v>
      </c>
      <c r="X129" s="102" t="s">
        <v>90</v>
      </c>
      <c r="Z129" s="102" t="s">
        <v>125</v>
      </c>
    </row>
    <row r="130" spans="1:28" ht="12.75" x14ac:dyDescent="0.2">
      <c r="A130" s="101">
        <v>44730.453885763884</v>
      </c>
      <c r="B130" s="102" t="s">
        <v>66</v>
      </c>
      <c r="C130" s="102" t="s">
        <v>85</v>
      </c>
      <c r="D130" s="102" t="s">
        <v>86</v>
      </c>
      <c r="E130" s="102" t="s">
        <v>12</v>
      </c>
      <c r="F130" s="102" t="s">
        <v>126</v>
      </c>
      <c r="G130" s="102">
        <v>0</v>
      </c>
      <c r="H130" s="102">
        <v>0</v>
      </c>
      <c r="I130" s="102">
        <v>0</v>
      </c>
      <c r="J130" s="102">
        <v>1</v>
      </c>
      <c r="K130" s="102">
        <v>0</v>
      </c>
      <c r="L130" s="102">
        <v>0</v>
      </c>
      <c r="M130" s="102">
        <v>1</v>
      </c>
      <c r="N130" s="102" t="s">
        <v>15</v>
      </c>
      <c r="O130" s="102">
        <v>4</v>
      </c>
      <c r="P130" s="102">
        <v>4</v>
      </c>
      <c r="Q130" s="102">
        <v>5</v>
      </c>
      <c r="R130" s="102">
        <v>5</v>
      </c>
      <c r="S130" s="102">
        <v>5</v>
      </c>
      <c r="T130" s="102">
        <v>5</v>
      </c>
      <c r="U130" s="102">
        <v>5</v>
      </c>
      <c r="V130" s="102" t="s">
        <v>24</v>
      </c>
      <c r="X130" s="102" t="s">
        <v>90</v>
      </c>
      <c r="Y130" s="102" t="s">
        <v>14</v>
      </c>
      <c r="Z130" s="102" t="s">
        <v>127</v>
      </c>
      <c r="AA130" s="102" t="s">
        <v>14</v>
      </c>
      <c r="AB130" s="102" t="s">
        <v>14</v>
      </c>
    </row>
    <row r="131" spans="1:28" ht="12.75" x14ac:dyDescent="0.2">
      <c r="A131" s="101">
        <v>44730.45395998843</v>
      </c>
      <c r="B131" s="102" t="s">
        <v>66</v>
      </c>
      <c r="C131" s="102" t="s">
        <v>104</v>
      </c>
      <c r="D131" s="102" t="s">
        <v>20</v>
      </c>
      <c r="E131" s="102" t="s">
        <v>12</v>
      </c>
      <c r="F131" s="102" t="s">
        <v>128</v>
      </c>
      <c r="G131" s="102">
        <v>0</v>
      </c>
      <c r="H131" s="102">
        <v>0</v>
      </c>
      <c r="I131" s="102">
        <v>0</v>
      </c>
      <c r="J131" s="102">
        <v>1</v>
      </c>
      <c r="K131" s="102">
        <v>1</v>
      </c>
      <c r="L131" s="102">
        <v>1</v>
      </c>
      <c r="M131" s="102">
        <v>1</v>
      </c>
      <c r="N131" s="102" t="s">
        <v>15</v>
      </c>
      <c r="O131" s="102">
        <v>5</v>
      </c>
      <c r="P131" s="102">
        <v>4</v>
      </c>
      <c r="Q131" s="102">
        <v>5</v>
      </c>
      <c r="R131" s="102">
        <v>5</v>
      </c>
      <c r="S131" s="102">
        <v>5</v>
      </c>
      <c r="T131" s="102">
        <v>5</v>
      </c>
      <c r="U131" s="102">
        <v>5</v>
      </c>
      <c r="X131" s="102" t="s">
        <v>90</v>
      </c>
      <c r="Z131" s="102" t="s">
        <v>129</v>
      </c>
      <c r="AA131" s="102" t="s">
        <v>130</v>
      </c>
      <c r="AB131" s="102" t="s">
        <v>131</v>
      </c>
    </row>
    <row r="132" spans="1:28" ht="12.75" x14ac:dyDescent="0.2">
      <c r="A132" s="101">
        <v>44730.454026944441</v>
      </c>
      <c r="B132" s="102" t="s">
        <v>66</v>
      </c>
      <c r="C132" s="102" t="s">
        <v>85</v>
      </c>
      <c r="D132" s="102" t="s">
        <v>18</v>
      </c>
      <c r="E132" s="102" t="s">
        <v>67</v>
      </c>
      <c r="F132" s="102" t="s">
        <v>89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1</v>
      </c>
      <c r="N132" s="102" t="s">
        <v>17</v>
      </c>
      <c r="O132" s="102">
        <v>4</v>
      </c>
      <c r="P132" s="102">
        <v>5</v>
      </c>
      <c r="Q132" s="102">
        <v>4</v>
      </c>
      <c r="R132" s="102">
        <v>4</v>
      </c>
      <c r="S132" s="102">
        <v>4</v>
      </c>
      <c r="T132" s="102">
        <v>4</v>
      </c>
      <c r="U132" s="102">
        <v>4</v>
      </c>
      <c r="X132" s="102" t="s">
        <v>90</v>
      </c>
    </row>
    <row r="133" spans="1:28" ht="12.75" x14ac:dyDescent="0.2">
      <c r="A133" s="101">
        <v>44730.454164328708</v>
      </c>
      <c r="B133" s="102" t="s">
        <v>66</v>
      </c>
      <c r="C133" s="102" t="s">
        <v>85</v>
      </c>
      <c r="D133" s="102" t="s">
        <v>86</v>
      </c>
      <c r="E133" s="102" t="s">
        <v>12</v>
      </c>
      <c r="F133" s="102" t="s">
        <v>87</v>
      </c>
      <c r="G133" s="102">
        <v>1</v>
      </c>
      <c r="H133" s="102">
        <v>0</v>
      </c>
      <c r="I133" s="102">
        <v>1</v>
      </c>
      <c r="J133" s="102">
        <v>0</v>
      </c>
      <c r="K133" s="102">
        <v>0</v>
      </c>
      <c r="L133" s="102">
        <v>1</v>
      </c>
      <c r="M133" s="102">
        <v>1</v>
      </c>
      <c r="N133" s="102" t="s">
        <v>15</v>
      </c>
      <c r="O133" s="102">
        <v>5</v>
      </c>
      <c r="P133" s="102">
        <v>5</v>
      </c>
      <c r="Q133" s="102">
        <v>4</v>
      </c>
      <c r="R133" s="102">
        <v>5</v>
      </c>
      <c r="S133" s="102">
        <v>5</v>
      </c>
      <c r="T133" s="102">
        <v>5</v>
      </c>
      <c r="U133" s="102">
        <v>5</v>
      </c>
      <c r="X133" s="102" t="s">
        <v>88</v>
      </c>
    </row>
    <row r="134" spans="1:28" ht="12.75" x14ac:dyDescent="0.2">
      <c r="A134" s="101">
        <v>44730.454673321758</v>
      </c>
      <c r="B134" s="102" t="s">
        <v>66</v>
      </c>
      <c r="C134" s="102" t="s">
        <v>85</v>
      </c>
      <c r="D134" s="102" t="s">
        <v>18</v>
      </c>
      <c r="E134" s="103" t="s">
        <v>67</v>
      </c>
      <c r="F134" s="102" t="s">
        <v>120</v>
      </c>
      <c r="G134" s="102">
        <v>0</v>
      </c>
      <c r="H134" s="102">
        <v>1</v>
      </c>
      <c r="I134" s="102">
        <v>1</v>
      </c>
      <c r="J134" s="102">
        <v>0</v>
      </c>
      <c r="K134" s="102">
        <v>0</v>
      </c>
      <c r="L134" s="102">
        <v>0</v>
      </c>
      <c r="M134" s="102">
        <v>0</v>
      </c>
      <c r="N134" s="102" t="s">
        <v>15</v>
      </c>
      <c r="O134" s="102">
        <v>4</v>
      </c>
      <c r="P134" s="102">
        <v>3</v>
      </c>
      <c r="Q134" s="102">
        <v>4</v>
      </c>
      <c r="R134" s="102">
        <v>4</v>
      </c>
      <c r="S134" s="102">
        <v>4</v>
      </c>
      <c r="T134" s="102">
        <v>3</v>
      </c>
      <c r="U134" s="102">
        <v>4</v>
      </c>
      <c r="W134" s="102" t="s">
        <v>132</v>
      </c>
      <c r="X134" s="102" t="s">
        <v>88</v>
      </c>
    </row>
    <row r="135" spans="1:28" ht="12.75" x14ac:dyDescent="0.2">
      <c r="A135" s="101">
        <v>44730.455198796291</v>
      </c>
      <c r="B135" s="102" t="s">
        <v>66</v>
      </c>
      <c r="C135" s="102" t="s">
        <v>85</v>
      </c>
      <c r="D135" s="102" t="s">
        <v>86</v>
      </c>
      <c r="E135" s="102" t="s">
        <v>12</v>
      </c>
      <c r="F135" s="102" t="s">
        <v>133</v>
      </c>
      <c r="G135" s="102">
        <v>0</v>
      </c>
      <c r="H135" s="102">
        <v>0</v>
      </c>
      <c r="I135" s="102">
        <v>0</v>
      </c>
      <c r="J135" s="102">
        <v>0</v>
      </c>
      <c r="K135" s="102">
        <v>0</v>
      </c>
      <c r="L135" s="102">
        <v>0</v>
      </c>
      <c r="M135" s="102">
        <v>0</v>
      </c>
      <c r="N135" s="102" t="s">
        <v>19</v>
      </c>
      <c r="O135" s="102">
        <v>5</v>
      </c>
      <c r="P135" s="102">
        <v>5</v>
      </c>
      <c r="Q135" s="102">
        <v>5</v>
      </c>
      <c r="R135" s="102">
        <v>5</v>
      </c>
      <c r="S135" s="102">
        <v>5</v>
      </c>
      <c r="T135" s="102">
        <v>5</v>
      </c>
      <c r="U135" s="102">
        <v>5</v>
      </c>
      <c r="X135" s="102" t="s">
        <v>90</v>
      </c>
    </row>
    <row r="136" spans="1:28" ht="12.75" x14ac:dyDescent="0.2">
      <c r="A136" s="101">
        <v>44730.455346620365</v>
      </c>
      <c r="B136" s="102" t="s">
        <v>66</v>
      </c>
      <c r="C136" s="102" t="s">
        <v>85</v>
      </c>
      <c r="D136" s="102" t="s">
        <v>18</v>
      </c>
      <c r="E136" s="102" t="s">
        <v>134</v>
      </c>
      <c r="F136" s="102" t="s">
        <v>135</v>
      </c>
      <c r="G136" s="102">
        <v>0</v>
      </c>
      <c r="H136" s="102">
        <v>0</v>
      </c>
      <c r="I136" s="102">
        <v>1</v>
      </c>
      <c r="J136" s="102">
        <v>0</v>
      </c>
      <c r="K136" s="102">
        <v>0</v>
      </c>
      <c r="L136" s="102">
        <v>1</v>
      </c>
      <c r="M136" s="102">
        <v>0</v>
      </c>
      <c r="N136" s="102" t="s">
        <v>15</v>
      </c>
      <c r="O136" s="102">
        <v>4</v>
      </c>
      <c r="P136" s="102">
        <v>4</v>
      </c>
      <c r="Q136" s="102">
        <v>4</v>
      </c>
      <c r="R136" s="102">
        <v>4</v>
      </c>
      <c r="S136" s="102">
        <v>4</v>
      </c>
      <c r="T136" s="102">
        <v>4</v>
      </c>
      <c r="U136" s="102">
        <v>4</v>
      </c>
      <c r="X136" s="102" t="s">
        <v>88</v>
      </c>
      <c r="Z136" s="102" t="s">
        <v>136</v>
      </c>
      <c r="AA136" s="102" t="s">
        <v>117</v>
      </c>
      <c r="AB136" s="102" t="s">
        <v>137</v>
      </c>
    </row>
    <row r="137" spans="1:28" ht="12.75" x14ac:dyDescent="0.2">
      <c r="A137" s="101">
        <v>44730.455394988428</v>
      </c>
      <c r="B137" s="102" t="s">
        <v>66</v>
      </c>
      <c r="C137" s="102" t="s">
        <v>104</v>
      </c>
      <c r="D137" s="102" t="s">
        <v>16</v>
      </c>
      <c r="E137" s="102" t="s">
        <v>138</v>
      </c>
      <c r="F137" s="102" t="s">
        <v>139</v>
      </c>
      <c r="G137" s="102">
        <v>1</v>
      </c>
      <c r="H137" s="102">
        <v>0</v>
      </c>
      <c r="I137" s="102">
        <v>0</v>
      </c>
      <c r="J137" s="102">
        <v>0</v>
      </c>
      <c r="K137" s="102">
        <v>0</v>
      </c>
      <c r="L137" s="102">
        <v>0</v>
      </c>
      <c r="M137" s="102">
        <v>1</v>
      </c>
      <c r="N137" s="102" t="s">
        <v>15</v>
      </c>
      <c r="O137" s="102">
        <v>5</v>
      </c>
      <c r="P137" s="102">
        <v>5</v>
      </c>
      <c r="Q137" s="102">
        <v>5</v>
      </c>
      <c r="R137" s="102">
        <v>5</v>
      </c>
      <c r="S137" s="102">
        <v>5</v>
      </c>
      <c r="T137" s="102">
        <v>5</v>
      </c>
      <c r="U137" s="102">
        <v>5</v>
      </c>
      <c r="X137" s="102" t="s">
        <v>90</v>
      </c>
      <c r="Z137" s="102" t="s">
        <v>140</v>
      </c>
    </row>
    <row r="138" spans="1:28" ht="12.75" x14ac:dyDescent="0.2">
      <c r="A138" s="101">
        <v>44730.455722546292</v>
      </c>
      <c r="B138" s="102" t="s">
        <v>66</v>
      </c>
      <c r="C138" s="102" t="s">
        <v>85</v>
      </c>
      <c r="D138" s="102" t="s">
        <v>18</v>
      </c>
      <c r="E138" s="103" t="s">
        <v>67</v>
      </c>
      <c r="F138" s="102" t="s">
        <v>141</v>
      </c>
      <c r="G138" s="102">
        <v>1</v>
      </c>
      <c r="H138" s="102">
        <v>1</v>
      </c>
      <c r="I138" s="102">
        <v>1</v>
      </c>
      <c r="J138" s="102">
        <v>1</v>
      </c>
      <c r="K138" s="102">
        <v>0</v>
      </c>
      <c r="L138" s="102">
        <v>0</v>
      </c>
      <c r="M138" s="102">
        <v>1</v>
      </c>
      <c r="N138" s="102" t="s">
        <v>17</v>
      </c>
      <c r="O138" s="102">
        <v>5</v>
      </c>
      <c r="P138" s="102">
        <v>4</v>
      </c>
      <c r="Q138" s="102">
        <v>5</v>
      </c>
      <c r="R138" s="102">
        <v>4</v>
      </c>
      <c r="S138" s="102">
        <v>4</v>
      </c>
      <c r="T138" s="102">
        <v>4</v>
      </c>
      <c r="U138" s="102">
        <v>4</v>
      </c>
      <c r="V138" s="102" t="s">
        <v>142</v>
      </c>
      <c r="X138" s="102" t="s">
        <v>88</v>
      </c>
      <c r="Z138" s="102" t="s">
        <v>143</v>
      </c>
    </row>
    <row r="139" spans="1:28" ht="12.75" x14ac:dyDescent="0.2">
      <c r="A139" s="101">
        <v>44730.455782546298</v>
      </c>
      <c r="B139" s="102" t="s">
        <v>66</v>
      </c>
      <c r="C139" s="102" t="s">
        <v>85</v>
      </c>
      <c r="D139" s="102" t="s">
        <v>86</v>
      </c>
      <c r="E139" s="102" t="s">
        <v>67</v>
      </c>
      <c r="F139" s="102" t="s">
        <v>89</v>
      </c>
      <c r="G139" s="102">
        <v>1</v>
      </c>
      <c r="H139" s="102">
        <v>1</v>
      </c>
      <c r="I139" s="102">
        <v>0</v>
      </c>
      <c r="J139" s="102">
        <v>0</v>
      </c>
      <c r="K139" s="102">
        <v>0</v>
      </c>
      <c r="L139" s="102">
        <v>0</v>
      </c>
      <c r="M139" s="102">
        <v>1</v>
      </c>
      <c r="N139" s="102" t="s">
        <v>17</v>
      </c>
      <c r="O139" s="102">
        <v>3</v>
      </c>
      <c r="P139" s="102">
        <v>4</v>
      </c>
      <c r="Q139" s="102">
        <v>4</v>
      </c>
      <c r="R139" s="102">
        <v>4</v>
      </c>
      <c r="S139" s="102">
        <v>4</v>
      </c>
      <c r="T139" s="102">
        <v>4</v>
      </c>
      <c r="U139" s="102">
        <v>3</v>
      </c>
      <c r="V139" s="102" t="s">
        <v>144</v>
      </c>
      <c r="X139" s="102" t="s">
        <v>90</v>
      </c>
      <c r="Z139" s="102" t="s">
        <v>145</v>
      </c>
      <c r="AA139" s="102" t="s">
        <v>146</v>
      </c>
      <c r="AB139" s="102" t="s">
        <v>147</v>
      </c>
    </row>
    <row r="140" spans="1:28" ht="12.75" x14ac:dyDescent="0.2">
      <c r="A140" s="101">
        <v>44730.456284456013</v>
      </c>
      <c r="B140" s="102" t="s">
        <v>66</v>
      </c>
      <c r="C140" s="102" t="s">
        <v>104</v>
      </c>
      <c r="D140" s="102" t="s">
        <v>16</v>
      </c>
      <c r="E140" s="102" t="s">
        <v>67</v>
      </c>
      <c r="F140" s="103" t="s">
        <v>222</v>
      </c>
      <c r="G140" s="102">
        <v>1</v>
      </c>
      <c r="H140" s="102">
        <v>0</v>
      </c>
      <c r="I140" s="102">
        <v>0</v>
      </c>
      <c r="J140" s="102">
        <v>0</v>
      </c>
      <c r="K140" s="102">
        <v>0</v>
      </c>
      <c r="L140" s="102">
        <v>0</v>
      </c>
      <c r="M140" s="102">
        <v>1</v>
      </c>
      <c r="N140" s="102" t="s">
        <v>17</v>
      </c>
      <c r="O140" s="102">
        <v>5</v>
      </c>
      <c r="P140" s="102">
        <v>4</v>
      </c>
      <c r="Q140" s="102">
        <v>5</v>
      </c>
      <c r="R140" s="102">
        <v>4</v>
      </c>
      <c r="S140" s="102">
        <v>4</v>
      </c>
      <c r="T140" s="102">
        <v>5</v>
      </c>
      <c r="U140" s="102">
        <v>5</v>
      </c>
      <c r="X140" s="102" t="s">
        <v>88</v>
      </c>
      <c r="AA140" s="102" t="s">
        <v>148</v>
      </c>
      <c r="AB140" s="102" t="s">
        <v>149</v>
      </c>
    </row>
    <row r="141" spans="1:28" ht="12.75" x14ac:dyDescent="0.2">
      <c r="A141" s="101">
        <v>44730.456501990746</v>
      </c>
      <c r="B141" s="102" t="s">
        <v>66</v>
      </c>
      <c r="C141" s="102" t="s">
        <v>104</v>
      </c>
      <c r="D141" s="102" t="s">
        <v>20</v>
      </c>
      <c r="E141" s="102" t="s">
        <v>12</v>
      </c>
      <c r="F141" s="102" t="s">
        <v>87</v>
      </c>
      <c r="G141" s="102">
        <v>0</v>
      </c>
      <c r="H141" s="102">
        <v>0</v>
      </c>
      <c r="I141" s="102">
        <v>0</v>
      </c>
      <c r="J141" s="102">
        <v>0</v>
      </c>
      <c r="K141" s="102">
        <v>0</v>
      </c>
      <c r="L141" s="102">
        <v>1</v>
      </c>
      <c r="M141" s="102">
        <v>0</v>
      </c>
      <c r="N141" s="102" t="s">
        <v>15</v>
      </c>
      <c r="O141" s="102">
        <v>5</v>
      </c>
      <c r="P141" s="102">
        <v>5</v>
      </c>
      <c r="Q141" s="102">
        <v>5</v>
      </c>
      <c r="R141" s="102">
        <v>5</v>
      </c>
      <c r="S141" s="102">
        <v>5</v>
      </c>
      <c r="T141" s="102">
        <v>5</v>
      </c>
      <c r="U141" s="102">
        <v>5</v>
      </c>
      <c r="X141" s="102" t="s">
        <v>90</v>
      </c>
      <c r="Z141" s="102" t="s">
        <v>150</v>
      </c>
      <c r="AA141" s="102" t="s">
        <v>112</v>
      </c>
      <c r="AB141" s="102" t="s">
        <v>151</v>
      </c>
    </row>
    <row r="142" spans="1:28" ht="12.75" x14ac:dyDescent="0.2">
      <c r="A142" s="101">
        <v>44730.457083125002</v>
      </c>
      <c r="B142" s="102" t="s">
        <v>66</v>
      </c>
      <c r="C142" s="102" t="s">
        <v>85</v>
      </c>
      <c r="D142" s="102" t="s">
        <v>18</v>
      </c>
      <c r="E142" s="102" t="s">
        <v>152</v>
      </c>
      <c r="F142" s="102" t="s">
        <v>152</v>
      </c>
      <c r="G142" s="102">
        <v>0</v>
      </c>
      <c r="H142" s="102">
        <v>0</v>
      </c>
      <c r="I142" s="102">
        <v>0</v>
      </c>
      <c r="J142" s="102">
        <v>1</v>
      </c>
      <c r="K142" s="102">
        <v>0</v>
      </c>
      <c r="L142" s="102">
        <v>0</v>
      </c>
      <c r="M142" s="102">
        <v>1</v>
      </c>
      <c r="N142" s="102" t="s">
        <v>15</v>
      </c>
      <c r="O142" s="102">
        <v>4</v>
      </c>
      <c r="P142" s="102">
        <v>4</v>
      </c>
      <c r="Q142" s="102">
        <v>5</v>
      </c>
      <c r="R142" s="102">
        <v>5</v>
      </c>
      <c r="S142" s="102">
        <v>4</v>
      </c>
      <c r="T142" s="102">
        <v>5</v>
      </c>
      <c r="U142" s="102">
        <v>4</v>
      </c>
      <c r="X142" s="102" t="s">
        <v>90</v>
      </c>
    </row>
    <row r="143" spans="1:28" ht="12.75" x14ac:dyDescent="0.2">
      <c r="A143" s="101">
        <v>44730.457137048608</v>
      </c>
      <c r="B143" s="102" t="s">
        <v>66</v>
      </c>
      <c r="C143" s="102" t="s">
        <v>85</v>
      </c>
      <c r="D143" s="102" t="s">
        <v>86</v>
      </c>
      <c r="E143" s="102" t="s">
        <v>12</v>
      </c>
      <c r="F143" s="102" t="s">
        <v>87</v>
      </c>
      <c r="G143" s="102">
        <v>0</v>
      </c>
      <c r="H143" s="102">
        <v>0</v>
      </c>
      <c r="I143" s="102">
        <v>0</v>
      </c>
      <c r="J143" s="102">
        <v>0</v>
      </c>
      <c r="K143" s="102">
        <v>0</v>
      </c>
      <c r="L143" s="102">
        <v>1</v>
      </c>
      <c r="M143" s="102">
        <v>1</v>
      </c>
      <c r="N143" s="102" t="s">
        <v>15</v>
      </c>
      <c r="O143" s="102">
        <v>4</v>
      </c>
      <c r="P143" s="102">
        <v>5</v>
      </c>
      <c r="Q143" s="102">
        <v>4</v>
      </c>
      <c r="R143" s="102">
        <v>4</v>
      </c>
      <c r="S143" s="102">
        <v>5</v>
      </c>
      <c r="T143" s="102">
        <v>5</v>
      </c>
      <c r="U143" s="102">
        <v>4</v>
      </c>
      <c r="V143" s="102" t="s">
        <v>14</v>
      </c>
      <c r="W143" s="102" t="s">
        <v>14</v>
      </c>
      <c r="X143" s="102" t="s">
        <v>90</v>
      </c>
      <c r="Y143" s="102" t="s">
        <v>14</v>
      </c>
      <c r="Z143" s="102" t="s">
        <v>153</v>
      </c>
      <c r="AA143" s="102" t="s">
        <v>154</v>
      </c>
      <c r="AB143" s="102" t="s">
        <v>155</v>
      </c>
    </row>
    <row r="144" spans="1:28" ht="12.75" x14ac:dyDescent="0.2">
      <c r="A144" s="101">
        <v>44730.457253703702</v>
      </c>
      <c r="B144" s="102" t="s">
        <v>66</v>
      </c>
      <c r="C144" s="102" t="s">
        <v>85</v>
      </c>
      <c r="D144" s="102" t="s">
        <v>18</v>
      </c>
      <c r="E144" s="102" t="s">
        <v>152</v>
      </c>
      <c r="F144" s="102" t="s">
        <v>152</v>
      </c>
      <c r="G144" s="102">
        <v>1</v>
      </c>
      <c r="H144" s="102">
        <v>0</v>
      </c>
      <c r="I144" s="102">
        <v>1</v>
      </c>
      <c r="J144" s="102">
        <v>0</v>
      </c>
      <c r="K144" s="102">
        <v>0</v>
      </c>
      <c r="L144" s="102">
        <v>0</v>
      </c>
      <c r="M144" s="102">
        <v>1</v>
      </c>
      <c r="N144" s="102" t="s">
        <v>17</v>
      </c>
      <c r="O144" s="102">
        <v>5</v>
      </c>
      <c r="P144" s="102">
        <v>5</v>
      </c>
      <c r="Q144" s="102">
        <v>5</v>
      </c>
      <c r="R144" s="102">
        <v>5</v>
      </c>
      <c r="S144" s="102">
        <v>5</v>
      </c>
      <c r="T144" s="102">
        <v>5</v>
      </c>
      <c r="U144" s="102">
        <v>5</v>
      </c>
      <c r="X144" s="102" t="s">
        <v>90</v>
      </c>
      <c r="Z144" s="102" t="s">
        <v>156</v>
      </c>
      <c r="AA144" s="102" t="s">
        <v>157</v>
      </c>
      <c r="AB144" s="102" t="s">
        <v>158</v>
      </c>
    </row>
    <row r="145" spans="1:28" ht="12.75" x14ac:dyDescent="0.2">
      <c r="A145" s="101">
        <v>44730.45728722222</v>
      </c>
      <c r="B145" s="102" t="s">
        <v>66</v>
      </c>
      <c r="C145" s="102" t="s">
        <v>85</v>
      </c>
      <c r="D145" s="102" t="s">
        <v>18</v>
      </c>
      <c r="E145" s="102" t="s">
        <v>12</v>
      </c>
      <c r="F145" s="102" t="s">
        <v>117</v>
      </c>
      <c r="G145" s="102">
        <v>1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  <c r="N145" s="102" t="s">
        <v>17</v>
      </c>
      <c r="O145" s="102">
        <v>4</v>
      </c>
      <c r="P145" s="102">
        <v>4</v>
      </c>
      <c r="Q145" s="102">
        <v>4</v>
      </c>
      <c r="R145" s="102">
        <v>4</v>
      </c>
      <c r="S145" s="102">
        <v>4</v>
      </c>
      <c r="T145" s="102">
        <v>4</v>
      </c>
      <c r="U145" s="102">
        <v>4</v>
      </c>
      <c r="X145" s="102" t="s">
        <v>90</v>
      </c>
    </row>
    <row r="146" spans="1:28" ht="12.75" x14ac:dyDescent="0.2">
      <c r="A146" s="101">
        <v>44730.457374537036</v>
      </c>
      <c r="B146" s="102" t="s">
        <v>66</v>
      </c>
      <c r="C146" s="102" t="s">
        <v>85</v>
      </c>
      <c r="D146" s="102" t="s">
        <v>86</v>
      </c>
      <c r="E146" s="102" t="s">
        <v>12</v>
      </c>
      <c r="F146" s="102" t="s">
        <v>87</v>
      </c>
      <c r="G146" s="102">
        <v>1</v>
      </c>
      <c r="H146" s="102">
        <v>0</v>
      </c>
      <c r="I146" s="102">
        <v>1</v>
      </c>
      <c r="J146" s="102">
        <v>0</v>
      </c>
      <c r="K146" s="102">
        <v>0</v>
      </c>
      <c r="L146" s="102">
        <v>1</v>
      </c>
      <c r="M146" s="102">
        <v>0</v>
      </c>
      <c r="N146" s="102" t="s">
        <v>15</v>
      </c>
      <c r="O146" s="102">
        <v>5</v>
      </c>
      <c r="P146" s="102">
        <v>5</v>
      </c>
      <c r="Q146" s="102">
        <v>5</v>
      </c>
      <c r="R146" s="102">
        <v>5</v>
      </c>
      <c r="S146" s="102">
        <v>5</v>
      </c>
      <c r="T146" s="102">
        <v>5</v>
      </c>
      <c r="U146" s="102">
        <v>5</v>
      </c>
      <c r="X146" s="102" t="s">
        <v>90</v>
      </c>
      <c r="Z146" s="102" t="s">
        <v>159</v>
      </c>
    </row>
    <row r="147" spans="1:28" ht="12.75" x14ac:dyDescent="0.2">
      <c r="A147" s="101">
        <v>44730.45752009259</v>
      </c>
      <c r="B147" s="102" t="s">
        <v>66</v>
      </c>
      <c r="C147" s="102" t="s">
        <v>104</v>
      </c>
      <c r="D147" s="102" t="s">
        <v>16</v>
      </c>
      <c r="E147" s="102" t="s">
        <v>160</v>
      </c>
      <c r="F147" s="103" t="s">
        <v>161</v>
      </c>
      <c r="G147" s="102">
        <v>1</v>
      </c>
      <c r="H147" s="102">
        <v>0</v>
      </c>
      <c r="I147" s="102">
        <v>1</v>
      </c>
      <c r="J147" s="102">
        <v>0</v>
      </c>
      <c r="K147" s="102">
        <v>1</v>
      </c>
      <c r="L147" s="102">
        <v>0</v>
      </c>
      <c r="M147" s="102">
        <v>1</v>
      </c>
      <c r="N147" s="102" t="s">
        <v>19</v>
      </c>
      <c r="O147" s="102">
        <v>5</v>
      </c>
      <c r="P147" s="102">
        <v>5</v>
      </c>
      <c r="Q147" s="102">
        <v>5</v>
      </c>
      <c r="R147" s="102">
        <v>5</v>
      </c>
      <c r="S147" s="102">
        <v>5</v>
      </c>
      <c r="T147" s="102">
        <v>5</v>
      </c>
      <c r="U147" s="102">
        <v>5</v>
      </c>
      <c r="W147" s="102" t="s">
        <v>162</v>
      </c>
      <c r="X147" s="102" t="s">
        <v>90</v>
      </c>
      <c r="Z147" s="102" t="s">
        <v>163</v>
      </c>
      <c r="AA147" s="102" t="s">
        <v>164</v>
      </c>
      <c r="AB147" s="102" t="s">
        <v>165</v>
      </c>
    </row>
    <row r="148" spans="1:28" ht="12.75" x14ac:dyDescent="0.2">
      <c r="A148" s="101">
        <v>44730.457943761576</v>
      </c>
      <c r="B148" s="102" t="s">
        <v>66</v>
      </c>
      <c r="C148" s="102" t="s">
        <v>85</v>
      </c>
      <c r="D148" s="102" t="s">
        <v>86</v>
      </c>
      <c r="E148" s="103" t="s">
        <v>21</v>
      </c>
      <c r="F148" s="103" t="s">
        <v>21</v>
      </c>
      <c r="G148" s="102">
        <v>1</v>
      </c>
      <c r="H148" s="102">
        <v>0</v>
      </c>
      <c r="I148" s="102">
        <v>1</v>
      </c>
      <c r="J148" s="102">
        <v>0</v>
      </c>
      <c r="K148" s="102">
        <v>0</v>
      </c>
      <c r="L148" s="102">
        <v>1</v>
      </c>
      <c r="M148" s="102">
        <v>0</v>
      </c>
      <c r="N148" s="102" t="s">
        <v>17</v>
      </c>
      <c r="O148" s="102">
        <v>5</v>
      </c>
      <c r="P148" s="102">
        <v>5</v>
      </c>
      <c r="Q148" s="102">
        <v>5</v>
      </c>
      <c r="R148" s="102">
        <v>5</v>
      </c>
      <c r="S148" s="102">
        <v>5</v>
      </c>
      <c r="T148" s="102">
        <v>5</v>
      </c>
      <c r="U148" s="102">
        <v>5</v>
      </c>
      <c r="X148" s="102" t="s">
        <v>88</v>
      </c>
      <c r="Z148" s="102" t="s">
        <v>166</v>
      </c>
      <c r="AA148" s="102" t="s">
        <v>167</v>
      </c>
      <c r="AB148" s="102" t="s">
        <v>168</v>
      </c>
    </row>
    <row r="149" spans="1:28" ht="12.75" x14ac:dyDescent="0.2">
      <c r="A149" s="101">
        <v>44730.458133067128</v>
      </c>
      <c r="B149" s="102" t="s">
        <v>66</v>
      </c>
      <c r="C149" s="102" t="s">
        <v>104</v>
      </c>
      <c r="D149" s="102" t="s">
        <v>169</v>
      </c>
      <c r="E149" s="103" t="s">
        <v>134</v>
      </c>
      <c r="F149" s="102" t="s">
        <v>134</v>
      </c>
      <c r="G149" s="102">
        <v>1</v>
      </c>
      <c r="H149" s="102">
        <v>1</v>
      </c>
      <c r="I149" s="102">
        <v>1</v>
      </c>
      <c r="J149" s="102">
        <v>1</v>
      </c>
      <c r="K149" s="102">
        <v>1</v>
      </c>
      <c r="L149" s="102">
        <v>1</v>
      </c>
      <c r="M149" s="102">
        <v>1</v>
      </c>
      <c r="N149" s="102" t="s">
        <v>17</v>
      </c>
      <c r="O149" s="102">
        <v>4</v>
      </c>
      <c r="P149" s="102">
        <v>4</v>
      </c>
      <c r="Q149" s="102">
        <v>4</v>
      </c>
      <c r="R149" s="102">
        <v>4</v>
      </c>
      <c r="S149" s="102">
        <v>4</v>
      </c>
      <c r="T149" s="102">
        <v>4</v>
      </c>
      <c r="U149" s="102">
        <v>4</v>
      </c>
      <c r="X149" s="102" t="s">
        <v>88</v>
      </c>
      <c r="Z149" s="102" t="s">
        <v>170</v>
      </c>
      <c r="AA149" s="102" t="s">
        <v>171</v>
      </c>
      <c r="AB149" s="102" t="s">
        <v>172</v>
      </c>
    </row>
    <row r="150" spans="1:28" ht="12.75" x14ac:dyDescent="0.2">
      <c r="A150" s="101">
        <v>44730.458246898153</v>
      </c>
      <c r="B150" s="102" t="s">
        <v>66</v>
      </c>
      <c r="C150" s="102" t="s">
        <v>104</v>
      </c>
      <c r="D150" s="102" t="s">
        <v>20</v>
      </c>
      <c r="E150" s="102" t="s">
        <v>152</v>
      </c>
      <c r="F150" s="102" t="s">
        <v>152</v>
      </c>
      <c r="G150" s="102">
        <v>1</v>
      </c>
      <c r="H150" s="102">
        <v>0</v>
      </c>
      <c r="I150" s="102">
        <v>1</v>
      </c>
      <c r="J150" s="102">
        <v>0</v>
      </c>
      <c r="K150" s="102">
        <v>0</v>
      </c>
      <c r="L150" s="102">
        <v>0</v>
      </c>
      <c r="M150" s="102">
        <v>1</v>
      </c>
      <c r="N150" s="102" t="s">
        <v>17</v>
      </c>
      <c r="O150" s="102">
        <v>5</v>
      </c>
      <c r="P150" s="102">
        <v>4</v>
      </c>
      <c r="Q150" s="102">
        <v>5</v>
      </c>
      <c r="R150" s="102">
        <v>5</v>
      </c>
      <c r="S150" s="102">
        <v>4</v>
      </c>
      <c r="T150" s="102">
        <v>5</v>
      </c>
      <c r="U150" s="102">
        <v>5</v>
      </c>
      <c r="V150" s="102" t="s">
        <v>173</v>
      </c>
      <c r="X150" s="102" t="s">
        <v>90</v>
      </c>
      <c r="Z150" s="102" t="s">
        <v>174</v>
      </c>
      <c r="AA150" s="102" t="s">
        <v>175</v>
      </c>
      <c r="AB150" s="102" t="s">
        <v>176</v>
      </c>
    </row>
    <row r="151" spans="1:28" ht="12.75" x14ac:dyDescent="0.2">
      <c r="A151" s="101">
        <v>44730.458288229165</v>
      </c>
      <c r="B151" s="102" t="s">
        <v>66</v>
      </c>
      <c r="C151" s="102" t="s">
        <v>85</v>
      </c>
      <c r="D151" s="102" t="s">
        <v>86</v>
      </c>
      <c r="E151" s="102" t="s">
        <v>12</v>
      </c>
      <c r="F151" s="102" t="s">
        <v>87</v>
      </c>
      <c r="G151" s="102">
        <v>0</v>
      </c>
      <c r="H151" s="102">
        <v>0</v>
      </c>
      <c r="I151" s="102">
        <v>0</v>
      </c>
      <c r="J151" s="102">
        <v>0</v>
      </c>
      <c r="K151" s="102">
        <v>1</v>
      </c>
      <c r="L151" s="102">
        <v>0</v>
      </c>
      <c r="M151" s="102">
        <v>0</v>
      </c>
      <c r="N151" s="102" t="s">
        <v>15</v>
      </c>
      <c r="O151" s="102">
        <v>5</v>
      </c>
      <c r="P151" s="102">
        <v>5</v>
      </c>
      <c r="Q151" s="102">
        <v>5</v>
      </c>
      <c r="R151" s="102">
        <v>5</v>
      </c>
      <c r="S151" s="102">
        <v>5</v>
      </c>
      <c r="T151" s="102">
        <v>5</v>
      </c>
      <c r="U151" s="102">
        <v>5</v>
      </c>
      <c r="V151" s="102" t="s">
        <v>24</v>
      </c>
      <c r="W151" s="102" t="s">
        <v>24</v>
      </c>
      <c r="X151" s="102" t="s">
        <v>96</v>
      </c>
      <c r="Z151" s="102" t="s">
        <v>14</v>
      </c>
      <c r="AA151" s="102" t="s">
        <v>14</v>
      </c>
      <c r="AB151" s="102" t="s">
        <v>14</v>
      </c>
    </row>
    <row r="152" spans="1:28" ht="12.75" x14ac:dyDescent="0.2">
      <c r="A152" s="101">
        <v>44730.459079733795</v>
      </c>
      <c r="B152" s="102" t="s">
        <v>66</v>
      </c>
      <c r="C152" s="102" t="s">
        <v>85</v>
      </c>
      <c r="D152" s="102" t="s">
        <v>18</v>
      </c>
      <c r="E152" s="102" t="s">
        <v>68</v>
      </c>
      <c r="F152" s="102" t="s">
        <v>177</v>
      </c>
      <c r="G152" s="102">
        <v>0</v>
      </c>
      <c r="H152" s="102">
        <v>0</v>
      </c>
      <c r="I152" s="102">
        <v>1</v>
      </c>
      <c r="J152" s="102">
        <v>0</v>
      </c>
      <c r="K152" s="102">
        <v>1</v>
      </c>
      <c r="L152" s="102">
        <v>0</v>
      </c>
      <c r="M152" s="102">
        <v>1</v>
      </c>
      <c r="N152" s="102" t="s">
        <v>15</v>
      </c>
      <c r="O152" s="102">
        <v>4</v>
      </c>
      <c r="P152" s="102">
        <v>5</v>
      </c>
      <c r="Q152" s="102">
        <v>5</v>
      </c>
      <c r="R152" s="102">
        <v>4</v>
      </c>
      <c r="S152" s="102">
        <v>4</v>
      </c>
      <c r="T152" s="102">
        <v>4</v>
      </c>
      <c r="U152" s="102">
        <v>5</v>
      </c>
      <c r="X152" s="102" t="s">
        <v>90</v>
      </c>
      <c r="Z152" s="102" t="s">
        <v>178</v>
      </c>
      <c r="AA152" s="102" t="s">
        <v>179</v>
      </c>
      <c r="AB152" s="102" t="s">
        <v>180</v>
      </c>
    </row>
    <row r="153" spans="1:28" ht="12.75" x14ac:dyDescent="0.2">
      <c r="A153" s="101">
        <v>44730.459452569441</v>
      </c>
      <c r="B153" s="102" t="s">
        <v>66</v>
      </c>
      <c r="C153" s="102" t="s">
        <v>85</v>
      </c>
      <c r="D153" s="102" t="s">
        <v>18</v>
      </c>
      <c r="E153" s="102" t="s">
        <v>134</v>
      </c>
      <c r="F153" s="102" t="s">
        <v>181</v>
      </c>
      <c r="G153" s="102">
        <v>1</v>
      </c>
      <c r="H153" s="102">
        <v>0</v>
      </c>
      <c r="I153" s="102">
        <v>1</v>
      </c>
      <c r="J153" s="102">
        <v>1</v>
      </c>
      <c r="K153" s="102">
        <v>1</v>
      </c>
      <c r="L153" s="102">
        <v>1</v>
      </c>
      <c r="M153" s="102">
        <v>1</v>
      </c>
      <c r="N153" s="102" t="s">
        <v>15</v>
      </c>
      <c r="O153" s="102">
        <v>4</v>
      </c>
      <c r="P153" s="102">
        <v>5</v>
      </c>
      <c r="Q153" s="102">
        <v>5</v>
      </c>
      <c r="R153" s="102">
        <v>5</v>
      </c>
      <c r="S153" s="102">
        <v>5</v>
      </c>
      <c r="T153" s="102">
        <v>5</v>
      </c>
      <c r="U153" s="102">
        <v>5</v>
      </c>
      <c r="V153" s="102" t="s">
        <v>182</v>
      </c>
      <c r="X153" s="102" t="s">
        <v>107</v>
      </c>
      <c r="Z153" s="102" t="s">
        <v>183</v>
      </c>
      <c r="AA153" s="102" t="s">
        <v>184</v>
      </c>
      <c r="AB153" s="102" t="s">
        <v>185</v>
      </c>
    </row>
    <row r="154" spans="1:28" ht="12.75" x14ac:dyDescent="0.2">
      <c r="A154" s="101">
        <v>44730.461066736112</v>
      </c>
      <c r="B154" s="102" t="s">
        <v>66</v>
      </c>
      <c r="C154" s="102" t="s">
        <v>85</v>
      </c>
      <c r="D154" s="102" t="s">
        <v>86</v>
      </c>
      <c r="E154" s="102" t="s">
        <v>12</v>
      </c>
      <c r="F154" s="102" t="s">
        <v>22</v>
      </c>
      <c r="G154" s="102">
        <v>1</v>
      </c>
      <c r="H154" s="102">
        <v>1</v>
      </c>
      <c r="I154" s="102">
        <v>1</v>
      </c>
      <c r="J154" s="102">
        <v>1</v>
      </c>
      <c r="K154" s="102">
        <v>1</v>
      </c>
      <c r="L154" s="102">
        <v>1</v>
      </c>
      <c r="M154" s="102">
        <v>1</v>
      </c>
      <c r="N154" s="102" t="s">
        <v>17</v>
      </c>
      <c r="O154" s="102">
        <v>5</v>
      </c>
      <c r="P154" s="102">
        <v>5</v>
      </c>
      <c r="Q154" s="102">
        <v>5</v>
      </c>
      <c r="R154" s="102">
        <v>5</v>
      </c>
      <c r="S154" s="102">
        <v>5</v>
      </c>
      <c r="T154" s="102">
        <v>5</v>
      </c>
      <c r="U154" s="102">
        <v>5</v>
      </c>
      <c r="V154" s="102" t="s">
        <v>14</v>
      </c>
      <c r="W154" s="102" t="s">
        <v>14</v>
      </c>
      <c r="X154" s="102" t="s">
        <v>90</v>
      </c>
      <c r="Y154" s="102" t="s">
        <v>14</v>
      </c>
      <c r="Z154" s="102" t="s">
        <v>186</v>
      </c>
      <c r="AA154" s="102" t="s">
        <v>187</v>
      </c>
      <c r="AB154" s="102" t="s">
        <v>188</v>
      </c>
    </row>
    <row r="155" spans="1:28" ht="12.75" x14ac:dyDescent="0.2">
      <c r="A155" s="101">
        <v>44730.461338703702</v>
      </c>
      <c r="B155" s="102" t="s">
        <v>66</v>
      </c>
      <c r="C155" s="102" t="s">
        <v>85</v>
      </c>
      <c r="D155" s="102" t="s">
        <v>18</v>
      </c>
      <c r="E155" s="102" t="s">
        <v>134</v>
      </c>
      <c r="F155" s="102" t="s">
        <v>134</v>
      </c>
      <c r="G155" s="102">
        <v>0</v>
      </c>
      <c r="H155" s="102">
        <v>0</v>
      </c>
      <c r="I155" s="102">
        <v>1</v>
      </c>
      <c r="J155" s="102">
        <v>0</v>
      </c>
      <c r="K155" s="102">
        <v>0</v>
      </c>
      <c r="L155" s="102">
        <v>1</v>
      </c>
      <c r="M155" s="102">
        <v>0</v>
      </c>
      <c r="N155" s="102" t="s">
        <v>17</v>
      </c>
      <c r="O155" s="102">
        <v>4</v>
      </c>
      <c r="P155" s="102">
        <v>4</v>
      </c>
      <c r="Q155" s="102">
        <v>4</v>
      </c>
      <c r="R155" s="102">
        <v>4</v>
      </c>
      <c r="S155" s="102">
        <v>4</v>
      </c>
      <c r="T155" s="102">
        <v>4</v>
      </c>
      <c r="U155" s="102">
        <v>4</v>
      </c>
      <c r="X155" s="102" t="s">
        <v>88</v>
      </c>
    </row>
    <row r="156" spans="1:28" ht="12.75" x14ac:dyDescent="0.2">
      <c r="A156" s="101">
        <v>44730.465988900462</v>
      </c>
      <c r="B156" s="102" t="s">
        <v>66</v>
      </c>
      <c r="C156" s="102" t="s">
        <v>85</v>
      </c>
      <c r="D156" s="102" t="s">
        <v>86</v>
      </c>
      <c r="E156" s="102" t="s">
        <v>12</v>
      </c>
      <c r="F156" s="102" t="s">
        <v>87</v>
      </c>
      <c r="G156" s="102">
        <v>1</v>
      </c>
      <c r="H156" s="102">
        <v>0</v>
      </c>
      <c r="I156" s="102">
        <v>1</v>
      </c>
      <c r="J156" s="102">
        <v>0</v>
      </c>
      <c r="K156" s="102">
        <v>0</v>
      </c>
      <c r="L156" s="102">
        <v>1</v>
      </c>
      <c r="M156" s="102">
        <v>1</v>
      </c>
      <c r="N156" s="102" t="s">
        <v>17</v>
      </c>
      <c r="O156" s="102">
        <v>5</v>
      </c>
      <c r="P156" s="102">
        <v>5</v>
      </c>
      <c r="Q156" s="102">
        <v>4</v>
      </c>
      <c r="R156" s="102">
        <v>4</v>
      </c>
      <c r="S156" s="102">
        <v>4</v>
      </c>
      <c r="T156" s="102">
        <v>4</v>
      </c>
      <c r="U156" s="102">
        <v>5</v>
      </c>
      <c r="X156" s="102" t="s">
        <v>90</v>
      </c>
    </row>
    <row r="157" spans="1:28" ht="12.75" x14ac:dyDescent="0.2">
      <c r="A157" s="101">
        <v>44730.467793912037</v>
      </c>
      <c r="B157" s="102" t="s">
        <v>66</v>
      </c>
      <c r="C157" s="102" t="s">
        <v>104</v>
      </c>
      <c r="D157" s="102" t="s">
        <v>20</v>
      </c>
      <c r="E157" s="102" t="s">
        <v>12</v>
      </c>
      <c r="F157" s="102" t="s">
        <v>87</v>
      </c>
      <c r="G157" s="102">
        <v>1</v>
      </c>
      <c r="H157" s="102">
        <v>1</v>
      </c>
      <c r="I157" s="102">
        <v>1</v>
      </c>
      <c r="J157" s="102">
        <v>1</v>
      </c>
      <c r="K157" s="102">
        <v>1</v>
      </c>
      <c r="L157" s="102">
        <v>1</v>
      </c>
      <c r="M157" s="102">
        <v>1</v>
      </c>
      <c r="N157" s="102" t="s">
        <v>15</v>
      </c>
      <c r="O157" s="102">
        <v>5</v>
      </c>
      <c r="P157" s="102">
        <v>5</v>
      </c>
      <c r="Q157" s="102">
        <v>5</v>
      </c>
      <c r="R157" s="102">
        <v>5</v>
      </c>
      <c r="S157" s="102">
        <v>5</v>
      </c>
      <c r="T157" s="102">
        <v>5</v>
      </c>
      <c r="U157" s="102">
        <v>5</v>
      </c>
      <c r="X157" s="102" t="s">
        <v>90</v>
      </c>
    </row>
    <row r="158" spans="1:28" ht="12.75" x14ac:dyDescent="0.2">
      <c r="A158" s="101">
        <v>44730.469946249999</v>
      </c>
      <c r="B158" s="102" t="s">
        <v>66</v>
      </c>
      <c r="C158" s="102" t="s">
        <v>85</v>
      </c>
      <c r="D158" s="102" t="s">
        <v>86</v>
      </c>
      <c r="E158" s="102" t="s">
        <v>12</v>
      </c>
      <c r="F158" s="102" t="s">
        <v>87</v>
      </c>
      <c r="G158" s="102">
        <v>1</v>
      </c>
      <c r="H158" s="102">
        <v>1</v>
      </c>
      <c r="I158" s="102">
        <v>0</v>
      </c>
      <c r="J158" s="102">
        <v>0</v>
      </c>
      <c r="K158" s="102">
        <v>0</v>
      </c>
      <c r="L158" s="102">
        <v>1</v>
      </c>
      <c r="M158" s="102">
        <v>1</v>
      </c>
      <c r="N158" s="102" t="s">
        <v>15</v>
      </c>
      <c r="O158" s="102">
        <v>4</v>
      </c>
      <c r="P158" s="102">
        <v>5</v>
      </c>
      <c r="Q158" s="102">
        <v>5</v>
      </c>
      <c r="R158" s="102">
        <v>4</v>
      </c>
      <c r="S158" s="102">
        <v>4</v>
      </c>
      <c r="T158" s="102">
        <v>4</v>
      </c>
      <c r="U158" s="102">
        <v>4</v>
      </c>
      <c r="X158" s="102" t="s">
        <v>90</v>
      </c>
      <c r="Z158" s="102" t="s">
        <v>189</v>
      </c>
      <c r="AA158" s="102" t="s">
        <v>190</v>
      </c>
      <c r="AB158" s="102" t="s">
        <v>191</v>
      </c>
    </row>
    <row r="159" spans="1:28" ht="12.75" x14ac:dyDescent="0.2">
      <c r="A159" s="101">
        <v>44730.477316180557</v>
      </c>
      <c r="B159" s="102" t="s">
        <v>66</v>
      </c>
      <c r="C159" s="102" t="s">
        <v>85</v>
      </c>
      <c r="D159" s="102" t="s">
        <v>86</v>
      </c>
      <c r="E159" s="102" t="s">
        <v>12</v>
      </c>
      <c r="F159" s="102" t="s">
        <v>192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1</v>
      </c>
      <c r="M159" s="102">
        <v>1</v>
      </c>
      <c r="N159" s="102" t="s">
        <v>13</v>
      </c>
      <c r="O159" s="102">
        <v>4</v>
      </c>
      <c r="P159" s="102">
        <v>5</v>
      </c>
      <c r="Q159" s="102">
        <v>5</v>
      </c>
      <c r="R159" s="102">
        <v>5</v>
      </c>
      <c r="S159" s="102">
        <v>5</v>
      </c>
      <c r="T159" s="102">
        <v>4</v>
      </c>
      <c r="U159" s="102">
        <v>4</v>
      </c>
      <c r="X159" s="102" t="s">
        <v>90</v>
      </c>
      <c r="Z159" s="102" t="s">
        <v>193</v>
      </c>
      <c r="AA159" s="102" t="s">
        <v>14</v>
      </c>
      <c r="AB159" s="102" t="s">
        <v>14</v>
      </c>
    </row>
    <row r="160" spans="1:28" ht="12.75" x14ac:dyDescent="0.2">
      <c r="A160" s="101">
        <v>44730.480253622685</v>
      </c>
      <c r="B160" s="102" t="s">
        <v>66</v>
      </c>
      <c r="C160" s="102" t="s">
        <v>104</v>
      </c>
      <c r="D160" s="102" t="s">
        <v>20</v>
      </c>
      <c r="E160" s="102" t="s">
        <v>12</v>
      </c>
      <c r="F160" s="102" t="s">
        <v>87</v>
      </c>
      <c r="G160" s="102">
        <v>1</v>
      </c>
      <c r="H160" s="102">
        <v>0</v>
      </c>
      <c r="I160" s="102">
        <v>1</v>
      </c>
      <c r="J160" s="102">
        <v>1</v>
      </c>
      <c r="K160" s="102">
        <v>0</v>
      </c>
      <c r="L160" s="102">
        <v>1</v>
      </c>
      <c r="M160" s="102">
        <v>1</v>
      </c>
      <c r="N160" s="102" t="s">
        <v>15</v>
      </c>
      <c r="O160" s="102">
        <v>2</v>
      </c>
      <c r="P160" s="102">
        <v>2</v>
      </c>
      <c r="Q160" s="102">
        <v>3</v>
      </c>
      <c r="R160" s="102">
        <v>3</v>
      </c>
      <c r="T160" s="102">
        <v>3</v>
      </c>
      <c r="U160" s="102">
        <v>3</v>
      </c>
      <c r="X160" s="102" t="s">
        <v>90</v>
      </c>
      <c r="AA160" s="102" t="s">
        <v>187</v>
      </c>
    </row>
    <row r="161" spans="1:28" ht="12.75" x14ac:dyDescent="0.2">
      <c r="A161" s="101">
        <v>44730.520923611111</v>
      </c>
      <c r="B161" s="102" t="s">
        <v>66</v>
      </c>
      <c r="C161" s="102" t="s">
        <v>85</v>
      </c>
      <c r="D161" s="102" t="s">
        <v>86</v>
      </c>
      <c r="E161" s="102" t="s">
        <v>12</v>
      </c>
      <c r="F161" s="102" t="s">
        <v>22</v>
      </c>
      <c r="G161" s="102">
        <v>1</v>
      </c>
      <c r="H161" s="102">
        <v>0</v>
      </c>
      <c r="I161" s="102">
        <v>0</v>
      </c>
      <c r="J161" s="102">
        <v>0</v>
      </c>
      <c r="K161" s="102">
        <v>0</v>
      </c>
      <c r="L161" s="102">
        <v>1</v>
      </c>
      <c r="M161" s="102">
        <v>1</v>
      </c>
      <c r="N161" s="102" t="s">
        <v>17</v>
      </c>
      <c r="O161" s="102">
        <v>3</v>
      </c>
      <c r="P161" s="102">
        <v>4</v>
      </c>
      <c r="Q161" s="102">
        <v>3</v>
      </c>
      <c r="R161" s="102">
        <v>3</v>
      </c>
      <c r="S161" s="102">
        <v>3</v>
      </c>
      <c r="T161" s="102">
        <v>3</v>
      </c>
      <c r="U161" s="102">
        <v>3</v>
      </c>
      <c r="X161" s="102" t="s">
        <v>90</v>
      </c>
      <c r="Z161" s="102" t="s">
        <v>194</v>
      </c>
      <c r="AA161" s="102" t="s">
        <v>195</v>
      </c>
      <c r="AB161" s="102" t="s">
        <v>196</v>
      </c>
    </row>
    <row r="162" spans="1:28" ht="12.75" x14ac:dyDescent="0.2">
      <c r="A162" s="101">
        <v>44730.887786388892</v>
      </c>
      <c r="B162" s="102" t="s">
        <v>66</v>
      </c>
      <c r="C162" s="102" t="s">
        <v>85</v>
      </c>
      <c r="D162" s="102" t="s">
        <v>18</v>
      </c>
      <c r="E162" s="103" t="s">
        <v>68</v>
      </c>
      <c r="F162" s="102" t="s">
        <v>197</v>
      </c>
      <c r="G162" s="102">
        <v>1</v>
      </c>
      <c r="H162" s="102">
        <v>1</v>
      </c>
      <c r="I162" s="102">
        <v>1</v>
      </c>
      <c r="J162" s="102">
        <v>0</v>
      </c>
      <c r="K162" s="102">
        <v>1</v>
      </c>
      <c r="L162" s="102">
        <v>0</v>
      </c>
      <c r="M162" s="102">
        <v>1</v>
      </c>
      <c r="N162" s="102" t="s">
        <v>15</v>
      </c>
      <c r="O162" s="102">
        <v>4</v>
      </c>
      <c r="P162" s="102">
        <v>5</v>
      </c>
      <c r="Q162" s="102">
        <v>4</v>
      </c>
      <c r="R162" s="102">
        <v>4</v>
      </c>
      <c r="S162" s="102">
        <v>4</v>
      </c>
      <c r="T162" s="102">
        <v>4</v>
      </c>
      <c r="U162" s="102">
        <v>4</v>
      </c>
      <c r="X162" s="102" t="s">
        <v>90</v>
      </c>
      <c r="Z162" s="102" t="s">
        <v>198</v>
      </c>
      <c r="AA162" s="102" t="s">
        <v>199</v>
      </c>
      <c r="AB162" s="102" t="s">
        <v>200</v>
      </c>
    </row>
    <row r="163" spans="1:28" ht="12.75" x14ac:dyDescent="0.2">
      <c r="A163" s="101">
        <v>44732.623221284724</v>
      </c>
      <c r="B163" s="102" t="s">
        <v>66</v>
      </c>
      <c r="C163" s="102" t="s">
        <v>85</v>
      </c>
      <c r="D163" s="102" t="s">
        <v>86</v>
      </c>
      <c r="E163" s="102" t="s">
        <v>12</v>
      </c>
      <c r="F163" s="102" t="s">
        <v>201</v>
      </c>
      <c r="G163" s="102">
        <v>1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 t="s">
        <v>15</v>
      </c>
      <c r="O163" s="102">
        <v>4</v>
      </c>
      <c r="P163" s="102">
        <v>4</v>
      </c>
      <c r="Q163" s="102">
        <v>4</v>
      </c>
      <c r="R163" s="102">
        <v>4</v>
      </c>
      <c r="S163" s="102">
        <v>4</v>
      </c>
      <c r="T163" s="102">
        <v>4</v>
      </c>
      <c r="U163" s="102">
        <v>4</v>
      </c>
      <c r="X163" s="102" t="s">
        <v>90</v>
      </c>
      <c r="Z163" s="102" t="s">
        <v>202</v>
      </c>
    </row>
    <row r="164" spans="1:28" ht="12.75" x14ac:dyDescent="0.2">
      <c r="A164" s="101">
        <v>44730.452419814814</v>
      </c>
      <c r="B164" s="102" t="s">
        <v>66</v>
      </c>
      <c r="C164" s="102" t="s">
        <v>104</v>
      </c>
      <c r="D164" s="102" t="s">
        <v>16</v>
      </c>
      <c r="E164" s="103" t="s">
        <v>114</v>
      </c>
      <c r="F164" s="102" t="s">
        <v>109</v>
      </c>
      <c r="G164" s="102">
        <v>1</v>
      </c>
      <c r="H164" s="102">
        <v>0</v>
      </c>
      <c r="I164" s="102">
        <v>1</v>
      </c>
      <c r="J164" s="102">
        <v>0</v>
      </c>
      <c r="K164" s="102">
        <v>0</v>
      </c>
      <c r="L164" s="102">
        <v>0</v>
      </c>
      <c r="M164" s="102">
        <v>1</v>
      </c>
      <c r="N164" s="102" t="s">
        <v>15</v>
      </c>
      <c r="O164" s="102">
        <v>5</v>
      </c>
      <c r="P164" s="102">
        <v>5</v>
      </c>
      <c r="Q164" s="102">
        <v>5</v>
      </c>
      <c r="R164" s="102">
        <v>4</v>
      </c>
      <c r="S164" s="102">
        <v>5</v>
      </c>
      <c r="T164" s="102">
        <v>4</v>
      </c>
      <c r="U164" s="102">
        <v>5</v>
      </c>
      <c r="X164" s="102" t="s">
        <v>90</v>
      </c>
      <c r="Z164" s="102" t="s">
        <v>110</v>
      </c>
      <c r="AA164" s="102" t="s">
        <v>111</v>
      </c>
    </row>
    <row r="165" spans="1:28" ht="12.75" x14ac:dyDescent="0.2">
      <c r="A165" s="101">
        <v>44730.452492962962</v>
      </c>
      <c r="B165" s="102" t="s">
        <v>66</v>
      </c>
      <c r="C165" s="102" t="s">
        <v>104</v>
      </c>
      <c r="D165" s="102" t="s">
        <v>20</v>
      </c>
      <c r="E165" s="102" t="s">
        <v>12</v>
      </c>
      <c r="F165" s="102" t="s">
        <v>87</v>
      </c>
      <c r="G165" s="102">
        <v>0</v>
      </c>
      <c r="H165" s="102">
        <v>0</v>
      </c>
      <c r="I165" s="102">
        <v>1</v>
      </c>
      <c r="J165" s="102">
        <v>0</v>
      </c>
      <c r="K165" s="102">
        <v>0</v>
      </c>
      <c r="L165" s="102">
        <v>1</v>
      </c>
      <c r="M165" s="102">
        <v>1</v>
      </c>
      <c r="N165" s="102" t="s">
        <v>15</v>
      </c>
      <c r="O165" s="102">
        <v>5</v>
      </c>
      <c r="P165" s="102">
        <v>5</v>
      </c>
      <c r="Q165" s="102">
        <v>5</v>
      </c>
      <c r="R165" s="102">
        <v>5</v>
      </c>
      <c r="S165" s="102">
        <v>5</v>
      </c>
      <c r="T165" s="102">
        <v>4</v>
      </c>
      <c r="U165" s="102">
        <v>5</v>
      </c>
      <c r="X165" s="102" t="s">
        <v>90</v>
      </c>
      <c r="AA165" s="102" t="s">
        <v>112</v>
      </c>
      <c r="AB165" s="102" t="s">
        <v>113</v>
      </c>
    </row>
    <row r="166" spans="1:28" ht="12.75" x14ac:dyDescent="0.2">
      <c r="A166" s="101">
        <v>44730.452662337964</v>
      </c>
      <c r="B166" s="102" t="s">
        <v>66</v>
      </c>
      <c r="C166" s="102" t="s">
        <v>85</v>
      </c>
      <c r="D166" s="102" t="s">
        <v>18</v>
      </c>
      <c r="E166" s="103" t="s">
        <v>67</v>
      </c>
      <c r="F166" s="103" t="s">
        <v>203</v>
      </c>
      <c r="G166" s="102">
        <v>0</v>
      </c>
      <c r="H166" s="102">
        <v>1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 t="s">
        <v>17</v>
      </c>
      <c r="O166" s="102">
        <v>2</v>
      </c>
      <c r="P166" s="102">
        <v>5</v>
      </c>
      <c r="Q166" s="102">
        <v>3</v>
      </c>
      <c r="R166" s="102">
        <v>5</v>
      </c>
      <c r="S166" s="102">
        <v>5</v>
      </c>
      <c r="T166" s="102">
        <v>4</v>
      </c>
      <c r="U166" s="102">
        <v>5</v>
      </c>
      <c r="X166" s="102" t="s">
        <v>88</v>
      </c>
    </row>
    <row r="167" spans="1:28" ht="12.75" x14ac:dyDescent="0.2">
      <c r="A167" s="101">
        <v>44730.452864016203</v>
      </c>
      <c r="B167" s="102" t="s">
        <v>66</v>
      </c>
      <c r="C167" s="102" t="s">
        <v>85</v>
      </c>
      <c r="D167" s="102" t="s">
        <v>18</v>
      </c>
      <c r="E167" s="102" t="s">
        <v>114</v>
      </c>
      <c r="F167" s="102" t="s">
        <v>115</v>
      </c>
      <c r="G167" s="102">
        <v>1</v>
      </c>
      <c r="H167" s="102">
        <v>1</v>
      </c>
      <c r="I167" s="102">
        <v>0</v>
      </c>
      <c r="J167" s="102">
        <v>1</v>
      </c>
      <c r="K167" s="102">
        <v>1</v>
      </c>
      <c r="L167" s="102">
        <v>1</v>
      </c>
      <c r="M167" s="102">
        <v>1</v>
      </c>
      <c r="N167" s="102" t="s">
        <v>17</v>
      </c>
      <c r="O167" s="102">
        <v>5</v>
      </c>
      <c r="P167" s="102">
        <v>5</v>
      </c>
      <c r="Q167" s="102">
        <v>5</v>
      </c>
      <c r="R167" s="102">
        <v>5</v>
      </c>
      <c r="S167" s="102">
        <v>5</v>
      </c>
      <c r="T167" s="102">
        <v>5</v>
      </c>
      <c r="U167" s="102">
        <v>5</v>
      </c>
      <c r="X167" s="102" t="s">
        <v>90</v>
      </c>
      <c r="Z167" s="102" t="s">
        <v>116</v>
      </c>
      <c r="AA167" s="102" t="s">
        <v>117</v>
      </c>
    </row>
    <row r="168" spans="1:28" ht="12.75" x14ac:dyDescent="0.2">
      <c r="A168" s="101">
        <v>44730.452958298614</v>
      </c>
      <c r="B168" s="102" t="s">
        <v>66</v>
      </c>
      <c r="C168" s="102" t="s">
        <v>104</v>
      </c>
      <c r="D168" s="102" t="s">
        <v>16</v>
      </c>
      <c r="E168" s="102" t="s">
        <v>12</v>
      </c>
      <c r="F168" s="102" t="s">
        <v>87</v>
      </c>
      <c r="G168" s="102">
        <v>1</v>
      </c>
      <c r="H168" s="102">
        <v>1</v>
      </c>
      <c r="I168" s="102">
        <v>1</v>
      </c>
      <c r="J168" s="102">
        <v>1</v>
      </c>
      <c r="K168" s="102">
        <v>1</v>
      </c>
      <c r="L168" s="102">
        <v>1</v>
      </c>
      <c r="M168" s="102">
        <v>1</v>
      </c>
      <c r="N168" s="102" t="s">
        <v>15</v>
      </c>
      <c r="O168" s="102">
        <v>5</v>
      </c>
      <c r="P168" s="102">
        <v>5</v>
      </c>
      <c r="Q168" s="102">
        <v>5</v>
      </c>
      <c r="R168" s="102">
        <v>5</v>
      </c>
      <c r="S168" s="102">
        <v>5</v>
      </c>
      <c r="T168" s="102">
        <v>5</v>
      </c>
      <c r="U168" s="102">
        <v>5</v>
      </c>
      <c r="V168" s="102" t="s">
        <v>14</v>
      </c>
      <c r="W168" s="102" t="s">
        <v>14</v>
      </c>
      <c r="X168" s="102" t="s">
        <v>90</v>
      </c>
      <c r="Y168" s="102" t="s">
        <v>14</v>
      </c>
      <c r="Z168" s="102" t="s">
        <v>14</v>
      </c>
      <c r="AA168" s="102" t="s">
        <v>14</v>
      </c>
      <c r="AB168" s="102" t="s">
        <v>14</v>
      </c>
    </row>
    <row r="169" spans="1:28" ht="12.75" x14ac:dyDescent="0.2">
      <c r="A169" s="101">
        <v>44730.453171296293</v>
      </c>
      <c r="B169" s="102" t="s">
        <v>66</v>
      </c>
      <c r="C169" s="102" t="s">
        <v>85</v>
      </c>
      <c r="D169" s="102" t="s">
        <v>18</v>
      </c>
      <c r="E169" s="103" t="s">
        <v>114</v>
      </c>
      <c r="F169" s="102" t="s">
        <v>109</v>
      </c>
      <c r="G169" s="102">
        <v>1</v>
      </c>
      <c r="H169" s="102">
        <v>0</v>
      </c>
      <c r="I169" s="102">
        <v>1</v>
      </c>
      <c r="J169" s="102">
        <v>1</v>
      </c>
      <c r="K169" s="102">
        <v>0</v>
      </c>
      <c r="L169" s="102">
        <v>0</v>
      </c>
      <c r="M169" s="102">
        <v>0</v>
      </c>
      <c r="N169" s="102" t="s">
        <v>15</v>
      </c>
      <c r="O169" s="102">
        <v>4</v>
      </c>
      <c r="P169" s="102">
        <v>3</v>
      </c>
      <c r="Q169" s="102">
        <v>4</v>
      </c>
      <c r="R169" s="102">
        <v>2</v>
      </c>
      <c r="S169" s="102">
        <v>3</v>
      </c>
      <c r="T169" s="102">
        <v>3</v>
      </c>
      <c r="U169" s="102">
        <v>4</v>
      </c>
      <c r="X169" s="102" t="s">
        <v>88</v>
      </c>
      <c r="Z169" s="102" t="s">
        <v>118</v>
      </c>
      <c r="AA169" s="102" t="s">
        <v>119</v>
      </c>
    </row>
    <row r="170" spans="1:28" ht="12.75" x14ac:dyDescent="0.2">
      <c r="A170" s="101">
        <v>44730.453202372686</v>
      </c>
      <c r="B170" s="102" t="s">
        <v>66</v>
      </c>
      <c r="C170" s="102" t="s">
        <v>85</v>
      </c>
      <c r="D170" s="102" t="s">
        <v>18</v>
      </c>
      <c r="E170" s="102" t="s">
        <v>67</v>
      </c>
      <c r="F170" s="102" t="s">
        <v>120</v>
      </c>
      <c r="G170" s="102">
        <v>0</v>
      </c>
      <c r="H170" s="102">
        <v>0</v>
      </c>
      <c r="I170" s="102">
        <v>0</v>
      </c>
      <c r="J170" s="102">
        <v>1</v>
      </c>
      <c r="K170" s="102">
        <v>0</v>
      </c>
      <c r="L170" s="102">
        <v>0</v>
      </c>
      <c r="M170" s="102">
        <v>1</v>
      </c>
      <c r="N170" s="102" t="s">
        <v>17</v>
      </c>
      <c r="O170" s="102">
        <v>3</v>
      </c>
      <c r="P170" s="102">
        <v>3</v>
      </c>
      <c r="Q170" s="102">
        <v>3</v>
      </c>
      <c r="R170" s="102">
        <v>3</v>
      </c>
      <c r="S170" s="102">
        <v>3</v>
      </c>
      <c r="T170" s="102">
        <v>3</v>
      </c>
      <c r="U170" s="102">
        <v>3</v>
      </c>
      <c r="X170" s="102" t="s">
        <v>88</v>
      </c>
      <c r="Z170" s="102" t="s">
        <v>121</v>
      </c>
      <c r="AA170" s="102" t="s">
        <v>122</v>
      </c>
      <c r="AB170" s="102" t="s">
        <v>123</v>
      </c>
    </row>
    <row r="171" spans="1:28" ht="12.75" x14ac:dyDescent="0.2">
      <c r="A171" s="101">
        <v>44730.45330306713</v>
      </c>
      <c r="B171" s="102" t="s">
        <v>66</v>
      </c>
      <c r="C171" s="102" t="s">
        <v>85</v>
      </c>
      <c r="D171" s="102" t="s">
        <v>86</v>
      </c>
      <c r="E171" s="102" t="s">
        <v>12</v>
      </c>
      <c r="F171" s="102" t="s">
        <v>87</v>
      </c>
      <c r="G171" s="102">
        <v>1</v>
      </c>
      <c r="H171" s="102">
        <v>0</v>
      </c>
      <c r="I171" s="102">
        <v>0</v>
      </c>
      <c r="J171" s="102">
        <v>1</v>
      </c>
      <c r="K171" s="102">
        <v>1</v>
      </c>
      <c r="L171" s="102">
        <v>0</v>
      </c>
      <c r="M171" s="102">
        <v>0</v>
      </c>
      <c r="N171" s="102" t="s">
        <v>15</v>
      </c>
      <c r="O171" s="102">
        <v>4</v>
      </c>
      <c r="P171" s="102">
        <v>4</v>
      </c>
      <c r="Q171" s="102">
        <v>5</v>
      </c>
      <c r="R171" s="102">
        <v>4</v>
      </c>
      <c r="S171" s="102">
        <v>5</v>
      </c>
      <c r="T171" s="102">
        <v>5</v>
      </c>
      <c r="U171" s="102">
        <v>5</v>
      </c>
      <c r="X171" s="102" t="s">
        <v>90</v>
      </c>
    </row>
    <row r="172" spans="1:28" ht="12.75" x14ac:dyDescent="0.2">
      <c r="A172" s="101">
        <v>44730.453614953702</v>
      </c>
      <c r="B172" s="102" t="s">
        <v>66</v>
      </c>
      <c r="C172" s="102" t="s">
        <v>85</v>
      </c>
      <c r="D172" s="102" t="s">
        <v>86</v>
      </c>
      <c r="E172" s="102" t="s">
        <v>12</v>
      </c>
      <c r="F172" s="102" t="s">
        <v>124</v>
      </c>
      <c r="G172" s="102">
        <v>1</v>
      </c>
      <c r="H172" s="102">
        <v>0</v>
      </c>
      <c r="I172" s="102">
        <v>0</v>
      </c>
      <c r="J172" s="102">
        <v>1</v>
      </c>
      <c r="K172" s="102">
        <v>0</v>
      </c>
      <c r="L172" s="102">
        <v>1</v>
      </c>
      <c r="M172" s="102">
        <v>1</v>
      </c>
      <c r="N172" s="102" t="s">
        <v>15</v>
      </c>
      <c r="O172" s="102">
        <v>4</v>
      </c>
      <c r="P172" s="102">
        <v>2</v>
      </c>
      <c r="Q172" s="102">
        <v>4</v>
      </c>
      <c r="R172" s="102">
        <v>4</v>
      </c>
      <c r="S172" s="102">
        <v>4</v>
      </c>
      <c r="T172" s="102">
        <v>4</v>
      </c>
      <c r="U172" s="102">
        <v>4</v>
      </c>
      <c r="X172" s="102" t="s">
        <v>90</v>
      </c>
    </row>
    <row r="173" spans="1:28" ht="12.75" x14ac:dyDescent="0.2">
      <c r="A173" s="101">
        <v>44730.453777499999</v>
      </c>
      <c r="B173" s="102" t="s">
        <v>66</v>
      </c>
      <c r="C173" s="102" t="s">
        <v>85</v>
      </c>
      <c r="D173" s="102" t="s">
        <v>86</v>
      </c>
      <c r="E173" s="102" t="s">
        <v>12</v>
      </c>
      <c r="F173" s="102" t="s">
        <v>87</v>
      </c>
      <c r="G173" s="102">
        <v>1</v>
      </c>
      <c r="H173" s="102">
        <v>0</v>
      </c>
      <c r="I173" s="102">
        <v>1</v>
      </c>
      <c r="J173" s="102">
        <v>1</v>
      </c>
      <c r="K173" s="102">
        <v>0</v>
      </c>
      <c r="L173" s="102">
        <v>0</v>
      </c>
      <c r="M173" s="102">
        <v>1</v>
      </c>
      <c r="N173" s="102" t="s">
        <v>15</v>
      </c>
      <c r="O173" s="102">
        <v>5</v>
      </c>
      <c r="P173" s="102">
        <v>5</v>
      </c>
      <c r="Q173" s="102">
        <v>5</v>
      </c>
      <c r="R173" s="102">
        <v>5</v>
      </c>
      <c r="S173" s="102">
        <v>5</v>
      </c>
      <c r="T173" s="102">
        <v>4</v>
      </c>
      <c r="U173" s="102">
        <v>4</v>
      </c>
      <c r="X173" s="102" t="s">
        <v>90</v>
      </c>
      <c r="Z173" s="102" t="s">
        <v>125</v>
      </c>
    </row>
    <row r="174" spans="1:28" ht="12.75" x14ac:dyDescent="0.2">
      <c r="A174" s="101">
        <v>44730.453885763884</v>
      </c>
      <c r="B174" s="102" t="s">
        <v>66</v>
      </c>
      <c r="C174" s="102" t="s">
        <v>85</v>
      </c>
      <c r="D174" s="102" t="s">
        <v>86</v>
      </c>
      <c r="E174" s="102" t="s">
        <v>12</v>
      </c>
      <c r="F174" s="102" t="s">
        <v>126</v>
      </c>
      <c r="G174" s="102">
        <v>0</v>
      </c>
      <c r="H174" s="102">
        <v>0</v>
      </c>
      <c r="I174" s="102">
        <v>0</v>
      </c>
      <c r="J174" s="102">
        <v>1</v>
      </c>
      <c r="K174" s="102">
        <v>0</v>
      </c>
      <c r="L174" s="102">
        <v>0</v>
      </c>
      <c r="M174" s="102">
        <v>1</v>
      </c>
      <c r="N174" s="102" t="s">
        <v>15</v>
      </c>
      <c r="O174" s="102">
        <v>4</v>
      </c>
      <c r="P174" s="102">
        <v>4</v>
      </c>
      <c r="Q174" s="102">
        <v>5</v>
      </c>
      <c r="R174" s="102">
        <v>5</v>
      </c>
      <c r="S174" s="102">
        <v>5</v>
      </c>
      <c r="T174" s="102">
        <v>5</v>
      </c>
      <c r="U174" s="102">
        <v>5</v>
      </c>
      <c r="V174" s="102" t="s">
        <v>24</v>
      </c>
      <c r="X174" s="102" t="s">
        <v>90</v>
      </c>
      <c r="Y174" s="102" t="s">
        <v>14</v>
      </c>
      <c r="Z174" s="102" t="s">
        <v>127</v>
      </c>
      <c r="AA174" s="102" t="s">
        <v>14</v>
      </c>
      <c r="AB174" s="102" t="s">
        <v>14</v>
      </c>
    </row>
    <row r="175" spans="1:28" ht="12.75" x14ac:dyDescent="0.2">
      <c r="A175" s="101">
        <v>44730.45395998843</v>
      </c>
      <c r="B175" s="102" t="s">
        <v>66</v>
      </c>
      <c r="C175" s="102" t="s">
        <v>104</v>
      </c>
      <c r="D175" s="102" t="s">
        <v>20</v>
      </c>
      <c r="E175" s="102" t="s">
        <v>12</v>
      </c>
      <c r="F175" s="102" t="s">
        <v>128</v>
      </c>
      <c r="G175" s="102">
        <v>0</v>
      </c>
      <c r="H175" s="102">
        <v>0</v>
      </c>
      <c r="I175" s="102">
        <v>0</v>
      </c>
      <c r="J175" s="102">
        <v>1</v>
      </c>
      <c r="K175" s="102">
        <v>1</v>
      </c>
      <c r="L175" s="102">
        <v>1</v>
      </c>
      <c r="M175" s="102">
        <v>1</v>
      </c>
      <c r="N175" s="102" t="s">
        <v>15</v>
      </c>
      <c r="O175" s="102">
        <v>5</v>
      </c>
      <c r="P175" s="102">
        <v>4</v>
      </c>
      <c r="Q175" s="102">
        <v>5</v>
      </c>
      <c r="R175" s="102">
        <v>5</v>
      </c>
      <c r="S175" s="102">
        <v>5</v>
      </c>
      <c r="T175" s="102">
        <v>5</v>
      </c>
      <c r="U175" s="102">
        <v>5</v>
      </c>
      <c r="X175" s="102" t="s">
        <v>90</v>
      </c>
      <c r="Z175" s="102" t="s">
        <v>129</v>
      </c>
      <c r="AA175" s="102" t="s">
        <v>130</v>
      </c>
      <c r="AB175" s="102" t="s">
        <v>131</v>
      </c>
    </row>
    <row r="176" spans="1:28" ht="12.75" x14ac:dyDescent="0.2">
      <c r="A176" s="101">
        <v>44730.454026944441</v>
      </c>
      <c r="B176" s="102" t="s">
        <v>66</v>
      </c>
      <c r="C176" s="102" t="s">
        <v>85</v>
      </c>
      <c r="D176" s="102" t="s">
        <v>18</v>
      </c>
      <c r="E176" s="102" t="s">
        <v>67</v>
      </c>
      <c r="F176" s="102" t="s">
        <v>89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0</v>
      </c>
      <c r="M176" s="102">
        <v>1</v>
      </c>
      <c r="N176" s="102" t="s">
        <v>17</v>
      </c>
      <c r="O176" s="102">
        <v>4</v>
      </c>
      <c r="P176" s="102">
        <v>5</v>
      </c>
      <c r="Q176" s="102">
        <v>4</v>
      </c>
      <c r="R176" s="102">
        <v>4</v>
      </c>
      <c r="S176" s="102">
        <v>4</v>
      </c>
      <c r="T176" s="102">
        <v>4</v>
      </c>
      <c r="U176" s="102">
        <v>4</v>
      </c>
      <c r="X176" s="102" t="s">
        <v>90</v>
      </c>
    </row>
    <row r="177" spans="1:28" ht="12.75" x14ac:dyDescent="0.2">
      <c r="A177" s="101">
        <v>44730.454164328708</v>
      </c>
      <c r="B177" s="102" t="s">
        <v>66</v>
      </c>
      <c r="C177" s="102" t="s">
        <v>85</v>
      </c>
      <c r="D177" s="102" t="s">
        <v>86</v>
      </c>
      <c r="E177" s="102" t="s">
        <v>12</v>
      </c>
      <c r="F177" s="102" t="s">
        <v>87</v>
      </c>
      <c r="G177" s="102">
        <v>1</v>
      </c>
      <c r="H177" s="102">
        <v>0</v>
      </c>
      <c r="I177" s="102">
        <v>1</v>
      </c>
      <c r="J177" s="102">
        <v>0</v>
      </c>
      <c r="K177" s="102">
        <v>0</v>
      </c>
      <c r="L177" s="102">
        <v>1</v>
      </c>
      <c r="M177" s="102">
        <v>1</v>
      </c>
      <c r="N177" s="102" t="s">
        <v>15</v>
      </c>
      <c r="O177" s="102">
        <v>5</v>
      </c>
      <c r="P177" s="102">
        <v>5</v>
      </c>
      <c r="Q177" s="102">
        <v>4</v>
      </c>
      <c r="R177" s="102">
        <v>5</v>
      </c>
      <c r="S177" s="102">
        <v>5</v>
      </c>
      <c r="T177" s="102">
        <v>5</v>
      </c>
      <c r="U177" s="102">
        <v>5</v>
      </c>
      <c r="X177" s="102" t="s">
        <v>88</v>
      </c>
    </row>
    <row r="178" spans="1:28" ht="12.75" x14ac:dyDescent="0.2">
      <c r="A178" s="101">
        <v>44730.454673321758</v>
      </c>
      <c r="B178" s="102" t="s">
        <v>66</v>
      </c>
      <c r="C178" s="102" t="s">
        <v>85</v>
      </c>
      <c r="D178" s="102" t="s">
        <v>18</v>
      </c>
      <c r="E178" s="103" t="s">
        <v>67</v>
      </c>
      <c r="F178" s="102" t="s">
        <v>120</v>
      </c>
      <c r="G178" s="102">
        <v>0</v>
      </c>
      <c r="H178" s="102">
        <v>1</v>
      </c>
      <c r="I178" s="102">
        <v>1</v>
      </c>
      <c r="J178" s="102">
        <v>0</v>
      </c>
      <c r="K178" s="102">
        <v>0</v>
      </c>
      <c r="L178" s="102">
        <v>0</v>
      </c>
      <c r="M178" s="102">
        <v>0</v>
      </c>
      <c r="N178" s="102" t="s">
        <v>15</v>
      </c>
      <c r="O178" s="102">
        <v>4</v>
      </c>
      <c r="P178" s="102">
        <v>3</v>
      </c>
      <c r="Q178" s="102">
        <v>4</v>
      </c>
      <c r="R178" s="102">
        <v>4</v>
      </c>
      <c r="S178" s="102">
        <v>4</v>
      </c>
      <c r="T178" s="102">
        <v>3</v>
      </c>
      <c r="U178" s="102">
        <v>4</v>
      </c>
      <c r="W178" s="102" t="s">
        <v>132</v>
      </c>
      <c r="X178" s="102" t="s">
        <v>88</v>
      </c>
    </row>
    <row r="179" spans="1:28" ht="12.75" x14ac:dyDescent="0.2">
      <c r="A179" s="101">
        <v>44730.455198796291</v>
      </c>
      <c r="B179" s="102" t="s">
        <v>66</v>
      </c>
      <c r="C179" s="102" t="s">
        <v>85</v>
      </c>
      <c r="D179" s="102" t="s">
        <v>86</v>
      </c>
      <c r="E179" s="102" t="s">
        <v>12</v>
      </c>
      <c r="F179" s="102" t="s">
        <v>133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02">
        <v>0</v>
      </c>
      <c r="N179" s="102" t="s">
        <v>19</v>
      </c>
      <c r="O179" s="102">
        <v>5</v>
      </c>
      <c r="P179" s="102">
        <v>5</v>
      </c>
      <c r="Q179" s="102">
        <v>5</v>
      </c>
      <c r="R179" s="102">
        <v>5</v>
      </c>
      <c r="S179" s="102">
        <v>5</v>
      </c>
      <c r="T179" s="102">
        <v>5</v>
      </c>
      <c r="U179" s="102">
        <v>5</v>
      </c>
      <c r="X179" s="102" t="s">
        <v>90</v>
      </c>
    </row>
    <row r="180" spans="1:28" ht="12.75" x14ac:dyDescent="0.2">
      <c r="A180" s="101">
        <v>44730.455346620365</v>
      </c>
      <c r="B180" s="102" t="s">
        <v>66</v>
      </c>
      <c r="C180" s="102" t="s">
        <v>85</v>
      </c>
      <c r="D180" s="102" t="s">
        <v>18</v>
      </c>
      <c r="E180" s="102" t="s">
        <v>134</v>
      </c>
      <c r="F180" s="102" t="s">
        <v>135</v>
      </c>
      <c r="G180" s="102">
        <v>0</v>
      </c>
      <c r="H180" s="102">
        <v>0</v>
      </c>
      <c r="I180" s="102">
        <v>1</v>
      </c>
      <c r="J180" s="102">
        <v>0</v>
      </c>
      <c r="K180" s="102">
        <v>0</v>
      </c>
      <c r="L180" s="102">
        <v>1</v>
      </c>
      <c r="M180" s="102">
        <v>0</v>
      </c>
      <c r="N180" s="102" t="s">
        <v>15</v>
      </c>
      <c r="O180" s="102">
        <v>4</v>
      </c>
      <c r="P180" s="102">
        <v>4</v>
      </c>
      <c r="Q180" s="102">
        <v>4</v>
      </c>
      <c r="R180" s="102">
        <v>4</v>
      </c>
      <c r="S180" s="102">
        <v>4</v>
      </c>
      <c r="T180" s="102">
        <v>4</v>
      </c>
      <c r="U180" s="102">
        <v>4</v>
      </c>
      <c r="X180" s="102" t="s">
        <v>88</v>
      </c>
      <c r="Z180" s="102" t="s">
        <v>136</v>
      </c>
      <c r="AA180" s="102" t="s">
        <v>117</v>
      </c>
      <c r="AB180" s="102" t="s">
        <v>137</v>
      </c>
    </row>
    <row r="181" spans="1:28" ht="12.75" x14ac:dyDescent="0.2">
      <c r="A181" s="101">
        <v>44730.455394988428</v>
      </c>
      <c r="B181" s="102" t="s">
        <v>66</v>
      </c>
      <c r="C181" s="102" t="s">
        <v>104</v>
      </c>
      <c r="D181" s="102" t="s">
        <v>16</v>
      </c>
      <c r="E181" s="102" t="s">
        <v>138</v>
      </c>
      <c r="F181" s="102" t="s">
        <v>139</v>
      </c>
      <c r="G181" s="102">
        <v>1</v>
      </c>
      <c r="H181" s="102">
        <v>0</v>
      </c>
      <c r="I181" s="102">
        <v>0</v>
      </c>
      <c r="J181" s="102">
        <v>0</v>
      </c>
      <c r="K181" s="102">
        <v>0</v>
      </c>
      <c r="L181" s="102">
        <v>0</v>
      </c>
      <c r="M181" s="102">
        <v>1</v>
      </c>
      <c r="N181" s="102" t="s">
        <v>15</v>
      </c>
      <c r="O181" s="102">
        <v>5</v>
      </c>
      <c r="P181" s="102">
        <v>5</v>
      </c>
      <c r="Q181" s="102">
        <v>5</v>
      </c>
      <c r="R181" s="102">
        <v>5</v>
      </c>
      <c r="S181" s="102">
        <v>5</v>
      </c>
      <c r="T181" s="102">
        <v>5</v>
      </c>
      <c r="U181" s="102">
        <v>5</v>
      </c>
      <c r="X181" s="102" t="s">
        <v>90</v>
      </c>
      <c r="Z181" s="102" t="s">
        <v>140</v>
      </c>
    </row>
    <row r="182" spans="1:28" ht="12.75" x14ac:dyDescent="0.2">
      <c r="A182" s="101">
        <v>44730.455722546292</v>
      </c>
      <c r="B182" s="102" t="s">
        <v>66</v>
      </c>
      <c r="C182" s="102" t="s">
        <v>85</v>
      </c>
      <c r="D182" s="102" t="s">
        <v>18</v>
      </c>
      <c r="E182" s="103" t="s">
        <v>67</v>
      </c>
      <c r="F182" s="102" t="s">
        <v>141</v>
      </c>
      <c r="G182" s="102">
        <v>1</v>
      </c>
      <c r="H182" s="102">
        <v>1</v>
      </c>
      <c r="I182" s="102">
        <v>1</v>
      </c>
      <c r="J182" s="102">
        <v>1</v>
      </c>
      <c r="K182" s="102">
        <v>0</v>
      </c>
      <c r="L182" s="102">
        <v>0</v>
      </c>
      <c r="M182" s="102">
        <v>1</v>
      </c>
      <c r="N182" s="102" t="s">
        <v>17</v>
      </c>
      <c r="O182" s="102">
        <v>5</v>
      </c>
      <c r="P182" s="102">
        <v>4</v>
      </c>
      <c r="Q182" s="102">
        <v>5</v>
      </c>
      <c r="R182" s="102">
        <v>4</v>
      </c>
      <c r="S182" s="102">
        <v>4</v>
      </c>
      <c r="T182" s="102">
        <v>4</v>
      </c>
      <c r="U182" s="102">
        <v>4</v>
      </c>
      <c r="V182" s="102" t="s">
        <v>142</v>
      </c>
      <c r="X182" s="102" t="s">
        <v>88</v>
      </c>
      <c r="Z182" s="102" t="s">
        <v>143</v>
      </c>
    </row>
    <row r="183" spans="1:28" ht="12.75" x14ac:dyDescent="0.2">
      <c r="A183" s="101">
        <v>44730.455782546298</v>
      </c>
      <c r="B183" s="102" t="s">
        <v>66</v>
      </c>
      <c r="C183" s="102" t="s">
        <v>85</v>
      </c>
      <c r="D183" s="102" t="s">
        <v>86</v>
      </c>
      <c r="E183" s="102" t="s">
        <v>67</v>
      </c>
      <c r="F183" s="102" t="s">
        <v>89</v>
      </c>
      <c r="G183" s="102">
        <v>1</v>
      </c>
      <c r="H183" s="102">
        <v>1</v>
      </c>
      <c r="I183" s="102">
        <v>0</v>
      </c>
      <c r="J183" s="102">
        <v>0</v>
      </c>
      <c r="K183" s="102">
        <v>0</v>
      </c>
      <c r="L183" s="102">
        <v>0</v>
      </c>
      <c r="M183" s="102">
        <v>1</v>
      </c>
      <c r="N183" s="102" t="s">
        <v>17</v>
      </c>
      <c r="O183" s="102">
        <v>3</v>
      </c>
      <c r="P183" s="102">
        <v>4</v>
      </c>
      <c r="Q183" s="102">
        <v>4</v>
      </c>
      <c r="R183" s="102">
        <v>4</v>
      </c>
      <c r="S183" s="102">
        <v>4</v>
      </c>
      <c r="T183" s="102">
        <v>4</v>
      </c>
      <c r="U183" s="102">
        <v>3</v>
      </c>
      <c r="V183" s="102" t="s">
        <v>144</v>
      </c>
      <c r="X183" s="102" t="s">
        <v>90</v>
      </c>
      <c r="Z183" s="102" t="s">
        <v>145</v>
      </c>
      <c r="AA183" s="102" t="s">
        <v>146</v>
      </c>
      <c r="AB183" s="102" t="s">
        <v>147</v>
      </c>
    </row>
    <row r="184" spans="1:28" ht="12.75" x14ac:dyDescent="0.2">
      <c r="A184" s="101">
        <v>44730.456284456013</v>
      </c>
      <c r="B184" s="102" t="s">
        <v>66</v>
      </c>
      <c r="C184" s="102" t="s">
        <v>104</v>
      </c>
      <c r="D184" s="102" t="s">
        <v>16</v>
      </c>
      <c r="E184" s="102" t="s">
        <v>67</v>
      </c>
      <c r="F184" s="103" t="s">
        <v>222</v>
      </c>
      <c r="G184" s="102">
        <v>1</v>
      </c>
      <c r="H184" s="102">
        <v>0</v>
      </c>
      <c r="I184" s="102">
        <v>0</v>
      </c>
      <c r="J184" s="102">
        <v>0</v>
      </c>
      <c r="K184" s="102">
        <v>0</v>
      </c>
      <c r="L184" s="102">
        <v>0</v>
      </c>
      <c r="M184" s="102">
        <v>1</v>
      </c>
      <c r="N184" s="102" t="s">
        <v>17</v>
      </c>
      <c r="O184" s="102">
        <v>5</v>
      </c>
      <c r="P184" s="102">
        <v>4</v>
      </c>
      <c r="Q184" s="102">
        <v>5</v>
      </c>
      <c r="R184" s="102">
        <v>4</v>
      </c>
      <c r="S184" s="102">
        <v>4</v>
      </c>
      <c r="T184" s="102">
        <v>5</v>
      </c>
      <c r="U184" s="102">
        <v>5</v>
      </c>
      <c r="X184" s="102" t="s">
        <v>88</v>
      </c>
      <c r="AA184" s="102" t="s">
        <v>148</v>
      </c>
      <c r="AB184" s="102" t="s">
        <v>149</v>
      </c>
    </row>
    <row r="185" spans="1:28" ht="12.75" x14ac:dyDescent="0.2">
      <c r="A185" s="101">
        <v>44730.456501990746</v>
      </c>
      <c r="B185" s="102" t="s">
        <v>66</v>
      </c>
      <c r="C185" s="102" t="s">
        <v>104</v>
      </c>
      <c r="D185" s="102" t="s">
        <v>20</v>
      </c>
      <c r="E185" s="102" t="s">
        <v>12</v>
      </c>
      <c r="F185" s="102" t="s">
        <v>87</v>
      </c>
      <c r="G185" s="102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1</v>
      </c>
      <c r="M185" s="102">
        <v>0</v>
      </c>
      <c r="N185" s="102" t="s">
        <v>15</v>
      </c>
      <c r="O185" s="102">
        <v>5</v>
      </c>
      <c r="P185" s="102">
        <v>5</v>
      </c>
      <c r="Q185" s="102">
        <v>5</v>
      </c>
      <c r="R185" s="102">
        <v>5</v>
      </c>
      <c r="S185" s="102">
        <v>5</v>
      </c>
      <c r="T185" s="102">
        <v>5</v>
      </c>
      <c r="U185" s="102">
        <v>5</v>
      </c>
      <c r="X185" s="102" t="s">
        <v>90</v>
      </c>
      <c r="Z185" s="102" t="s">
        <v>150</v>
      </c>
      <c r="AA185" s="102" t="s">
        <v>112</v>
      </c>
      <c r="AB185" s="102" t="s">
        <v>151</v>
      </c>
    </row>
    <row r="186" spans="1:28" ht="12.75" x14ac:dyDescent="0.2">
      <c r="A186" s="101">
        <v>44730.457083125002</v>
      </c>
      <c r="B186" s="102" t="s">
        <v>66</v>
      </c>
      <c r="C186" s="102" t="s">
        <v>85</v>
      </c>
      <c r="D186" s="102" t="s">
        <v>18</v>
      </c>
      <c r="E186" s="102" t="s">
        <v>152</v>
      </c>
      <c r="F186" s="102" t="s">
        <v>152</v>
      </c>
      <c r="G186" s="102">
        <v>0</v>
      </c>
      <c r="H186" s="102">
        <v>0</v>
      </c>
      <c r="I186" s="102">
        <v>0</v>
      </c>
      <c r="J186" s="102">
        <v>1</v>
      </c>
      <c r="K186" s="102">
        <v>0</v>
      </c>
      <c r="L186" s="102">
        <v>0</v>
      </c>
      <c r="M186" s="102">
        <v>1</v>
      </c>
      <c r="N186" s="102" t="s">
        <v>15</v>
      </c>
      <c r="O186" s="102">
        <v>4</v>
      </c>
      <c r="P186" s="102">
        <v>4</v>
      </c>
      <c r="Q186" s="102">
        <v>5</v>
      </c>
      <c r="R186" s="102">
        <v>5</v>
      </c>
      <c r="S186" s="102">
        <v>4</v>
      </c>
      <c r="T186" s="102">
        <v>5</v>
      </c>
      <c r="U186" s="102">
        <v>4</v>
      </c>
      <c r="X186" s="102" t="s">
        <v>90</v>
      </c>
    </row>
    <row r="187" spans="1:28" ht="12.75" x14ac:dyDescent="0.2">
      <c r="A187" s="101">
        <v>44730.457137048608</v>
      </c>
      <c r="B187" s="102" t="s">
        <v>66</v>
      </c>
      <c r="C187" s="102" t="s">
        <v>85</v>
      </c>
      <c r="D187" s="102" t="s">
        <v>86</v>
      </c>
      <c r="E187" s="102" t="s">
        <v>12</v>
      </c>
      <c r="F187" s="102" t="s">
        <v>87</v>
      </c>
      <c r="G187" s="102">
        <v>0</v>
      </c>
      <c r="H187" s="102">
        <v>0</v>
      </c>
      <c r="I187" s="102">
        <v>0</v>
      </c>
      <c r="J187" s="102">
        <v>0</v>
      </c>
      <c r="K187" s="102">
        <v>0</v>
      </c>
      <c r="L187" s="102">
        <v>1</v>
      </c>
      <c r="M187" s="102">
        <v>1</v>
      </c>
      <c r="N187" s="102" t="s">
        <v>15</v>
      </c>
      <c r="O187" s="102">
        <v>4</v>
      </c>
      <c r="P187" s="102">
        <v>5</v>
      </c>
      <c r="Q187" s="102">
        <v>4</v>
      </c>
      <c r="R187" s="102">
        <v>4</v>
      </c>
      <c r="S187" s="102">
        <v>5</v>
      </c>
      <c r="T187" s="102">
        <v>5</v>
      </c>
      <c r="U187" s="102">
        <v>4</v>
      </c>
      <c r="V187" s="102" t="s">
        <v>14</v>
      </c>
      <c r="W187" s="102" t="s">
        <v>14</v>
      </c>
      <c r="X187" s="102" t="s">
        <v>90</v>
      </c>
      <c r="Y187" s="102" t="s">
        <v>14</v>
      </c>
      <c r="Z187" s="102" t="s">
        <v>153</v>
      </c>
      <c r="AA187" s="102" t="s">
        <v>154</v>
      </c>
      <c r="AB187" s="102" t="s">
        <v>155</v>
      </c>
    </row>
    <row r="188" spans="1:28" ht="12.75" x14ac:dyDescent="0.2">
      <c r="A188" s="101">
        <v>44730.457253703702</v>
      </c>
      <c r="B188" s="102" t="s">
        <v>66</v>
      </c>
      <c r="C188" s="102" t="s">
        <v>85</v>
      </c>
      <c r="D188" s="102" t="s">
        <v>18</v>
      </c>
      <c r="E188" s="102" t="s">
        <v>152</v>
      </c>
      <c r="F188" s="102" t="s">
        <v>152</v>
      </c>
      <c r="G188" s="102">
        <v>1</v>
      </c>
      <c r="H188" s="102">
        <v>0</v>
      </c>
      <c r="I188" s="102">
        <v>1</v>
      </c>
      <c r="J188" s="102">
        <v>0</v>
      </c>
      <c r="K188" s="102">
        <v>0</v>
      </c>
      <c r="L188" s="102">
        <v>0</v>
      </c>
      <c r="M188" s="102">
        <v>1</v>
      </c>
      <c r="N188" s="102" t="s">
        <v>17</v>
      </c>
      <c r="O188" s="102">
        <v>5</v>
      </c>
      <c r="P188" s="102">
        <v>5</v>
      </c>
      <c r="Q188" s="102">
        <v>5</v>
      </c>
      <c r="R188" s="102">
        <v>5</v>
      </c>
      <c r="S188" s="102">
        <v>5</v>
      </c>
      <c r="T188" s="102">
        <v>5</v>
      </c>
      <c r="U188" s="102">
        <v>5</v>
      </c>
      <c r="X188" s="102" t="s">
        <v>90</v>
      </c>
      <c r="Z188" s="102" t="s">
        <v>156</v>
      </c>
      <c r="AA188" s="102" t="s">
        <v>157</v>
      </c>
      <c r="AB188" s="102" t="s">
        <v>158</v>
      </c>
    </row>
    <row r="189" spans="1:28" ht="12.75" x14ac:dyDescent="0.2">
      <c r="A189" s="101">
        <v>44730.45728722222</v>
      </c>
      <c r="B189" s="102" t="s">
        <v>66</v>
      </c>
      <c r="C189" s="102" t="s">
        <v>85</v>
      </c>
      <c r="D189" s="102" t="s">
        <v>18</v>
      </c>
      <c r="E189" s="102" t="s">
        <v>12</v>
      </c>
      <c r="F189" s="102" t="s">
        <v>117</v>
      </c>
      <c r="G189" s="102">
        <v>1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02">
        <v>0</v>
      </c>
      <c r="N189" s="102" t="s">
        <v>17</v>
      </c>
      <c r="O189" s="102">
        <v>4</v>
      </c>
      <c r="P189" s="102">
        <v>4</v>
      </c>
      <c r="Q189" s="102">
        <v>4</v>
      </c>
      <c r="R189" s="102">
        <v>4</v>
      </c>
      <c r="S189" s="102">
        <v>4</v>
      </c>
      <c r="T189" s="102">
        <v>4</v>
      </c>
      <c r="U189" s="102">
        <v>4</v>
      </c>
      <c r="X189" s="102" t="s">
        <v>90</v>
      </c>
    </row>
    <row r="190" spans="1:28" ht="12.75" x14ac:dyDescent="0.2">
      <c r="A190" s="101">
        <v>44730.457374537036</v>
      </c>
      <c r="B190" s="102" t="s">
        <v>66</v>
      </c>
      <c r="C190" s="102" t="s">
        <v>85</v>
      </c>
      <c r="D190" s="102" t="s">
        <v>86</v>
      </c>
      <c r="E190" s="102" t="s">
        <v>12</v>
      </c>
      <c r="F190" s="102" t="s">
        <v>87</v>
      </c>
      <c r="G190" s="102">
        <v>1</v>
      </c>
      <c r="H190" s="102">
        <v>0</v>
      </c>
      <c r="I190" s="102">
        <v>1</v>
      </c>
      <c r="J190" s="102">
        <v>0</v>
      </c>
      <c r="K190" s="102">
        <v>0</v>
      </c>
      <c r="L190" s="102">
        <v>1</v>
      </c>
      <c r="M190" s="102">
        <v>0</v>
      </c>
      <c r="N190" s="102" t="s">
        <v>15</v>
      </c>
      <c r="O190" s="102">
        <v>5</v>
      </c>
      <c r="P190" s="102">
        <v>5</v>
      </c>
      <c r="Q190" s="102">
        <v>5</v>
      </c>
      <c r="R190" s="102">
        <v>5</v>
      </c>
      <c r="S190" s="102">
        <v>5</v>
      </c>
      <c r="T190" s="102">
        <v>5</v>
      </c>
      <c r="U190" s="102">
        <v>5</v>
      </c>
      <c r="X190" s="102" t="s">
        <v>90</v>
      </c>
      <c r="Z190" s="102" t="s">
        <v>159</v>
      </c>
    </row>
    <row r="191" spans="1:28" ht="12.75" x14ac:dyDescent="0.2">
      <c r="A191" s="101">
        <v>44730.45752009259</v>
      </c>
      <c r="B191" s="102" t="s">
        <v>66</v>
      </c>
      <c r="C191" s="102" t="s">
        <v>104</v>
      </c>
      <c r="D191" s="102" t="s">
        <v>16</v>
      </c>
      <c r="E191" s="102" t="s">
        <v>160</v>
      </c>
      <c r="F191" s="102" t="s">
        <v>161</v>
      </c>
      <c r="G191" s="102">
        <v>1</v>
      </c>
      <c r="H191" s="102">
        <v>0</v>
      </c>
      <c r="I191" s="102">
        <v>1</v>
      </c>
      <c r="J191" s="102">
        <v>0</v>
      </c>
      <c r="K191" s="102">
        <v>1</v>
      </c>
      <c r="L191" s="102">
        <v>0</v>
      </c>
      <c r="M191" s="102">
        <v>1</v>
      </c>
      <c r="N191" s="102" t="s">
        <v>19</v>
      </c>
      <c r="O191" s="102">
        <v>5</v>
      </c>
      <c r="P191" s="102">
        <v>5</v>
      </c>
      <c r="Q191" s="102">
        <v>5</v>
      </c>
      <c r="R191" s="102">
        <v>5</v>
      </c>
      <c r="S191" s="102">
        <v>5</v>
      </c>
      <c r="T191" s="102">
        <v>5</v>
      </c>
      <c r="U191" s="102">
        <v>5</v>
      </c>
      <c r="W191" s="102" t="s">
        <v>162</v>
      </c>
      <c r="X191" s="102" t="s">
        <v>90</v>
      </c>
      <c r="Z191" s="102" t="s">
        <v>163</v>
      </c>
      <c r="AA191" s="102" t="s">
        <v>164</v>
      </c>
      <c r="AB191" s="102" t="s">
        <v>165</v>
      </c>
    </row>
    <row r="192" spans="1:28" ht="12.75" x14ac:dyDescent="0.2">
      <c r="A192" s="101">
        <v>44730.457943761576</v>
      </c>
      <c r="B192" s="102" t="s">
        <v>66</v>
      </c>
      <c r="C192" s="102" t="s">
        <v>85</v>
      </c>
      <c r="D192" s="102" t="s">
        <v>86</v>
      </c>
      <c r="E192" s="103" t="s">
        <v>21</v>
      </c>
      <c r="F192" s="103" t="s">
        <v>21</v>
      </c>
      <c r="G192" s="102">
        <v>1</v>
      </c>
      <c r="H192" s="102">
        <v>0</v>
      </c>
      <c r="I192" s="102">
        <v>1</v>
      </c>
      <c r="J192" s="102">
        <v>0</v>
      </c>
      <c r="K192" s="102">
        <v>0</v>
      </c>
      <c r="L192" s="102">
        <v>1</v>
      </c>
      <c r="M192" s="102">
        <v>0</v>
      </c>
      <c r="N192" s="102" t="s">
        <v>17</v>
      </c>
      <c r="O192" s="102">
        <v>5</v>
      </c>
      <c r="P192" s="102">
        <v>5</v>
      </c>
      <c r="Q192" s="102">
        <v>5</v>
      </c>
      <c r="R192" s="102">
        <v>5</v>
      </c>
      <c r="S192" s="102">
        <v>5</v>
      </c>
      <c r="T192" s="102">
        <v>5</v>
      </c>
      <c r="U192" s="102">
        <v>5</v>
      </c>
      <c r="X192" s="102" t="s">
        <v>88</v>
      </c>
      <c r="Z192" s="102" t="s">
        <v>166</v>
      </c>
      <c r="AA192" s="102" t="s">
        <v>167</v>
      </c>
      <c r="AB192" s="102" t="s">
        <v>168</v>
      </c>
    </row>
    <row r="193" spans="1:28" ht="12.75" x14ac:dyDescent="0.2">
      <c r="A193" s="101">
        <v>44730.458133067128</v>
      </c>
      <c r="B193" s="102" t="s">
        <v>66</v>
      </c>
      <c r="C193" s="102" t="s">
        <v>104</v>
      </c>
      <c r="D193" s="102" t="s">
        <v>169</v>
      </c>
      <c r="E193" s="103" t="s">
        <v>134</v>
      </c>
      <c r="F193" s="102" t="s">
        <v>134</v>
      </c>
      <c r="G193" s="102">
        <v>1</v>
      </c>
      <c r="H193" s="102">
        <v>1</v>
      </c>
      <c r="I193" s="102">
        <v>1</v>
      </c>
      <c r="J193" s="102">
        <v>1</v>
      </c>
      <c r="K193" s="102">
        <v>1</v>
      </c>
      <c r="L193" s="102">
        <v>1</v>
      </c>
      <c r="M193" s="102">
        <v>1</v>
      </c>
      <c r="N193" s="102" t="s">
        <v>17</v>
      </c>
      <c r="O193" s="102">
        <v>4</v>
      </c>
      <c r="P193" s="102">
        <v>4</v>
      </c>
      <c r="Q193" s="102">
        <v>4</v>
      </c>
      <c r="R193" s="102">
        <v>4</v>
      </c>
      <c r="S193" s="102">
        <v>4</v>
      </c>
      <c r="T193" s="102">
        <v>4</v>
      </c>
      <c r="U193" s="102">
        <v>4</v>
      </c>
      <c r="X193" s="102" t="s">
        <v>88</v>
      </c>
      <c r="Z193" s="102" t="s">
        <v>170</v>
      </c>
      <c r="AA193" s="102" t="s">
        <v>171</v>
      </c>
      <c r="AB193" s="102" t="s">
        <v>172</v>
      </c>
    </row>
    <row r="194" spans="1:28" ht="12.75" x14ac:dyDescent="0.2">
      <c r="A194" s="101">
        <v>44730.458246898153</v>
      </c>
      <c r="B194" s="102" t="s">
        <v>66</v>
      </c>
      <c r="C194" s="102" t="s">
        <v>104</v>
      </c>
      <c r="D194" s="102" t="s">
        <v>20</v>
      </c>
      <c r="E194" s="102" t="s">
        <v>152</v>
      </c>
      <c r="F194" s="102" t="s">
        <v>152</v>
      </c>
      <c r="G194" s="102">
        <v>1</v>
      </c>
      <c r="H194" s="102">
        <v>0</v>
      </c>
      <c r="I194" s="102">
        <v>1</v>
      </c>
      <c r="J194" s="102">
        <v>0</v>
      </c>
      <c r="K194" s="102">
        <v>0</v>
      </c>
      <c r="L194" s="102">
        <v>0</v>
      </c>
      <c r="M194" s="102">
        <v>1</v>
      </c>
      <c r="N194" s="102" t="s">
        <v>17</v>
      </c>
      <c r="O194" s="102">
        <v>5</v>
      </c>
      <c r="P194" s="102">
        <v>4</v>
      </c>
      <c r="Q194" s="102">
        <v>5</v>
      </c>
      <c r="R194" s="102">
        <v>5</v>
      </c>
      <c r="S194" s="102">
        <v>4</v>
      </c>
      <c r="T194" s="102">
        <v>5</v>
      </c>
      <c r="U194" s="102">
        <v>5</v>
      </c>
      <c r="V194" s="102" t="s">
        <v>173</v>
      </c>
      <c r="X194" s="102" t="s">
        <v>90</v>
      </c>
      <c r="Z194" s="102" t="s">
        <v>174</v>
      </c>
      <c r="AA194" s="102" t="s">
        <v>175</v>
      </c>
      <c r="AB194" s="102" t="s">
        <v>176</v>
      </c>
    </row>
    <row r="195" spans="1:28" ht="12.75" x14ac:dyDescent="0.2">
      <c r="A195" s="101">
        <v>44730.458288229165</v>
      </c>
      <c r="B195" s="102" t="s">
        <v>66</v>
      </c>
      <c r="C195" s="102" t="s">
        <v>85</v>
      </c>
      <c r="D195" s="102" t="s">
        <v>86</v>
      </c>
      <c r="E195" s="102" t="s">
        <v>12</v>
      </c>
      <c r="F195" s="102" t="s">
        <v>87</v>
      </c>
      <c r="G195" s="102">
        <v>0</v>
      </c>
      <c r="H195" s="102">
        <v>0</v>
      </c>
      <c r="I195" s="102">
        <v>0</v>
      </c>
      <c r="J195" s="102">
        <v>0</v>
      </c>
      <c r="K195" s="102">
        <v>1</v>
      </c>
      <c r="L195" s="102">
        <v>0</v>
      </c>
      <c r="M195" s="102">
        <v>0</v>
      </c>
      <c r="N195" s="102" t="s">
        <v>15</v>
      </c>
      <c r="O195" s="102">
        <v>5</v>
      </c>
      <c r="P195" s="102">
        <v>5</v>
      </c>
      <c r="Q195" s="102">
        <v>5</v>
      </c>
      <c r="R195" s="102">
        <v>5</v>
      </c>
      <c r="S195" s="102">
        <v>5</v>
      </c>
      <c r="T195" s="102">
        <v>5</v>
      </c>
      <c r="U195" s="102">
        <v>5</v>
      </c>
      <c r="V195" s="102" t="s">
        <v>24</v>
      </c>
      <c r="W195" s="102" t="s">
        <v>24</v>
      </c>
      <c r="X195" s="102" t="s">
        <v>96</v>
      </c>
      <c r="Z195" s="102" t="s">
        <v>14</v>
      </c>
      <c r="AA195" s="102" t="s">
        <v>14</v>
      </c>
      <c r="AB195" s="102" t="s">
        <v>14</v>
      </c>
    </row>
    <row r="196" spans="1:28" ht="12.75" x14ac:dyDescent="0.2">
      <c r="A196" s="101">
        <v>44730.459079733795</v>
      </c>
      <c r="B196" s="102" t="s">
        <v>66</v>
      </c>
      <c r="C196" s="102" t="s">
        <v>85</v>
      </c>
      <c r="D196" s="102" t="s">
        <v>18</v>
      </c>
      <c r="E196" s="102" t="s">
        <v>68</v>
      </c>
      <c r="F196" s="102" t="s">
        <v>177</v>
      </c>
      <c r="G196" s="102">
        <v>0</v>
      </c>
      <c r="H196" s="102">
        <v>0</v>
      </c>
      <c r="I196" s="102">
        <v>1</v>
      </c>
      <c r="J196" s="102">
        <v>0</v>
      </c>
      <c r="K196" s="102">
        <v>1</v>
      </c>
      <c r="L196" s="102">
        <v>0</v>
      </c>
      <c r="M196" s="102">
        <v>1</v>
      </c>
      <c r="N196" s="102" t="s">
        <v>15</v>
      </c>
      <c r="O196" s="102">
        <v>4</v>
      </c>
      <c r="P196" s="102">
        <v>5</v>
      </c>
      <c r="Q196" s="102">
        <v>5</v>
      </c>
      <c r="R196" s="102">
        <v>4</v>
      </c>
      <c r="S196" s="102">
        <v>4</v>
      </c>
      <c r="T196" s="102">
        <v>4</v>
      </c>
      <c r="U196" s="102">
        <v>5</v>
      </c>
      <c r="X196" s="102" t="s">
        <v>90</v>
      </c>
      <c r="Z196" s="102" t="s">
        <v>178</v>
      </c>
      <c r="AA196" s="102" t="s">
        <v>179</v>
      </c>
      <c r="AB196" s="102" t="s">
        <v>180</v>
      </c>
    </row>
    <row r="197" spans="1:28" ht="12.75" x14ac:dyDescent="0.2">
      <c r="A197" s="101">
        <v>44730.459452569441</v>
      </c>
      <c r="B197" s="102" t="s">
        <v>66</v>
      </c>
      <c r="C197" s="102" t="s">
        <v>85</v>
      </c>
      <c r="D197" s="102" t="s">
        <v>18</v>
      </c>
      <c r="E197" s="102" t="s">
        <v>134</v>
      </c>
      <c r="F197" s="102" t="s">
        <v>181</v>
      </c>
      <c r="G197" s="102">
        <v>1</v>
      </c>
      <c r="H197" s="102">
        <v>0</v>
      </c>
      <c r="I197" s="102">
        <v>1</v>
      </c>
      <c r="J197" s="102">
        <v>1</v>
      </c>
      <c r="K197" s="102">
        <v>1</v>
      </c>
      <c r="L197" s="102">
        <v>1</v>
      </c>
      <c r="M197" s="102">
        <v>1</v>
      </c>
      <c r="N197" s="102" t="s">
        <v>15</v>
      </c>
      <c r="O197" s="102">
        <v>4</v>
      </c>
      <c r="P197" s="102">
        <v>5</v>
      </c>
      <c r="Q197" s="102">
        <v>5</v>
      </c>
      <c r="R197" s="102">
        <v>5</v>
      </c>
      <c r="S197" s="102">
        <v>5</v>
      </c>
      <c r="T197" s="102">
        <v>5</v>
      </c>
      <c r="U197" s="102">
        <v>5</v>
      </c>
      <c r="V197" s="102" t="s">
        <v>182</v>
      </c>
      <c r="X197" s="102" t="s">
        <v>107</v>
      </c>
      <c r="Z197" s="102" t="s">
        <v>183</v>
      </c>
      <c r="AA197" s="102" t="s">
        <v>184</v>
      </c>
      <c r="AB197" s="102" t="s">
        <v>185</v>
      </c>
    </row>
    <row r="198" spans="1:28" ht="12.75" x14ac:dyDescent="0.2">
      <c r="A198" s="101">
        <v>44730.461066736112</v>
      </c>
      <c r="B198" s="102" t="s">
        <v>66</v>
      </c>
      <c r="C198" s="102" t="s">
        <v>85</v>
      </c>
      <c r="D198" s="102" t="s">
        <v>86</v>
      </c>
      <c r="E198" s="102" t="s">
        <v>12</v>
      </c>
      <c r="F198" s="102" t="s">
        <v>22</v>
      </c>
      <c r="G198" s="102">
        <v>1</v>
      </c>
      <c r="H198" s="102">
        <v>1</v>
      </c>
      <c r="I198" s="102">
        <v>1</v>
      </c>
      <c r="J198" s="102">
        <v>1</v>
      </c>
      <c r="K198" s="102">
        <v>1</v>
      </c>
      <c r="L198" s="102">
        <v>1</v>
      </c>
      <c r="M198" s="102">
        <v>1</v>
      </c>
      <c r="N198" s="102" t="s">
        <v>17</v>
      </c>
      <c r="O198" s="102">
        <v>5</v>
      </c>
      <c r="P198" s="102">
        <v>5</v>
      </c>
      <c r="Q198" s="102">
        <v>5</v>
      </c>
      <c r="R198" s="102">
        <v>5</v>
      </c>
      <c r="S198" s="102">
        <v>5</v>
      </c>
      <c r="T198" s="102">
        <v>5</v>
      </c>
      <c r="U198" s="102">
        <v>5</v>
      </c>
      <c r="V198" s="102" t="s">
        <v>14</v>
      </c>
      <c r="W198" s="102" t="s">
        <v>14</v>
      </c>
      <c r="X198" s="102" t="s">
        <v>90</v>
      </c>
      <c r="Y198" s="102" t="s">
        <v>14</v>
      </c>
      <c r="Z198" s="102" t="s">
        <v>186</v>
      </c>
      <c r="AA198" s="102" t="s">
        <v>187</v>
      </c>
      <c r="AB198" s="102" t="s">
        <v>188</v>
      </c>
    </row>
    <row r="199" spans="1:28" ht="12.75" x14ac:dyDescent="0.2">
      <c r="A199" s="101">
        <v>44730.461338703702</v>
      </c>
      <c r="B199" s="102" t="s">
        <v>66</v>
      </c>
      <c r="C199" s="102" t="s">
        <v>85</v>
      </c>
      <c r="D199" s="102" t="s">
        <v>18</v>
      </c>
      <c r="E199" s="102" t="s">
        <v>134</v>
      </c>
      <c r="F199" s="102" t="s">
        <v>134</v>
      </c>
      <c r="G199" s="102">
        <v>0</v>
      </c>
      <c r="H199" s="102">
        <v>0</v>
      </c>
      <c r="I199" s="102">
        <v>1</v>
      </c>
      <c r="J199" s="102">
        <v>0</v>
      </c>
      <c r="K199" s="102">
        <v>0</v>
      </c>
      <c r="L199" s="102">
        <v>1</v>
      </c>
      <c r="M199" s="102">
        <v>0</v>
      </c>
      <c r="N199" s="102" t="s">
        <v>17</v>
      </c>
      <c r="O199" s="102">
        <v>4</v>
      </c>
      <c r="P199" s="102">
        <v>4</v>
      </c>
      <c r="Q199" s="102">
        <v>4</v>
      </c>
      <c r="R199" s="102">
        <v>4</v>
      </c>
      <c r="S199" s="102">
        <v>4</v>
      </c>
      <c r="T199" s="102">
        <v>4</v>
      </c>
      <c r="U199" s="102">
        <v>4</v>
      </c>
      <c r="X199" s="102" t="s">
        <v>88</v>
      </c>
    </row>
    <row r="200" spans="1:28" ht="12.75" x14ac:dyDescent="0.2">
      <c r="A200" s="101">
        <v>44730.465988900462</v>
      </c>
      <c r="B200" s="102" t="s">
        <v>66</v>
      </c>
      <c r="C200" s="102" t="s">
        <v>85</v>
      </c>
      <c r="D200" s="102" t="s">
        <v>86</v>
      </c>
      <c r="E200" s="102" t="s">
        <v>12</v>
      </c>
      <c r="F200" s="102" t="s">
        <v>87</v>
      </c>
      <c r="G200" s="102">
        <v>1</v>
      </c>
      <c r="H200" s="102">
        <v>0</v>
      </c>
      <c r="I200" s="102">
        <v>1</v>
      </c>
      <c r="J200" s="102">
        <v>0</v>
      </c>
      <c r="K200" s="102">
        <v>0</v>
      </c>
      <c r="L200" s="102">
        <v>1</v>
      </c>
      <c r="M200" s="102">
        <v>1</v>
      </c>
      <c r="N200" s="102" t="s">
        <v>17</v>
      </c>
      <c r="O200" s="102">
        <v>5</v>
      </c>
      <c r="P200" s="102">
        <v>5</v>
      </c>
      <c r="Q200" s="102">
        <v>4</v>
      </c>
      <c r="R200" s="102">
        <v>4</v>
      </c>
      <c r="S200" s="102">
        <v>4</v>
      </c>
      <c r="T200" s="102">
        <v>4</v>
      </c>
      <c r="U200" s="102">
        <v>5</v>
      </c>
      <c r="X200" s="102" t="s">
        <v>90</v>
      </c>
    </row>
    <row r="201" spans="1:28" ht="12.75" x14ac:dyDescent="0.2">
      <c r="A201" s="101">
        <v>44730.467793912037</v>
      </c>
      <c r="B201" s="102" t="s">
        <v>66</v>
      </c>
      <c r="C201" s="102" t="s">
        <v>104</v>
      </c>
      <c r="D201" s="102" t="s">
        <v>20</v>
      </c>
      <c r="E201" s="102" t="s">
        <v>12</v>
      </c>
      <c r="F201" s="102" t="s">
        <v>87</v>
      </c>
      <c r="G201" s="102">
        <v>1</v>
      </c>
      <c r="H201" s="102">
        <v>1</v>
      </c>
      <c r="I201" s="102">
        <v>1</v>
      </c>
      <c r="J201" s="102">
        <v>1</v>
      </c>
      <c r="K201" s="102">
        <v>1</v>
      </c>
      <c r="L201" s="102">
        <v>1</v>
      </c>
      <c r="M201" s="102">
        <v>1</v>
      </c>
      <c r="N201" s="102" t="s">
        <v>15</v>
      </c>
      <c r="O201" s="102">
        <v>5</v>
      </c>
      <c r="P201" s="102">
        <v>5</v>
      </c>
      <c r="Q201" s="102">
        <v>5</v>
      </c>
      <c r="R201" s="102">
        <v>5</v>
      </c>
      <c r="S201" s="102">
        <v>5</v>
      </c>
      <c r="T201" s="102">
        <v>5</v>
      </c>
      <c r="U201" s="102">
        <v>5</v>
      </c>
      <c r="X201" s="102" t="s">
        <v>90</v>
      </c>
    </row>
    <row r="202" spans="1:28" ht="12.75" x14ac:dyDescent="0.2">
      <c r="A202" s="101">
        <v>44730.469946249999</v>
      </c>
      <c r="B202" s="102" t="s">
        <v>66</v>
      </c>
      <c r="C202" s="102" t="s">
        <v>85</v>
      </c>
      <c r="D202" s="102" t="s">
        <v>86</v>
      </c>
      <c r="E202" s="102" t="s">
        <v>12</v>
      </c>
      <c r="F202" s="102" t="s">
        <v>87</v>
      </c>
      <c r="G202" s="102">
        <v>1</v>
      </c>
      <c r="H202" s="102">
        <v>1</v>
      </c>
      <c r="I202" s="102">
        <v>0</v>
      </c>
      <c r="J202" s="102">
        <v>0</v>
      </c>
      <c r="K202" s="102">
        <v>0</v>
      </c>
      <c r="L202" s="102">
        <v>1</v>
      </c>
      <c r="M202" s="102">
        <v>1</v>
      </c>
      <c r="N202" s="102" t="s">
        <v>15</v>
      </c>
      <c r="O202" s="102">
        <v>4</v>
      </c>
      <c r="P202" s="102">
        <v>5</v>
      </c>
      <c r="Q202" s="102">
        <v>5</v>
      </c>
      <c r="R202" s="102">
        <v>4</v>
      </c>
      <c r="S202" s="102">
        <v>4</v>
      </c>
      <c r="T202" s="102">
        <v>4</v>
      </c>
      <c r="U202" s="102">
        <v>4</v>
      </c>
      <c r="X202" s="102" t="s">
        <v>90</v>
      </c>
      <c r="Z202" s="102" t="s">
        <v>189</v>
      </c>
      <c r="AA202" s="102" t="s">
        <v>190</v>
      </c>
      <c r="AB202" s="102" t="s">
        <v>191</v>
      </c>
    </row>
    <row r="203" spans="1:28" ht="12.75" x14ac:dyDescent="0.2">
      <c r="A203" s="101">
        <v>44730.477316180557</v>
      </c>
      <c r="B203" s="102" t="s">
        <v>66</v>
      </c>
      <c r="C203" s="102" t="s">
        <v>85</v>
      </c>
      <c r="D203" s="102" t="s">
        <v>86</v>
      </c>
      <c r="E203" s="102" t="s">
        <v>12</v>
      </c>
      <c r="F203" s="102" t="s">
        <v>192</v>
      </c>
      <c r="G203" s="102">
        <v>0</v>
      </c>
      <c r="H203" s="102">
        <v>0</v>
      </c>
      <c r="I203" s="102">
        <v>0</v>
      </c>
      <c r="J203" s="102">
        <v>0</v>
      </c>
      <c r="K203" s="102">
        <v>0</v>
      </c>
      <c r="L203" s="102">
        <v>1</v>
      </c>
      <c r="M203" s="102">
        <v>1</v>
      </c>
      <c r="N203" s="102" t="s">
        <v>13</v>
      </c>
      <c r="O203" s="102">
        <v>4</v>
      </c>
      <c r="P203" s="102">
        <v>5</v>
      </c>
      <c r="Q203" s="102">
        <v>5</v>
      </c>
      <c r="R203" s="102">
        <v>5</v>
      </c>
      <c r="S203" s="102">
        <v>5</v>
      </c>
      <c r="T203" s="102">
        <v>4</v>
      </c>
      <c r="U203" s="102">
        <v>4</v>
      </c>
      <c r="X203" s="102" t="s">
        <v>90</v>
      </c>
      <c r="Z203" s="102" t="s">
        <v>193</v>
      </c>
      <c r="AA203" s="102" t="s">
        <v>14</v>
      </c>
      <c r="AB203" s="102" t="s">
        <v>14</v>
      </c>
    </row>
    <row r="204" spans="1:28" ht="12.75" x14ac:dyDescent="0.2">
      <c r="A204" s="101">
        <v>44730.480253622685</v>
      </c>
      <c r="B204" s="102" t="s">
        <v>66</v>
      </c>
      <c r="C204" s="102" t="s">
        <v>104</v>
      </c>
      <c r="D204" s="102" t="s">
        <v>20</v>
      </c>
      <c r="E204" s="102" t="s">
        <v>12</v>
      </c>
      <c r="F204" s="102" t="s">
        <v>87</v>
      </c>
      <c r="G204" s="102">
        <v>1</v>
      </c>
      <c r="H204" s="102">
        <v>0</v>
      </c>
      <c r="I204" s="102">
        <v>1</v>
      </c>
      <c r="J204" s="102">
        <v>1</v>
      </c>
      <c r="K204" s="102">
        <v>0</v>
      </c>
      <c r="L204" s="102">
        <v>1</v>
      </c>
      <c r="M204" s="102">
        <v>1</v>
      </c>
      <c r="N204" s="102" t="s">
        <v>15</v>
      </c>
      <c r="O204" s="102">
        <v>2</v>
      </c>
      <c r="P204" s="102">
        <v>2</v>
      </c>
      <c r="Q204" s="102">
        <v>3</v>
      </c>
      <c r="R204" s="102">
        <v>3</v>
      </c>
      <c r="T204" s="102">
        <v>3</v>
      </c>
      <c r="U204" s="102">
        <v>3</v>
      </c>
      <c r="X204" s="102" t="s">
        <v>90</v>
      </c>
      <c r="AA204" s="102" t="s">
        <v>187</v>
      </c>
    </row>
    <row r="205" spans="1:28" ht="12.75" x14ac:dyDescent="0.2">
      <c r="A205" s="101">
        <v>44730.520923611111</v>
      </c>
      <c r="B205" s="102" t="s">
        <v>66</v>
      </c>
      <c r="C205" s="102" t="s">
        <v>85</v>
      </c>
      <c r="D205" s="102" t="s">
        <v>86</v>
      </c>
      <c r="E205" s="102" t="s">
        <v>12</v>
      </c>
      <c r="F205" s="102" t="s">
        <v>22</v>
      </c>
      <c r="G205" s="102">
        <v>1</v>
      </c>
      <c r="H205" s="102">
        <v>0</v>
      </c>
      <c r="I205" s="102">
        <v>0</v>
      </c>
      <c r="J205" s="102">
        <v>0</v>
      </c>
      <c r="K205" s="102">
        <v>0</v>
      </c>
      <c r="L205" s="102">
        <v>1</v>
      </c>
      <c r="M205" s="102">
        <v>1</v>
      </c>
      <c r="N205" s="102" t="s">
        <v>17</v>
      </c>
      <c r="O205" s="102">
        <v>3</v>
      </c>
      <c r="P205" s="102">
        <v>4</v>
      </c>
      <c r="Q205" s="102">
        <v>3</v>
      </c>
      <c r="R205" s="102">
        <v>3</v>
      </c>
      <c r="S205" s="102">
        <v>3</v>
      </c>
      <c r="T205" s="102">
        <v>3</v>
      </c>
      <c r="U205" s="102">
        <v>3</v>
      </c>
      <c r="X205" s="102" t="s">
        <v>90</v>
      </c>
      <c r="Z205" s="102" t="s">
        <v>194</v>
      </c>
      <c r="AA205" s="102" t="s">
        <v>195</v>
      </c>
      <c r="AB205" s="102" t="s">
        <v>196</v>
      </c>
    </row>
    <row r="206" spans="1:28" ht="12.75" x14ac:dyDescent="0.2">
      <c r="A206" s="101">
        <v>44730.887786388892</v>
      </c>
      <c r="B206" s="102" t="s">
        <v>66</v>
      </c>
      <c r="C206" s="102" t="s">
        <v>85</v>
      </c>
      <c r="D206" s="102" t="s">
        <v>18</v>
      </c>
      <c r="E206" s="103" t="s">
        <v>68</v>
      </c>
      <c r="F206" s="102" t="s">
        <v>197</v>
      </c>
      <c r="G206" s="102">
        <v>1</v>
      </c>
      <c r="H206" s="102">
        <v>1</v>
      </c>
      <c r="I206" s="102">
        <v>1</v>
      </c>
      <c r="J206" s="102">
        <v>0</v>
      </c>
      <c r="K206" s="102">
        <v>1</v>
      </c>
      <c r="L206" s="102">
        <v>0</v>
      </c>
      <c r="M206" s="102">
        <v>1</v>
      </c>
      <c r="N206" s="102" t="s">
        <v>15</v>
      </c>
      <c r="O206" s="102">
        <v>4</v>
      </c>
      <c r="P206" s="102">
        <v>5</v>
      </c>
      <c r="Q206" s="102">
        <v>4</v>
      </c>
      <c r="R206" s="102">
        <v>4</v>
      </c>
      <c r="S206" s="102">
        <v>4</v>
      </c>
      <c r="T206" s="102">
        <v>4</v>
      </c>
      <c r="U206" s="102">
        <v>4</v>
      </c>
      <c r="X206" s="102" t="s">
        <v>90</v>
      </c>
      <c r="Z206" s="102" t="s">
        <v>198</v>
      </c>
      <c r="AA206" s="102" t="s">
        <v>199</v>
      </c>
      <c r="AB206" s="102" t="s">
        <v>200</v>
      </c>
    </row>
    <row r="207" spans="1:28" ht="12.75" x14ac:dyDescent="0.2">
      <c r="A207" s="101">
        <v>44732.623221284724</v>
      </c>
      <c r="B207" s="102" t="s">
        <v>66</v>
      </c>
      <c r="C207" s="102" t="s">
        <v>85</v>
      </c>
      <c r="D207" s="102" t="s">
        <v>86</v>
      </c>
      <c r="E207" s="102" t="s">
        <v>12</v>
      </c>
      <c r="F207" s="102" t="s">
        <v>201</v>
      </c>
      <c r="G207" s="102">
        <v>1</v>
      </c>
      <c r="H207" s="102">
        <v>0</v>
      </c>
      <c r="I207" s="102">
        <v>0</v>
      </c>
      <c r="J207" s="102">
        <v>0</v>
      </c>
      <c r="K207" s="102">
        <v>0</v>
      </c>
      <c r="L207" s="102">
        <v>0</v>
      </c>
      <c r="M207" s="102">
        <v>0</v>
      </c>
      <c r="N207" s="102" t="s">
        <v>15</v>
      </c>
      <c r="O207" s="102">
        <v>4</v>
      </c>
      <c r="P207" s="102">
        <v>4</v>
      </c>
      <c r="Q207" s="102">
        <v>4</v>
      </c>
      <c r="R207" s="102">
        <v>4</v>
      </c>
      <c r="S207" s="102">
        <v>4</v>
      </c>
      <c r="T207" s="102">
        <v>4</v>
      </c>
      <c r="U207" s="102">
        <v>4</v>
      </c>
      <c r="X207" s="102" t="s">
        <v>90</v>
      </c>
      <c r="Z207" s="102" t="s">
        <v>202</v>
      </c>
    </row>
    <row r="208" spans="1:28" ht="12.75" x14ac:dyDescent="0.2">
      <c r="A208" s="101">
        <v>44730.452419814814</v>
      </c>
      <c r="B208" s="102" t="s">
        <v>66</v>
      </c>
      <c r="C208" s="102" t="s">
        <v>104</v>
      </c>
      <c r="D208" s="102" t="s">
        <v>16</v>
      </c>
      <c r="E208" s="103" t="s">
        <v>114</v>
      </c>
      <c r="F208" s="102" t="s">
        <v>109</v>
      </c>
      <c r="G208" s="102">
        <v>1</v>
      </c>
      <c r="H208" s="102">
        <v>0</v>
      </c>
      <c r="I208" s="102">
        <v>1</v>
      </c>
      <c r="J208" s="102">
        <v>0</v>
      </c>
      <c r="K208" s="102">
        <v>0</v>
      </c>
      <c r="L208" s="102">
        <v>0</v>
      </c>
      <c r="M208" s="102">
        <v>1</v>
      </c>
      <c r="N208" s="102" t="s">
        <v>15</v>
      </c>
      <c r="O208" s="102">
        <v>5</v>
      </c>
      <c r="P208" s="102">
        <v>5</v>
      </c>
      <c r="Q208" s="102">
        <v>5</v>
      </c>
      <c r="R208" s="102">
        <v>4</v>
      </c>
      <c r="S208" s="102">
        <v>5</v>
      </c>
      <c r="T208" s="102">
        <v>4</v>
      </c>
      <c r="U208" s="102">
        <v>5</v>
      </c>
      <c r="X208" s="102" t="s">
        <v>90</v>
      </c>
      <c r="Z208" s="102" t="s">
        <v>110</v>
      </c>
      <c r="AA208" s="102" t="s">
        <v>111</v>
      </c>
    </row>
    <row r="209" spans="1:28" ht="12.75" x14ac:dyDescent="0.2">
      <c r="A209" s="101">
        <v>44730.452492962962</v>
      </c>
      <c r="B209" s="102" t="s">
        <v>66</v>
      </c>
      <c r="C209" s="102" t="s">
        <v>104</v>
      </c>
      <c r="D209" s="102" t="s">
        <v>20</v>
      </c>
      <c r="E209" s="102" t="s">
        <v>12</v>
      </c>
      <c r="F209" s="102" t="s">
        <v>87</v>
      </c>
      <c r="G209" s="102">
        <v>0</v>
      </c>
      <c r="H209" s="102">
        <v>0</v>
      </c>
      <c r="I209" s="102">
        <v>1</v>
      </c>
      <c r="J209" s="102">
        <v>0</v>
      </c>
      <c r="K209" s="102">
        <v>0</v>
      </c>
      <c r="L209" s="102">
        <v>1</v>
      </c>
      <c r="M209" s="102">
        <v>1</v>
      </c>
      <c r="N209" s="102" t="s">
        <v>15</v>
      </c>
      <c r="O209" s="102">
        <v>5</v>
      </c>
      <c r="P209" s="102">
        <v>5</v>
      </c>
      <c r="Q209" s="102">
        <v>5</v>
      </c>
      <c r="R209" s="102">
        <v>5</v>
      </c>
      <c r="S209" s="102">
        <v>5</v>
      </c>
      <c r="T209" s="102">
        <v>4</v>
      </c>
      <c r="U209" s="102">
        <v>5</v>
      </c>
      <c r="X209" s="102" t="s">
        <v>90</v>
      </c>
      <c r="AA209" s="102" t="s">
        <v>112</v>
      </c>
      <c r="AB209" s="102" t="s">
        <v>113</v>
      </c>
    </row>
    <row r="210" spans="1:28" ht="12.75" x14ac:dyDescent="0.2">
      <c r="A210" s="101">
        <v>44730.452662337964</v>
      </c>
      <c r="B210" s="102" t="s">
        <v>66</v>
      </c>
      <c r="C210" s="102" t="s">
        <v>85</v>
      </c>
      <c r="D210" s="102" t="s">
        <v>18</v>
      </c>
      <c r="E210" s="103" t="s">
        <v>67</v>
      </c>
      <c r="F210" s="103" t="s">
        <v>203</v>
      </c>
      <c r="G210" s="102">
        <v>0</v>
      </c>
      <c r="H210" s="102">
        <v>1</v>
      </c>
      <c r="I210" s="102">
        <v>0</v>
      </c>
      <c r="J210" s="102">
        <v>0</v>
      </c>
      <c r="K210" s="102">
        <v>0</v>
      </c>
      <c r="L210" s="102">
        <v>0</v>
      </c>
      <c r="M210" s="102">
        <v>0</v>
      </c>
      <c r="N210" s="102" t="s">
        <v>17</v>
      </c>
      <c r="O210" s="102">
        <v>2</v>
      </c>
      <c r="P210" s="102">
        <v>5</v>
      </c>
      <c r="Q210" s="102">
        <v>3</v>
      </c>
      <c r="R210" s="102">
        <v>5</v>
      </c>
      <c r="S210" s="102">
        <v>5</v>
      </c>
      <c r="T210" s="102">
        <v>4</v>
      </c>
      <c r="U210" s="102">
        <v>5</v>
      </c>
      <c r="X210" s="102" t="s">
        <v>88</v>
      </c>
    </row>
    <row r="211" spans="1:28" ht="12.75" x14ac:dyDescent="0.2">
      <c r="A211" s="101">
        <v>44730.452864016203</v>
      </c>
      <c r="B211" s="102" t="s">
        <v>66</v>
      </c>
      <c r="C211" s="102" t="s">
        <v>85</v>
      </c>
      <c r="D211" s="102" t="s">
        <v>18</v>
      </c>
      <c r="E211" s="102" t="s">
        <v>114</v>
      </c>
      <c r="F211" s="102" t="s">
        <v>115</v>
      </c>
      <c r="G211" s="102">
        <v>1</v>
      </c>
      <c r="H211" s="102">
        <v>1</v>
      </c>
      <c r="I211" s="102">
        <v>0</v>
      </c>
      <c r="J211" s="102">
        <v>1</v>
      </c>
      <c r="K211" s="102">
        <v>1</v>
      </c>
      <c r="L211" s="102">
        <v>1</v>
      </c>
      <c r="M211" s="102">
        <v>1</v>
      </c>
      <c r="N211" s="102" t="s">
        <v>17</v>
      </c>
      <c r="O211" s="102">
        <v>5</v>
      </c>
      <c r="P211" s="102">
        <v>5</v>
      </c>
      <c r="Q211" s="102">
        <v>5</v>
      </c>
      <c r="R211" s="102">
        <v>5</v>
      </c>
      <c r="S211" s="102">
        <v>5</v>
      </c>
      <c r="T211" s="102">
        <v>5</v>
      </c>
      <c r="U211" s="102">
        <v>5</v>
      </c>
      <c r="X211" s="102" t="s">
        <v>90</v>
      </c>
      <c r="Z211" s="102" t="s">
        <v>116</v>
      </c>
      <c r="AA211" s="102" t="s">
        <v>117</v>
      </c>
    </row>
    <row r="212" spans="1:28" ht="12.75" x14ac:dyDescent="0.2">
      <c r="A212" s="101">
        <v>44730.452958298614</v>
      </c>
      <c r="B212" s="102" t="s">
        <v>66</v>
      </c>
      <c r="C212" s="102" t="s">
        <v>104</v>
      </c>
      <c r="D212" s="102" t="s">
        <v>16</v>
      </c>
      <c r="E212" s="102" t="s">
        <v>12</v>
      </c>
      <c r="F212" s="102" t="s">
        <v>87</v>
      </c>
      <c r="G212" s="102">
        <v>1</v>
      </c>
      <c r="H212" s="102">
        <v>1</v>
      </c>
      <c r="I212" s="102">
        <v>1</v>
      </c>
      <c r="J212" s="102">
        <v>1</v>
      </c>
      <c r="K212" s="102">
        <v>1</v>
      </c>
      <c r="L212" s="102">
        <v>1</v>
      </c>
      <c r="M212" s="102">
        <v>1</v>
      </c>
      <c r="N212" s="102" t="s">
        <v>15</v>
      </c>
      <c r="O212" s="102">
        <v>5</v>
      </c>
      <c r="P212" s="102">
        <v>5</v>
      </c>
      <c r="Q212" s="102">
        <v>5</v>
      </c>
      <c r="R212" s="102">
        <v>5</v>
      </c>
      <c r="S212" s="102">
        <v>5</v>
      </c>
      <c r="T212" s="102">
        <v>5</v>
      </c>
      <c r="U212" s="102">
        <v>5</v>
      </c>
      <c r="V212" s="102" t="s">
        <v>14</v>
      </c>
      <c r="W212" s="102" t="s">
        <v>14</v>
      </c>
      <c r="X212" s="102" t="s">
        <v>90</v>
      </c>
      <c r="Y212" s="102" t="s">
        <v>14</v>
      </c>
      <c r="Z212" s="102" t="s">
        <v>14</v>
      </c>
      <c r="AA212" s="102" t="s">
        <v>14</v>
      </c>
      <c r="AB212" s="102" t="s">
        <v>14</v>
      </c>
    </row>
    <row r="213" spans="1:28" ht="12.75" x14ac:dyDescent="0.2">
      <c r="A213" s="101">
        <v>44730.453171296293</v>
      </c>
      <c r="B213" s="102" t="s">
        <v>66</v>
      </c>
      <c r="C213" s="102" t="s">
        <v>85</v>
      </c>
      <c r="D213" s="102" t="s">
        <v>18</v>
      </c>
      <c r="E213" s="103" t="s">
        <v>114</v>
      </c>
      <c r="F213" s="102" t="s">
        <v>109</v>
      </c>
      <c r="G213" s="102">
        <v>1</v>
      </c>
      <c r="H213" s="102">
        <v>0</v>
      </c>
      <c r="I213" s="102">
        <v>1</v>
      </c>
      <c r="J213" s="102">
        <v>1</v>
      </c>
      <c r="K213" s="102">
        <v>0</v>
      </c>
      <c r="L213" s="102">
        <v>0</v>
      </c>
      <c r="M213" s="102">
        <v>0</v>
      </c>
      <c r="N213" s="102" t="s">
        <v>15</v>
      </c>
      <c r="O213" s="102">
        <v>4</v>
      </c>
      <c r="P213" s="102">
        <v>3</v>
      </c>
      <c r="Q213" s="102">
        <v>4</v>
      </c>
      <c r="R213" s="102">
        <v>2</v>
      </c>
      <c r="S213" s="102">
        <v>3</v>
      </c>
      <c r="T213" s="102">
        <v>3</v>
      </c>
      <c r="U213" s="102">
        <v>4</v>
      </c>
      <c r="X213" s="102" t="s">
        <v>88</v>
      </c>
      <c r="Z213" s="102" t="s">
        <v>118</v>
      </c>
      <c r="AA213" s="102" t="s">
        <v>119</v>
      </c>
    </row>
    <row r="214" spans="1:28" ht="12.75" x14ac:dyDescent="0.2">
      <c r="A214" s="101">
        <v>44730.453202372686</v>
      </c>
      <c r="B214" s="102" t="s">
        <v>66</v>
      </c>
      <c r="C214" s="102" t="s">
        <v>85</v>
      </c>
      <c r="D214" s="102" t="s">
        <v>18</v>
      </c>
      <c r="E214" s="102" t="s">
        <v>67</v>
      </c>
      <c r="F214" s="102" t="s">
        <v>120</v>
      </c>
      <c r="G214" s="102">
        <v>0</v>
      </c>
      <c r="H214" s="102">
        <v>0</v>
      </c>
      <c r="I214" s="102">
        <v>0</v>
      </c>
      <c r="J214" s="102">
        <v>1</v>
      </c>
      <c r="K214" s="102">
        <v>0</v>
      </c>
      <c r="L214" s="102">
        <v>0</v>
      </c>
      <c r="M214" s="102">
        <v>1</v>
      </c>
      <c r="N214" s="102" t="s">
        <v>17</v>
      </c>
      <c r="O214" s="102">
        <v>3</v>
      </c>
      <c r="P214" s="102">
        <v>3</v>
      </c>
      <c r="Q214" s="102">
        <v>3</v>
      </c>
      <c r="R214" s="102">
        <v>3</v>
      </c>
      <c r="S214" s="102">
        <v>3</v>
      </c>
      <c r="T214" s="102">
        <v>3</v>
      </c>
      <c r="U214" s="102">
        <v>3</v>
      </c>
      <c r="X214" s="102" t="s">
        <v>88</v>
      </c>
      <c r="Z214" s="102" t="s">
        <v>121</v>
      </c>
      <c r="AA214" s="102" t="s">
        <v>122</v>
      </c>
      <c r="AB214" s="102" t="s">
        <v>123</v>
      </c>
    </row>
    <row r="215" spans="1:28" ht="12.75" x14ac:dyDescent="0.2">
      <c r="A215" s="101">
        <v>44730.45330306713</v>
      </c>
      <c r="B215" s="102" t="s">
        <v>66</v>
      </c>
      <c r="C215" s="102" t="s">
        <v>85</v>
      </c>
      <c r="D215" s="102" t="s">
        <v>86</v>
      </c>
      <c r="E215" s="102" t="s">
        <v>12</v>
      </c>
      <c r="F215" s="102" t="s">
        <v>87</v>
      </c>
      <c r="G215" s="102">
        <v>1</v>
      </c>
      <c r="H215" s="102">
        <v>0</v>
      </c>
      <c r="I215" s="102">
        <v>0</v>
      </c>
      <c r="J215" s="102">
        <v>1</v>
      </c>
      <c r="K215" s="102">
        <v>1</v>
      </c>
      <c r="L215" s="102">
        <v>0</v>
      </c>
      <c r="M215" s="102">
        <v>0</v>
      </c>
      <c r="N215" s="102" t="s">
        <v>15</v>
      </c>
      <c r="O215" s="102">
        <v>4</v>
      </c>
      <c r="P215" s="102">
        <v>4</v>
      </c>
      <c r="Q215" s="102">
        <v>5</v>
      </c>
      <c r="R215" s="102">
        <v>4</v>
      </c>
      <c r="S215" s="102">
        <v>5</v>
      </c>
      <c r="T215" s="102">
        <v>5</v>
      </c>
      <c r="U215" s="102">
        <v>5</v>
      </c>
      <c r="X215" s="102" t="s">
        <v>90</v>
      </c>
    </row>
    <row r="216" spans="1:28" ht="12.75" x14ac:dyDescent="0.2">
      <c r="A216" s="101">
        <v>44730.453614953702</v>
      </c>
      <c r="B216" s="102" t="s">
        <v>66</v>
      </c>
      <c r="C216" s="102" t="s">
        <v>85</v>
      </c>
      <c r="D216" s="102" t="s">
        <v>86</v>
      </c>
      <c r="E216" s="102" t="s">
        <v>12</v>
      </c>
      <c r="F216" s="102" t="s">
        <v>124</v>
      </c>
      <c r="G216" s="102">
        <v>1</v>
      </c>
      <c r="H216" s="102">
        <v>0</v>
      </c>
      <c r="I216" s="102">
        <v>0</v>
      </c>
      <c r="J216" s="102">
        <v>1</v>
      </c>
      <c r="K216" s="102">
        <v>0</v>
      </c>
      <c r="L216" s="102">
        <v>1</v>
      </c>
      <c r="M216" s="102">
        <v>1</v>
      </c>
      <c r="N216" s="102" t="s">
        <v>15</v>
      </c>
      <c r="O216" s="102">
        <v>4</v>
      </c>
      <c r="P216" s="102">
        <v>2</v>
      </c>
      <c r="Q216" s="102">
        <v>4</v>
      </c>
      <c r="R216" s="102">
        <v>4</v>
      </c>
      <c r="S216" s="102">
        <v>4</v>
      </c>
      <c r="T216" s="102">
        <v>4</v>
      </c>
      <c r="U216" s="102">
        <v>4</v>
      </c>
      <c r="X216" s="102" t="s">
        <v>90</v>
      </c>
    </row>
    <row r="217" spans="1:28" ht="12.75" x14ac:dyDescent="0.2">
      <c r="A217" s="101">
        <v>44730.453777499999</v>
      </c>
      <c r="B217" s="102" t="s">
        <v>66</v>
      </c>
      <c r="C217" s="102" t="s">
        <v>85</v>
      </c>
      <c r="D217" s="102" t="s">
        <v>86</v>
      </c>
      <c r="E217" s="102" t="s">
        <v>12</v>
      </c>
      <c r="F217" s="102" t="s">
        <v>87</v>
      </c>
      <c r="G217" s="102">
        <v>1</v>
      </c>
      <c r="H217" s="102">
        <v>0</v>
      </c>
      <c r="I217" s="102">
        <v>1</v>
      </c>
      <c r="J217" s="102">
        <v>1</v>
      </c>
      <c r="K217" s="102">
        <v>0</v>
      </c>
      <c r="L217" s="102">
        <v>0</v>
      </c>
      <c r="M217" s="102">
        <v>1</v>
      </c>
      <c r="N217" s="102" t="s">
        <v>15</v>
      </c>
      <c r="O217" s="102">
        <v>5</v>
      </c>
      <c r="P217" s="102">
        <v>5</v>
      </c>
      <c r="Q217" s="102">
        <v>5</v>
      </c>
      <c r="R217" s="102">
        <v>5</v>
      </c>
      <c r="S217" s="102">
        <v>5</v>
      </c>
      <c r="T217" s="102">
        <v>4</v>
      </c>
      <c r="U217" s="102">
        <v>4</v>
      </c>
      <c r="X217" s="102" t="s">
        <v>90</v>
      </c>
      <c r="Z217" s="102" t="s">
        <v>125</v>
      </c>
    </row>
    <row r="218" spans="1:28" ht="12.75" x14ac:dyDescent="0.2">
      <c r="A218" s="101">
        <v>44730.453885763884</v>
      </c>
      <c r="B218" s="102" t="s">
        <v>66</v>
      </c>
      <c r="C218" s="102" t="s">
        <v>85</v>
      </c>
      <c r="D218" s="102" t="s">
        <v>86</v>
      </c>
      <c r="E218" s="102" t="s">
        <v>12</v>
      </c>
      <c r="F218" s="102" t="s">
        <v>126</v>
      </c>
      <c r="G218" s="102">
        <v>0</v>
      </c>
      <c r="H218" s="102">
        <v>0</v>
      </c>
      <c r="I218" s="102">
        <v>0</v>
      </c>
      <c r="J218" s="102">
        <v>1</v>
      </c>
      <c r="K218" s="102">
        <v>0</v>
      </c>
      <c r="L218" s="102">
        <v>0</v>
      </c>
      <c r="M218" s="102">
        <v>1</v>
      </c>
      <c r="N218" s="102" t="s">
        <v>15</v>
      </c>
      <c r="O218" s="102">
        <v>4</v>
      </c>
      <c r="P218" s="102">
        <v>4</v>
      </c>
      <c r="Q218" s="102">
        <v>5</v>
      </c>
      <c r="R218" s="102">
        <v>5</v>
      </c>
      <c r="S218" s="102">
        <v>5</v>
      </c>
      <c r="T218" s="102">
        <v>5</v>
      </c>
      <c r="U218" s="102">
        <v>5</v>
      </c>
      <c r="V218" s="102" t="s">
        <v>24</v>
      </c>
      <c r="X218" s="102" t="s">
        <v>90</v>
      </c>
      <c r="Y218" s="102" t="s">
        <v>14</v>
      </c>
      <c r="Z218" s="102" t="s">
        <v>127</v>
      </c>
      <c r="AA218" s="102" t="s">
        <v>14</v>
      </c>
      <c r="AB218" s="102" t="s">
        <v>14</v>
      </c>
    </row>
    <row r="219" spans="1:28" ht="12.75" x14ac:dyDescent="0.2">
      <c r="A219" s="101">
        <v>44730.45395998843</v>
      </c>
      <c r="B219" s="102" t="s">
        <v>66</v>
      </c>
      <c r="C219" s="102" t="s">
        <v>104</v>
      </c>
      <c r="D219" s="102" t="s">
        <v>20</v>
      </c>
      <c r="E219" s="102" t="s">
        <v>12</v>
      </c>
      <c r="F219" s="102" t="s">
        <v>128</v>
      </c>
      <c r="G219" s="102">
        <v>0</v>
      </c>
      <c r="H219" s="102">
        <v>0</v>
      </c>
      <c r="I219" s="102">
        <v>0</v>
      </c>
      <c r="J219" s="102">
        <v>1</v>
      </c>
      <c r="K219" s="102">
        <v>1</v>
      </c>
      <c r="L219" s="102">
        <v>1</v>
      </c>
      <c r="M219" s="102">
        <v>1</v>
      </c>
      <c r="N219" s="102" t="s">
        <v>15</v>
      </c>
      <c r="O219" s="102">
        <v>5</v>
      </c>
      <c r="P219" s="102">
        <v>4</v>
      </c>
      <c r="Q219" s="102">
        <v>5</v>
      </c>
      <c r="R219" s="102">
        <v>5</v>
      </c>
      <c r="S219" s="102">
        <v>5</v>
      </c>
      <c r="T219" s="102">
        <v>5</v>
      </c>
      <c r="U219" s="102">
        <v>5</v>
      </c>
      <c r="X219" s="102" t="s">
        <v>90</v>
      </c>
      <c r="Z219" s="102" t="s">
        <v>129</v>
      </c>
      <c r="AA219" s="102" t="s">
        <v>130</v>
      </c>
      <c r="AB219" s="102" t="s">
        <v>131</v>
      </c>
    </row>
    <row r="220" spans="1:28" ht="12.75" x14ac:dyDescent="0.2">
      <c r="A220" s="101">
        <v>44730.454026944441</v>
      </c>
      <c r="B220" s="102" t="s">
        <v>66</v>
      </c>
      <c r="C220" s="102" t="s">
        <v>85</v>
      </c>
      <c r="D220" s="102" t="s">
        <v>18</v>
      </c>
      <c r="E220" s="102" t="s">
        <v>67</v>
      </c>
      <c r="F220" s="102" t="s">
        <v>89</v>
      </c>
      <c r="G220" s="102">
        <v>0</v>
      </c>
      <c r="H220" s="102">
        <v>0</v>
      </c>
      <c r="I220" s="102">
        <v>0</v>
      </c>
      <c r="J220" s="102">
        <v>0</v>
      </c>
      <c r="K220" s="102">
        <v>0</v>
      </c>
      <c r="L220" s="102">
        <v>0</v>
      </c>
      <c r="M220" s="102">
        <v>1</v>
      </c>
      <c r="N220" s="102" t="s">
        <v>17</v>
      </c>
      <c r="O220" s="102">
        <v>4</v>
      </c>
      <c r="P220" s="102">
        <v>5</v>
      </c>
      <c r="Q220" s="102">
        <v>4</v>
      </c>
      <c r="R220" s="102">
        <v>4</v>
      </c>
      <c r="S220" s="102">
        <v>4</v>
      </c>
      <c r="T220" s="102">
        <v>4</v>
      </c>
      <c r="U220" s="102">
        <v>4</v>
      </c>
      <c r="X220" s="102" t="s">
        <v>90</v>
      </c>
    </row>
    <row r="221" spans="1:28" ht="12.75" x14ac:dyDescent="0.2">
      <c r="A221" s="101">
        <v>44730.454164328708</v>
      </c>
      <c r="B221" s="102" t="s">
        <v>66</v>
      </c>
      <c r="C221" s="102" t="s">
        <v>85</v>
      </c>
      <c r="D221" s="102" t="s">
        <v>86</v>
      </c>
      <c r="E221" s="102" t="s">
        <v>12</v>
      </c>
      <c r="F221" s="102" t="s">
        <v>87</v>
      </c>
      <c r="G221" s="102">
        <v>1</v>
      </c>
      <c r="H221" s="102">
        <v>0</v>
      </c>
      <c r="I221" s="102">
        <v>1</v>
      </c>
      <c r="J221" s="102">
        <v>0</v>
      </c>
      <c r="K221" s="102">
        <v>0</v>
      </c>
      <c r="L221" s="102">
        <v>1</v>
      </c>
      <c r="M221" s="102">
        <v>1</v>
      </c>
      <c r="N221" s="102" t="s">
        <v>15</v>
      </c>
      <c r="O221" s="102">
        <v>5</v>
      </c>
      <c r="P221" s="102">
        <v>5</v>
      </c>
      <c r="Q221" s="102">
        <v>4</v>
      </c>
      <c r="R221" s="102">
        <v>5</v>
      </c>
      <c r="S221" s="102">
        <v>5</v>
      </c>
      <c r="T221" s="102">
        <v>5</v>
      </c>
      <c r="U221" s="102">
        <v>5</v>
      </c>
      <c r="X221" s="102" t="s">
        <v>88</v>
      </c>
    </row>
    <row r="222" spans="1:28" ht="12.75" x14ac:dyDescent="0.2">
      <c r="A222" s="101">
        <v>44730.454673321758</v>
      </c>
      <c r="B222" s="102" t="s">
        <v>66</v>
      </c>
      <c r="C222" s="102" t="s">
        <v>85</v>
      </c>
      <c r="D222" s="102" t="s">
        <v>18</v>
      </c>
      <c r="E222" s="103" t="s">
        <v>67</v>
      </c>
      <c r="F222" s="102" t="s">
        <v>120</v>
      </c>
      <c r="G222" s="102">
        <v>0</v>
      </c>
      <c r="H222" s="102">
        <v>1</v>
      </c>
      <c r="I222" s="102">
        <v>1</v>
      </c>
      <c r="J222" s="102">
        <v>0</v>
      </c>
      <c r="K222" s="102">
        <v>0</v>
      </c>
      <c r="L222" s="102">
        <v>0</v>
      </c>
      <c r="M222" s="102">
        <v>0</v>
      </c>
      <c r="N222" s="102" t="s">
        <v>15</v>
      </c>
      <c r="O222" s="102">
        <v>4</v>
      </c>
      <c r="P222" s="102">
        <v>3</v>
      </c>
      <c r="Q222" s="102">
        <v>4</v>
      </c>
      <c r="R222" s="102">
        <v>4</v>
      </c>
      <c r="S222" s="102">
        <v>4</v>
      </c>
      <c r="T222" s="102">
        <v>3</v>
      </c>
      <c r="U222" s="102">
        <v>4</v>
      </c>
      <c r="W222" s="102" t="s">
        <v>132</v>
      </c>
      <c r="X222" s="102" t="s">
        <v>88</v>
      </c>
    </row>
    <row r="223" spans="1:28" ht="12.75" x14ac:dyDescent="0.2">
      <c r="A223" s="101">
        <v>44730.455198796291</v>
      </c>
      <c r="B223" s="102" t="s">
        <v>66</v>
      </c>
      <c r="C223" s="102" t="s">
        <v>85</v>
      </c>
      <c r="D223" s="102" t="s">
        <v>86</v>
      </c>
      <c r="E223" s="102" t="s">
        <v>12</v>
      </c>
      <c r="F223" s="102" t="s">
        <v>133</v>
      </c>
      <c r="G223" s="102">
        <v>0</v>
      </c>
      <c r="H223" s="102">
        <v>0</v>
      </c>
      <c r="I223" s="102">
        <v>0</v>
      </c>
      <c r="J223" s="102">
        <v>0</v>
      </c>
      <c r="K223" s="102">
        <v>0</v>
      </c>
      <c r="L223" s="102">
        <v>0</v>
      </c>
      <c r="M223" s="102">
        <v>0</v>
      </c>
      <c r="N223" s="102" t="s">
        <v>19</v>
      </c>
      <c r="O223" s="102">
        <v>5</v>
      </c>
      <c r="P223" s="102">
        <v>5</v>
      </c>
      <c r="Q223" s="102">
        <v>5</v>
      </c>
      <c r="R223" s="102">
        <v>5</v>
      </c>
      <c r="S223" s="102">
        <v>5</v>
      </c>
      <c r="T223" s="102">
        <v>5</v>
      </c>
      <c r="U223" s="102">
        <v>5</v>
      </c>
      <c r="X223" s="102" t="s">
        <v>90</v>
      </c>
    </row>
    <row r="224" spans="1:28" ht="12.75" x14ac:dyDescent="0.2">
      <c r="A224" s="101">
        <v>44730.455346620365</v>
      </c>
      <c r="B224" s="102" t="s">
        <v>66</v>
      </c>
      <c r="C224" s="102" t="s">
        <v>85</v>
      </c>
      <c r="D224" s="102" t="s">
        <v>18</v>
      </c>
      <c r="E224" s="102" t="s">
        <v>134</v>
      </c>
      <c r="F224" s="102" t="s">
        <v>135</v>
      </c>
      <c r="G224" s="102">
        <v>0</v>
      </c>
      <c r="H224" s="102">
        <v>0</v>
      </c>
      <c r="I224" s="102">
        <v>1</v>
      </c>
      <c r="J224" s="102">
        <v>0</v>
      </c>
      <c r="K224" s="102">
        <v>0</v>
      </c>
      <c r="L224" s="102">
        <v>1</v>
      </c>
      <c r="M224" s="102">
        <v>0</v>
      </c>
      <c r="N224" s="102" t="s">
        <v>15</v>
      </c>
      <c r="O224" s="102">
        <v>4</v>
      </c>
      <c r="P224" s="102">
        <v>4</v>
      </c>
      <c r="Q224" s="102">
        <v>4</v>
      </c>
      <c r="R224" s="102">
        <v>4</v>
      </c>
      <c r="S224" s="102">
        <v>4</v>
      </c>
      <c r="T224" s="102">
        <v>4</v>
      </c>
      <c r="U224" s="102">
        <v>4</v>
      </c>
      <c r="X224" s="102" t="s">
        <v>88</v>
      </c>
      <c r="Z224" s="102" t="s">
        <v>136</v>
      </c>
      <c r="AA224" s="102" t="s">
        <v>117</v>
      </c>
      <c r="AB224" s="102" t="s">
        <v>137</v>
      </c>
    </row>
    <row r="225" spans="1:28" ht="12.75" x14ac:dyDescent="0.2">
      <c r="A225" s="101">
        <v>44730.455394988428</v>
      </c>
      <c r="B225" s="102" t="s">
        <v>66</v>
      </c>
      <c r="C225" s="102" t="s">
        <v>104</v>
      </c>
      <c r="D225" s="102" t="s">
        <v>16</v>
      </c>
      <c r="E225" s="102" t="s">
        <v>138</v>
      </c>
      <c r="F225" s="102" t="s">
        <v>139</v>
      </c>
      <c r="G225" s="102">
        <v>1</v>
      </c>
      <c r="H225" s="102">
        <v>0</v>
      </c>
      <c r="I225" s="102">
        <v>0</v>
      </c>
      <c r="J225" s="102">
        <v>0</v>
      </c>
      <c r="K225" s="102">
        <v>0</v>
      </c>
      <c r="L225" s="102">
        <v>0</v>
      </c>
      <c r="M225" s="102">
        <v>1</v>
      </c>
      <c r="N225" s="102" t="s">
        <v>15</v>
      </c>
      <c r="O225" s="102">
        <v>5</v>
      </c>
      <c r="P225" s="102">
        <v>5</v>
      </c>
      <c r="Q225" s="102">
        <v>5</v>
      </c>
      <c r="R225" s="102">
        <v>5</v>
      </c>
      <c r="S225" s="102">
        <v>5</v>
      </c>
      <c r="T225" s="102">
        <v>5</v>
      </c>
      <c r="U225" s="102">
        <v>5</v>
      </c>
      <c r="X225" s="102" t="s">
        <v>90</v>
      </c>
      <c r="Z225" s="102" t="s">
        <v>140</v>
      </c>
    </row>
    <row r="226" spans="1:28" ht="12.75" x14ac:dyDescent="0.2">
      <c r="A226" s="101">
        <v>44730.455722546292</v>
      </c>
      <c r="B226" s="102" t="s">
        <v>66</v>
      </c>
      <c r="C226" s="102" t="s">
        <v>85</v>
      </c>
      <c r="D226" s="102" t="s">
        <v>18</v>
      </c>
      <c r="E226" s="103" t="s">
        <v>67</v>
      </c>
      <c r="F226" s="102" t="s">
        <v>141</v>
      </c>
      <c r="G226" s="102">
        <v>1</v>
      </c>
      <c r="H226" s="102">
        <v>1</v>
      </c>
      <c r="I226" s="102">
        <v>1</v>
      </c>
      <c r="J226" s="102">
        <v>1</v>
      </c>
      <c r="K226" s="102">
        <v>0</v>
      </c>
      <c r="L226" s="102">
        <v>0</v>
      </c>
      <c r="M226" s="102">
        <v>1</v>
      </c>
      <c r="N226" s="102" t="s">
        <v>17</v>
      </c>
      <c r="O226" s="102">
        <v>5</v>
      </c>
      <c r="P226" s="102">
        <v>4</v>
      </c>
      <c r="Q226" s="102">
        <v>5</v>
      </c>
      <c r="R226" s="102">
        <v>4</v>
      </c>
      <c r="S226" s="102">
        <v>4</v>
      </c>
      <c r="T226" s="102">
        <v>4</v>
      </c>
      <c r="U226" s="102">
        <v>4</v>
      </c>
      <c r="V226" s="102" t="s">
        <v>142</v>
      </c>
      <c r="X226" s="102" t="s">
        <v>88</v>
      </c>
      <c r="Z226" s="102" t="s">
        <v>143</v>
      </c>
    </row>
    <row r="227" spans="1:28" ht="12.75" x14ac:dyDescent="0.2">
      <c r="A227" s="101">
        <v>44730.455782546298</v>
      </c>
      <c r="B227" s="102" t="s">
        <v>66</v>
      </c>
      <c r="C227" s="102" t="s">
        <v>85</v>
      </c>
      <c r="D227" s="102" t="s">
        <v>86</v>
      </c>
      <c r="E227" s="102" t="s">
        <v>67</v>
      </c>
      <c r="F227" s="102" t="s">
        <v>89</v>
      </c>
      <c r="G227" s="102">
        <v>1</v>
      </c>
      <c r="H227" s="102">
        <v>1</v>
      </c>
      <c r="I227" s="102">
        <v>0</v>
      </c>
      <c r="J227" s="102">
        <v>0</v>
      </c>
      <c r="K227" s="102">
        <v>0</v>
      </c>
      <c r="L227" s="102">
        <v>0</v>
      </c>
      <c r="M227" s="102">
        <v>1</v>
      </c>
      <c r="N227" s="102" t="s">
        <v>17</v>
      </c>
      <c r="O227" s="102">
        <v>3</v>
      </c>
      <c r="P227" s="102">
        <v>4</v>
      </c>
      <c r="Q227" s="102">
        <v>4</v>
      </c>
      <c r="R227" s="102">
        <v>4</v>
      </c>
      <c r="S227" s="102">
        <v>4</v>
      </c>
      <c r="T227" s="102">
        <v>4</v>
      </c>
      <c r="U227" s="102">
        <v>3</v>
      </c>
      <c r="V227" s="102" t="s">
        <v>144</v>
      </c>
      <c r="X227" s="102" t="s">
        <v>90</v>
      </c>
      <c r="Z227" s="102" t="s">
        <v>145</v>
      </c>
      <c r="AA227" s="102" t="s">
        <v>146</v>
      </c>
      <c r="AB227" s="102" t="s">
        <v>147</v>
      </c>
    </row>
    <row r="228" spans="1:28" ht="12.75" x14ac:dyDescent="0.2">
      <c r="A228" s="101">
        <v>44730.456284456013</v>
      </c>
      <c r="B228" s="102" t="s">
        <v>66</v>
      </c>
      <c r="C228" s="102" t="s">
        <v>104</v>
      </c>
      <c r="D228" s="102" t="s">
        <v>16</v>
      </c>
      <c r="E228" s="102" t="s">
        <v>67</v>
      </c>
      <c r="F228" s="103" t="s">
        <v>222</v>
      </c>
      <c r="G228" s="102">
        <v>1</v>
      </c>
      <c r="H228" s="102">
        <v>0</v>
      </c>
      <c r="I228" s="102">
        <v>0</v>
      </c>
      <c r="J228" s="102">
        <v>0</v>
      </c>
      <c r="K228" s="102">
        <v>0</v>
      </c>
      <c r="L228" s="102">
        <v>0</v>
      </c>
      <c r="M228" s="102">
        <v>1</v>
      </c>
      <c r="N228" s="102" t="s">
        <v>17</v>
      </c>
      <c r="O228" s="102">
        <v>5</v>
      </c>
      <c r="P228" s="102">
        <v>4</v>
      </c>
      <c r="Q228" s="102">
        <v>5</v>
      </c>
      <c r="R228" s="102">
        <v>4</v>
      </c>
      <c r="S228" s="102">
        <v>4</v>
      </c>
      <c r="T228" s="102">
        <v>5</v>
      </c>
      <c r="U228" s="102">
        <v>5</v>
      </c>
      <c r="X228" s="102" t="s">
        <v>88</v>
      </c>
      <c r="AA228" s="102" t="s">
        <v>148</v>
      </c>
      <c r="AB228" s="102" t="s">
        <v>149</v>
      </c>
    </row>
    <row r="229" spans="1:28" ht="12.75" x14ac:dyDescent="0.2">
      <c r="A229" s="101">
        <v>44730.456501990746</v>
      </c>
      <c r="B229" s="102" t="s">
        <v>66</v>
      </c>
      <c r="C229" s="102" t="s">
        <v>104</v>
      </c>
      <c r="D229" s="102" t="s">
        <v>20</v>
      </c>
      <c r="E229" s="102" t="s">
        <v>12</v>
      </c>
      <c r="F229" s="102" t="s">
        <v>87</v>
      </c>
      <c r="G229" s="102">
        <v>0</v>
      </c>
      <c r="H229" s="102">
        <v>0</v>
      </c>
      <c r="I229" s="102">
        <v>0</v>
      </c>
      <c r="J229" s="102">
        <v>0</v>
      </c>
      <c r="K229" s="102">
        <v>0</v>
      </c>
      <c r="L229" s="102">
        <v>1</v>
      </c>
      <c r="M229" s="102">
        <v>0</v>
      </c>
      <c r="N229" s="102" t="s">
        <v>15</v>
      </c>
      <c r="O229" s="102">
        <v>5</v>
      </c>
      <c r="P229" s="102">
        <v>5</v>
      </c>
      <c r="Q229" s="102">
        <v>5</v>
      </c>
      <c r="R229" s="102">
        <v>5</v>
      </c>
      <c r="S229" s="102">
        <v>5</v>
      </c>
      <c r="T229" s="102">
        <v>5</v>
      </c>
      <c r="U229" s="102">
        <v>5</v>
      </c>
      <c r="X229" s="102" t="s">
        <v>90</v>
      </c>
      <c r="Z229" s="102" t="s">
        <v>150</v>
      </c>
      <c r="AA229" s="102" t="s">
        <v>112</v>
      </c>
      <c r="AB229" s="102" t="s">
        <v>151</v>
      </c>
    </row>
    <row r="230" spans="1:28" ht="12.75" x14ac:dyDescent="0.2">
      <c r="A230" s="101">
        <v>44730.457083125002</v>
      </c>
      <c r="B230" s="102" t="s">
        <v>66</v>
      </c>
      <c r="C230" s="102" t="s">
        <v>85</v>
      </c>
      <c r="D230" s="102" t="s">
        <v>18</v>
      </c>
      <c r="E230" s="102" t="s">
        <v>152</v>
      </c>
      <c r="F230" s="102" t="s">
        <v>152</v>
      </c>
      <c r="G230" s="102">
        <v>0</v>
      </c>
      <c r="H230" s="102">
        <v>0</v>
      </c>
      <c r="I230" s="102">
        <v>0</v>
      </c>
      <c r="J230" s="102">
        <v>1</v>
      </c>
      <c r="K230" s="102">
        <v>0</v>
      </c>
      <c r="L230" s="102">
        <v>0</v>
      </c>
      <c r="M230" s="102">
        <v>1</v>
      </c>
      <c r="N230" s="102" t="s">
        <v>15</v>
      </c>
      <c r="O230" s="102">
        <v>4</v>
      </c>
      <c r="P230" s="102">
        <v>4</v>
      </c>
      <c r="Q230" s="102">
        <v>5</v>
      </c>
      <c r="R230" s="102">
        <v>5</v>
      </c>
      <c r="S230" s="102">
        <v>4</v>
      </c>
      <c r="T230" s="102">
        <v>5</v>
      </c>
      <c r="U230" s="102">
        <v>4</v>
      </c>
      <c r="X230" s="102" t="s">
        <v>90</v>
      </c>
    </row>
    <row r="231" spans="1:28" ht="12.75" x14ac:dyDescent="0.2">
      <c r="A231" s="101">
        <v>44730.457137048608</v>
      </c>
      <c r="B231" s="102" t="s">
        <v>66</v>
      </c>
      <c r="C231" s="102" t="s">
        <v>85</v>
      </c>
      <c r="D231" s="102" t="s">
        <v>86</v>
      </c>
      <c r="E231" s="102" t="s">
        <v>12</v>
      </c>
      <c r="F231" s="102" t="s">
        <v>87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1</v>
      </c>
      <c r="M231" s="102">
        <v>1</v>
      </c>
      <c r="N231" s="102" t="s">
        <v>15</v>
      </c>
      <c r="O231" s="102">
        <v>4</v>
      </c>
      <c r="P231" s="102">
        <v>5</v>
      </c>
      <c r="Q231" s="102">
        <v>4</v>
      </c>
      <c r="R231" s="102">
        <v>4</v>
      </c>
      <c r="S231" s="102">
        <v>5</v>
      </c>
      <c r="T231" s="102">
        <v>5</v>
      </c>
      <c r="U231" s="102">
        <v>4</v>
      </c>
      <c r="V231" s="102" t="s">
        <v>14</v>
      </c>
      <c r="W231" s="102" t="s">
        <v>14</v>
      </c>
      <c r="X231" s="102" t="s">
        <v>90</v>
      </c>
      <c r="Y231" s="102" t="s">
        <v>14</v>
      </c>
      <c r="Z231" s="102" t="s">
        <v>153</v>
      </c>
      <c r="AA231" s="102" t="s">
        <v>154</v>
      </c>
      <c r="AB231" s="102" t="s">
        <v>155</v>
      </c>
    </row>
    <row r="232" spans="1:28" ht="12.75" x14ac:dyDescent="0.2">
      <c r="A232" s="101">
        <v>44730.457253703702</v>
      </c>
      <c r="B232" s="102" t="s">
        <v>66</v>
      </c>
      <c r="C232" s="102" t="s">
        <v>85</v>
      </c>
      <c r="D232" s="102" t="s">
        <v>18</v>
      </c>
      <c r="E232" s="102" t="s">
        <v>152</v>
      </c>
      <c r="F232" s="102" t="s">
        <v>152</v>
      </c>
      <c r="G232" s="102">
        <v>1</v>
      </c>
      <c r="H232" s="102">
        <v>0</v>
      </c>
      <c r="I232" s="102">
        <v>1</v>
      </c>
      <c r="J232" s="102">
        <v>0</v>
      </c>
      <c r="K232" s="102">
        <v>0</v>
      </c>
      <c r="L232" s="102">
        <v>0</v>
      </c>
      <c r="M232" s="102">
        <v>1</v>
      </c>
      <c r="N232" s="102" t="s">
        <v>17</v>
      </c>
      <c r="O232" s="102">
        <v>5</v>
      </c>
      <c r="P232" s="102">
        <v>5</v>
      </c>
      <c r="Q232" s="102">
        <v>5</v>
      </c>
      <c r="R232" s="102">
        <v>5</v>
      </c>
      <c r="S232" s="102">
        <v>5</v>
      </c>
      <c r="T232" s="102">
        <v>5</v>
      </c>
      <c r="U232" s="102">
        <v>5</v>
      </c>
      <c r="X232" s="102" t="s">
        <v>90</v>
      </c>
      <c r="Z232" s="102" t="s">
        <v>156</v>
      </c>
      <c r="AA232" s="102" t="s">
        <v>157</v>
      </c>
      <c r="AB232" s="102" t="s">
        <v>158</v>
      </c>
    </row>
    <row r="233" spans="1:28" ht="12.75" x14ac:dyDescent="0.2">
      <c r="A233" s="101">
        <v>44730.45728722222</v>
      </c>
      <c r="B233" s="102" t="s">
        <v>66</v>
      </c>
      <c r="C233" s="102" t="s">
        <v>85</v>
      </c>
      <c r="D233" s="102" t="s">
        <v>18</v>
      </c>
      <c r="E233" s="102" t="s">
        <v>12</v>
      </c>
      <c r="F233" s="102" t="s">
        <v>117</v>
      </c>
      <c r="G233" s="102">
        <v>1</v>
      </c>
      <c r="H233" s="102">
        <v>0</v>
      </c>
      <c r="I233" s="102">
        <v>0</v>
      </c>
      <c r="J233" s="102">
        <v>0</v>
      </c>
      <c r="K233" s="102">
        <v>0</v>
      </c>
      <c r="L233" s="102">
        <v>0</v>
      </c>
      <c r="M233" s="102">
        <v>0</v>
      </c>
      <c r="N233" s="102" t="s">
        <v>17</v>
      </c>
      <c r="O233" s="102">
        <v>4</v>
      </c>
      <c r="P233" s="102">
        <v>4</v>
      </c>
      <c r="Q233" s="102">
        <v>4</v>
      </c>
      <c r="R233" s="102">
        <v>4</v>
      </c>
      <c r="S233" s="102">
        <v>4</v>
      </c>
      <c r="T233" s="102">
        <v>4</v>
      </c>
      <c r="U233" s="102">
        <v>4</v>
      </c>
      <c r="X233" s="102" t="s">
        <v>90</v>
      </c>
    </row>
    <row r="234" spans="1:28" ht="12.75" x14ac:dyDescent="0.2">
      <c r="A234" s="101">
        <v>44730.457374537036</v>
      </c>
      <c r="B234" s="102" t="s">
        <v>66</v>
      </c>
      <c r="C234" s="102" t="s">
        <v>85</v>
      </c>
      <c r="D234" s="102" t="s">
        <v>86</v>
      </c>
      <c r="E234" s="102" t="s">
        <v>12</v>
      </c>
      <c r="F234" s="102" t="s">
        <v>87</v>
      </c>
      <c r="G234" s="102">
        <v>1</v>
      </c>
      <c r="H234" s="102">
        <v>0</v>
      </c>
      <c r="I234" s="102">
        <v>1</v>
      </c>
      <c r="J234" s="102">
        <v>0</v>
      </c>
      <c r="K234" s="102">
        <v>0</v>
      </c>
      <c r="L234" s="102">
        <v>1</v>
      </c>
      <c r="M234" s="102">
        <v>0</v>
      </c>
      <c r="N234" s="102" t="s">
        <v>15</v>
      </c>
      <c r="O234" s="102">
        <v>5</v>
      </c>
      <c r="P234" s="102">
        <v>5</v>
      </c>
      <c r="Q234" s="102">
        <v>5</v>
      </c>
      <c r="R234" s="102">
        <v>5</v>
      </c>
      <c r="S234" s="102">
        <v>5</v>
      </c>
      <c r="T234" s="102">
        <v>5</v>
      </c>
      <c r="U234" s="102">
        <v>5</v>
      </c>
      <c r="X234" s="102" t="s">
        <v>90</v>
      </c>
      <c r="Z234" s="102" t="s">
        <v>159</v>
      </c>
    </row>
    <row r="235" spans="1:28" ht="12.75" x14ac:dyDescent="0.2">
      <c r="A235" s="101">
        <v>44730.45752009259</v>
      </c>
      <c r="B235" s="102" t="s">
        <v>66</v>
      </c>
      <c r="C235" s="102" t="s">
        <v>104</v>
      </c>
      <c r="D235" s="102" t="s">
        <v>16</v>
      </c>
      <c r="E235" s="102" t="s">
        <v>160</v>
      </c>
      <c r="F235" s="102" t="s">
        <v>161</v>
      </c>
      <c r="G235" s="102">
        <v>1</v>
      </c>
      <c r="H235" s="102">
        <v>0</v>
      </c>
      <c r="I235" s="102">
        <v>1</v>
      </c>
      <c r="J235" s="102">
        <v>0</v>
      </c>
      <c r="K235" s="102">
        <v>1</v>
      </c>
      <c r="L235" s="102">
        <v>0</v>
      </c>
      <c r="M235" s="102">
        <v>1</v>
      </c>
      <c r="N235" s="102" t="s">
        <v>19</v>
      </c>
      <c r="O235" s="102">
        <v>5</v>
      </c>
      <c r="P235" s="102">
        <v>5</v>
      </c>
      <c r="Q235" s="102">
        <v>5</v>
      </c>
      <c r="R235" s="102">
        <v>5</v>
      </c>
      <c r="S235" s="102">
        <v>5</v>
      </c>
      <c r="T235" s="102">
        <v>5</v>
      </c>
      <c r="U235" s="102">
        <v>5</v>
      </c>
      <c r="W235" s="102" t="s">
        <v>162</v>
      </c>
      <c r="X235" s="102" t="s">
        <v>90</v>
      </c>
      <c r="Z235" s="102" t="s">
        <v>163</v>
      </c>
      <c r="AA235" s="102" t="s">
        <v>164</v>
      </c>
      <c r="AB235" s="102" t="s">
        <v>165</v>
      </c>
    </row>
    <row r="236" spans="1:28" ht="12.75" x14ac:dyDescent="0.2">
      <c r="A236" s="101">
        <v>44730.457943761576</v>
      </c>
      <c r="B236" s="102" t="s">
        <v>66</v>
      </c>
      <c r="C236" s="102" t="s">
        <v>85</v>
      </c>
      <c r="D236" s="102" t="s">
        <v>86</v>
      </c>
      <c r="E236" s="103" t="s">
        <v>21</v>
      </c>
      <c r="F236" s="103" t="s">
        <v>21</v>
      </c>
      <c r="G236" s="102">
        <v>1</v>
      </c>
      <c r="H236" s="102">
        <v>0</v>
      </c>
      <c r="I236" s="102">
        <v>1</v>
      </c>
      <c r="J236" s="102">
        <v>0</v>
      </c>
      <c r="K236" s="102">
        <v>0</v>
      </c>
      <c r="L236" s="102">
        <v>1</v>
      </c>
      <c r="M236" s="102">
        <v>0</v>
      </c>
      <c r="N236" s="102" t="s">
        <v>17</v>
      </c>
      <c r="O236" s="102">
        <v>5</v>
      </c>
      <c r="P236" s="102">
        <v>5</v>
      </c>
      <c r="Q236" s="102">
        <v>5</v>
      </c>
      <c r="R236" s="102">
        <v>5</v>
      </c>
      <c r="S236" s="102">
        <v>5</v>
      </c>
      <c r="T236" s="102">
        <v>5</v>
      </c>
      <c r="U236" s="102">
        <v>5</v>
      </c>
      <c r="X236" s="102" t="s">
        <v>88</v>
      </c>
      <c r="Z236" s="102" t="s">
        <v>166</v>
      </c>
      <c r="AA236" s="102" t="s">
        <v>167</v>
      </c>
      <c r="AB236" s="102" t="s">
        <v>168</v>
      </c>
    </row>
    <row r="237" spans="1:28" ht="12.75" x14ac:dyDescent="0.2">
      <c r="A237" s="101">
        <v>44730.458133067128</v>
      </c>
      <c r="B237" s="102" t="s">
        <v>66</v>
      </c>
      <c r="C237" s="102" t="s">
        <v>104</v>
      </c>
      <c r="D237" s="102" t="s">
        <v>169</v>
      </c>
      <c r="E237" s="103" t="s">
        <v>134</v>
      </c>
      <c r="F237" s="102" t="s">
        <v>134</v>
      </c>
      <c r="G237" s="102">
        <v>1</v>
      </c>
      <c r="H237" s="102">
        <v>1</v>
      </c>
      <c r="I237" s="102">
        <v>1</v>
      </c>
      <c r="J237" s="102">
        <v>1</v>
      </c>
      <c r="K237" s="102">
        <v>1</v>
      </c>
      <c r="L237" s="102">
        <v>1</v>
      </c>
      <c r="M237" s="102">
        <v>1</v>
      </c>
      <c r="N237" s="102" t="s">
        <v>17</v>
      </c>
      <c r="O237" s="102">
        <v>4</v>
      </c>
      <c r="P237" s="102">
        <v>4</v>
      </c>
      <c r="Q237" s="102">
        <v>4</v>
      </c>
      <c r="R237" s="102">
        <v>4</v>
      </c>
      <c r="S237" s="102">
        <v>4</v>
      </c>
      <c r="T237" s="102">
        <v>4</v>
      </c>
      <c r="U237" s="102">
        <v>4</v>
      </c>
      <c r="X237" s="102" t="s">
        <v>88</v>
      </c>
      <c r="Z237" s="102" t="s">
        <v>170</v>
      </c>
      <c r="AA237" s="102" t="s">
        <v>171</v>
      </c>
      <c r="AB237" s="102" t="s">
        <v>172</v>
      </c>
    </row>
    <row r="238" spans="1:28" ht="12.75" x14ac:dyDescent="0.2">
      <c r="A238" s="101">
        <v>44730.458246898153</v>
      </c>
      <c r="B238" s="102" t="s">
        <v>66</v>
      </c>
      <c r="C238" s="102" t="s">
        <v>104</v>
      </c>
      <c r="D238" s="102" t="s">
        <v>20</v>
      </c>
      <c r="E238" s="102" t="s">
        <v>152</v>
      </c>
      <c r="F238" s="102" t="s">
        <v>152</v>
      </c>
      <c r="G238" s="102">
        <v>1</v>
      </c>
      <c r="H238" s="102">
        <v>0</v>
      </c>
      <c r="I238" s="102">
        <v>1</v>
      </c>
      <c r="J238" s="102">
        <v>0</v>
      </c>
      <c r="K238" s="102">
        <v>0</v>
      </c>
      <c r="L238" s="102">
        <v>0</v>
      </c>
      <c r="M238" s="102">
        <v>1</v>
      </c>
      <c r="N238" s="102" t="s">
        <v>17</v>
      </c>
      <c r="O238" s="102">
        <v>5</v>
      </c>
      <c r="P238" s="102">
        <v>4</v>
      </c>
      <c r="Q238" s="102">
        <v>5</v>
      </c>
      <c r="R238" s="102">
        <v>5</v>
      </c>
      <c r="S238" s="102">
        <v>4</v>
      </c>
      <c r="T238" s="102">
        <v>5</v>
      </c>
      <c r="U238" s="102">
        <v>5</v>
      </c>
      <c r="V238" s="102" t="s">
        <v>173</v>
      </c>
      <c r="X238" s="102" t="s">
        <v>90</v>
      </c>
      <c r="Z238" s="102" t="s">
        <v>174</v>
      </c>
      <c r="AA238" s="102" t="s">
        <v>175</v>
      </c>
      <c r="AB238" s="102" t="s">
        <v>176</v>
      </c>
    </row>
    <row r="239" spans="1:28" ht="12.75" x14ac:dyDescent="0.2">
      <c r="A239" s="101">
        <v>44730.458288229165</v>
      </c>
      <c r="B239" s="102" t="s">
        <v>66</v>
      </c>
      <c r="C239" s="102" t="s">
        <v>85</v>
      </c>
      <c r="D239" s="102" t="s">
        <v>86</v>
      </c>
      <c r="E239" s="102" t="s">
        <v>12</v>
      </c>
      <c r="F239" s="102" t="s">
        <v>87</v>
      </c>
      <c r="G239" s="102">
        <v>0</v>
      </c>
      <c r="H239" s="102">
        <v>0</v>
      </c>
      <c r="I239" s="102">
        <v>0</v>
      </c>
      <c r="J239" s="102">
        <v>0</v>
      </c>
      <c r="K239" s="102">
        <v>1</v>
      </c>
      <c r="L239" s="102">
        <v>0</v>
      </c>
      <c r="M239" s="102">
        <v>0</v>
      </c>
      <c r="N239" s="102" t="s">
        <v>15</v>
      </c>
      <c r="O239" s="102">
        <v>5</v>
      </c>
      <c r="P239" s="102">
        <v>5</v>
      </c>
      <c r="Q239" s="102">
        <v>5</v>
      </c>
      <c r="R239" s="102">
        <v>5</v>
      </c>
      <c r="S239" s="102">
        <v>5</v>
      </c>
      <c r="T239" s="102">
        <v>5</v>
      </c>
      <c r="U239" s="102">
        <v>5</v>
      </c>
      <c r="V239" s="102" t="s">
        <v>24</v>
      </c>
      <c r="W239" s="102" t="s">
        <v>24</v>
      </c>
      <c r="X239" s="102" t="s">
        <v>96</v>
      </c>
      <c r="Z239" s="102" t="s">
        <v>14</v>
      </c>
      <c r="AA239" s="102" t="s">
        <v>14</v>
      </c>
      <c r="AB239" s="102" t="s">
        <v>14</v>
      </c>
    </row>
    <row r="240" spans="1:28" ht="12.75" x14ac:dyDescent="0.2">
      <c r="A240" s="101">
        <v>44730.459079733795</v>
      </c>
      <c r="B240" s="102" t="s">
        <v>66</v>
      </c>
      <c r="C240" s="102" t="s">
        <v>85</v>
      </c>
      <c r="D240" s="102" t="s">
        <v>18</v>
      </c>
      <c r="E240" s="102" t="s">
        <v>68</v>
      </c>
      <c r="F240" s="102" t="s">
        <v>177</v>
      </c>
      <c r="G240" s="102">
        <v>0</v>
      </c>
      <c r="H240" s="102">
        <v>0</v>
      </c>
      <c r="I240" s="102">
        <v>1</v>
      </c>
      <c r="J240" s="102">
        <v>0</v>
      </c>
      <c r="K240" s="102">
        <v>1</v>
      </c>
      <c r="L240" s="102">
        <v>0</v>
      </c>
      <c r="M240" s="102">
        <v>1</v>
      </c>
      <c r="N240" s="102" t="s">
        <v>15</v>
      </c>
      <c r="O240" s="102">
        <v>4</v>
      </c>
      <c r="P240" s="102">
        <v>5</v>
      </c>
      <c r="Q240" s="102">
        <v>5</v>
      </c>
      <c r="R240" s="102">
        <v>4</v>
      </c>
      <c r="S240" s="102">
        <v>4</v>
      </c>
      <c r="T240" s="102">
        <v>4</v>
      </c>
      <c r="U240" s="102">
        <v>5</v>
      </c>
      <c r="X240" s="102" t="s">
        <v>90</v>
      </c>
      <c r="Z240" s="102" t="s">
        <v>178</v>
      </c>
      <c r="AA240" s="102" t="s">
        <v>179</v>
      </c>
      <c r="AB240" s="102" t="s">
        <v>180</v>
      </c>
    </row>
    <row r="241" spans="1:28" ht="12.75" x14ac:dyDescent="0.2">
      <c r="A241" s="101">
        <v>44730.459452569441</v>
      </c>
      <c r="B241" s="102" t="s">
        <v>66</v>
      </c>
      <c r="C241" s="102" t="s">
        <v>85</v>
      </c>
      <c r="D241" s="102" t="s">
        <v>18</v>
      </c>
      <c r="E241" s="102" t="s">
        <v>134</v>
      </c>
      <c r="F241" s="102" t="s">
        <v>181</v>
      </c>
      <c r="G241" s="102">
        <v>1</v>
      </c>
      <c r="H241" s="102">
        <v>0</v>
      </c>
      <c r="I241" s="102">
        <v>1</v>
      </c>
      <c r="J241" s="102">
        <v>1</v>
      </c>
      <c r="K241" s="102">
        <v>1</v>
      </c>
      <c r="L241" s="102">
        <v>1</v>
      </c>
      <c r="M241" s="102">
        <v>1</v>
      </c>
      <c r="N241" s="102" t="s">
        <v>15</v>
      </c>
      <c r="O241" s="102">
        <v>4</v>
      </c>
      <c r="P241" s="102">
        <v>5</v>
      </c>
      <c r="Q241" s="102">
        <v>5</v>
      </c>
      <c r="R241" s="102">
        <v>5</v>
      </c>
      <c r="S241" s="102">
        <v>5</v>
      </c>
      <c r="T241" s="102">
        <v>5</v>
      </c>
      <c r="U241" s="102">
        <v>5</v>
      </c>
      <c r="V241" s="102" t="s">
        <v>182</v>
      </c>
      <c r="X241" s="102" t="s">
        <v>107</v>
      </c>
      <c r="Z241" s="102" t="s">
        <v>183</v>
      </c>
      <c r="AA241" s="102" t="s">
        <v>184</v>
      </c>
      <c r="AB241" s="102" t="s">
        <v>185</v>
      </c>
    </row>
    <row r="242" spans="1:28" ht="12.75" x14ac:dyDescent="0.2">
      <c r="A242" s="101">
        <v>44730.461066736112</v>
      </c>
      <c r="B242" s="102" t="s">
        <v>66</v>
      </c>
      <c r="C242" s="102" t="s">
        <v>85</v>
      </c>
      <c r="D242" s="102" t="s">
        <v>86</v>
      </c>
      <c r="E242" s="102" t="s">
        <v>12</v>
      </c>
      <c r="F242" s="102" t="s">
        <v>22</v>
      </c>
      <c r="G242" s="102">
        <v>1</v>
      </c>
      <c r="H242" s="102">
        <v>1</v>
      </c>
      <c r="I242" s="102">
        <v>1</v>
      </c>
      <c r="J242" s="102">
        <v>1</v>
      </c>
      <c r="K242" s="102">
        <v>1</v>
      </c>
      <c r="L242" s="102">
        <v>1</v>
      </c>
      <c r="M242" s="102">
        <v>1</v>
      </c>
      <c r="N242" s="102" t="s">
        <v>17</v>
      </c>
      <c r="O242" s="102">
        <v>5</v>
      </c>
      <c r="P242" s="102">
        <v>5</v>
      </c>
      <c r="Q242" s="102">
        <v>5</v>
      </c>
      <c r="R242" s="102">
        <v>5</v>
      </c>
      <c r="S242" s="102">
        <v>5</v>
      </c>
      <c r="T242" s="102">
        <v>5</v>
      </c>
      <c r="U242" s="102">
        <v>5</v>
      </c>
      <c r="V242" s="102" t="s">
        <v>14</v>
      </c>
      <c r="W242" s="102" t="s">
        <v>14</v>
      </c>
      <c r="X242" s="102" t="s">
        <v>90</v>
      </c>
      <c r="Y242" s="102" t="s">
        <v>14</v>
      </c>
      <c r="Z242" s="102" t="s">
        <v>186</v>
      </c>
      <c r="AA242" s="102" t="s">
        <v>187</v>
      </c>
      <c r="AB242" s="102" t="s">
        <v>188</v>
      </c>
    </row>
    <row r="243" spans="1:28" ht="12.75" x14ac:dyDescent="0.2">
      <c r="A243" s="101">
        <v>44730.461338703702</v>
      </c>
      <c r="B243" s="102" t="s">
        <v>66</v>
      </c>
      <c r="C243" s="102" t="s">
        <v>85</v>
      </c>
      <c r="D243" s="102" t="s">
        <v>18</v>
      </c>
      <c r="E243" s="102" t="s">
        <v>134</v>
      </c>
      <c r="F243" s="102" t="s">
        <v>134</v>
      </c>
      <c r="G243" s="102">
        <v>0</v>
      </c>
      <c r="H243" s="102">
        <v>0</v>
      </c>
      <c r="I243" s="102">
        <v>1</v>
      </c>
      <c r="J243" s="102">
        <v>0</v>
      </c>
      <c r="K243" s="102">
        <v>0</v>
      </c>
      <c r="L243" s="102">
        <v>1</v>
      </c>
      <c r="M243" s="102">
        <v>0</v>
      </c>
      <c r="N243" s="102" t="s">
        <v>17</v>
      </c>
      <c r="O243" s="102">
        <v>4</v>
      </c>
      <c r="P243" s="102">
        <v>4</v>
      </c>
      <c r="Q243" s="102">
        <v>4</v>
      </c>
      <c r="R243" s="102">
        <v>4</v>
      </c>
      <c r="S243" s="102">
        <v>4</v>
      </c>
      <c r="T243" s="102">
        <v>4</v>
      </c>
      <c r="U243" s="102">
        <v>4</v>
      </c>
      <c r="X243" s="102" t="s">
        <v>88</v>
      </c>
    </row>
    <row r="244" spans="1:28" ht="12.75" x14ac:dyDescent="0.2">
      <c r="A244" s="101">
        <v>44730.465988900462</v>
      </c>
      <c r="B244" s="102" t="s">
        <v>66</v>
      </c>
      <c r="C244" s="102" t="s">
        <v>85</v>
      </c>
      <c r="D244" s="102" t="s">
        <v>86</v>
      </c>
      <c r="E244" s="102" t="s">
        <v>12</v>
      </c>
      <c r="F244" s="102" t="s">
        <v>87</v>
      </c>
      <c r="G244" s="102">
        <v>1</v>
      </c>
      <c r="H244" s="102">
        <v>0</v>
      </c>
      <c r="I244" s="102">
        <v>1</v>
      </c>
      <c r="J244" s="102">
        <v>0</v>
      </c>
      <c r="K244" s="102">
        <v>0</v>
      </c>
      <c r="L244" s="102">
        <v>1</v>
      </c>
      <c r="M244" s="102">
        <v>1</v>
      </c>
      <c r="N244" s="102" t="s">
        <v>17</v>
      </c>
      <c r="O244" s="102">
        <v>5</v>
      </c>
      <c r="P244" s="102">
        <v>5</v>
      </c>
      <c r="Q244" s="102">
        <v>4</v>
      </c>
      <c r="R244" s="102">
        <v>4</v>
      </c>
      <c r="S244" s="102">
        <v>4</v>
      </c>
      <c r="T244" s="102">
        <v>4</v>
      </c>
      <c r="U244" s="102">
        <v>5</v>
      </c>
      <c r="X244" s="102" t="s">
        <v>90</v>
      </c>
    </row>
    <row r="245" spans="1:28" ht="12.75" x14ac:dyDescent="0.2">
      <c r="A245" s="101">
        <v>44730.467793912037</v>
      </c>
      <c r="B245" s="102" t="s">
        <v>66</v>
      </c>
      <c r="C245" s="102" t="s">
        <v>104</v>
      </c>
      <c r="D245" s="102" t="s">
        <v>20</v>
      </c>
      <c r="E245" s="102" t="s">
        <v>12</v>
      </c>
      <c r="F245" s="102" t="s">
        <v>87</v>
      </c>
      <c r="G245" s="102">
        <v>1</v>
      </c>
      <c r="H245" s="102">
        <v>1</v>
      </c>
      <c r="I245" s="102">
        <v>1</v>
      </c>
      <c r="J245" s="102">
        <v>1</v>
      </c>
      <c r="K245" s="102">
        <v>1</v>
      </c>
      <c r="L245" s="102">
        <v>1</v>
      </c>
      <c r="M245" s="102">
        <v>1</v>
      </c>
      <c r="N245" s="102" t="s">
        <v>15</v>
      </c>
      <c r="O245" s="102">
        <v>5</v>
      </c>
      <c r="P245" s="102">
        <v>5</v>
      </c>
      <c r="Q245" s="102">
        <v>5</v>
      </c>
      <c r="R245" s="102">
        <v>5</v>
      </c>
      <c r="S245" s="102">
        <v>5</v>
      </c>
      <c r="T245" s="102">
        <v>5</v>
      </c>
      <c r="U245" s="102">
        <v>5</v>
      </c>
      <c r="X245" s="102" t="s">
        <v>90</v>
      </c>
    </row>
    <row r="246" spans="1:28" ht="12.75" x14ac:dyDescent="0.2">
      <c r="A246" s="101">
        <v>44730.469946249999</v>
      </c>
      <c r="B246" s="102" t="s">
        <v>66</v>
      </c>
      <c r="C246" s="102" t="s">
        <v>85</v>
      </c>
      <c r="D246" s="102" t="s">
        <v>86</v>
      </c>
      <c r="E246" s="102" t="s">
        <v>12</v>
      </c>
      <c r="F246" s="102" t="s">
        <v>87</v>
      </c>
      <c r="G246" s="102">
        <v>1</v>
      </c>
      <c r="H246" s="102">
        <v>1</v>
      </c>
      <c r="I246" s="102">
        <v>0</v>
      </c>
      <c r="J246" s="102">
        <v>0</v>
      </c>
      <c r="K246" s="102">
        <v>0</v>
      </c>
      <c r="L246" s="102">
        <v>1</v>
      </c>
      <c r="M246" s="102">
        <v>1</v>
      </c>
      <c r="N246" s="102" t="s">
        <v>15</v>
      </c>
      <c r="O246" s="102">
        <v>4</v>
      </c>
      <c r="P246" s="102">
        <v>5</v>
      </c>
      <c r="Q246" s="102">
        <v>5</v>
      </c>
      <c r="R246" s="102">
        <v>4</v>
      </c>
      <c r="S246" s="102">
        <v>4</v>
      </c>
      <c r="T246" s="102">
        <v>4</v>
      </c>
      <c r="U246" s="102">
        <v>4</v>
      </c>
      <c r="X246" s="102" t="s">
        <v>90</v>
      </c>
      <c r="Z246" s="102" t="s">
        <v>189</v>
      </c>
      <c r="AA246" s="102" t="s">
        <v>190</v>
      </c>
      <c r="AB246" s="102" t="s">
        <v>191</v>
      </c>
    </row>
    <row r="247" spans="1:28" ht="12.75" x14ac:dyDescent="0.2">
      <c r="A247" s="101">
        <v>44730.477316180557</v>
      </c>
      <c r="B247" s="102" t="s">
        <v>66</v>
      </c>
      <c r="C247" s="102" t="s">
        <v>85</v>
      </c>
      <c r="D247" s="102" t="s">
        <v>86</v>
      </c>
      <c r="E247" s="102" t="s">
        <v>12</v>
      </c>
      <c r="F247" s="103" t="s">
        <v>192</v>
      </c>
      <c r="G247" s="102">
        <v>0</v>
      </c>
      <c r="H247" s="102">
        <v>0</v>
      </c>
      <c r="I247" s="102">
        <v>0</v>
      </c>
      <c r="J247" s="102">
        <v>0</v>
      </c>
      <c r="K247" s="102">
        <v>0</v>
      </c>
      <c r="L247" s="102">
        <v>1</v>
      </c>
      <c r="M247" s="102">
        <v>1</v>
      </c>
      <c r="N247" s="102" t="s">
        <v>13</v>
      </c>
      <c r="O247" s="102">
        <v>4</v>
      </c>
      <c r="P247" s="102">
        <v>5</v>
      </c>
      <c r="Q247" s="102">
        <v>5</v>
      </c>
      <c r="R247" s="102">
        <v>5</v>
      </c>
      <c r="S247" s="102">
        <v>5</v>
      </c>
      <c r="T247" s="102">
        <v>4</v>
      </c>
      <c r="U247" s="102">
        <v>4</v>
      </c>
      <c r="X247" s="102" t="s">
        <v>90</v>
      </c>
      <c r="Z247" s="102" t="s">
        <v>193</v>
      </c>
      <c r="AA247" s="102" t="s">
        <v>14</v>
      </c>
      <c r="AB247" s="102" t="s">
        <v>14</v>
      </c>
    </row>
    <row r="248" spans="1:28" ht="12.75" x14ac:dyDescent="0.2">
      <c r="A248" s="101">
        <v>44730.480253622685</v>
      </c>
      <c r="B248" s="102" t="s">
        <v>66</v>
      </c>
      <c r="C248" s="102" t="s">
        <v>104</v>
      </c>
      <c r="D248" s="102" t="s">
        <v>20</v>
      </c>
      <c r="E248" s="102" t="s">
        <v>12</v>
      </c>
      <c r="F248" s="102" t="s">
        <v>87</v>
      </c>
      <c r="G248" s="102">
        <v>1</v>
      </c>
      <c r="H248" s="102">
        <v>0</v>
      </c>
      <c r="I248" s="102">
        <v>1</v>
      </c>
      <c r="J248" s="102">
        <v>1</v>
      </c>
      <c r="K248" s="102">
        <v>0</v>
      </c>
      <c r="L248" s="102">
        <v>1</v>
      </c>
      <c r="M248" s="102">
        <v>1</v>
      </c>
      <c r="N248" s="102" t="s">
        <v>15</v>
      </c>
      <c r="O248" s="102">
        <v>2</v>
      </c>
      <c r="P248" s="102">
        <v>2</v>
      </c>
      <c r="Q248" s="102">
        <v>3</v>
      </c>
      <c r="R248" s="102">
        <v>3</v>
      </c>
      <c r="T248" s="102">
        <v>3</v>
      </c>
      <c r="U248" s="102">
        <v>3</v>
      </c>
      <c r="X248" s="102" t="s">
        <v>90</v>
      </c>
      <c r="AA248" s="102" t="s">
        <v>187</v>
      </c>
    </row>
    <row r="249" spans="1:28" ht="12.75" x14ac:dyDescent="0.2">
      <c r="A249" s="101">
        <v>44730.520923611111</v>
      </c>
      <c r="B249" s="102" t="s">
        <v>66</v>
      </c>
      <c r="C249" s="102" t="s">
        <v>85</v>
      </c>
      <c r="D249" s="102" t="s">
        <v>86</v>
      </c>
      <c r="E249" s="102" t="s">
        <v>12</v>
      </c>
      <c r="F249" s="102" t="s">
        <v>22</v>
      </c>
      <c r="G249" s="102">
        <v>1</v>
      </c>
      <c r="H249" s="102">
        <v>0</v>
      </c>
      <c r="I249" s="102">
        <v>0</v>
      </c>
      <c r="J249" s="102">
        <v>0</v>
      </c>
      <c r="K249" s="102">
        <v>0</v>
      </c>
      <c r="L249" s="102">
        <v>1</v>
      </c>
      <c r="M249" s="102">
        <v>1</v>
      </c>
      <c r="N249" s="102" t="s">
        <v>17</v>
      </c>
      <c r="O249" s="102">
        <v>3</v>
      </c>
      <c r="P249" s="102">
        <v>4</v>
      </c>
      <c r="Q249" s="102">
        <v>3</v>
      </c>
      <c r="R249" s="102">
        <v>3</v>
      </c>
      <c r="S249" s="102">
        <v>3</v>
      </c>
      <c r="T249" s="102">
        <v>3</v>
      </c>
      <c r="U249" s="102">
        <v>3</v>
      </c>
      <c r="X249" s="102" t="s">
        <v>90</v>
      </c>
      <c r="Z249" s="102" t="s">
        <v>194</v>
      </c>
      <c r="AA249" s="102" t="s">
        <v>195</v>
      </c>
      <c r="AB249" s="102" t="s">
        <v>196</v>
      </c>
    </row>
    <row r="250" spans="1:28" ht="12.75" x14ac:dyDescent="0.2">
      <c r="A250" s="101">
        <v>44730.887786388892</v>
      </c>
      <c r="B250" s="102" t="s">
        <v>66</v>
      </c>
      <c r="C250" s="102" t="s">
        <v>85</v>
      </c>
      <c r="D250" s="102" t="s">
        <v>18</v>
      </c>
      <c r="E250" s="103" t="s">
        <v>68</v>
      </c>
      <c r="F250" s="102" t="s">
        <v>197</v>
      </c>
      <c r="G250" s="102">
        <v>1</v>
      </c>
      <c r="H250" s="102">
        <v>1</v>
      </c>
      <c r="I250" s="102">
        <v>1</v>
      </c>
      <c r="J250" s="102">
        <v>0</v>
      </c>
      <c r="K250" s="102">
        <v>1</v>
      </c>
      <c r="L250" s="102">
        <v>0</v>
      </c>
      <c r="M250" s="102">
        <v>1</v>
      </c>
      <c r="N250" s="102" t="s">
        <v>15</v>
      </c>
      <c r="O250" s="102">
        <v>4</v>
      </c>
      <c r="P250" s="102">
        <v>5</v>
      </c>
      <c r="Q250" s="102">
        <v>4</v>
      </c>
      <c r="R250" s="102">
        <v>4</v>
      </c>
      <c r="S250" s="102">
        <v>4</v>
      </c>
      <c r="T250" s="102">
        <v>4</v>
      </c>
      <c r="U250" s="102">
        <v>4</v>
      </c>
      <c r="X250" s="102" t="s">
        <v>90</v>
      </c>
      <c r="Z250" s="102" t="s">
        <v>198</v>
      </c>
      <c r="AA250" s="102" t="s">
        <v>199</v>
      </c>
      <c r="AB250" s="102" t="s">
        <v>200</v>
      </c>
    </row>
    <row r="251" spans="1:28" ht="12.75" x14ac:dyDescent="0.2">
      <c r="A251" s="101">
        <v>44732.623221284724</v>
      </c>
      <c r="B251" s="102" t="s">
        <v>66</v>
      </c>
      <c r="C251" s="102" t="s">
        <v>85</v>
      </c>
      <c r="D251" s="102" t="s">
        <v>86</v>
      </c>
      <c r="E251" s="102" t="s">
        <v>12</v>
      </c>
      <c r="F251" s="102" t="s">
        <v>201</v>
      </c>
      <c r="G251" s="102">
        <v>1</v>
      </c>
      <c r="H251" s="102">
        <v>0</v>
      </c>
      <c r="I251" s="102">
        <v>0</v>
      </c>
      <c r="J251" s="102">
        <v>0</v>
      </c>
      <c r="K251" s="102">
        <v>0</v>
      </c>
      <c r="L251" s="102">
        <v>0</v>
      </c>
      <c r="M251" s="102">
        <v>0</v>
      </c>
      <c r="N251" s="102" t="s">
        <v>15</v>
      </c>
      <c r="O251" s="102">
        <v>4</v>
      </c>
      <c r="P251" s="102">
        <v>4</v>
      </c>
      <c r="Q251" s="102">
        <v>4</v>
      </c>
      <c r="R251" s="102">
        <v>4</v>
      </c>
      <c r="S251" s="102">
        <v>4</v>
      </c>
      <c r="T251" s="102">
        <v>4</v>
      </c>
      <c r="U251" s="102">
        <v>4</v>
      </c>
      <c r="X251" s="102" t="s">
        <v>90</v>
      </c>
      <c r="Z251" s="102" t="s">
        <v>202</v>
      </c>
    </row>
    <row r="252" spans="1:28" s="2" customFormat="1" ht="15.75" customHeight="1" x14ac:dyDescent="0.2">
      <c r="G252" s="105">
        <f>COUNTIF(G1:G251,1)</f>
        <v>158</v>
      </c>
      <c r="H252" s="105">
        <f t="shared" ref="H252:L252" si="0">COUNTIF(H1:H251,1)</f>
        <v>67</v>
      </c>
      <c r="I252" s="105">
        <f t="shared" si="0"/>
        <v>139</v>
      </c>
      <c r="J252" s="105">
        <f t="shared" si="0"/>
        <v>98</v>
      </c>
      <c r="K252" s="105">
        <f t="shared" si="0"/>
        <v>75</v>
      </c>
      <c r="L252" s="105">
        <f t="shared" si="0"/>
        <v>126</v>
      </c>
      <c r="M252" s="105">
        <f>COUNTIF(M1:M251,1)</f>
        <v>170</v>
      </c>
      <c r="N252" s="105"/>
      <c r="O252" s="145">
        <f>AVERAGE(O2:O251)</f>
        <v>4.2919999999999998</v>
      </c>
      <c r="P252" s="145">
        <f t="shared" ref="P252:U252" si="1">AVERAGE(P2:P251)</f>
        <v>4.3959999999999999</v>
      </c>
      <c r="Q252" s="145">
        <f t="shared" si="1"/>
        <v>4.4400000000000004</v>
      </c>
      <c r="R252" s="145">
        <f t="shared" si="1"/>
        <v>4.34</v>
      </c>
      <c r="S252" s="145">
        <f t="shared" si="1"/>
        <v>4.4326530612244897</v>
      </c>
      <c r="T252" s="145">
        <f t="shared" si="1"/>
        <v>4.3440000000000003</v>
      </c>
      <c r="U252" s="145">
        <f t="shared" si="1"/>
        <v>4.4119999999999999</v>
      </c>
      <c r="V252" s="145">
        <f>AVERAGE(O2:U251)</f>
        <v>4.3793696275071632</v>
      </c>
    </row>
    <row r="253" spans="1:28" ht="15.75" customHeight="1" x14ac:dyDescent="0.2">
      <c r="E253" s="2"/>
      <c r="F253" s="2"/>
      <c r="G253" s="106">
        <f>STDEV(G1:G251)</f>
        <v>0.48252934010555504</v>
      </c>
      <c r="H253" s="106">
        <f t="shared" ref="H253:M253" si="2">STDEV(H1:H251)</f>
        <v>0.44380610115419405</v>
      </c>
      <c r="I253" s="106">
        <f t="shared" si="2"/>
        <v>0.49785080263744375</v>
      </c>
      <c r="J253" s="106">
        <f t="shared" si="2"/>
        <v>0.48917601401822947</v>
      </c>
      <c r="K253" s="106">
        <f t="shared" si="2"/>
        <v>0.4591768433773375</v>
      </c>
      <c r="L253" s="106">
        <f t="shared" si="2"/>
        <v>0.50098697768228362</v>
      </c>
      <c r="M253" s="106">
        <f t="shared" si="2"/>
        <v>0.46741191211000321</v>
      </c>
      <c r="N253" s="106"/>
      <c r="O253" s="145">
        <f>STDEV(O2:O251)</f>
        <v>0.81571906337993993</v>
      </c>
      <c r="P253" s="145">
        <f t="shared" ref="P253:U253" si="3">STDEV(P2:P251)</f>
        <v>0.79100363272740593</v>
      </c>
      <c r="Q253" s="145">
        <f t="shared" si="3"/>
        <v>0.7594121590475349</v>
      </c>
      <c r="R253" s="145">
        <f t="shared" si="3"/>
        <v>0.78156469565479825</v>
      </c>
      <c r="S253" s="145">
        <f t="shared" si="3"/>
        <v>0.66572644750728716</v>
      </c>
      <c r="T253" s="145">
        <f t="shared" si="3"/>
        <v>0.67191508356195795</v>
      </c>
      <c r="U253" s="145">
        <f t="shared" si="3"/>
        <v>0.69004394249227519</v>
      </c>
      <c r="V253" s="145">
        <f>STDEV(O2:U251)</f>
        <v>0.74226025791232186</v>
      </c>
    </row>
    <row r="254" spans="1:28" ht="15.75" customHeight="1" x14ac:dyDescent="0.2">
      <c r="E254" s="2"/>
      <c r="F254" s="113"/>
      <c r="M254" s="3"/>
      <c r="N254" s="3"/>
      <c r="P254" s="3">
        <f>STDEV(O1:P251)</f>
        <v>0.80433694173005876</v>
      </c>
      <c r="Q254" s="3"/>
      <c r="R254" s="3">
        <f>STDEV(Q1:R251)</f>
        <v>0.77142088405793297</v>
      </c>
      <c r="T254" s="3">
        <f>STDEV(S1:T251)</f>
        <v>0.66965347363510708</v>
      </c>
      <c r="V254" s="1"/>
    </row>
    <row r="255" spans="1:28" ht="12.75" x14ac:dyDescent="0.2"/>
    <row r="256" spans="1:28" ht="12.75" x14ac:dyDescent="0.2"/>
    <row r="257" spans="1:2" ht="27.75" x14ac:dyDescent="0.65">
      <c r="A257" s="107" t="s">
        <v>26</v>
      </c>
      <c r="B257" s="107" t="s">
        <v>27</v>
      </c>
    </row>
    <row r="258" spans="1:2" ht="24" x14ac:dyDescent="0.55000000000000004">
      <c r="A258" s="108" t="s">
        <v>85</v>
      </c>
      <c r="B258" s="109">
        <f>COUNTIF(C2:C251,"ระดับปริญญาโท")</f>
        <v>187</v>
      </c>
    </row>
    <row r="259" spans="1:2" ht="24" x14ac:dyDescent="0.55000000000000004">
      <c r="A259" s="108" t="s">
        <v>104</v>
      </c>
      <c r="B259" s="109">
        <f>COUNTIF(C3:C252,"ระดับปริญญาเอก")</f>
        <v>63</v>
      </c>
    </row>
    <row r="260" spans="1:2" ht="24" x14ac:dyDescent="0.55000000000000004">
      <c r="A260" s="110" t="s">
        <v>25</v>
      </c>
      <c r="B260" s="110">
        <f>SUM(B258:B259)</f>
        <v>250</v>
      </c>
    </row>
    <row r="261" spans="1:2" ht="12.75" x14ac:dyDescent="0.2"/>
    <row r="262" spans="1:2" ht="12.75" x14ac:dyDescent="0.2"/>
    <row r="263" spans="1:2" ht="27.75" x14ac:dyDescent="0.65">
      <c r="A263" s="107" t="s">
        <v>26</v>
      </c>
      <c r="B263" s="107" t="s">
        <v>27</v>
      </c>
    </row>
    <row r="264" spans="1:2" ht="24" x14ac:dyDescent="0.55000000000000004">
      <c r="A264" s="111" t="s">
        <v>67</v>
      </c>
      <c r="B264" s="109">
        <f>COUNTIF(E2:E251,"วิทยาศาสตร์")</f>
        <v>41</v>
      </c>
    </row>
    <row r="265" spans="1:2" ht="24" x14ac:dyDescent="0.55000000000000004">
      <c r="A265" s="111" t="s">
        <v>12</v>
      </c>
      <c r="B265" s="109">
        <f>COUNTIF(E2:E252,"ศึกษาศาสตร์")</f>
        <v>125</v>
      </c>
    </row>
    <row r="266" spans="1:2" ht="24" x14ac:dyDescent="0.55000000000000004">
      <c r="A266" s="111" t="s">
        <v>220</v>
      </c>
      <c r="B266" s="109">
        <v>6</v>
      </c>
    </row>
    <row r="267" spans="1:2" ht="24" x14ac:dyDescent="0.55000000000000004">
      <c r="A267" s="111" t="s">
        <v>23</v>
      </c>
      <c r="B267" s="109">
        <f>COUNTIF(E2:E254,"เภสัชศาสตร์")</f>
        <v>3</v>
      </c>
    </row>
    <row r="268" spans="1:2" ht="24" x14ac:dyDescent="0.55000000000000004">
      <c r="A268" s="112" t="s">
        <v>21</v>
      </c>
      <c r="B268" s="109">
        <f>COUNTIF(E2:E255,"บริหารธุรกิจ")</f>
        <v>5</v>
      </c>
    </row>
    <row r="269" spans="1:2" ht="24" x14ac:dyDescent="0.55000000000000004">
      <c r="A269" s="112" t="s">
        <v>68</v>
      </c>
      <c r="B269" s="109">
        <f>COUNTIF(E2:E256,"สหเวชศาสตร์")</f>
        <v>10</v>
      </c>
    </row>
    <row r="270" spans="1:2" ht="24" x14ac:dyDescent="0.55000000000000004">
      <c r="A270" s="112" t="s">
        <v>160</v>
      </c>
      <c r="B270" s="109">
        <f>COUNTIF(E2:E257,"วิทยาลัยพลังงานทดแทนและสมาร์ตกริดเทคโนโลยี")</f>
        <v>5</v>
      </c>
    </row>
    <row r="271" spans="1:2" ht="24" x14ac:dyDescent="0.55000000000000004">
      <c r="A271" s="112" t="s">
        <v>134</v>
      </c>
      <c r="B271" s="109">
        <f>COUNTIF(E2:E258,"วิทยาศาสตร์การแพทย์")</f>
        <v>20</v>
      </c>
    </row>
    <row r="272" spans="1:2" ht="24" x14ac:dyDescent="0.55000000000000004">
      <c r="A272" s="112" t="s">
        <v>152</v>
      </c>
      <c r="B272" s="109">
        <f>COUNTIF(E2:E259,"สาธารณสุขศาสตร์")</f>
        <v>15</v>
      </c>
    </row>
    <row r="273" spans="1:2" ht="24" x14ac:dyDescent="0.55000000000000004">
      <c r="A273" s="112" t="s">
        <v>114</v>
      </c>
      <c r="B273" s="109">
        <f>COUNTIF(E2:E260,"วิศวกรรมศาสตร์")</f>
        <v>15</v>
      </c>
    </row>
    <row r="274" spans="1:2" ht="24" x14ac:dyDescent="0.55000000000000004">
      <c r="A274" s="112" t="s">
        <v>138</v>
      </c>
      <c r="B274" s="109">
        <f>COUNTIF(E2:E261,"สังคมศาสตร์")</f>
        <v>5</v>
      </c>
    </row>
    <row r="275" spans="1:2" ht="24" x14ac:dyDescent="0.55000000000000004">
      <c r="A275" s="110" t="s">
        <v>25</v>
      </c>
      <c r="B275" s="110">
        <f>SUM(B264:B274)</f>
        <v>250</v>
      </c>
    </row>
    <row r="276" spans="1:2" ht="12.75" x14ac:dyDescent="0.2"/>
    <row r="277" spans="1:2" ht="27.75" x14ac:dyDescent="0.65">
      <c r="A277" s="107" t="s">
        <v>1</v>
      </c>
      <c r="B277" s="107" t="s">
        <v>27</v>
      </c>
    </row>
    <row r="278" spans="1:2" ht="24" x14ac:dyDescent="0.55000000000000004">
      <c r="A278" s="111" t="s">
        <v>177</v>
      </c>
      <c r="B278" s="109">
        <f>COUNTIF(F2:F251,"กายภาพบำบัด")</f>
        <v>5</v>
      </c>
    </row>
    <row r="279" spans="1:2" ht="24" x14ac:dyDescent="0.55000000000000004">
      <c r="A279" s="111" t="s">
        <v>87</v>
      </c>
      <c r="B279" s="109">
        <f>COUNTIF(F2:F252,"การบริหารการศึกษา")</f>
        <v>74</v>
      </c>
    </row>
    <row r="280" spans="1:2" ht="24" x14ac:dyDescent="0.55000000000000004">
      <c r="A280" s="111" t="s">
        <v>201</v>
      </c>
      <c r="B280" s="109">
        <f>COUNTIF(F2:F253,"คณิตศาสตร์")</f>
        <v>5</v>
      </c>
    </row>
    <row r="281" spans="1:2" ht="24" x14ac:dyDescent="0.55000000000000004">
      <c r="A281" s="111" t="s">
        <v>141</v>
      </c>
      <c r="B281" s="109">
        <f>COUNTIF(F2:F254,"เคมีอุตสาหกรรม")</f>
        <v>5</v>
      </c>
    </row>
    <row r="282" spans="1:2" ht="24" x14ac:dyDescent="0.55000000000000004">
      <c r="A282" s="112" t="s">
        <v>181</v>
      </c>
      <c r="B282" s="109">
        <f>COUNTIF(F2:F255,"ชีวเคมี")</f>
        <v>5</v>
      </c>
    </row>
    <row r="283" spans="1:2" ht="24" x14ac:dyDescent="0.55000000000000004">
      <c r="A283" s="112" t="s">
        <v>203</v>
      </c>
      <c r="B283" s="109">
        <f>COUNTIF(F2:F256,"ชีววิทยา")</f>
        <v>5</v>
      </c>
    </row>
    <row r="284" spans="1:2" ht="24" x14ac:dyDescent="0.55000000000000004">
      <c r="A284" s="112" t="s">
        <v>197</v>
      </c>
      <c r="B284" s="109">
        <f>COUNTIF(F2:F257,"ชีวเวชศาสตร์")</f>
        <v>5</v>
      </c>
    </row>
    <row r="285" spans="1:2" ht="24" x14ac:dyDescent="0.55000000000000004">
      <c r="A285" s="112" t="s">
        <v>133</v>
      </c>
      <c r="B285" s="109">
        <f>COUNTIF(F2:F258,"เทคโนโลยีและการสื่อสารการศึกษา")</f>
        <v>5</v>
      </c>
    </row>
    <row r="286" spans="1:2" ht="24" x14ac:dyDescent="0.55000000000000004">
      <c r="A286" s="112" t="s">
        <v>89</v>
      </c>
      <c r="B286" s="109">
        <f>COUNTIF(F2:F259,"เทคโนโลยีสารสนเทศ")</f>
        <v>16</v>
      </c>
    </row>
    <row r="287" spans="1:2" ht="24" x14ac:dyDescent="0.55000000000000004">
      <c r="A287" s="112" t="s">
        <v>222</v>
      </c>
      <c r="B287" s="109">
        <f>COUNTIF(F2:F260,"เทคโนโลยีชีวภาพ")</f>
        <v>5</v>
      </c>
    </row>
    <row r="288" spans="1:2" ht="24" x14ac:dyDescent="0.55000000000000004">
      <c r="A288" s="112" t="s">
        <v>128</v>
      </c>
      <c r="B288" s="109">
        <f>COUNTIF(F2:F261,"นวัตกรรมทางการวัดผลการเรียนรู้")</f>
        <v>8</v>
      </c>
    </row>
    <row r="289" spans="1:2" ht="24" x14ac:dyDescent="0.55000000000000004">
      <c r="A289" s="112" t="s">
        <v>21</v>
      </c>
      <c r="B289" s="109">
        <f>COUNTIF(F2:F262,"บริหารธุรกิจ")</f>
        <v>5</v>
      </c>
    </row>
    <row r="290" spans="1:2" ht="24" x14ac:dyDescent="0.55000000000000004">
      <c r="A290" s="112" t="s">
        <v>120</v>
      </c>
      <c r="B290" s="109">
        <f>COUNTIF(F2:F263,"ฟิสิกส์ประยุกต์")</f>
        <v>10</v>
      </c>
    </row>
    <row r="291" spans="1:2" ht="24" x14ac:dyDescent="0.55000000000000004">
      <c r="A291" s="112" t="s">
        <v>22</v>
      </c>
      <c r="B291" s="109">
        <f>COUNTIF(F2:F264,"ภาษาไทย")</f>
        <v>10</v>
      </c>
    </row>
    <row r="292" spans="1:2" ht="24" x14ac:dyDescent="0.55000000000000004">
      <c r="A292" s="112" t="s">
        <v>117</v>
      </c>
      <c r="B292" s="109">
        <f>COUNTIF(F2:F265,"ภาษาอังกฤษ")</f>
        <v>5</v>
      </c>
    </row>
    <row r="293" spans="1:2" ht="21.75" customHeight="1" x14ac:dyDescent="0.55000000000000004">
      <c r="A293" s="112" t="s">
        <v>95</v>
      </c>
      <c r="B293" s="109">
        <f>COUNTIF(F2:F266,"กายภาพบำบัด")</f>
        <v>5</v>
      </c>
    </row>
    <row r="294" spans="1:2" ht="21.75" customHeight="1" x14ac:dyDescent="0.55000000000000004">
      <c r="A294" s="112" t="s">
        <v>139</v>
      </c>
      <c r="B294" s="109">
        <f>COUNTIF(F2:F267,"เภสัชเคมีและผลิตภัณฑ์ธรรมชาติ")</f>
        <v>3</v>
      </c>
    </row>
    <row r="295" spans="1:2" ht="21.75" customHeight="1" x14ac:dyDescent="0.55000000000000004">
      <c r="A295" s="112" t="s">
        <v>126</v>
      </c>
      <c r="B295" s="109">
        <f>COUNTIF(F2:F268,"วิจัยและประเมินผลทางการศึกษา")</f>
        <v>8</v>
      </c>
    </row>
    <row r="296" spans="1:2" ht="21.75" customHeight="1" x14ac:dyDescent="0.55000000000000004">
      <c r="A296" s="112" t="s">
        <v>204</v>
      </c>
      <c r="B296" s="109">
        <f>COUNTIF(F2:F269,"วิทยาศาสตร์การเกษตร")</f>
        <v>3</v>
      </c>
    </row>
    <row r="297" spans="1:2" ht="21.75" customHeight="1" x14ac:dyDescent="0.55000000000000004">
      <c r="A297" s="112" t="s">
        <v>134</v>
      </c>
      <c r="B297" s="109">
        <f>COUNTIF(F2:F270,"วิทยาศาสตร์การแพทย์")</f>
        <v>10</v>
      </c>
    </row>
    <row r="298" spans="1:2" ht="21.75" customHeight="1" x14ac:dyDescent="0.55000000000000004">
      <c r="A298" s="112" t="s">
        <v>94</v>
      </c>
      <c r="B298" s="109">
        <f>COUNTIF(F2:F271,"วิทยาศาสตร์และเทคโนโลยีการอาหาร")</f>
        <v>3</v>
      </c>
    </row>
    <row r="299" spans="1:2" ht="21.75" customHeight="1" x14ac:dyDescent="0.55000000000000004">
      <c r="A299" s="112" t="s">
        <v>124</v>
      </c>
      <c r="B299" s="109">
        <f>COUNTIF(F2:F272,"วิทยาศาสตร์ศึกษา")</f>
        <v>5</v>
      </c>
    </row>
    <row r="300" spans="1:2" ht="21.75" customHeight="1" x14ac:dyDescent="0.55000000000000004">
      <c r="A300" s="112" t="s">
        <v>109</v>
      </c>
      <c r="B300" s="109">
        <f>COUNTIF(F2:F273,"วิศวกรรมเครื่องกล")</f>
        <v>10</v>
      </c>
    </row>
    <row r="301" spans="1:2" ht="21.75" customHeight="1" x14ac:dyDescent="0.55000000000000004">
      <c r="A301" s="112" t="s">
        <v>115</v>
      </c>
      <c r="B301" s="109">
        <f>COUNTIF(F2:F274,"วิศวกรรมคอมพิวเตอร์")</f>
        <v>5</v>
      </c>
    </row>
    <row r="302" spans="1:2" ht="21.75" customHeight="1" x14ac:dyDescent="0.55000000000000004">
      <c r="A302" s="112" t="s">
        <v>161</v>
      </c>
      <c r="B302" s="109">
        <f>COUNTIF(F2:F275,"สมาร์ตกริดเทคโนโลยี ")</f>
        <v>5</v>
      </c>
    </row>
    <row r="303" spans="1:2" ht="21.75" customHeight="1" x14ac:dyDescent="0.55000000000000004">
      <c r="A303" s="112" t="s">
        <v>135</v>
      </c>
      <c r="B303" s="109">
        <f>COUNTIF(F2:F275,"สรีรวิทยา")</f>
        <v>5</v>
      </c>
    </row>
    <row r="304" spans="1:2" ht="21.75" customHeight="1" x14ac:dyDescent="0.55000000000000004">
      <c r="A304" s="112" t="s">
        <v>152</v>
      </c>
      <c r="B304" s="109">
        <f>COUNTIF(F2:F276,"สาธารณสุขศาสตร์")</f>
        <v>15</v>
      </c>
    </row>
    <row r="305" spans="1:2" ht="21.75" customHeight="1" x14ac:dyDescent="0.55000000000000004">
      <c r="A305" s="112" t="s">
        <v>192</v>
      </c>
      <c r="B305" s="109">
        <f>COUNTIF(F2:F251,"หลักสูตรเเละการสอน")</f>
        <v>5</v>
      </c>
    </row>
    <row r="306" spans="1:2" ht="24" x14ac:dyDescent="0.55000000000000004">
      <c r="A306" s="110" t="s">
        <v>25</v>
      </c>
      <c r="B306" s="110">
        <f>SUM(B278:B305)</f>
        <v>250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2:G34"/>
  <sheetViews>
    <sheetView topLeftCell="A7" zoomScale="120" zoomScaleNormal="120" workbookViewId="0">
      <selection activeCell="A29" sqref="A29:E29"/>
    </sheetView>
  </sheetViews>
  <sheetFormatPr defaultRowHeight="21.75" x14ac:dyDescent="0.5"/>
  <cols>
    <col min="1" max="1" width="2.85546875" style="5" customWidth="1"/>
    <col min="2" max="2" width="4.42578125" style="5" customWidth="1"/>
    <col min="3" max="3" width="90.5703125" style="5" customWidth="1"/>
    <col min="4" max="4" width="51.85546875" style="5" customWidth="1"/>
    <col min="5" max="6" width="7.140625" style="5" customWidth="1"/>
    <col min="7" max="256" width="9.140625" style="5"/>
    <col min="257" max="257" width="1.28515625" style="5" customWidth="1"/>
    <col min="258" max="258" width="4.42578125" style="5" customWidth="1"/>
    <col min="259" max="259" width="48" style="5" customWidth="1"/>
    <col min="260" max="260" width="51.85546875" style="5" customWidth="1"/>
    <col min="261" max="262" width="7.140625" style="5" customWidth="1"/>
    <col min="263" max="512" width="9.140625" style="5"/>
    <col min="513" max="513" width="1.28515625" style="5" customWidth="1"/>
    <col min="514" max="514" width="4.42578125" style="5" customWidth="1"/>
    <col min="515" max="515" width="48" style="5" customWidth="1"/>
    <col min="516" max="516" width="51.85546875" style="5" customWidth="1"/>
    <col min="517" max="518" width="7.140625" style="5" customWidth="1"/>
    <col min="519" max="768" width="9.140625" style="5"/>
    <col min="769" max="769" width="1.28515625" style="5" customWidth="1"/>
    <col min="770" max="770" width="4.42578125" style="5" customWidth="1"/>
    <col min="771" max="771" width="48" style="5" customWidth="1"/>
    <col min="772" max="772" width="51.85546875" style="5" customWidth="1"/>
    <col min="773" max="774" width="7.140625" style="5" customWidth="1"/>
    <col min="775" max="1024" width="9.140625" style="5"/>
    <col min="1025" max="1025" width="1.28515625" style="5" customWidth="1"/>
    <col min="1026" max="1026" width="4.42578125" style="5" customWidth="1"/>
    <col min="1027" max="1027" width="48" style="5" customWidth="1"/>
    <col min="1028" max="1028" width="51.85546875" style="5" customWidth="1"/>
    <col min="1029" max="1030" width="7.140625" style="5" customWidth="1"/>
    <col min="1031" max="1280" width="9.140625" style="5"/>
    <col min="1281" max="1281" width="1.28515625" style="5" customWidth="1"/>
    <col min="1282" max="1282" width="4.42578125" style="5" customWidth="1"/>
    <col min="1283" max="1283" width="48" style="5" customWidth="1"/>
    <col min="1284" max="1284" width="51.85546875" style="5" customWidth="1"/>
    <col min="1285" max="1286" width="7.140625" style="5" customWidth="1"/>
    <col min="1287" max="1536" width="9.140625" style="5"/>
    <col min="1537" max="1537" width="1.28515625" style="5" customWidth="1"/>
    <col min="1538" max="1538" width="4.42578125" style="5" customWidth="1"/>
    <col min="1539" max="1539" width="48" style="5" customWidth="1"/>
    <col min="1540" max="1540" width="51.85546875" style="5" customWidth="1"/>
    <col min="1541" max="1542" width="7.140625" style="5" customWidth="1"/>
    <col min="1543" max="1792" width="9.140625" style="5"/>
    <col min="1793" max="1793" width="1.28515625" style="5" customWidth="1"/>
    <col min="1794" max="1794" width="4.42578125" style="5" customWidth="1"/>
    <col min="1795" max="1795" width="48" style="5" customWidth="1"/>
    <col min="1796" max="1796" width="51.85546875" style="5" customWidth="1"/>
    <col min="1797" max="1798" width="7.140625" style="5" customWidth="1"/>
    <col min="1799" max="2048" width="9.140625" style="5"/>
    <col min="2049" max="2049" width="1.28515625" style="5" customWidth="1"/>
    <col min="2050" max="2050" width="4.42578125" style="5" customWidth="1"/>
    <col min="2051" max="2051" width="48" style="5" customWidth="1"/>
    <col min="2052" max="2052" width="51.85546875" style="5" customWidth="1"/>
    <col min="2053" max="2054" width="7.140625" style="5" customWidth="1"/>
    <col min="2055" max="2304" width="9.140625" style="5"/>
    <col min="2305" max="2305" width="1.28515625" style="5" customWidth="1"/>
    <col min="2306" max="2306" width="4.42578125" style="5" customWidth="1"/>
    <col min="2307" max="2307" width="48" style="5" customWidth="1"/>
    <col min="2308" max="2308" width="51.85546875" style="5" customWidth="1"/>
    <col min="2309" max="2310" width="7.140625" style="5" customWidth="1"/>
    <col min="2311" max="2560" width="9.140625" style="5"/>
    <col min="2561" max="2561" width="1.28515625" style="5" customWidth="1"/>
    <col min="2562" max="2562" width="4.42578125" style="5" customWidth="1"/>
    <col min="2563" max="2563" width="48" style="5" customWidth="1"/>
    <col min="2564" max="2564" width="51.85546875" style="5" customWidth="1"/>
    <col min="2565" max="2566" width="7.140625" style="5" customWidth="1"/>
    <col min="2567" max="2816" width="9.140625" style="5"/>
    <col min="2817" max="2817" width="1.28515625" style="5" customWidth="1"/>
    <col min="2818" max="2818" width="4.42578125" style="5" customWidth="1"/>
    <col min="2819" max="2819" width="48" style="5" customWidth="1"/>
    <col min="2820" max="2820" width="51.85546875" style="5" customWidth="1"/>
    <col min="2821" max="2822" width="7.140625" style="5" customWidth="1"/>
    <col min="2823" max="3072" width="9.140625" style="5"/>
    <col min="3073" max="3073" width="1.28515625" style="5" customWidth="1"/>
    <col min="3074" max="3074" width="4.42578125" style="5" customWidth="1"/>
    <col min="3075" max="3075" width="48" style="5" customWidth="1"/>
    <col min="3076" max="3076" width="51.85546875" style="5" customWidth="1"/>
    <col min="3077" max="3078" width="7.140625" style="5" customWidth="1"/>
    <col min="3079" max="3328" width="9.140625" style="5"/>
    <col min="3329" max="3329" width="1.28515625" style="5" customWidth="1"/>
    <col min="3330" max="3330" width="4.42578125" style="5" customWidth="1"/>
    <col min="3331" max="3331" width="48" style="5" customWidth="1"/>
    <col min="3332" max="3332" width="51.85546875" style="5" customWidth="1"/>
    <col min="3333" max="3334" width="7.140625" style="5" customWidth="1"/>
    <col min="3335" max="3584" width="9.140625" style="5"/>
    <col min="3585" max="3585" width="1.28515625" style="5" customWidth="1"/>
    <col min="3586" max="3586" width="4.42578125" style="5" customWidth="1"/>
    <col min="3587" max="3587" width="48" style="5" customWidth="1"/>
    <col min="3588" max="3588" width="51.85546875" style="5" customWidth="1"/>
    <col min="3589" max="3590" width="7.140625" style="5" customWidth="1"/>
    <col min="3591" max="3840" width="9.140625" style="5"/>
    <col min="3841" max="3841" width="1.28515625" style="5" customWidth="1"/>
    <col min="3842" max="3842" width="4.42578125" style="5" customWidth="1"/>
    <col min="3843" max="3843" width="48" style="5" customWidth="1"/>
    <col min="3844" max="3844" width="51.85546875" style="5" customWidth="1"/>
    <col min="3845" max="3846" width="7.140625" style="5" customWidth="1"/>
    <col min="3847" max="4096" width="9.140625" style="5"/>
    <col min="4097" max="4097" width="1.28515625" style="5" customWidth="1"/>
    <col min="4098" max="4098" width="4.42578125" style="5" customWidth="1"/>
    <col min="4099" max="4099" width="48" style="5" customWidth="1"/>
    <col min="4100" max="4100" width="51.85546875" style="5" customWidth="1"/>
    <col min="4101" max="4102" width="7.140625" style="5" customWidth="1"/>
    <col min="4103" max="4352" width="9.140625" style="5"/>
    <col min="4353" max="4353" width="1.28515625" style="5" customWidth="1"/>
    <col min="4354" max="4354" width="4.42578125" style="5" customWidth="1"/>
    <col min="4355" max="4355" width="48" style="5" customWidth="1"/>
    <col min="4356" max="4356" width="51.85546875" style="5" customWidth="1"/>
    <col min="4357" max="4358" width="7.140625" style="5" customWidth="1"/>
    <col min="4359" max="4608" width="9.140625" style="5"/>
    <col min="4609" max="4609" width="1.28515625" style="5" customWidth="1"/>
    <col min="4610" max="4610" width="4.42578125" style="5" customWidth="1"/>
    <col min="4611" max="4611" width="48" style="5" customWidth="1"/>
    <col min="4612" max="4612" width="51.85546875" style="5" customWidth="1"/>
    <col min="4613" max="4614" width="7.140625" style="5" customWidth="1"/>
    <col min="4615" max="4864" width="9.140625" style="5"/>
    <col min="4865" max="4865" width="1.28515625" style="5" customWidth="1"/>
    <col min="4866" max="4866" width="4.42578125" style="5" customWidth="1"/>
    <col min="4867" max="4867" width="48" style="5" customWidth="1"/>
    <col min="4868" max="4868" width="51.85546875" style="5" customWidth="1"/>
    <col min="4869" max="4870" width="7.140625" style="5" customWidth="1"/>
    <col min="4871" max="5120" width="9.140625" style="5"/>
    <col min="5121" max="5121" width="1.28515625" style="5" customWidth="1"/>
    <col min="5122" max="5122" width="4.42578125" style="5" customWidth="1"/>
    <col min="5123" max="5123" width="48" style="5" customWidth="1"/>
    <col min="5124" max="5124" width="51.85546875" style="5" customWidth="1"/>
    <col min="5125" max="5126" width="7.140625" style="5" customWidth="1"/>
    <col min="5127" max="5376" width="9.140625" style="5"/>
    <col min="5377" max="5377" width="1.28515625" style="5" customWidth="1"/>
    <col min="5378" max="5378" width="4.42578125" style="5" customWidth="1"/>
    <col min="5379" max="5379" width="48" style="5" customWidth="1"/>
    <col min="5380" max="5380" width="51.85546875" style="5" customWidth="1"/>
    <col min="5381" max="5382" width="7.140625" style="5" customWidth="1"/>
    <col min="5383" max="5632" width="9.140625" style="5"/>
    <col min="5633" max="5633" width="1.28515625" style="5" customWidth="1"/>
    <col min="5634" max="5634" width="4.42578125" style="5" customWidth="1"/>
    <col min="5635" max="5635" width="48" style="5" customWidth="1"/>
    <col min="5636" max="5636" width="51.85546875" style="5" customWidth="1"/>
    <col min="5637" max="5638" width="7.140625" style="5" customWidth="1"/>
    <col min="5639" max="5888" width="9.140625" style="5"/>
    <col min="5889" max="5889" width="1.28515625" style="5" customWidth="1"/>
    <col min="5890" max="5890" width="4.42578125" style="5" customWidth="1"/>
    <col min="5891" max="5891" width="48" style="5" customWidth="1"/>
    <col min="5892" max="5892" width="51.85546875" style="5" customWidth="1"/>
    <col min="5893" max="5894" width="7.140625" style="5" customWidth="1"/>
    <col min="5895" max="6144" width="9.140625" style="5"/>
    <col min="6145" max="6145" width="1.28515625" style="5" customWidth="1"/>
    <col min="6146" max="6146" width="4.42578125" style="5" customWidth="1"/>
    <col min="6147" max="6147" width="48" style="5" customWidth="1"/>
    <col min="6148" max="6148" width="51.85546875" style="5" customWidth="1"/>
    <col min="6149" max="6150" width="7.140625" style="5" customWidth="1"/>
    <col min="6151" max="6400" width="9.140625" style="5"/>
    <col min="6401" max="6401" width="1.28515625" style="5" customWidth="1"/>
    <col min="6402" max="6402" width="4.42578125" style="5" customWidth="1"/>
    <col min="6403" max="6403" width="48" style="5" customWidth="1"/>
    <col min="6404" max="6404" width="51.85546875" style="5" customWidth="1"/>
    <col min="6405" max="6406" width="7.140625" style="5" customWidth="1"/>
    <col min="6407" max="6656" width="9.140625" style="5"/>
    <col min="6657" max="6657" width="1.28515625" style="5" customWidth="1"/>
    <col min="6658" max="6658" width="4.42578125" style="5" customWidth="1"/>
    <col min="6659" max="6659" width="48" style="5" customWidth="1"/>
    <col min="6660" max="6660" width="51.85546875" style="5" customWidth="1"/>
    <col min="6661" max="6662" width="7.140625" style="5" customWidth="1"/>
    <col min="6663" max="6912" width="9.140625" style="5"/>
    <col min="6913" max="6913" width="1.28515625" style="5" customWidth="1"/>
    <col min="6914" max="6914" width="4.42578125" style="5" customWidth="1"/>
    <col min="6915" max="6915" width="48" style="5" customWidth="1"/>
    <col min="6916" max="6916" width="51.85546875" style="5" customWidth="1"/>
    <col min="6917" max="6918" width="7.140625" style="5" customWidth="1"/>
    <col min="6919" max="7168" width="9.140625" style="5"/>
    <col min="7169" max="7169" width="1.28515625" style="5" customWidth="1"/>
    <col min="7170" max="7170" width="4.42578125" style="5" customWidth="1"/>
    <col min="7171" max="7171" width="48" style="5" customWidth="1"/>
    <col min="7172" max="7172" width="51.85546875" style="5" customWidth="1"/>
    <col min="7173" max="7174" width="7.140625" style="5" customWidth="1"/>
    <col min="7175" max="7424" width="9.140625" style="5"/>
    <col min="7425" max="7425" width="1.28515625" style="5" customWidth="1"/>
    <col min="7426" max="7426" width="4.42578125" style="5" customWidth="1"/>
    <col min="7427" max="7427" width="48" style="5" customWidth="1"/>
    <col min="7428" max="7428" width="51.85546875" style="5" customWidth="1"/>
    <col min="7429" max="7430" width="7.140625" style="5" customWidth="1"/>
    <col min="7431" max="7680" width="9.140625" style="5"/>
    <col min="7681" max="7681" width="1.28515625" style="5" customWidth="1"/>
    <col min="7682" max="7682" width="4.42578125" style="5" customWidth="1"/>
    <col min="7683" max="7683" width="48" style="5" customWidth="1"/>
    <col min="7684" max="7684" width="51.85546875" style="5" customWidth="1"/>
    <col min="7685" max="7686" width="7.140625" style="5" customWidth="1"/>
    <col min="7687" max="7936" width="9.140625" style="5"/>
    <col min="7937" max="7937" width="1.28515625" style="5" customWidth="1"/>
    <col min="7938" max="7938" width="4.42578125" style="5" customWidth="1"/>
    <col min="7939" max="7939" width="48" style="5" customWidth="1"/>
    <col min="7940" max="7940" width="51.85546875" style="5" customWidth="1"/>
    <col min="7941" max="7942" width="7.140625" style="5" customWidth="1"/>
    <col min="7943" max="8192" width="9.140625" style="5"/>
    <col min="8193" max="8193" width="1.28515625" style="5" customWidth="1"/>
    <col min="8194" max="8194" width="4.42578125" style="5" customWidth="1"/>
    <col min="8195" max="8195" width="48" style="5" customWidth="1"/>
    <col min="8196" max="8196" width="51.85546875" style="5" customWidth="1"/>
    <col min="8197" max="8198" width="7.140625" style="5" customWidth="1"/>
    <col min="8199" max="8448" width="9.140625" style="5"/>
    <col min="8449" max="8449" width="1.28515625" style="5" customWidth="1"/>
    <col min="8450" max="8450" width="4.42578125" style="5" customWidth="1"/>
    <col min="8451" max="8451" width="48" style="5" customWidth="1"/>
    <col min="8452" max="8452" width="51.85546875" style="5" customWidth="1"/>
    <col min="8453" max="8454" width="7.140625" style="5" customWidth="1"/>
    <col min="8455" max="8704" width="9.140625" style="5"/>
    <col min="8705" max="8705" width="1.28515625" style="5" customWidth="1"/>
    <col min="8706" max="8706" width="4.42578125" style="5" customWidth="1"/>
    <col min="8707" max="8707" width="48" style="5" customWidth="1"/>
    <col min="8708" max="8708" width="51.85546875" style="5" customWidth="1"/>
    <col min="8709" max="8710" width="7.140625" style="5" customWidth="1"/>
    <col min="8711" max="8960" width="9.140625" style="5"/>
    <col min="8961" max="8961" width="1.28515625" style="5" customWidth="1"/>
    <col min="8962" max="8962" width="4.42578125" style="5" customWidth="1"/>
    <col min="8963" max="8963" width="48" style="5" customWidth="1"/>
    <col min="8964" max="8964" width="51.85546875" style="5" customWidth="1"/>
    <col min="8965" max="8966" width="7.140625" style="5" customWidth="1"/>
    <col min="8967" max="9216" width="9.140625" style="5"/>
    <col min="9217" max="9217" width="1.28515625" style="5" customWidth="1"/>
    <col min="9218" max="9218" width="4.42578125" style="5" customWidth="1"/>
    <col min="9219" max="9219" width="48" style="5" customWidth="1"/>
    <col min="9220" max="9220" width="51.85546875" style="5" customWidth="1"/>
    <col min="9221" max="9222" width="7.140625" style="5" customWidth="1"/>
    <col min="9223" max="9472" width="9.140625" style="5"/>
    <col min="9473" max="9473" width="1.28515625" style="5" customWidth="1"/>
    <col min="9474" max="9474" width="4.42578125" style="5" customWidth="1"/>
    <col min="9475" max="9475" width="48" style="5" customWidth="1"/>
    <col min="9476" max="9476" width="51.85546875" style="5" customWidth="1"/>
    <col min="9477" max="9478" width="7.140625" style="5" customWidth="1"/>
    <col min="9479" max="9728" width="9.140625" style="5"/>
    <col min="9729" max="9729" width="1.28515625" style="5" customWidth="1"/>
    <col min="9730" max="9730" width="4.42578125" style="5" customWidth="1"/>
    <col min="9731" max="9731" width="48" style="5" customWidth="1"/>
    <col min="9732" max="9732" width="51.85546875" style="5" customWidth="1"/>
    <col min="9733" max="9734" width="7.140625" style="5" customWidth="1"/>
    <col min="9735" max="9984" width="9.140625" style="5"/>
    <col min="9985" max="9985" width="1.28515625" style="5" customWidth="1"/>
    <col min="9986" max="9986" width="4.42578125" style="5" customWidth="1"/>
    <col min="9987" max="9987" width="48" style="5" customWidth="1"/>
    <col min="9988" max="9988" width="51.85546875" style="5" customWidth="1"/>
    <col min="9989" max="9990" width="7.140625" style="5" customWidth="1"/>
    <col min="9991" max="10240" width="9.140625" style="5"/>
    <col min="10241" max="10241" width="1.28515625" style="5" customWidth="1"/>
    <col min="10242" max="10242" width="4.42578125" style="5" customWidth="1"/>
    <col min="10243" max="10243" width="48" style="5" customWidth="1"/>
    <col min="10244" max="10244" width="51.85546875" style="5" customWidth="1"/>
    <col min="10245" max="10246" width="7.140625" style="5" customWidth="1"/>
    <col min="10247" max="10496" width="9.140625" style="5"/>
    <col min="10497" max="10497" width="1.28515625" style="5" customWidth="1"/>
    <col min="10498" max="10498" width="4.42578125" style="5" customWidth="1"/>
    <col min="10499" max="10499" width="48" style="5" customWidth="1"/>
    <col min="10500" max="10500" width="51.85546875" style="5" customWidth="1"/>
    <col min="10501" max="10502" width="7.140625" style="5" customWidth="1"/>
    <col min="10503" max="10752" width="9.140625" style="5"/>
    <col min="10753" max="10753" width="1.28515625" style="5" customWidth="1"/>
    <col min="10754" max="10754" width="4.42578125" style="5" customWidth="1"/>
    <col min="10755" max="10755" width="48" style="5" customWidth="1"/>
    <col min="10756" max="10756" width="51.85546875" style="5" customWidth="1"/>
    <col min="10757" max="10758" width="7.140625" style="5" customWidth="1"/>
    <col min="10759" max="11008" width="9.140625" style="5"/>
    <col min="11009" max="11009" width="1.28515625" style="5" customWidth="1"/>
    <col min="11010" max="11010" width="4.42578125" style="5" customWidth="1"/>
    <col min="11011" max="11011" width="48" style="5" customWidth="1"/>
    <col min="11012" max="11012" width="51.85546875" style="5" customWidth="1"/>
    <col min="11013" max="11014" width="7.140625" style="5" customWidth="1"/>
    <col min="11015" max="11264" width="9.140625" style="5"/>
    <col min="11265" max="11265" width="1.28515625" style="5" customWidth="1"/>
    <col min="11266" max="11266" width="4.42578125" style="5" customWidth="1"/>
    <col min="11267" max="11267" width="48" style="5" customWidth="1"/>
    <col min="11268" max="11268" width="51.85546875" style="5" customWidth="1"/>
    <col min="11269" max="11270" width="7.140625" style="5" customWidth="1"/>
    <col min="11271" max="11520" width="9.140625" style="5"/>
    <col min="11521" max="11521" width="1.28515625" style="5" customWidth="1"/>
    <col min="11522" max="11522" width="4.42578125" style="5" customWidth="1"/>
    <col min="11523" max="11523" width="48" style="5" customWidth="1"/>
    <col min="11524" max="11524" width="51.85546875" style="5" customWidth="1"/>
    <col min="11525" max="11526" width="7.140625" style="5" customWidth="1"/>
    <col min="11527" max="11776" width="9.140625" style="5"/>
    <col min="11777" max="11777" width="1.28515625" style="5" customWidth="1"/>
    <col min="11778" max="11778" width="4.42578125" style="5" customWidth="1"/>
    <col min="11779" max="11779" width="48" style="5" customWidth="1"/>
    <col min="11780" max="11780" width="51.85546875" style="5" customWidth="1"/>
    <col min="11781" max="11782" width="7.140625" style="5" customWidth="1"/>
    <col min="11783" max="12032" width="9.140625" style="5"/>
    <col min="12033" max="12033" width="1.28515625" style="5" customWidth="1"/>
    <col min="12034" max="12034" width="4.42578125" style="5" customWidth="1"/>
    <col min="12035" max="12035" width="48" style="5" customWidth="1"/>
    <col min="12036" max="12036" width="51.85546875" style="5" customWidth="1"/>
    <col min="12037" max="12038" width="7.140625" style="5" customWidth="1"/>
    <col min="12039" max="12288" width="9.140625" style="5"/>
    <col min="12289" max="12289" width="1.28515625" style="5" customWidth="1"/>
    <col min="12290" max="12290" width="4.42578125" style="5" customWidth="1"/>
    <col min="12291" max="12291" width="48" style="5" customWidth="1"/>
    <col min="12292" max="12292" width="51.85546875" style="5" customWidth="1"/>
    <col min="12293" max="12294" width="7.140625" style="5" customWidth="1"/>
    <col min="12295" max="12544" width="9.140625" style="5"/>
    <col min="12545" max="12545" width="1.28515625" style="5" customWidth="1"/>
    <col min="12546" max="12546" width="4.42578125" style="5" customWidth="1"/>
    <col min="12547" max="12547" width="48" style="5" customWidth="1"/>
    <col min="12548" max="12548" width="51.85546875" style="5" customWidth="1"/>
    <col min="12549" max="12550" width="7.140625" style="5" customWidth="1"/>
    <col min="12551" max="12800" width="9.140625" style="5"/>
    <col min="12801" max="12801" width="1.28515625" style="5" customWidth="1"/>
    <col min="12802" max="12802" width="4.42578125" style="5" customWidth="1"/>
    <col min="12803" max="12803" width="48" style="5" customWidth="1"/>
    <col min="12804" max="12804" width="51.85546875" style="5" customWidth="1"/>
    <col min="12805" max="12806" width="7.140625" style="5" customWidth="1"/>
    <col min="12807" max="13056" width="9.140625" style="5"/>
    <col min="13057" max="13057" width="1.28515625" style="5" customWidth="1"/>
    <col min="13058" max="13058" width="4.42578125" style="5" customWidth="1"/>
    <col min="13059" max="13059" width="48" style="5" customWidth="1"/>
    <col min="13060" max="13060" width="51.85546875" style="5" customWidth="1"/>
    <col min="13061" max="13062" width="7.140625" style="5" customWidth="1"/>
    <col min="13063" max="13312" width="9.140625" style="5"/>
    <col min="13313" max="13313" width="1.28515625" style="5" customWidth="1"/>
    <col min="13314" max="13314" width="4.42578125" style="5" customWidth="1"/>
    <col min="13315" max="13315" width="48" style="5" customWidth="1"/>
    <col min="13316" max="13316" width="51.85546875" style="5" customWidth="1"/>
    <col min="13317" max="13318" width="7.140625" style="5" customWidth="1"/>
    <col min="13319" max="13568" width="9.140625" style="5"/>
    <col min="13569" max="13569" width="1.28515625" style="5" customWidth="1"/>
    <col min="13570" max="13570" width="4.42578125" style="5" customWidth="1"/>
    <col min="13571" max="13571" width="48" style="5" customWidth="1"/>
    <col min="13572" max="13572" width="51.85546875" style="5" customWidth="1"/>
    <col min="13573" max="13574" width="7.140625" style="5" customWidth="1"/>
    <col min="13575" max="13824" width="9.140625" style="5"/>
    <col min="13825" max="13825" width="1.28515625" style="5" customWidth="1"/>
    <col min="13826" max="13826" width="4.42578125" style="5" customWidth="1"/>
    <col min="13827" max="13827" width="48" style="5" customWidth="1"/>
    <col min="13828" max="13828" width="51.85546875" style="5" customWidth="1"/>
    <col min="13829" max="13830" width="7.140625" style="5" customWidth="1"/>
    <col min="13831" max="14080" width="9.140625" style="5"/>
    <col min="14081" max="14081" width="1.28515625" style="5" customWidth="1"/>
    <col min="14082" max="14082" width="4.42578125" style="5" customWidth="1"/>
    <col min="14083" max="14083" width="48" style="5" customWidth="1"/>
    <col min="14084" max="14084" width="51.85546875" style="5" customWidth="1"/>
    <col min="14085" max="14086" width="7.140625" style="5" customWidth="1"/>
    <col min="14087" max="14336" width="9.140625" style="5"/>
    <col min="14337" max="14337" width="1.28515625" style="5" customWidth="1"/>
    <col min="14338" max="14338" width="4.42578125" style="5" customWidth="1"/>
    <col min="14339" max="14339" width="48" style="5" customWidth="1"/>
    <col min="14340" max="14340" width="51.85546875" style="5" customWidth="1"/>
    <col min="14341" max="14342" width="7.140625" style="5" customWidth="1"/>
    <col min="14343" max="14592" width="9.140625" style="5"/>
    <col min="14593" max="14593" width="1.28515625" style="5" customWidth="1"/>
    <col min="14594" max="14594" width="4.42578125" style="5" customWidth="1"/>
    <col min="14595" max="14595" width="48" style="5" customWidth="1"/>
    <col min="14596" max="14596" width="51.85546875" style="5" customWidth="1"/>
    <col min="14597" max="14598" width="7.140625" style="5" customWidth="1"/>
    <col min="14599" max="14848" width="9.140625" style="5"/>
    <col min="14849" max="14849" width="1.28515625" style="5" customWidth="1"/>
    <col min="14850" max="14850" width="4.42578125" style="5" customWidth="1"/>
    <col min="14851" max="14851" width="48" style="5" customWidth="1"/>
    <col min="14852" max="14852" width="51.85546875" style="5" customWidth="1"/>
    <col min="14853" max="14854" width="7.140625" style="5" customWidth="1"/>
    <col min="14855" max="15104" width="9.140625" style="5"/>
    <col min="15105" max="15105" width="1.28515625" style="5" customWidth="1"/>
    <col min="15106" max="15106" width="4.42578125" style="5" customWidth="1"/>
    <col min="15107" max="15107" width="48" style="5" customWidth="1"/>
    <col min="15108" max="15108" width="51.85546875" style="5" customWidth="1"/>
    <col min="15109" max="15110" width="7.140625" style="5" customWidth="1"/>
    <col min="15111" max="15360" width="9.140625" style="5"/>
    <col min="15361" max="15361" width="1.28515625" style="5" customWidth="1"/>
    <col min="15362" max="15362" width="4.42578125" style="5" customWidth="1"/>
    <col min="15363" max="15363" width="48" style="5" customWidth="1"/>
    <col min="15364" max="15364" width="51.85546875" style="5" customWidth="1"/>
    <col min="15365" max="15366" width="7.140625" style="5" customWidth="1"/>
    <col min="15367" max="15616" width="9.140625" style="5"/>
    <col min="15617" max="15617" width="1.28515625" style="5" customWidth="1"/>
    <col min="15618" max="15618" width="4.42578125" style="5" customWidth="1"/>
    <col min="15619" max="15619" width="48" style="5" customWidth="1"/>
    <col min="15620" max="15620" width="51.85546875" style="5" customWidth="1"/>
    <col min="15621" max="15622" width="7.140625" style="5" customWidth="1"/>
    <col min="15623" max="15872" width="9.140625" style="5"/>
    <col min="15873" max="15873" width="1.28515625" style="5" customWidth="1"/>
    <col min="15874" max="15874" width="4.42578125" style="5" customWidth="1"/>
    <col min="15875" max="15875" width="48" style="5" customWidth="1"/>
    <col min="15876" max="15876" width="51.85546875" style="5" customWidth="1"/>
    <col min="15877" max="15878" width="7.140625" style="5" customWidth="1"/>
    <col min="15879" max="16128" width="9.140625" style="5"/>
    <col min="16129" max="16129" width="1.28515625" style="5" customWidth="1"/>
    <col min="16130" max="16130" width="4.42578125" style="5" customWidth="1"/>
    <col min="16131" max="16131" width="48" style="5" customWidth="1"/>
    <col min="16132" max="16132" width="51.85546875" style="5" customWidth="1"/>
    <col min="16133" max="16134" width="7.140625" style="5" customWidth="1"/>
    <col min="16135" max="16384" width="9.140625" style="5"/>
  </cols>
  <sheetData>
    <row r="2" spans="1:6" ht="30.75" x14ac:dyDescent="0.7">
      <c r="A2" s="4" t="s">
        <v>30</v>
      </c>
      <c r="B2" s="4"/>
      <c r="C2" s="4"/>
      <c r="D2" s="4"/>
      <c r="E2" s="4"/>
      <c r="F2" s="4"/>
    </row>
    <row r="3" spans="1:6" s="7" customFormat="1" ht="27.75" x14ac:dyDescent="0.65">
      <c r="A3" s="166" t="s">
        <v>223</v>
      </c>
      <c r="B3" s="166"/>
      <c r="C3" s="166"/>
      <c r="D3" s="6"/>
      <c r="E3" s="6"/>
      <c r="F3" s="6"/>
    </row>
    <row r="4" spans="1:6" s="7" customFormat="1" ht="27.75" x14ac:dyDescent="0.65">
      <c r="A4" s="166" t="s">
        <v>224</v>
      </c>
      <c r="B4" s="166"/>
      <c r="C4" s="166"/>
      <c r="D4" s="6"/>
      <c r="E4" s="6"/>
      <c r="F4" s="6"/>
    </row>
    <row r="5" spans="1:6" s="7" customFormat="1" ht="27.75" x14ac:dyDescent="0.65">
      <c r="A5" s="166" t="s">
        <v>61</v>
      </c>
      <c r="B5" s="166"/>
      <c r="C5" s="166"/>
      <c r="D5" s="6"/>
      <c r="E5" s="6"/>
      <c r="F5" s="6"/>
    </row>
    <row r="6" spans="1:6" s="7" customFormat="1" ht="24" x14ac:dyDescent="0.55000000000000004">
      <c r="B6" s="69"/>
      <c r="C6" s="169"/>
      <c r="D6" s="169"/>
      <c r="E6" s="169"/>
      <c r="F6" s="169"/>
    </row>
    <row r="7" spans="1:6" s="92" customFormat="1" ht="24" x14ac:dyDescent="0.2">
      <c r="C7" s="92" t="s">
        <v>226</v>
      </c>
    </row>
    <row r="8" spans="1:6" s="92" customFormat="1" ht="24" x14ac:dyDescent="0.2">
      <c r="B8" s="92" t="s">
        <v>225</v>
      </c>
    </row>
    <row r="9" spans="1:6" s="92" customFormat="1" ht="24" x14ac:dyDescent="0.2">
      <c r="B9" s="167" t="s">
        <v>62</v>
      </c>
      <c r="C9" s="167"/>
      <c r="D9" s="167"/>
      <c r="E9" s="167"/>
      <c r="F9" s="167"/>
    </row>
    <row r="10" spans="1:6" s="92" customFormat="1" ht="24" x14ac:dyDescent="0.2">
      <c r="B10" s="167" t="s">
        <v>65</v>
      </c>
      <c r="C10" s="167"/>
      <c r="D10" s="91"/>
      <c r="E10" s="91"/>
      <c r="F10" s="91"/>
    </row>
    <row r="11" spans="1:6" s="92" customFormat="1" ht="24" x14ac:dyDescent="0.2">
      <c r="B11" s="92" t="s">
        <v>64</v>
      </c>
    </row>
    <row r="12" spans="1:6" s="8" customFormat="1" ht="24" x14ac:dyDescent="0.2">
      <c r="C12" s="8" t="s">
        <v>227</v>
      </c>
    </row>
    <row r="13" spans="1:6" s="8" customFormat="1" ht="24" x14ac:dyDescent="0.2">
      <c r="B13" s="8" t="s">
        <v>310</v>
      </c>
    </row>
    <row r="14" spans="1:6" s="8" customFormat="1" ht="24" x14ac:dyDescent="0.2">
      <c r="B14" s="8" t="s">
        <v>311</v>
      </c>
    </row>
    <row r="15" spans="1:6" s="8" customFormat="1" ht="24" x14ac:dyDescent="0.2">
      <c r="C15" s="8" t="s">
        <v>312</v>
      </c>
    </row>
    <row r="16" spans="1:6" s="8" customFormat="1" ht="24" x14ac:dyDescent="0.2">
      <c r="B16" s="8" t="s">
        <v>313</v>
      </c>
    </row>
    <row r="17" spans="1:7" s="8" customFormat="1" ht="24" x14ac:dyDescent="0.2">
      <c r="C17" s="8" t="s">
        <v>84</v>
      </c>
    </row>
    <row r="18" spans="1:7" s="7" customFormat="1" ht="24" x14ac:dyDescent="0.55000000000000004">
      <c r="A18" s="7" t="s">
        <v>314</v>
      </c>
      <c r="E18" s="9"/>
      <c r="F18" s="9"/>
      <c r="G18" s="9"/>
    </row>
    <row r="19" spans="1:7" s="7" customFormat="1" ht="24" x14ac:dyDescent="0.55000000000000004">
      <c r="A19" s="168" t="s">
        <v>315</v>
      </c>
      <c r="B19" s="168"/>
      <c r="C19" s="168"/>
    </row>
    <row r="20" spans="1:7" s="8" customFormat="1" ht="24" x14ac:dyDescent="0.2">
      <c r="C20" s="8" t="s">
        <v>317</v>
      </c>
    </row>
    <row r="21" spans="1:7" s="7" customFormat="1" ht="24" x14ac:dyDescent="0.55000000000000004">
      <c r="A21" s="7" t="s">
        <v>318</v>
      </c>
      <c r="B21" s="51"/>
      <c r="C21" s="51"/>
      <c r="D21" s="51"/>
      <c r="E21" s="52"/>
      <c r="F21" s="53"/>
      <c r="G21" s="9"/>
    </row>
    <row r="22" spans="1:7" s="7" customFormat="1" ht="24" x14ac:dyDescent="0.55000000000000004">
      <c r="A22" s="7" t="s">
        <v>319</v>
      </c>
      <c r="B22" s="100"/>
      <c r="C22" s="100"/>
      <c r="D22" s="51"/>
      <c r="E22" s="52"/>
      <c r="F22" s="53"/>
      <c r="G22" s="9"/>
    </row>
    <row r="23" spans="1:7" s="7" customFormat="1" ht="24" x14ac:dyDescent="0.55000000000000004">
      <c r="A23" s="7" t="s">
        <v>320</v>
      </c>
      <c r="E23" s="9"/>
      <c r="F23" s="9"/>
      <c r="G23" s="9"/>
    </row>
    <row r="24" spans="1:7" s="11" customFormat="1" ht="24" x14ac:dyDescent="0.55000000000000004">
      <c r="A24" s="10"/>
      <c r="B24" s="10" t="s">
        <v>321</v>
      </c>
    </row>
    <row r="25" spans="1:7" s="11" customFormat="1" ht="24" x14ac:dyDescent="0.55000000000000004">
      <c r="A25" s="10" t="s">
        <v>322</v>
      </c>
      <c r="B25" s="10"/>
    </row>
    <row r="26" spans="1:7" s="96" customFormat="1" ht="24" x14ac:dyDescent="0.2">
      <c r="A26" s="165" t="s">
        <v>323</v>
      </c>
      <c r="B26" s="165"/>
      <c r="C26" s="165"/>
      <c r="D26" s="165"/>
      <c r="E26" s="165"/>
    </row>
    <row r="27" spans="1:7" s="96" customFormat="1" ht="24" x14ac:dyDescent="0.2">
      <c r="A27" s="165" t="s">
        <v>324</v>
      </c>
      <c r="B27" s="165"/>
      <c r="C27" s="165"/>
      <c r="D27" s="165"/>
      <c r="E27" s="165"/>
    </row>
    <row r="28" spans="1:7" s="159" customFormat="1" ht="24" x14ac:dyDescent="0.2">
      <c r="B28" s="159" t="s">
        <v>325</v>
      </c>
    </row>
    <row r="29" spans="1:7" s="96" customFormat="1" ht="24" x14ac:dyDescent="0.2">
      <c r="A29" s="165" t="s">
        <v>326</v>
      </c>
      <c r="B29" s="165"/>
      <c r="C29" s="165"/>
      <c r="D29" s="165"/>
      <c r="E29" s="165"/>
    </row>
    <row r="30" spans="1:7" s="96" customFormat="1" ht="24" x14ac:dyDescent="0.2">
      <c r="A30" s="165" t="s">
        <v>327</v>
      </c>
      <c r="B30" s="165"/>
      <c r="C30" s="165"/>
      <c r="D30" s="165"/>
      <c r="E30" s="165"/>
    </row>
    <row r="31" spans="1:7" s="96" customFormat="1" ht="24" x14ac:dyDescent="0.2">
      <c r="A31" s="165" t="s">
        <v>328</v>
      </c>
      <c r="B31" s="165"/>
      <c r="C31" s="165"/>
      <c r="D31" s="165"/>
      <c r="E31" s="165"/>
    </row>
    <row r="32" spans="1:7" s="87" customFormat="1" ht="24" x14ac:dyDescent="0.55000000000000004">
      <c r="C32" s="68"/>
      <c r="D32" s="68"/>
    </row>
    <row r="33" spans="3:4" ht="24" x14ac:dyDescent="0.55000000000000004">
      <c r="C33" s="7"/>
      <c r="D33" s="7"/>
    </row>
    <row r="34" spans="3:4" ht="24" x14ac:dyDescent="0.55000000000000004">
      <c r="C34" s="7"/>
      <c r="D34" s="7"/>
    </row>
  </sheetData>
  <mergeCells count="12">
    <mergeCell ref="A30:E30"/>
    <mergeCell ref="A31:E31"/>
    <mergeCell ref="A3:C3"/>
    <mergeCell ref="A5:C5"/>
    <mergeCell ref="A26:E26"/>
    <mergeCell ref="A27:E27"/>
    <mergeCell ref="A29:E29"/>
    <mergeCell ref="B10:C10"/>
    <mergeCell ref="A19:C19"/>
    <mergeCell ref="C6:F6"/>
    <mergeCell ref="B9:F9"/>
    <mergeCell ref="A4:C4"/>
  </mergeCells>
  <pageMargins left="0.7" right="0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IT32"/>
  <sheetViews>
    <sheetView topLeftCell="A19" zoomScale="130" zoomScaleNormal="130" workbookViewId="0">
      <selection activeCell="C33" sqref="C33"/>
    </sheetView>
  </sheetViews>
  <sheetFormatPr defaultRowHeight="24" x14ac:dyDescent="0.55000000000000004"/>
  <cols>
    <col min="1" max="1" width="5.5703125" style="7" customWidth="1"/>
    <col min="2" max="2" width="26.7109375" style="7" customWidth="1"/>
    <col min="3" max="3" width="30.85546875" style="9" customWidth="1"/>
    <col min="4" max="4" width="28.5703125" style="9" customWidth="1"/>
    <col min="5" max="5" width="10" style="7" customWidth="1"/>
    <col min="6" max="256" width="9.140625" style="7"/>
    <col min="257" max="257" width="5.5703125" style="7" customWidth="1"/>
    <col min="258" max="258" width="21.7109375" style="7" customWidth="1"/>
    <col min="259" max="259" width="30.85546875" style="7" customWidth="1"/>
    <col min="260" max="260" width="28.28515625" style="7" customWidth="1"/>
    <col min="261" max="261" width="10" style="7" customWidth="1"/>
    <col min="262" max="512" width="9.140625" style="7"/>
    <col min="513" max="513" width="5.5703125" style="7" customWidth="1"/>
    <col min="514" max="514" width="21.7109375" style="7" customWidth="1"/>
    <col min="515" max="515" width="30.85546875" style="7" customWidth="1"/>
    <col min="516" max="516" width="28.28515625" style="7" customWidth="1"/>
    <col min="517" max="517" width="10" style="7" customWidth="1"/>
    <col min="518" max="768" width="9.140625" style="7"/>
    <col min="769" max="769" width="5.5703125" style="7" customWidth="1"/>
    <col min="770" max="770" width="21.7109375" style="7" customWidth="1"/>
    <col min="771" max="771" width="30.85546875" style="7" customWidth="1"/>
    <col min="772" max="772" width="28.28515625" style="7" customWidth="1"/>
    <col min="773" max="773" width="10" style="7" customWidth="1"/>
    <col min="774" max="1024" width="9.140625" style="7"/>
    <col min="1025" max="1025" width="5.5703125" style="7" customWidth="1"/>
    <col min="1026" max="1026" width="21.7109375" style="7" customWidth="1"/>
    <col min="1027" max="1027" width="30.85546875" style="7" customWidth="1"/>
    <col min="1028" max="1028" width="28.28515625" style="7" customWidth="1"/>
    <col min="1029" max="1029" width="10" style="7" customWidth="1"/>
    <col min="1030" max="1280" width="9.140625" style="7"/>
    <col min="1281" max="1281" width="5.5703125" style="7" customWidth="1"/>
    <col min="1282" max="1282" width="21.7109375" style="7" customWidth="1"/>
    <col min="1283" max="1283" width="30.85546875" style="7" customWidth="1"/>
    <col min="1284" max="1284" width="28.28515625" style="7" customWidth="1"/>
    <col min="1285" max="1285" width="10" style="7" customWidth="1"/>
    <col min="1286" max="1536" width="9.140625" style="7"/>
    <col min="1537" max="1537" width="5.5703125" style="7" customWidth="1"/>
    <col min="1538" max="1538" width="21.7109375" style="7" customWidth="1"/>
    <col min="1539" max="1539" width="30.85546875" style="7" customWidth="1"/>
    <col min="1540" max="1540" width="28.28515625" style="7" customWidth="1"/>
    <col min="1541" max="1541" width="10" style="7" customWidth="1"/>
    <col min="1542" max="1792" width="9.140625" style="7"/>
    <col min="1793" max="1793" width="5.5703125" style="7" customWidth="1"/>
    <col min="1794" max="1794" width="21.7109375" style="7" customWidth="1"/>
    <col min="1795" max="1795" width="30.85546875" style="7" customWidth="1"/>
    <col min="1796" max="1796" width="28.28515625" style="7" customWidth="1"/>
    <col min="1797" max="1797" width="10" style="7" customWidth="1"/>
    <col min="1798" max="2048" width="9.140625" style="7"/>
    <col min="2049" max="2049" width="5.5703125" style="7" customWidth="1"/>
    <col min="2050" max="2050" width="21.7109375" style="7" customWidth="1"/>
    <col min="2051" max="2051" width="30.85546875" style="7" customWidth="1"/>
    <col min="2052" max="2052" width="28.28515625" style="7" customWidth="1"/>
    <col min="2053" max="2053" width="10" style="7" customWidth="1"/>
    <col min="2054" max="2304" width="9.140625" style="7"/>
    <col min="2305" max="2305" width="5.5703125" style="7" customWidth="1"/>
    <col min="2306" max="2306" width="21.7109375" style="7" customWidth="1"/>
    <col min="2307" max="2307" width="30.85546875" style="7" customWidth="1"/>
    <col min="2308" max="2308" width="28.28515625" style="7" customWidth="1"/>
    <col min="2309" max="2309" width="10" style="7" customWidth="1"/>
    <col min="2310" max="2560" width="9.140625" style="7"/>
    <col min="2561" max="2561" width="5.5703125" style="7" customWidth="1"/>
    <col min="2562" max="2562" width="21.7109375" style="7" customWidth="1"/>
    <col min="2563" max="2563" width="30.85546875" style="7" customWidth="1"/>
    <col min="2564" max="2564" width="28.28515625" style="7" customWidth="1"/>
    <col min="2565" max="2565" width="10" style="7" customWidth="1"/>
    <col min="2566" max="2816" width="9.140625" style="7"/>
    <col min="2817" max="2817" width="5.5703125" style="7" customWidth="1"/>
    <col min="2818" max="2818" width="21.7109375" style="7" customWidth="1"/>
    <col min="2819" max="2819" width="30.85546875" style="7" customWidth="1"/>
    <col min="2820" max="2820" width="28.28515625" style="7" customWidth="1"/>
    <col min="2821" max="2821" width="10" style="7" customWidth="1"/>
    <col min="2822" max="3072" width="9.140625" style="7"/>
    <col min="3073" max="3073" width="5.5703125" style="7" customWidth="1"/>
    <col min="3074" max="3074" width="21.7109375" style="7" customWidth="1"/>
    <col min="3075" max="3075" width="30.85546875" style="7" customWidth="1"/>
    <col min="3076" max="3076" width="28.28515625" style="7" customWidth="1"/>
    <col min="3077" max="3077" width="10" style="7" customWidth="1"/>
    <col min="3078" max="3328" width="9.140625" style="7"/>
    <col min="3329" max="3329" width="5.5703125" style="7" customWidth="1"/>
    <col min="3330" max="3330" width="21.7109375" style="7" customWidth="1"/>
    <col min="3331" max="3331" width="30.85546875" style="7" customWidth="1"/>
    <col min="3332" max="3332" width="28.28515625" style="7" customWidth="1"/>
    <col min="3333" max="3333" width="10" style="7" customWidth="1"/>
    <col min="3334" max="3584" width="9.140625" style="7"/>
    <col min="3585" max="3585" width="5.5703125" style="7" customWidth="1"/>
    <col min="3586" max="3586" width="21.7109375" style="7" customWidth="1"/>
    <col min="3587" max="3587" width="30.85546875" style="7" customWidth="1"/>
    <col min="3588" max="3588" width="28.28515625" style="7" customWidth="1"/>
    <col min="3589" max="3589" width="10" style="7" customWidth="1"/>
    <col min="3590" max="3840" width="9.140625" style="7"/>
    <col min="3841" max="3841" width="5.5703125" style="7" customWidth="1"/>
    <col min="3842" max="3842" width="21.7109375" style="7" customWidth="1"/>
    <col min="3843" max="3843" width="30.85546875" style="7" customWidth="1"/>
    <col min="3844" max="3844" width="28.28515625" style="7" customWidth="1"/>
    <col min="3845" max="3845" width="10" style="7" customWidth="1"/>
    <col min="3846" max="4096" width="9.140625" style="7"/>
    <col min="4097" max="4097" width="5.5703125" style="7" customWidth="1"/>
    <col min="4098" max="4098" width="21.7109375" style="7" customWidth="1"/>
    <col min="4099" max="4099" width="30.85546875" style="7" customWidth="1"/>
    <col min="4100" max="4100" width="28.28515625" style="7" customWidth="1"/>
    <col min="4101" max="4101" width="10" style="7" customWidth="1"/>
    <col min="4102" max="4352" width="9.140625" style="7"/>
    <col min="4353" max="4353" width="5.5703125" style="7" customWidth="1"/>
    <col min="4354" max="4354" width="21.7109375" style="7" customWidth="1"/>
    <col min="4355" max="4355" width="30.85546875" style="7" customWidth="1"/>
    <col min="4356" max="4356" width="28.28515625" style="7" customWidth="1"/>
    <col min="4357" max="4357" width="10" style="7" customWidth="1"/>
    <col min="4358" max="4608" width="9.140625" style="7"/>
    <col min="4609" max="4609" width="5.5703125" style="7" customWidth="1"/>
    <col min="4610" max="4610" width="21.7109375" style="7" customWidth="1"/>
    <col min="4611" max="4611" width="30.85546875" style="7" customWidth="1"/>
    <col min="4612" max="4612" width="28.28515625" style="7" customWidth="1"/>
    <col min="4613" max="4613" width="10" style="7" customWidth="1"/>
    <col min="4614" max="4864" width="9.140625" style="7"/>
    <col min="4865" max="4865" width="5.5703125" style="7" customWidth="1"/>
    <col min="4866" max="4866" width="21.7109375" style="7" customWidth="1"/>
    <col min="4867" max="4867" width="30.85546875" style="7" customWidth="1"/>
    <col min="4868" max="4868" width="28.28515625" style="7" customWidth="1"/>
    <col min="4869" max="4869" width="10" style="7" customWidth="1"/>
    <col min="4870" max="5120" width="9.140625" style="7"/>
    <col min="5121" max="5121" width="5.5703125" style="7" customWidth="1"/>
    <col min="5122" max="5122" width="21.7109375" style="7" customWidth="1"/>
    <col min="5123" max="5123" width="30.85546875" style="7" customWidth="1"/>
    <col min="5124" max="5124" width="28.28515625" style="7" customWidth="1"/>
    <col min="5125" max="5125" width="10" style="7" customWidth="1"/>
    <col min="5126" max="5376" width="9.140625" style="7"/>
    <col min="5377" max="5377" width="5.5703125" style="7" customWidth="1"/>
    <col min="5378" max="5378" width="21.7109375" style="7" customWidth="1"/>
    <col min="5379" max="5379" width="30.85546875" style="7" customWidth="1"/>
    <col min="5380" max="5380" width="28.28515625" style="7" customWidth="1"/>
    <col min="5381" max="5381" width="10" style="7" customWidth="1"/>
    <col min="5382" max="5632" width="9.140625" style="7"/>
    <col min="5633" max="5633" width="5.5703125" style="7" customWidth="1"/>
    <col min="5634" max="5634" width="21.7109375" style="7" customWidth="1"/>
    <col min="5635" max="5635" width="30.85546875" style="7" customWidth="1"/>
    <col min="5636" max="5636" width="28.28515625" style="7" customWidth="1"/>
    <col min="5637" max="5637" width="10" style="7" customWidth="1"/>
    <col min="5638" max="5888" width="9.140625" style="7"/>
    <col min="5889" max="5889" width="5.5703125" style="7" customWidth="1"/>
    <col min="5890" max="5890" width="21.7109375" style="7" customWidth="1"/>
    <col min="5891" max="5891" width="30.85546875" style="7" customWidth="1"/>
    <col min="5892" max="5892" width="28.28515625" style="7" customWidth="1"/>
    <col min="5893" max="5893" width="10" style="7" customWidth="1"/>
    <col min="5894" max="6144" width="9.140625" style="7"/>
    <col min="6145" max="6145" width="5.5703125" style="7" customWidth="1"/>
    <col min="6146" max="6146" width="21.7109375" style="7" customWidth="1"/>
    <col min="6147" max="6147" width="30.85546875" style="7" customWidth="1"/>
    <col min="6148" max="6148" width="28.28515625" style="7" customWidth="1"/>
    <col min="6149" max="6149" width="10" style="7" customWidth="1"/>
    <col min="6150" max="6400" width="9.140625" style="7"/>
    <col min="6401" max="6401" width="5.5703125" style="7" customWidth="1"/>
    <col min="6402" max="6402" width="21.7109375" style="7" customWidth="1"/>
    <col min="6403" max="6403" width="30.85546875" style="7" customWidth="1"/>
    <col min="6404" max="6404" width="28.28515625" style="7" customWidth="1"/>
    <col min="6405" max="6405" width="10" style="7" customWidth="1"/>
    <col min="6406" max="6656" width="9.140625" style="7"/>
    <col min="6657" max="6657" width="5.5703125" style="7" customWidth="1"/>
    <col min="6658" max="6658" width="21.7109375" style="7" customWidth="1"/>
    <col min="6659" max="6659" width="30.85546875" style="7" customWidth="1"/>
    <col min="6660" max="6660" width="28.28515625" style="7" customWidth="1"/>
    <col min="6661" max="6661" width="10" style="7" customWidth="1"/>
    <col min="6662" max="6912" width="9.140625" style="7"/>
    <col min="6913" max="6913" width="5.5703125" style="7" customWidth="1"/>
    <col min="6914" max="6914" width="21.7109375" style="7" customWidth="1"/>
    <col min="6915" max="6915" width="30.85546875" style="7" customWidth="1"/>
    <col min="6916" max="6916" width="28.28515625" style="7" customWidth="1"/>
    <col min="6917" max="6917" width="10" style="7" customWidth="1"/>
    <col min="6918" max="7168" width="9.140625" style="7"/>
    <col min="7169" max="7169" width="5.5703125" style="7" customWidth="1"/>
    <col min="7170" max="7170" width="21.7109375" style="7" customWidth="1"/>
    <col min="7171" max="7171" width="30.85546875" style="7" customWidth="1"/>
    <col min="7172" max="7172" width="28.28515625" style="7" customWidth="1"/>
    <col min="7173" max="7173" width="10" style="7" customWidth="1"/>
    <col min="7174" max="7424" width="9.140625" style="7"/>
    <col min="7425" max="7425" width="5.5703125" style="7" customWidth="1"/>
    <col min="7426" max="7426" width="21.7109375" style="7" customWidth="1"/>
    <col min="7427" max="7427" width="30.85546875" style="7" customWidth="1"/>
    <col min="7428" max="7428" width="28.28515625" style="7" customWidth="1"/>
    <col min="7429" max="7429" width="10" style="7" customWidth="1"/>
    <col min="7430" max="7680" width="9.140625" style="7"/>
    <col min="7681" max="7681" width="5.5703125" style="7" customWidth="1"/>
    <col min="7682" max="7682" width="21.7109375" style="7" customWidth="1"/>
    <col min="7683" max="7683" width="30.85546875" style="7" customWidth="1"/>
    <col min="7684" max="7684" width="28.28515625" style="7" customWidth="1"/>
    <col min="7685" max="7685" width="10" style="7" customWidth="1"/>
    <col min="7686" max="7936" width="9.140625" style="7"/>
    <col min="7937" max="7937" width="5.5703125" style="7" customWidth="1"/>
    <col min="7938" max="7938" width="21.7109375" style="7" customWidth="1"/>
    <col min="7939" max="7939" width="30.85546875" style="7" customWidth="1"/>
    <col min="7940" max="7940" width="28.28515625" style="7" customWidth="1"/>
    <col min="7941" max="7941" width="10" style="7" customWidth="1"/>
    <col min="7942" max="8192" width="9.140625" style="7"/>
    <col min="8193" max="8193" width="5.5703125" style="7" customWidth="1"/>
    <col min="8194" max="8194" width="21.7109375" style="7" customWidth="1"/>
    <col min="8195" max="8195" width="30.85546875" style="7" customWidth="1"/>
    <col min="8196" max="8196" width="28.28515625" style="7" customWidth="1"/>
    <col min="8197" max="8197" width="10" style="7" customWidth="1"/>
    <col min="8198" max="8448" width="9.140625" style="7"/>
    <col min="8449" max="8449" width="5.5703125" style="7" customWidth="1"/>
    <col min="8450" max="8450" width="21.7109375" style="7" customWidth="1"/>
    <col min="8451" max="8451" width="30.85546875" style="7" customWidth="1"/>
    <col min="8452" max="8452" width="28.28515625" style="7" customWidth="1"/>
    <col min="8453" max="8453" width="10" style="7" customWidth="1"/>
    <col min="8454" max="8704" width="9.140625" style="7"/>
    <col min="8705" max="8705" width="5.5703125" style="7" customWidth="1"/>
    <col min="8706" max="8706" width="21.7109375" style="7" customWidth="1"/>
    <col min="8707" max="8707" width="30.85546875" style="7" customWidth="1"/>
    <col min="8708" max="8708" width="28.28515625" style="7" customWidth="1"/>
    <col min="8709" max="8709" width="10" style="7" customWidth="1"/>
    <col min="8710" max="8960" width="9.140625" style="7"/>
    <col min="8961" max="8961" width="5.5703125" style="7" customWidth="1"/>
    <col min="8962" max="8962" width="21.7109375" style="7" customWidth="1"/>
    <col min="8963" max="8963" width="30.85546875" style="7" customWidth="1"/>
    <col min="8964" max="8964" width="28.28515625" style="7" customWidth="1"/>
    <col min="8965" max="8965" width="10" style="7" customWidth="1"/>
    <col min="8966" max="9216" width="9.140625" style="7"/>
    <col min="9217" max="9217" width="5.5703125" style="7" customWidth="1"/>
    <col min="9218" max="9218" width="21.7109375" style="7" customWidth="1"/>
    <col min="9219" max="9219" width="30.85546875" style="7" customWidth="1"/>
    <col min="9220" max="9220" width="28.28515625" style="7" customWidth="1"/>
    <col min="9221" max="9221" width="10" style="7" customWidth="1"/>
    <col min="9222" max="9472" width="9.140625" style="7"/>
    <col min="9473" max="9473" width="5.5703125" style="7" customWidth="1"/>
    <col min="9474" max="9474" width="21.7109375" style="7" customWidth="1"/>
    <col min="9475" max="9475" width="30.85546875" style="7" customWidth="1"/>
    <col min="9476" max="9476" width="28.28515625" style="7" customWidth="1"/>
    <col min="9477" max="9477" width="10" style="7" customWidth="1"/>
    <col min="9478" max="9728" width="9.140625" style="7"/>
    <col min="9729" max="9729" width="5.5703125" style="7" customWidth="1"/>
    <col min="9730" max="9730" width="21.7109375" style="7" customWidth="1"/>
    <col min="9731" max="9731" width="30.85546875" style="7" customWidth="1"/>
    <col min="9732" max="9732" width="28.28515625" style="7" customWidth="1"/>
    <col min="9733" max="9733" width="10" style="7" customWidth="1"/>
    <col min="9734" max="9984" width="9.140625" style="7"/>
    <col min="9985" max="9985" width="5.5703125" style="7" customWidth="1"/>
    <col min="9986" max="9986" width="21.7109375" style="7" customWidth="1"/>
    <col min="9987" max="9987" width="30.85546875" style="7" customWidth="1"/>
    <col min="9988" max="9988" width="28.28515625" style="7" customWidth="1"/>
    <col min="9989" max="9989" width="10" style="7" customWidth="1"/>
    <col min="9990" max="10240" width="9.140625" style="7"/>
    <col min="10241" max="10241" width="5.5703125" style="7" customWidth="1"/>
    <col min="10242" max="10242" width="21.7109375" style="7" customWidth="1"/>
    <col min="10243" max="10243" width="30.85546875" style="7" customWidth="1"/>
    <col min="10244" max="10244" width="28.28515625" style="7" customWidth="1"/>
    <col min="10245" max="10245" width="10" style="7" customWidth="1"/>
    <col min="10246" max="10496" width="9.140625" style="7"/>
    <col min="10497" max="10497" width="5.5703125" style="7" customWidth="1"/>
    <col min="10498" max="10498" width="21.7109375" style="7" customWidth="1"/>
    <col min="10499" max="10499" width="30.85546875" style="7" customWidth="1"/>
    <col min="10500" max="10500" width="28.28515625" style="7" customWidth="1"/>
    <col min="10501" max="10501" width="10" style="7" customWidth="1"/>
    <col min="10502" max="10752" width="9.140625" style="7"/>
    <col min="10753" max="10753" width="5.5703125" style="7" customWidth="1"/>
    <col min="10754" max="10754" width="21.7109375" style="7" customWidth="1"/>
    <col min="10755" max="10755" width="30.85546875" style="7" customWidth="1"/>
    <col min="10756" max="10756" width="28.28515625" style="7" customWidth="1"/>
    <col min="10757" max="10757" width="10" style="7" customWidth="1"/>
    <col min="10758" max="11008" width="9.140625" style="7"/>
    <col min="11009" max="11009" width="5.5703125" style="7" customWidth="1"/>
    <col min="11010" max="11010" width="21.7109375" style="7" customWidth="1"/>
    <col min="11011" max="11011" width="30.85546875" style="7" customWidth="1"/>
    <col min="11012" max="11012" width="28.28515625" style="7" customWidth="1"/>
    <col min="11013" max="11013" width="10" style="7" customWidth="1"/>
    <col min="11014" max="11264" width="9.140625" style="7"/>
    <col min="11265" max="11265" width="5.5703125" style="7" customWidth="1"/>
    <col min="11266" max="11266" width="21.7109375" style="7" customWidth="1"/>
    <col min="11267" max="11267" width="30.85546875" style="7" customWidth="1"/>
    <col min="11268" max="11268" width="28.28515625" style="7" customWidth="1"/>
    <col min="11269" max="11269" width="10" style="7" customWidth="1"/>
    <col min="11270" max="11520" width="9.140625" style="7"/>
    <col min="11521" max="11521" width="5.5703125" style="7" customWidth="1"/>
    <col min="11522" max="11522" width="21.7109375" style="7" customWidth="1"/>
    <col min="11523" max="11523" width="30.85546875" style="7" customWidth="1"/>
    <col min="11524" max="11524" width="28.28515625" style="7" customWidth="1"/>
    <col min="11525" max="11525" width="10" style="7" customWidth="1"/>
    <col min="11526" max="11776" width="9.140625" style="7"/>
    <col min="11777" max="11777" width="5.5703125" style="7" customWidth="1"/>
    <col min="11778" max="11778" width="21.7109375" style="7" customWidth="1"/>
    <col min="11779" max="11779" width="30.85546875" style="7" customWidth="1"/>
    <col min="11780" max="11780" width="28.28515625" style="7" customWidth="1"/>
    <col min="11781" max="11781" width="10" style="7" customWidth="1"/>
    <col min="11782" max="12032" width="9.140625" style="7"/>
    <col min="12033" max="12033" width="5.5703125" style="7" customWidth="1"/>
    <col min="12034" max="12034" width="21.7109375" style="7" customWidth="1"/>
    <col min="12035" max="12035" width="30.85546875" style="7" customWidth="1"/>
    <col min="12036" max="12036" width="28.28515625" style="7" customWidth="1"/>
    <col min="12037" max="12037" width="10" style="7" customWidth="1"/>
    <col min="12038" max="12288" width="9.140625" style="7"/>
    <col min="12289" max="12289" width="5.5703125" style="7" customWidth="1"/>
    <col min="12290" max="12290" width="21.7109375" style="7" customWidth="1"/>
    <col min="12291" max="12291" width="30.85546875" style="7" customWidth="1"/>
    <col min="12292" max="12292" width="28.28515625" style="7" customWidth="1"/>
    <col min="12293" max="12293" width="10" style="7" customWidth="1"/>
    <col min="12294" max="12544" width="9.140625" style="7"/>
    <col min="12545" max="12545" width="5.5703125" style="7" customWidth="1"/>
    <col min="12546" max="12546" width="21.7109375" style="7" customWidth="1"/>
    <col min="12547" max="12547" width="30.85546875" style="7" customWidth="1"/>
    <col min="12548" max="12548" width="28.28515625" style="7" customWidth="1"/>
    <col min="12549" max="12549" width="10" style="7" customWidth="1"/>
    <col min="12550" max="12800" width="9.140625" style="7"/>
    <col min="12801" max="12801" width="5.5703125" style="7" customWidth="1"/>
    <col min="12802" max="12802" width="21.7109375" style="7" customWidth="1"/>
    <col min="12803" max="12803" width="30.85546875" style="7" customWidth="1"/>
    <col min="12804" max="12804" width="28.28515625" style="7" customWidth="1"/>
    <col min="12805" max="12805" width="10" style="7" customWidth="1"/>
    <col min="12806" max="13056" width="9.140625" style="7"/>
    <col min="13057" max="13057" width="5.5703125" style="7" customWidth="1"/>
    <col min="13058" max="13058" width="21.7109375" style="7" customWidth="1"/>
    <col min="13059" max="13059" width="30.85546875" style="7" customWidth="1"/>
    <col min="13060" max="13060" width="28.28515625" style="7" customWidth="1"/>
    <col min="13061" max="13061" width="10" style="7" customWidth="1"/>
    <col min="13062" max="13312" width="9.140625" style="7"/>
    <col min="13313" max="13313" width="5.5703125" style="7" customWidth="1"/>
    <col min="13314" max="13314" width="21.7109375" style="7" customWidth="1"/>
    <col min="13315" max="13315" width="30.85546875" style="7" customWidth="1"/>
    <col min="13316" max="13316" width="28.28515625" style="7" customWidth="1"/>
    <col min="13317" max="13317" width="10" style="7" customWidth="1"/>
    <col min="13318" max="13568" width="9.140625" style="7"/>
    <col min="13569" max="13569" width="5.5703125" style="7" customWidth="1"/>
    <col min="13570" max="13570" width="21.7109375" style="7" customWidth="1"/>
    <col min="13571" max="13571" width="30.85546875" style="7" customWidth="1"/>
    <col min="13572" max="13572" width="28.28515625" style="7" customWidth="1"/>
    <col min="13573" max="13573" width="10" style="7" customWidth="1"/>
    <col min="13574" max="13824" width="9.140625" style="7"/>
    <col min="13825" max="13825" width="5.5703125" style="7" customWidth="1"/>
    <col min="13826" max="13826" width="21.7109375" style="7" customWidth="1"/>
    <col min="13827" max="13827" width="30.85546875" style="7" customWidth="1"/>
    <col min="13828" max="13828" width="28.28515625" style="7" customWidth="1"/>
    <col min="13829" max="13829" width="10" style="7" customWidth="1"/>
    <col min="13830" max="14080" width="9.140625" style="7"/>
    <col min="14081" max="14081" width="5.5703125" style="7" customWidth="1"/>
    <col min="14082" max="14082" width="21.7109375" style="7" customWidth="1"/>
    <col min="14083" max="14083" width="30.85546875" style="7" customWidth="1"/>
    <col min="14084" max="14084" width="28.28515625" style="7" customWidth="1"/>
    <col min="14085" max="14085" width="10" style="7" customWidth="1"/>
    <col min="14086" max="14336" width="9.140625" style="7"/>
    <col min="14337" max="14337" width="5.5703125" style="7" customWidth="1"/>
    <col min="14338" max="14338" width="21.7109375" style="7" customWidth="1"/>
    <col min="14339" max="14339" width="30.85546875" style="7" customWidth="1"/>
    <col min="14340" max="14340" width="28.28515625" style="7" customWidth="1"/>
    <col min="14341" max="14341" width="10" style="7" customWidth="1"/>
    <col min="14342" max="14592" width="9.140625" style="7"/>
    <col min="14593" max="14593" width="5.5703125" style="7" customWidth="1"/>
    <col min="14594" max="14594" width="21.7109375" style="7" customWidth="1"/>
    <col min="14595" max="14595" width="30.85546875" style="7" customWidth="1"/>
    <col min="14596" max="14596" width="28.28515625" style="7" customWidth="1"/>
    <col min="14597" max="14597" width="10" style="7" customWidth="1"/>
    <col min="14598" max="14848" width="9.140625" style="7"/>
    <col min="14849" max="14849" width="5.5703125" style="7" customWidth="1"/>
    <col min="14850" max="14850" width="21.7109375" style="7" customWidth="1"/>
    <col min="14851" max="14851" width="30.85546875" style="7" customWidth="1"/>
    <col min="14852" max="14852" width="28.28515625" style="7" customWidth="1"/>
    <col min="14853" max="14853" width="10" style="7" customWidth="1"/>
    <col min="14854" max="15104" width="9.140625" style="7"/>
    <col min="15105" max="15105" width="5.5703125" style="7" customWidth="1"/>
    <col min="15106" max="15106" width="21.7109375" style="7" customWidth="1"/>
    <col min="15107" max="15107" width="30.85546875" style="7" customWidth="1"/>
    <col min="15108" max="15108" width="28.28515625" style="7" customWidth="1"/>
    <col min="15109" max="15109" width="10" style="7" customWidth="1"/>
    <col min="15110" max="15360" width="9.140625" style="7"/>
    <col min="15361" max="15361" width="5.5703125" style="7" customWidth="1"/>
    <col min="15362" max="15362" width="21.7109375" style="7" customWidth="1"/>
    <col min="15363" max="15363" width="30.85546875" style="7" customWidth="1"/>
    <col min="15364" max="15364" width="28.28515625" style="7" customWidth="1"/>
    <col min="15365" max="15365" width="10" style="7" customWidth="1"/>
    <col min="15366" max="15616" width="9.140625" style="7"/>
    <col min="15617" max="15617" width="5.5703125" style="7" customWidth="1"/>
    <col min="15618" max="15618" width="21.7109375" style="7" customWidth="1"/>
    <col min="15619" max="15619" width="30.85546875" style="7" customWidth="1"/>
    <col min="15620" max="15620" width="28.28515625" style="7" customWidth="1"/>
    <col min="15621" max="15621" width="10" style="7" customWidth="1"/>
    <col min="15622" max="15872" width="9.140625" style="7"/>
    <col min="15873" max="15873" width="5.5703125" style="7" customWidth="1"/>
    <col min="15874" max="15874" width="21.7109375" style="7" customWidth="1"/>
    <col min="15875" max="15875" width="30.85546875" style="7" customWidth="1"/>
    <col min="15876" max="15876" width="28.28515625" style="7" customWidth="1"/>
    <col min="15877" max="15877" width="10" style="7" customWidth="1"/>
    <col min="15878" max="16128" width="9.140625" style="7"/>
    <col min="16129" max="16129" width="5.5703125" style="7" customWidth="1"/>
    <col min="16130" max="16130" width="21.7109375" style="7" customWidth="1"/>
    <col min="16131" max="16131" width="30.85546875" style="7" customWidth="1"/>
    <col min="16132" max="16132" width="28.28515625" style="7" customWidth="1"/>
    <col min="16133" max="16133" width="10" style="7" customWidth="1"/>
    <col min="16134" max="16384" width="9.140625" style="7"/>
  </cols>
  <sheetData>
    <row r="1" spans="1:254" x14ac:dyDescent="0.55000000000000004">
      <c r="B1" s="170" t="s">
        <v>31</v>
      </c>
      <c r="C1" s="170"/>
      <c r="D1" s="170"/>
      <c r="E1" s="123"/>
      <c r="F1" s="7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x14ac:dyDescent="0.55000000000000004">
      <c r="B2" s="14"/>
      <c r="C2" s="14"/>
      <c r="D2" s="14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ht="27.75" x14ac:dyDescent="0.65">
      <c r="A3" s="6" t="s">
        <v>223</v>
      </c>
      <c r="B3" s="6"/>
      <c r="C3" s="6"/>
      <c r="D3" s="6"/>
      <c r="E3" s="6"/>
      <c r="F3" s="6"/>
    </row>
    <row r="4" spans="1:254" ht="27.75" x14ac:dyDescent="0.65">
      <c r="A4" s="166" t="s">
        <v>224</v>
      </c>
      <c r="B4" s="166"/>
      <c r="C4" s="166"/>
      <c r="D4" s="166"/>
      <c r="E4" s="166"/>
      <c r="F4" s="6"/>
    </row>
    <row r="5" spans="1:254" ht="27.75" x14ac:dyDescent="0.65">
      <c r="A5" s="166" t="s">
        <v>61</v>
      </c>
      <c r="B5" s="166"/>
      <c r="C5" s="166"/>
      <c r="D5" s="166"/>
      <c r="E5" s="166"/>
    </row>
    <row r="6" spans="1:254" ht="21" customHeight="1" x14ac:dyDescent="0.65">
      <c r="A6" s="71"/>
      <c r="B6" s="71"/>
      <c r="C6" s="71"/>
      <c r="D6" s="71"/>
      <c r="E6" s="71"/>
    </row>
    <row r="7" spans="1:254" x14ac:dyDescent="0.55000000000000004">
      <c r="B7" s="11" t="s">
        <v>228</v>
      </c>
      <c r="C7" s="11"/>
      <c r="D7" s="11"/>
      <c r="E7" s="11"/>
      <c r="F7" s="11"/>
      <c r="G7" s="11"/>
    </row>
    <row r="8" spans="1:254" x14ac:dyDescent="0.55000000000000004">
      <c r="B8" s="11" t="s">
        <v>278</v>
      </c>
      <c r="C8" s="11"/>
      <c r="D8" s="11"/>
      <c r="E8" s="11"/>
      <c r="F8" s="11"/>
      <c r="G8" s="11"/>
    </row>
    <row r="9" spans="1:254" x14ac:dyDescent="0.55000000000000004">
      <c r="B9" s="11" t="s">
        <v>279</v>
      </c>
      <c r="C9" s="11"/>
      <c r="D9" s="11"/>
      <c r="E9" s="11"/>
      <c r="F9" s="11"/>
      <c r="G9" s="11"/>
    </row>
    <row r="10" spans="1:254" ht="18" customHeight="1" x14ac:dyDescent="0.55000000000000004"/>
    <row r="11" spans="1:254" x14ac:dyDescent="0.55000000000000004">
      <c r="B11" s="15" t="s">
        <v>32</v>
      </c>
    </row>
    <row r="12" spans="1:254" x14ac:dyDescent="0.55000000000000004">
      <c r="B12" s="15" t="s">
        <v>75</v>
      </c>
    </row>
    <row r="13" spans="1:254" s="8" customFormat="1" x14ac:dyDescent="0.2">
      <c r="B13" s="16" t="s">
        <v>73</v>
      </c>
      <c r="C13" s="16" t="s">
        <v>27</v>
      </c>
      <c r="D13" s="16" t="s">
        <v>33</v>
      </c>
    </row>
    <row r="14" spans="1:254" x14ac:dyDescent="0.55000000000000004">
      <c r="B14" s="17" t="s">
        <v>71</v>
      </c>
      <c r="C14" s="17">
        <f>'Form Responses 1'!B258</f>
        <v>187</v>
      </c>
      <c r="D14" s="18">
        <f>C14*100/250</f>
        <v>74.8</v>
      </c>
    </row>
    <row r="15" spans="1:254" x14ac:dyDescent="0.55000000000000004">
      <c r="B15" s="17" t="s">
        <v>72</v>
      </c>
      <c r="C15" s="17">
        <f>'Form Responses 1'!B259</f>
        <v>63</v>
      </c>
      <c r="D15" s="18">
        <f>C15*100/250</f>
        <v>25.2</v>
      </c>
    </row>
    <row r="16" spans="1:254" x14ac:dyDescent="0.55000000000000004">
      <c r="B16" s="16" t="s">
        <v>25</v>
      </c>
      <c r="C16" s="16">
        <f>SUM(C14:C15)</f>
        <v>250</v>
      </c>
      <c r="D16" s="19">
        <f>C16*100/250</f>
        <v>100</v>
      </c>
    </row>
    <row r="17" spans="1:7" ht="18.75" customHeight="1" x14ac:dyDescent="0.55000000000000004"/>
    <row r="18" spans="1:7" x14ac:dyDescent="0.55000000000000004">
      <c r="B18" s="12" t="s">
        <v>70</v>
      </c>
    </row>
    <row r="19" spans="1:7" x14ac:dyDescent="0.55000000000000004">
      <c r="B19" s="12" t="s">
        <v>229</v>
      </c>
    </row>
    <row r="20" spans="1:7" ht="17.25" customHeight="1" x14ac:dyDescent="0.55000000000000004"/>
    <row r="21" spans="1:7" x14ac:dyDescent="0.55000000000000004">
      <c r="A21" s="15" t="s">
        <v>78</v>
      </c>
      <c r="C21" s="7"/>
      <c r="D21" s="7"/>
      <c r="E21" s="9"/>
      <c r="F21" s="9"/>
      <c r="G21" s="9"/>
    </row>
    <row r="22" spans="1:7" x14ac:dyDescent="0.55000000000000004">
      <c r="A22" s="57"/>
      <c r="B22" s="7" t="s">
        <v>43</v>
      </c>
      <c r="C22" s="7"/>
      <c r="D22" s="7"/>
      <c r="E22" s="9"/>
      <c r="F22" s="9"/>
      <c r="G22" s="9"/>
    </row>
    <row r="23" spans="1:7" s="8" customFormat="1" x14ac:dyDescent="0.2">
      <c r="B23" s="16" t="s">
        <v>73</v>
      </c>
      <c r="C23" s="16" t="s">
        <v>27</v>
      </c>
      <c r="D23" s="16" t="s">
        <v>33</v>
      </c>
    </row>
    <row r="24" spans="1:7" s="8" customFormat="1" ht="22.5" customHeight="1" x14ac:dyDescent="0.55000000000000004">
      <c r="B24" s="98" t="s">
        <v>57</v>
      </c>
      <c r="C24" s="58">
        <f>'Form Responses 1'!M252</f>
        <v>170</v>
      </c>
      <c r="D24" s="20">
        <f t="shared" ref="D24:D31" si="0">C24*100/$C$31</f>
        <v>20.408163265306122</v>
      </c>
    </row>
    <row r="25" spans="1:7" s="8" customFormat="1" ht="22.5" customHeight="1" x14ac:dyDescent="0.55000000000000004">
      <c r="B25" s="98" t="s">
        <v>44</v>
      </c>
      <c r="C25" s="58">
        <f>'Form Responses 1'!G252</f>
        <v>158</v>
      </c>
      <c r="D25" s="20">
        <f t="shared" si="0"/>
        <v>18.967587034813924</v>
      </c>
    </row>
    <row r="26" spans="1:7" s="8" customFormat="1" ht="22.5" customHeight="1" x14ac:dyDescent="0.55000000000000004">
      <c r="B26" s="98" t="s">
        <v>59</v>
      </c>
      <c r="C26" s="58">
        <f>'Form Responses 1'!I252</f>
        <v>139</v>
      </c>
      <c r="D26" s="20">
        <f t="shared" si="0"/>
        <v>16.686674669867948</v>
      </c>
    </row>
    <row r="27" spans="1:7" s="8" customFormat="1" ht="22.5" customHeight="1" x14ac:dyDescent="0.55000000000000004">
      <c r="B27" s="98" t="s">
        <v>58</v>
      </c>
      <c r="C27" s="58">
        <f>'Form Responses 1'!L252</f>
        <v>126</v>
      </c>
      <c r="D27" s="20">
        <f t="shared" si="0"/>
        <v>15.126050420168067</v>
      </c>
    </row>
    <row r="28" spans="1:7" s="8" customFormat="1" ht="22.5" customHeight="1" x14ac:dyDescent="0.55000000000000004">
      <c r="B28" s="98" t="s">
        <v>230</v>
      </c>
      <c r="C28" s="58">
        <f>'Form Responses 1'!J252</f>
        <v>98</v>
      </c>
      <c r="D28" s="20">
        <f t="shared" si="0"/>
        <v>11.764705882352942</v>
      </c>
    </row>
    <row r="29" spans="1:7" s="8" customFormat="1" ht="22.5" customHeight="1" x14ac:dyDescent="0.55000000000000004">
      <c r="B29" s="98" t="s">
        <v>60</v>
      </c>
      <c r="C29" s="58">
        <f>'Form Responses 1'!H252</f>
        <v>67</v>
      </c>
      <c r="D29" s="20">
        <f t="shared" si="0"/>
        <v>8.043217286914766</v>
      </c>
    </row>
    <row r="30" spans="1:7" s="8" customFormat="1" ht="22.5" customHeight="1" x14ac:dyDescent="0.55000000000000004">
      <c r="B30" s="98" t="s">
        <v>45</v>
      </c>
      <c r="C30" s="58">
        <f>'Form Responses 1'!K252</f>
        <v>75</v>
      </c>
      <c r="D30" s="20">
        <f t="shared" si="0"/>
        <v>9.0036014405762312</v>
      </c>
    </row>
    <row r="31" spans="1:7" ht="22.5" customHeight="1" x14ac:dyDescent="0.55000000000000004">
      <c r="B31" s="16" t="s">
        <v>25</v>
      </c>
      <c r="C31" s="99">
        <f>SUM(C24:C30)</f>
        <v>833</v>
      </c>
      <c r="D31" s="22">
        <f t="shared" si="0"/>
        <v>100</v>
      </c>
    </row>
    <row r="32" spans="1:7" ht="22.5" customHeight="1" x14ac:dyDescent="0.55000000000000004">
      <c r="B32" s="139"/>
      <c r="C32" s="140"/>
      <c r="D32" s="137"/>
    </row>
  </sheetData>
  <mergeCells count="3">
    <mergeCell ref="A4:E4"/>
    <mergeCell ref="A5:E5"/>
    <mergeCell ref="B1:D1"/>
  </mergeCells>
  <pageMargins left="0.70866141732283472" right="0" top="0.35433070866141736" bottom="0.74803149606299213" header="0.31496062992125984" footer="0.31496062992125984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H19"/>
  <sheetViews>
    <sheetView workbookViewId="0">
      <selection activeCell="E16" sqref="E16"/>
    </sheetView>
  </sheetViews>
  <sheetFormatPr defaultRowHeight="12.75" x14ac:dyDescent="0.2"/>
  <cols>
    <col min="1" max="3" width="9.140625" style="59"/>
    <col min="4" max="4" width="28" style="59" customWidth="1"/>
    <col min="5" max="5" width="14.85546875" style="59" customWidth="1"/>
    <col min="6" max="6" width="16" style="59" customWidth="1"/>
    <col min="7" max="7" width="7.85546875" style="59" customWidth="1"/>
    <col min="8" max="8" width="16.42578125" style="59" customWidth="1"/>
    <col min="9" max="259" width="9.140625" style="59"/>
    <col min="260" max="260" width="32.85546875" style="59" customWidth="1"/>
    <col min="261" max="261" width="16.42578125" style="59" customWidth="1"/>
    <col min="262" max="262" width="20.7109375" style="59" customWidth="1"/>
    <col min="263" max="263" width="7.85546875" style="59" customWidth="1"/>
    <col min="264" max="264" width="16.42578125" style="59" customWidth="1"/>
    <col min="265" max="515" width="9.140625" style="59"/>
    <col min="516" max="516" width="32.85546875" style="59" customWidth="1"/>
    <col min="517" max="517" width="16.42578125" style="59" customWidth="1"/>
    <col min="518" max="518" width="20.7109375" style="59" customWidth="1"/>
    <col min="519" max="519" width="7.85546875" style="59" customWidth="1"/>
    <col min="520" max="520" width="16.42578125" style="59" customWidth="1"/>
    <col min="521" max="771" width="9.140625" style="59"/>
    <col min="772" max="772" width="32.85546875" style="59" customWidth="1"/>
    <col min="773" max="773" width="16.42578125" style="59" customWidth="1"/>
    <col min="774" max="774" width="20.7109375" style="59" customWidth="1"/>
    <col min="775" max="775" width="7.85546875" style="59" customWidth="1"/>
    <col min="776" max="776" width="16.42578125" style="59" customWidth="1"/>
    <col min="777" max="1027" width="9.140625" style="59"/>
    <col min="1028" max="1028" width="32.85546875" style="59" customWidth="1"/>
    <col min="1029" max="1029" width="16.42578125" style="59" customWidth="1"/>
    <col min="1030" max="1030" width="20.7109375" style="59" customWidth="1"/>
    <col min="1031" max="1031" width="7.85546875" style="59" customWidth="1"/>
    <col min="1032" max="1032" width="16.42578125" style="59" customWidth="1"/>
    <col min="1033" max="1283" width="9.140625" style="59"/>
    <col min="1284" max="1284" width="32.85546875" style="59" customWidth="1"/>
    <col min="1285" max="1285" width="16.42578125" style="59" customWidth="1"/>
    <col min="1286" max="1286" width="20.7109375" style="59" customWidth="1"/>
    <col min="1287" max="1287" width="7.85546875" style="59" customWidth="1"/>
    <col min="1288" max="1288" width="16.42578125" style="59" customWidth="1"/>
    <col min="1289" max="1539" width="9.140625" style="59"/>
    <col min="1540" max="1540" width="32.85546875" style="59" customWidth="1"/>
    <col min="1541" max="1541" width="16.42578125" style="59" customWidth="1"/>
    <col min="1542" max="1542" width="20.7109375" style="59" customWidth="1"/>
    <col min="1543" max="1543" width="7.85546875" style="59" customWidth="1"/>
    <col min="1544" max="1544" width="16.42578125" style="59" customWidth="1"/>
    <col min="1545" max="1795" width="9.140625" style="59"/>
    <col min="1796" max="1796" width="32.85546875" style="59" customWidth="1"/>
    <col min="1797" max="1797" width="16.42578125" style="59" customWidth="1"/>
    <col min="1798" max="1798" width="20.7109375" style="59" customWidth="1"/>
    <col min="1799" max="1799" width="7.85546875" style="59" customWidth="1"/>
    <col min="1800" max="1800" width="16.42578125" style="59" customWidth="1"/>
    <col min="1801" max="2051" width="9.140625" style="59"/>
    <col min="2052" max="2052" width="32.85546875" style="59" customWidth="1"/>
    <col min="2053" max="2053" width="16.42578125" style="59" customWidth="1"/>
    <col min="2054" max="2054" width="20.7109375" style="59" customWidth="1"/>
    <col min="2055" max="2055" width="7.85546875" style="59" customWidth="1"/>
    <col min="2056" max="2056" width="16.42578125" style="59" customWidth="1"/>
    <col min="2057" max="2307" width="9.140625" style="59"/>
    <col min="2308" max="2308" width="32.85546875" style="59" customWidth="1"/>
    <col min="2309" max="2309" width="16.42578125" style="59" customWidth="1"/>
    <col min="2310" max="2310" width="20.7109375" style="59" customWidth="1"/>
    <col min="2311" max="2311" width="7.85546875" style="59" customWidth="1"/>
    <col min="2312" max="2312" width="16.42578125" style="59" customWidth="1"/>
    <col min="2313" max="2563" width="9.140625" style="59"/>
    <col min="2564" max="2564" width="32.85546875" style="59" customWidth="1"/>
    <col min="2565" max="2565" width="16.42578125" style="59" customWidth="1"/>
    <col min="2566" max="2566" width="20.7109375" style="59" customWidth="1"/>
    <col min="2567" max="2567" width="7.85546875" style="59" customWidth="1"/>
    <col min="2568" max="2568" width="16.42578125" style="59" customWidth="1"/>
    <col min="2569" max="2819" width="9.140625" style="59"/>
    <col min="2820" max="2820" width="32.85546875" style="59" customWidth="1"/>
    <col min="2821" max="2821" width="16.42578125" style="59" customWidth="1"/>
    <col min="2822" max="2822" width="20.7109375" style="59" customWidth="1"/>
    <col min="2823" max="2823" width="7.85546875" style="59" customWidth="1"/>
    <col min="2824" max="2824" width="16.42578125" style="59" customWidth="1"/>
    <col min="2825" max="3075" width="9.140625" style="59"/>
    <col min="3076" max="3076" width="32.85546875" style="59" customWidth="1"/>
    <col min="3077" max="3077" width="16.42578125" style="59" customWidth="1"/>
    <col min="3078" max="3078" width="20.7109375" style="59" customWidth="1"/>
    <col min="3079" max="3079" width="7.85546875" style="59" customWidth="1"/>
    <col min="3080" max="3080" width="16.42578125" style="59" customWidth="1"/>
    <col min="3081" max="3331" width="9.140625" style="59"/>
    <col min="3332" max="3332" width="32.85546875" style="59" customWidth="1"/>
    <col min="3333" max="3333" width="16.42578125" style="59" customWidth="1"/>
    <col min="3334" max="3334" width="20.7109375" style="59" customWidth="1"/>
    <col min="3335" max="3335" width="7.85546875" style="59" customWidth="1"/>
    <col min="3336" max="3336" width="16.42578125" style="59" customWidth="1"/>
    <col min="3337" max="3587" width="9.140625" style="59"/>
    <col min="3588" max="3588" width="32.85546875" style="59" customWidth="1"/>
    <col min="3589" max="3589" width="16.42578125" style="59" customWidth="1"/>
    <col min="3590" max="3590" width="20.7109375" style="59" customWidth="1"/>
    <col min="3591" max="3591" width="7.85546875" style="59" customWidth="1"/>
    <col min="3592" max="3592" width="16.42578125" style="59" customWidth="1"/>
    <col min="3593" max="3843" width="9.140625" style="59"/>
    <col min="3844" max="3844" width="32.85546875" style="59" customWidth="1"/>
    <col min="3845" max="3845" width="16.42578125" style="59" customWidth="1"/>
    <col min="3846" max="3846" width="20.7109375" style="59" customWidth="1"/>
    <col min="3847" max="3847" width="7.85546875" style="59" customWidth="1"/>
    <col min="3848" max="3848" width="16.42578125" style="59" customWidth="1"/>
    <col min="3849" max="4099" width="9.140625" style="59"/>
    <col min="4100" max="4100" width="32.85546875" style="59" customWidth="1"/>
    <col min="4101" max="4101" width="16.42578125" style="59" customWidth="1"/>
    <col min="4102" max="4102" width="20.7109375" style="59" customWidth="1"/>
    <col min="4103" max="4103" width="7.85546875" style="59" customWidth="1"/>
    <col min="4104" max="4104" width="16.42578125" style="59" customWidth="1"/>
    <col min="4105" max="4355" width="9.140625" style="59"/>
    <col min="4356" max="4356" width="32.85546875" style="59" customWidth="1"/>
    <col min="4357" max="4357" width="16.42578125" style="59" customWidth="1"/>
    <col min="4358" max="4358" width="20.7109375" style="59" customWidth="1"/>
    <col min="4359" max="4359" width="7.85546875" style="59" customWidth="1"/>
    <col min="4360" max="4360" width="16.42578125" style="59" customWidth="1"/>
    <col min="4361" max="4611" width="9.140625" style="59"/>
    <col min="4612" max="4612" width="32.85546875" style="59" customWidth="1"/>
    <col min="4613" max="4613" width="16.42578125" style="59" customWidth="1"/>
    <col min="4614" max="4614" width="20.7109375" style="59" customWidth="1"/>
    <col min="4615" max="4615" width="7.85546875" style="59" customWidth="1"/>
    <col min="4616" max="4616" width="16.42578125" style="59" customWidth="1"/>
    <col min="4617" max="4867" width="9.140625" style="59"/>
    <col min="4868" max="4868" width="32.85546875" style="59" customWidth="1"/>
    <col min="4869" max="4869" width="16.42578125" style="59" customWidth="1"/>
    <col min="4870" max="4870" width="20.7109375" style="59" customWidth="1"/>
    <col min="4871" max="4871" width="7.85546875" style="59" customWidth="1"/>
    <col min="4872" max="4872" width="16.42578125" style="59" customWidth="1"/>
    <col min="4873" max="5123" width="9.140625" style="59"/>
    <col min="5124" max="5124" width="32.85546875" style="59" customWidth="1"/>
    <col min="5125" max="5125" width="16.42578125" style="59" customWidth="1"/>
    <col min="5126" max="5126" width="20.7109375" style="59" customWidth="1"/>
    <col min="5127" max="5127" width="7.85546875" style="59" customWidth="1"/>
    <col min="5128" max="5128" width="16.42578125" style="59" customWidth="1"/>
    <col min="5129" max="5379" width="9.140625" style="59"/>
    <col min="5380" max="5380" width="32.85546875" style="59" customWidth="1"/>
    <col min="5381" max="5381" width="16.42578125" style="59" customWidth="1"/>
    <col min="5382" max="5382" width="20.7109375" style="59" customWidth="1"/>
    <col min="5383" max="5383" width="7.85546875" style="59" customWidth="1"/>
    <col min="5384" max="5384" width="16.42578125" style="59" customWidth="1"/>
    <col min="5385" max="5635" width="9.140625" style="59"/>
    <col min="5636" max="5636" width="32.85546875" style="59" customWidth="1"/>
    <col min="5637" max="5637" width="16.42578125" style="59" customWidth="1"/>
    <col min="5638" max="5638" width="20.7109375" style="59" customWidth="1"/>
    <col min="5639" max="5639" width="7.85546875" style="59" customWidth="1"/>
    <col min="5640" max="5640" width="16.42578125" style="59" customWidth="1"/>
    <col min="5641" max="5891" width="9.140625" style="59"/>
    <col min="5892" max="5892" width="32.85546875" style="59" customWidth="1"/>
    <col min="5893" max="5893" width="16.42578125" style="59" customWidth="1"/>
    <col min="5894" max="5894" width="20.7109375" style="59" customWidth="1"/>
    <col min="5895" max="5895" width="7.85546875" style="59" customWidth="1"/>
    <col min="5896" max="5896" width="16.42578125" style="59" customWidth="1"/>
    <col min="5897" max="6147" width="9.140625" style="59"/>
    <col min="6148" max="6148" width="32.85546875" style="59" customWidth="1"/>
    <col min="6149" max="6149" width="16.42578125" style="59" customWidth="1"/>
    <col min="6150" max="6150" width="20.7109375" style="59" customWidth="1"/>
    <col min="6151" max="6151" width="7.85546875" style="59" customWidth="1"/>
    <col min="6152" max="6152" width="16.42578125" style="59" customWidth="1"/>
    <col min="6153" max="6403" width="9.140625" style="59"/>
    <col min="6404" max="6404" width="32.85546875" style="59" customWidth="1"/>
    <col min="6405" max="6405" width="16.42578125" style="59" customWidth="1"/>
    <col min="6406" max="6406" width="20.7109375" style="59" customWidth="1"/>
    <col min="6407" max="6407" width="7.85546875" style="59" customWidth="1"/>
    <col min="6408" max="6408" width="16.42578125" style="59" customWidth="1"/>
    <col min="6409" max="6659" width="9.140625" style="59"/>
    <col min="6660" max="6660" width="32.85546875" style="59" customWidth="1"/>
    <col min="6661" max="6661" width="16.42578125" style="59" customWidth="1"/>
    <col min="6662" max="6662" width="20.7109375" style="59" customWidth="1"/>
    <col min="6663" max="6663" width="7.85546875" style="59" customWidth="1"/>
    <col min="6664" max="6664" width="16.42578125" style="59" customWidth="1"/>
    <col min="6665" max="6915" width="9.140625" style="59"/>
    <col min="6916" max="6916" width="32.85546875" style="59" customWidth="1"/>
    <col min="6917" max="6917" width="16.42578125" style="59" customWidth="1"/>
    <col min="6918" max="6918" width="20.7109375" style="59" customWidth="1"/>
    <col min="6919" max="6919" width="7.85546875" style="59" customWidth="1"/>
    <col min="6920" max="6920" width="16.42578125" style="59" customWidth="1"/>
    <col min="6921" max="7171" width="9.140625" style="59"/>
    <col min="7172" max="7172" width="32.85546875" style="59" customWidth="1"/>
    <col min="7173" max="7173" width="16.42578125" style="59" customWidth="1"/>
    <col min="7174" max="7174" width="20.7109375" style="59" customWidth="1"/>
    <col min="7175" max="7175" width="7.85546875" style="59" customWidth="1"/>
    <col min="7176" max="7176" width="16.42578125" style="59" customWidth="1"/>
    <col min="7177" max="7427" width="9.140625" style="59"/>
    <col min="7428" max="7428" width="32.85546875" style="59" customWidth="1"/>
    <col min="7429" max="7429" width="16.42578125" style="59" customWidth="1"/>
    <col min="7430" max="7430" width="20.7109375" style="59" customWidth="1"/>
    <col min="7431" max="7431" width="7.85546875" style="59" customWidth="1"/>
    <col min="7432" max="7432" width="16.42578125" style="59" customWidth="1"/>
    <col min="7433" max="7683" width="9.140625" style="59"/>
    <col min="7684" max="7684" width="32.85546875" style="59" customWidth="1"/>
    <col min="7685" max="7685" width="16.42578125" style="59" customWidth="1"/>
    <col min="7686" max="7686" width="20.7109375" style="59" customWidth="1"/>
    <col min="7687" max="7687" width="7.85546875" style="59" customWidth="1"/>
    <col min="7688" max="7688" width="16.42578125" style="59" customWidth="1"/>
    <col min="7689" max="7939" width="9.140625" style="59"/>
    <col min="7940" max="7940" width="32.85546875" style="59" customWidth="1"/>
    <col min="7941" max="7941" width="16.42578125" style="59" customWidth="1"/>
    <col min="7942" max="7942" width="20.7109375" style="59" customWidth="1"/>
    <col min="7943" max="7943" width="7.85546875" style="59" customWidth="1"/>
    <col min="7944" max="7944" width="16.42578125" style="59" customWidth="1"/>
    <col min="7945" max="8195" width="9.140625" style="59"/>
    <col min="8196" max="8196" width="32.85546875" style="59" customWidth="1"/>
    <col min="8197" max="8197" width="16.42578125" style="59" customWidth="1"/>
    <col min="8198" max="8198" width="20.7109375" style="59" customWidth="1"/>
    <col min="8199" max="8199" width="7.85546875" style="59" customWidth="1"/>
    <col min="8200" max="8200" width="16.42578125" style="59" customWidth="1"/>
    <col min="8201" max="8451" width="9.140625" style="59"/>
    <col min="8452" max="8452" width="32.85546875" style="59" customWidth="1"/>
    <col min="8453" max="8453" width="16.42578125" style="59" customWidth="1"/>
    <col min="8454" max="8454" width="20.7109375" style="59" customWidth="1"/>
    <col min="8455" max="8455" width="7.85546875" style="59" customWidth="1"/>
    <col min="8456" max="8456" width="16.42578125" style="59" customWidth="1"/>
    <col min="8457" max="8707" width="9.140625" style="59"/>
    <col min="8708" max="8708" width="32.85546875" style="59" customWidth="1"/>
    <col min="8709" max="8709" width="16.42578125" style="59" customWidth="1"/>
    <col min="8710" max="8710" width="20.7109375" style="59" customWidth="1"/>
    <col min="8711" max="8711" width="7.85546875" style="59" customWidth="1"/>
    <col min="8712" max="8712" width="16.42578125" style="59" customWidth="1"/>
    <col min="8713" max="8963" width="9.140625" style="59"/>
    <col min="8964" max="8964" width="32.85546875" style="59" customWidth="1"/>
    <col min="8965" max="8965" width="16.42578125" style="59" customWidth="1"/>
    <col min="8966" max="8966" width="20.7109375" style="59" customWidth="1"/>
    <col min="8967" max="8967" width="7.85546875" style="59" customWidth="1"/>
    <col min="8968" max="8968" width="16.42578125" style="59" customWidth="1"/>
    <col min="8969" max="9219" width="9.140625" style="59"/>
    <col min="9220" max="9220" width="32.85546875" style="59" customWidth="1"/>
    <col min="9221" max="9221" width="16.42578125" style="59" customWidth="1"/>
    <col min="9222" max="9222" width="20.7109375" style="59" customWidth="1"/>
    <col min="9223" max="9223" width="7.85546875" style="59" customWidth="1"/>
    <col min="9224" max="9224" width="16.42578125" style="59" customWidth="1"/>
    <col min="9225" max="9475" width="9.140625" style="59"/>
    <col min="9476" max="9476" width="32.85546875" style="59" customWidth="1"/>
    <col min="9477" max="9477" width="16.42578125" style="59" customWidth="1"/>
    <col min="9478" max="9478" width="20.7109375" style="59" customWidth="1"/>
    <col min="9479" max="9479" width="7.85546875" style="59" customWidth="1"/>
    <col min="9480" max="9480" width="16.42578125" style="59" customWidth="1"/>
    <col min="9481" max="9731" width="9.140625" style="59"/>
    <col min="9732" max="9732" width="32.85546875" style="59" customWidth="1"/>
    <col min="9733" max="9733" width="16.42578125" style="59" customWidth="1"/>
    <col min="9734" max="9734" width="20.7109375" style="59" customWidth="1"/>
    <col min="9735" max="9735" width="7.85546875" style="59" customWidth="1"/>
    <col min="9736" max="9736" width="16.42578125" style="59" customWidth="1"/>
    <col min="9737" max="9987" width="9.140625" style="59"/>
    <col min="9988" max="9988" width="32.85546875" style="59" customWidth="1"/>
    <col min="9989" max="9989" width="16.42578125" style="59" customWidth="1"/>
    <col min="9990" max="9990" width="20.7109375" style="59" customWidth="1"/>
    <col min="9991" max="9991" width="7.85546875" style="59" customWidth="1"/>
    <col min="9992" max="9992" width="16.42578125" style="59" customWidth="1"/>
    <col min="9993" max="10243" width="9.140625" style="59"/>
    <col min="10244" max="10244" width="32.85546875" style="59" customWidth="1"/>
    <col min="10245" max="10245" width="16.42578125" style="59" customWidth="1"/>
    <col min="10246" max="10246" width="20.7109375" style="59" customWidth="1"/>
    <col min="10247" max="10247" width="7.85546875" style="59" customWidth="1"/>
    <col min="10248" max="10248" width="16.42578125" style="59" customWidth="1"/>
    <col min="10249" max="10499" width="9.140625" style="59"/>
    <col min="10500" max="10500" width="32.85546875" style="59" customWidth="1"/>
    <col min="10501" max="10501" width="16.42578125" style="59" customWidth="1"/>
    <col min="10502" max="10502" width="20.7109375" style="59" customWidth="1"/>
    <col min="10503" max="10503" width="7.85546875" style="59" customWidth="1"/>
    <col min="10504" max="10504" width="16.42578125" style="59" customWidth="1"/>
    <col min="10505" max="10755" width="9.140625" style="59"/>
    <col min="10756" max="10756" width="32.85546875" style="59" customWidth="1"/>
    <col min="10757" max="10757" width="16.42578125" style="59" customWidth="1"/>
    <col min="10758" max="10758" width="20.7109375" style="59" customWidth="1"/>
    <col min="10759" max="10759" width="7.85546875" style="59" customWidth="1"/>
    <col min="10760" max="10760" width="16.42578125" style="59" customWidth="1"/>
    <col min="10761" max="11011" width="9.140625" style="59"/>
    <col min="11012" max="11012" width="32.85546875" style="59" customWidth="1"/>
    <col min="11013" max="11013" width="16.42578125" style="59" customWidth="1"/>
    <col min="11014" max="11014" width="20.7109375" style="59" customWidth="1"/>
    <col min="11015" max="11015" width="7.85546875" style="59" customWidth="1"/>
    <col min="11016" max="11016" width="16.42578125" style="59" customWidth="1"/>
    <col min="11017" max="11267" width="9.140625" style="59"/>
    <col min="11268" max="11268" width="32.85546875" style="59" customWidth="1"/>
    <col min="11269" max="11269" width="16.42578125" style="59" customWidth="1"/>
    <col min="11270" max="11270" width="20.7109375" style="59" customWidth="1"/>
    <col min="11271" max="11271" width="7.85546875" style="59" customWidth="1"/>
    <col min="11272" max="11272" width="16.42578125" style="59" customWidth="1"/>
    <col min="11273" max="11523" width="9.140625" style="59"/>
    <col min="11524" max="11524" width="32.85546875" style="59" customWidth="1"/>
    <col min="11525" max="11525" width="16.42578125" style="59" customWidth="1"/>
    <col min="11526" max="11526" width="20.7109375" style="59" customWidth="1"/>
    <col min="11527" max="11527" width="7.85546875" style="59" customWidth="1"/>
    <col min="11528" max="11528" width="16.42578125" style="59" customWidth="1"/>
    <col min="11529" max="11779" width="9.140625" style="59"/>
    <col min="11780" max="11780" width="32.85546875" style="59" customWidth="1"/>
    <col min="11781" max="11781" width="16.42578125" style="59" customWidth="1"/>
    <col min="11782" max="11782" width="20.7109375" style="59" customWidth="1"/>
    <col min="11783" max="11783" width="7.85546875" style="59" customWidth="1"/>
    <col min="11784" max="11784" width="16.42578125" style="59" customWidth="1"/>
    <col min="11785" max="12035" width="9.140625" style="59"/>
    <col min="12036" max="12036" width="32.85546875" style="59" customWidth="1"/>
    <col min="12037" max="12037" width="16.42578125" style="59" customWidth="1"/>
    <col min="12038" max="12038" width="20.7109375" style="59" customWidth="1"/>
    <col min="12039" max="12039" width="7.85546875" style="59" customWidth="1"/>
    <col min="12040" max="12040" width="16.42578125" style="59" customWidth="1"/>
    <col min="12041" max="12291" width="9.140625" style="59"/>
    <col min="12292" max="12292" width="32.85546875" style="59" customWidth="1"/>
    <col min="12293" max="12293" width="16.42578125" style="59" customWidth="1"/>
    <col min="12294" max="12294" width="20.7109375" style="59" customWidth="1"/>
    <col min="12295" max="12295" width="7.85546875" style="59" customWidth="1"/>
    <col min="12296" max="12296" width="16.42578125" style="59" customWidth="1"/>
    <col min="12297" max="12547" width="9.140625" style="59"/>
    <col min="12548" max="12548" width="32.85546875" style="59" customWidth="1"/>
    <col min="12549" max="12549" width="16.42578125" style="59" customWidth="1"/>
    <col min="12550" max="12550" width="20.7109375" style="59" customWidth="1"/>
    <col min="12551" max="12551" width="7.85546875" style="59" customWidth="1"/>
    <col min="12552" max="12552" width="16.42578125" style="59" customWidth="1"/>
    <col min="12553" max="12803" width="9.140625" style="59"/>
    <col min="12804" max="12804" width="32.85546875" style="59" customWidth="1"/>
    <col min="12805" max="12805" width="16.42578125" style="59" customWidth="1"/>
    <col min="12806" max="12806" width="20.7109375" style="59" customWidth="1"/>
    <col min="12807" max="12807" width="7.85546875" style="59" customWidth="1"/>
    <col min="12808" max="12808" width="16.42578125" style="59" customWidth="1"/>
    <col min="12809" max="13059" width="9.140625" style="59"/>
    <col min="13060" max="13060" width="32.85546875" style="59" customWidth="1"/>
    <col min="13061" max="13061" width="16.42578125" style="59" customWidth="1"/>
    <col min="13062" max="13062" width="20.7109375" style="59" customWidth="1"/>
    <col min="13063" max="13063" width="7.85546875" style="59" customWidth="1"/>
    <col min="13064" max="13064" width="16.42578125" style="59" customWidth="1"/>
    <col min="13065" max="13315" width="9.140625" style="59"/>
    <col min="13316" max="13316" width="32.85546875" style="59" customWidth="1"/>
    <col min="13317" max="13317" width="16.42578125" style="59" customWidth="1"/>
    <col min="13318" max="13318" width="20.7109375" style="59" customWidth="1"/>
    <col min="13319" max="13319" width="7.85546875" style="59" customWidth="1"/>
    <col min="13320" max="13320" width="16.42578125" style="59" customWidth="1"/>
    <col min="13321" max="13571" width="9.140625" style="59"/>
    <col min="13572" max="13572" width="32.85546875" style="59" customWidth="1"/>
    <col min="13573" max="13573" width="16.42578125" style="59" customWidth="1"/>
    <col min="13574" max="13574" width="20.7109375" style="59" customWidth="1"/>
    <col min="13575" max="13575" width="7.85546875" style="59" customWidth="1"/>
    <col min="13576" max="13576" width="16.42578125" style="59" customWidth="1"/>
    <col min="13577" max="13827" width="9.140625" style="59"/>
    <col min="13828" max="13828" width="32.85546875" style="59" customWidth="1"/>
    <col min="13829" max="13829" width="16.42578125" style="59" customWidth="1"/>
    <col min="13830" max="13830" width="20.7109375" style="59" customWidth="1"/>
    <col min="13831" max="13831" width="7.85546875" style="59" customWidth="1"/>
    <col min="13832" max="13832" width="16.42578125" style="59" customWidth="1"/>
    <col min="13833" max="14083" width="9.140625" style="59"/>
    <col min="14084" max="14084" width="32.85546875" style="59" customWidth="1"/>
    <col min="14085" max="14085" width="16.42578125" style="59" customWidth="1"/>
    <col min="14086" max="14086" width="20.7109375" style="59" customWidth="1"/>
    <col min="14087" max="14087" width="7.85546875" style="59" customWidth="1"/>
    <col min="14088" max="14088" width="16.42578125" style="59" customWidth="1"/>
    <col min="14089" max="14339" width="9.140625" style="59"/>
    <col min="14340" max="14340" width="32.85546875" style="59" customWidth="1"/>
    <col min="14341" max="14341" width="16.42578125" style="59" customWidth="1"/>
    <col min="14342" max="14342" width="20.7109375" style="59" customWidth="1"/>
    <col min="14343" max="14343" width="7.85546875" style="59" customWidth="1"/>
    <col min="14344" max="14344" width="16.42578125" style="59" customWidth="1"/>
    <col min="14345" max="14595" width="9.140625" style="59"/>
    <col min="14596" max="14596" width="32.85546875" style="59" customWidth="1"/>
    <col min="14597" max="14597" width="16.42578125" style="59" customWidth="1"/>
    <col min="14598" max="14598" width="20.7109375" style="59" customWidth="1"/>
    <col min="14599" max="14599" width="7.85546875" style="59" customWidth="1"/>
    <col min="14600" max="14600" width="16.42578125" style="59" customWidth="1"/>
    <col min="14601" max="14851" width="9.140625" style="59"/>
    <col min="14852" max="14852" width="32.85546875" style="59" customWidth="1"/>
    <col min="14853" max="14853" width="16.42578125" style="59" customWidth="1"/>
    <col min="14854" max="14854" width="20.7109375" style="59" customWidth="1"/>
    <col min="14855" max="14855" width="7.85546875" style="59" customWidth="1"/>
    <col min="14856" max="14856" width="16.42578125" style="59" customWidth="1"/>
    <col min="14857" max="15107" width="9.140625" style="59"/>
    <col min="15108" max="15108" width="32.85546875" style="59" customWidth="1"/>
    <col min="15109" max="15109" width="16.42578125" style="59" customWidth="1"/>
    <col min="15110" max="15110" width="20.7109375" style="59" customWidth="1"/>
    <col min="15111" max="15111" width="7.85546875" style="59" customWidth="1"/>
    <col min="15112" max="15112" width="16.42578125" style="59" customWidth="1"/>
    <col min="15113" max="15363" width="9.140625" style="59"/>
    <col min="15364" max="15364" width="32.85546875" style="59" customWidth="1"/>
    <col min="15365" max="15365" width="16.42578125" style="59" customWidth="1"/>
    <col min="15366" max="15366" width="20.7109375" style="59" customWidth="1"/>
    <col min="15367" max="15367" width="7.85546875" style="59" customWidth="1"/>
    <col min="15368" max="15368" width="16.42578125" style="59" customWidth="1"/>
    <col min="15369" max="15619" width="9.140625" style="59"/>
    <col min="15620" max="15620" width="32.85546875" style="59" customWidth="1"/>
    <col min="15621" max="15621" width="16.42578125" style="59" customWidth="1"/>
    <col min="15622" max="15622" width="20.7109375" style="59" customWidth="1"/>
    <col min="15623" max="15623" width="7.85546875" style="59" customWidth="1"/>
    <col min="15624" max="15624" width="16.42578125" style="59" customWidth="1"/>
    <col min="15625" max="15875" width="9.140625" style="59"/>
    <col min="15876" max="15876" width="32.85546875" style="59" customWidth="1"/>
    <col min="15877" max="15877" width="16.42578125" style="59" customWidth="1"/>
    <col min="15878" max="15878" width="20.7109375" style="59" customWidth="1"/>
    <col min="15879" max="15879" width="7.85546875" style="59" customWidth="1"/>
    <col min="15880" max="15880" width="16.42578125" style="59" customWidth="1"/>
    <col min="15881" max="16131" width="9.140625" style="59"/>
    <col min="16132" max="16132" width="32.85546875" style="59" customWidth="1"/>
    <col min="16133" max="16133" width="16.42578125" style="59" customWidth="1"/>
    <col min="16134" max="16134" width="20.7109375" style="59" customWidth="1"/>
    <col min="16135" max="16135" width="7.85546875" style="59" customWidth="1"/>
    <col min="16136" max="16136" width="16.42578125" style="59" customWidth="1"/>
    <col min="16137" max="16384" width="9.140625" style="59"/>
  </cols>
  <sheetData>
    <row r="1" spans="1:8" s="13" customFormat="1" ht="23.25" x14ac:dyDescent="0.55000000000000004">
      <c r="A1" s="172" t="s">
        <v>76</v>
      </c>
      <c r="B1" s="172"/>
      <c r="C1" s="172"/>
      <c r="D1" s="172"/>
      <c r="E1" s="172"/>
      <c r="F1" s="172"/>
      <c r="G1" s="172"/>
      <c r="H1" s="90"/>
    </row>
    <row r="2" spans="1:8" s="13" customFormat="1" ht="23.25" x14ac:dyDescent="0.55000000000000004">
      <c r="A2" s="56"/>
      <c r="B2" s="56"/>
    </row>
    <row r="3" spans="1:8" s="7" customFormat="1" ht="24" x14ac:dyDescent="0.55000000000000004">
      <c r="A3" s="11"/>
      <c r="B3" s="7" t="s">
        <v>79</v>
      </c>
      <c r="E3" s="9"/>
      <c r="F3" s="9"/>
      <c r="G3" s="9"/>
    </row>
    <row r="4" spans="1:8" s="7" customFormat="1" ht="24" x14ac:dyDescent="0.55000000000000004">
      <c r="A4" s="7" t="s">
        <v>231</v>
      </c>
      <c r="E4" s="9"/>
      <c r="F4" s="9"/>
      <c r="G4" s="9"/>
    </row>
    <row r="5" spans="1:8" s="7" customFormat="1" ht="24" x14ac:dyDescent="0.55000000000000004">
      <c r="A5" s="7" t="s">
        <v>280</v>
      </c>
    </row>
    <row r="6" spans="1:8" s="13" customFormat="1" ht="23.25" x14ac:dyDescent="0.55000000000000004">
      <c r="A6" s="56"/>
      <c r="B6" s="56"/>
    </row>
    <row r="7" spans="1:8" s="7" customFormat="1" ht="24" x14ac:dyDescent="0.55000000000000004">
      <c r="A7" s="15" t="s">
        <v>80</v>
      </c>
      <c r="E7" s="9"/>
      <c r="F7" s="9"/>
      <c r="G7" s="9"/>
    </row>
    <row r="8" spans="1:8" s="13" customFormat="1" ht="23.25" x14ac:dyDescent="0.55000000000000004">
      <c r="B8" s="173" t="s">
        <v>46</v>
      </c>
      <c r="C8" s="173"/>
      <c r="D8" s="173"/>
      <c r="E8" s="93" t="s">
        <v>27</v>
      </c>
      <c r="F8" s="93" t="s">
        <v>33</v>
      </c>
      <c r="G8" s="26"/>
    </row>
    <row r="9" spans="1:8" s="7" customFormat="1" ht="24" x14ac:dyDescent="0.55000000000000004">
      <c r="B9" s="174" t="s">
        <v>28</v>
      </c>
      <c r="C9" s="175"/>
      <c r="D9" s="176"/>
      <c r="E9" s="58">
        <v>141</v>
      </c>
      <c r="F9" s="20">
        <f>E9*100/$E$13</f>
        <v>56.4</v>
      </c>
      <c r="G9" s="9"/>
    </row>
    <row r="10" spans="1:8" s="7" customFormat="1" ht="24" x14ac:dyDescent="0.55000000000000004">
      <c r="B10" s="174" t="s">
        <v>29</v>
      </c>
      <c r="C10" s="175"/>
      <c r="D10" s="176"/>
      <c r="E10" s="58">
        <v>8</v>
      </c>
      <c r="F10" s="20">
        <f>E10*100/$E$13</f>
        <v>3.2</v>
      </c>
      <c r="G10" s="9"/>
    </row>
    <row r="11" spans="1:8" s="7" customFormat="1" ht="24" x14ac:dyDescent="0.55000000000000004">
      <c r="B11" s="174" t="s">
        <v>17</v>
      </c>
      <c r="C11" s="175"/>
      <c r="D11" s="176"/>
      <c r="E11" s="58">
        <v>88</v>
      </c>
      <c r="F11" s="20">
        <f>E11*100/$E$13</f>
        <v>35.200000000000003</v>
      </c>
      <c r="G11" s="9"/>
    </row>
    <row r="12" spans="1:8" s="7" customFormat="1" ht="24" x14ac:dyDescent="0.55000000000000004">
      <c r="B12" s="174" t="s">
        <v>19</v>
      </c>
      <c r="C12" s="175"/>
      <c r="D12" s="176"/>
      <c r="E12" s="58">
        <v>13</v>
      </c>
      <c r="F12" s="20">
        <f>E12*100/$E$13</f>
        <v>5.2</v>
      </c>
      <c r="G12" s="9"/>
    </row>
    <row r="13" spans="1:8" s="7" customFormat="1" ht="24" x14ac:dyDescent="0.55000000000000004">
      <c r="B13" s="171" t="s">
        <v>25</v>
      </c>
      <c r="C13" s="171"/>
      <c r="D13" s="171"/>
      <c r="E13" s="60">
        <f>SUM(E9:E12)</f>
        <v>250</v>
      </c>
      <c r="F13" s="22">
        <f>E13*100/$E$13</f>
        <v>100</v>
      </c>
      <c r="G13" s="9"/>
    </row>
    <row r="14" spans="1:8" s="13" customFormat="1" ht="23.25" x14ac:dyDescent="0.55000000000000004">
      <c r="E14" s="26"/>
      <c r="F14" s="26"/>
      <c r="G14" s="26"/>
    </row>
    <row r="15" spans="1:8" s="7" customFormat="1" ht="24" x14ac:dyDescent="0.55000000000000004">
      <c r="A15" s="11"/>
      <c r="B15" s="7" t="s">
        <v>81</v>
      </c>
      <c r="E15" s="9"/>
      <c r="F15" s="9"/>
      <c r="G15" s="9"/>
    </row>
    <row r="16" spans="1:8" s="7" customFormat="1" ht="24" x14ac:dyDescent="0.55000000000000004">
      <c r="A16" s="7" t="s">
        <v>232</v>
      </c>
      <c r="E16" s="9"/>
      <c r="F16" s="9"/>
      <c r="G16" s="9"/>
    </row>
    <row r="17" spans="1:6" s="7" customFormat="1" ht="24" x14ac:dyDescent="0.55000000000000004">
      <c r="A17" s="7" t="s">
        <v>234</v>
      </c>
    </row>
    <row r="18" spans="1:6" s="7" customFormat="1" ht="24" x14ac:dyDescent="0.55000000000000004">
      <c r="A18" s="7" t="s">
        <v>281</v>
      </c>
    </row>
    <row r="19" spans="1:6" s="7" customFormat="1" ht="24" x14ac:dyDescent="0.55000000000000004">
      <c r="A19" s="11" t="s">
        <v>233</v>
      </c>
      <c r="B19" s="11"/>
      <c r="C19" s="11"/>
      <c r="D19" s="11"/>
      <c r="E19" s="11"/>
      <c r="F19" s="11"/>
    </row>
  </sheetData>
  <mergeCells count="7">
    <mergeCell ref="B13:D13"/>
    <mergeCell ref="A1:G1"/>
    <mergeCell ref="B8:D8"/>
    <mergeCell ref="B9:D9"/>
    <mergeCell ref="B10:D10"/>
    <mergeCell ref="B11:D11"/>
    <mergeCell ref="B12:D12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H56"/>
  <sheetViews>
    <sheetView topLeftCell="A31" zoomScale="70" zoomScaleNormal="70" workbookViewId="0">
      <selection activeCell="R61" sqref="R61"/>
    </sheetView>
  </sheetViews>
  <sheetFormatPr defaultRowHeight="23.25" x14ac:dyDescent="0.55000000000000004"/>
  <cols>
    <col min="1" max="1" width="12.42578125" style="49" customWidth="1"/>
    <col min="2" max="2" width="9.140625" style="49"/>
    <col min="3" max="3" width="17.7109375" style="49" customWidth="1"/>
    <col min="4" max="4" width="23.7109375" style="49" customWidth="1"/>
    <col min="5" max="5" width="12.28515625" style="48" customWidth="1"/>
    <col min="6" max="6" width="18.85546875" style="48" customWidth="1"/>
    <col min="7" max="7" width="16.42578125" style="48" customWidth="1"/>
    <col min="8" max="256" width="9.140625" style="49"/>
    <col min="257" max="257" width="12.42578125" style="49" customWidth="1"/>
    <col min="258" max="258" width="9.140625" style="49"/>
    <col min="259" max="259" width="17.7109375" style="49" customWidth="1"/>
    <col min="260" max="260" width="23.7109375" style="49" customWidth="1"/>
    <col min="261" max="261" width="12.28515625" style="49" customWidth="1"/>
    <col min="262" max="262" width="17.5703125" style="49" customWidth="1"/>
    <col min="263" max="263" width="16.42578125" style="49" customWidth="1"/>
    <col min="264" max="512" width="9.140625" style="49"/>
    <col min="513" max="513" width="12.42578125" style="49" customWidth="1"/>
    <col min="514" max="514" width="9.140625" style="49"/>
    <col min="515" max="515" width="17.7109375" style="49" customWidth="1"/>
    <col min="516" max="516" width="23.7109375" style="49" customWidth="1"/>
    <col min="517" max="517" width="12.28515625" style="49" customWidth="1"/>
    <col min="518" max="518" width="17.5703125" style="49" customWidth="1"/>
    <col min="519" max="519" width="16.42578125" style="49" customWidth="1"/>
    <col min="520" max="768" width="9.140625" style="49"/>
    <col min="769" max="769" width="12.42578125" style="49" customWidth="1"/>
    <col min="770" max="770" width="9.140625" style="49"/>
    <col min="771" max="771" width="17.7109375" style="49" customWidth="1"/>
    <col min="772" max="772" width="23.7109375" style="49" customWidth="1"/>
    <col min="773" max="773" width="12.28515625" style="49" customWidth="1"/>
    <col min="774" max="774" width="17.5703125" style="49" customWidth="1"/>
    <col min="775" max="775" width="16.42578125" style="49" customWidth="1"/>
    <col min="776" max="1024" width="9.140625" style="49"/>
    <col min="1025" max="1025" width="12.42578125" style="49" customWidth="1"/>
    <col min="1026" max="1026" width="9.140625" style="49"/>
    <col min="1027" max="1027" width="17.7109375" style="49" customWidth="1"/>
    <col min="1028" max="1028" width="23.7109375" style="49" customWidth="1"/>
    <col min="1029" max="1029" width="12.28515625" style="49" customWidth="1"/>
    <col min="1030" max="1030" width="17.5703125" style="49" customWidth="1"/>
    <col min="1031" max="1031" width="16.42578125" style="49" customWidth="1"/>
    <col min="1032" max="1280" width="9.140625" style="49"/>
    <col min="1281" max="1281" width="12.42578125" style="49" customWidth="1"/>
    <col min="1282" max="1282" width="9.140625" style="49"/>
    <col min="1283" max="1283" width="17.7109375" style="49" customWidth="1"/>
    <col min="1284" max="1284" width="23.7109375" style="49" customWidth="1"/>
    <col min="1285" max="1285" width="12.28515625" style="49" customWidth="1"/>
    <col min="1286" max="1286" width="17.5703125" style="49" customWidth="1"/>
    <col min="1287" max="1287" width="16.42578125" style="49" customWidth="1"/>
    <col min="1288" max="1536" width="9.140625" style="49"/>
    <col min="1537" max="1537" width="12.42578125" style="49" customWidth="1"/>
    <col min="1538" max="1538" width="9.140625" style="49"/>
    <col min="1539" max="1539" width="17.7109375" style="49" customWidth="1"/>
    <col min="1540" max="1540" width="23.7109375" style="49" customWidth="1"/>
    <col min="1541" max="1541" width="12.28515625" style="49" customWidth="1"/>
    <col min="1542" max="1542" width="17.5703125" style="49" customWidth="1"/>
    <col min="1543" max="1543" width="16.42578125" style="49" customWidth="1"/>
    <col min="1544" max="1792" width="9.140625" style="49"/>
    <col min="1793" max="1793" width="12.42578125" style="49" customWidth="1"/>
    <col min="1794" max="1794" width="9.140625" style="49"/>
    <col min="1795" max="1795" width="17.7109375" style="49" customWidth="1"/>
    <col min="1796" max="1796" width="23.7109375" style="49" customWidth="1"/>
    <col min="1797" max="1797" width="12.28515625" style="49" customWidth="1"/>
    <col min="1798" max="1798" width="17.5703125" style="49" customWidth="1"/>
    <col min="1799" max="1799" width="16.42578125" style="49" customWidth="1"/>
    <col min="1800" max="2048" width="9.140625" style="49"/>
    <col min="2049" max="2049" width="12.42578125" style="49" customWidth="1"/>
    <col min="2050" max="2050" width="9.140625" style="49"/>
    <col min="2051" max="2051" width="17.7109375" style="49" customWidth="1"/>
    <col min="2052" max="2052" width="23.7109375" style="49" customWidth="1"/>
    <col min="2053" max="2053" width="12.28515625" style="49" customWidth="1"/>
    <col min="2054" max="2054" width="17.5703125" style="49" customWidth="1"/>
    <col min="2055" max="2055" width="16.42578125" style="49" customWidth="1"/>
    <col min="2056" max="2304" width="9.140625" style="49"/>
    <col min="2305" max="2305" width="12.42578125" style="49" customWidth="1"/>
    <col min="2306" max="2306" width="9.140625" style="49"/>
    <col min="2307" max="2307" width="17.7109375" style="49" customWidth="1"/>
    <col min="2308" max="2308" width="23.7109375" style="49" customWidth="1"/>
    <col min="2309" max="2309" width="12.28515625" style="49" customWidth="1"/>
    <col min="2310" max="2310" width="17.5703125" style="49" customWidth="1"/>
    <col min="2311" max="2311" width="16.42578125" style="49" customWidth="1"/>
    <col min="2312" max="2560" width="9.140625" style="49"/>
    <col min="2561" max="2561" width="12.42578125" style="49" customWidth="1"/>
    <col min="2562" max="2562" width="9.140625" style="49"/>
    <col min="2563" max="2563" width="17.7109375" style="49" customWidth="1"/>
    <col min="2564" max="2564" width="23.7109375" style="49" customWidth="1"/>
    <col min="2565" max="2565" width="12.28515625" style="49" customWidth="1"/>
    <col min="2566" max="2566" width="17.5703125" style="49" customWidth="1"/>
    <col min="2567" max="2567" width="16.42578125" style="49" customWidth="1"/>
    <col min="2568" max="2816" width="9.140625" style="49"/>
    <col min="2817" max="2817" width="12.42578125" style="49" customWidth="1"/>
    <col min="2818" max="2818" width="9.140625" style="49"/>
    <col min="2819" max="2819" width="17.7109375" style="49" customWidth="1"/>
    <col min="2820" max="2820" width="23.7109375" style="49" customWidth="1"/>
    <col min="2821" max="2821" width="12.28515625" style="49" customWidth="1"/>
    <col min="2822" max="2822" width="17.5703125" style="49" customWidth="1"/>
    <col min="2823" max="2823" width="16.42578125" style="49" customWidth="1"/>
    <col min="2824" max="3072" width="9.140625" style="49"/>
    <col min="3073" max="3073" width="12.42578125" style="49" customWidth="1"/>
    <col min="3074" max="3074" width="9.140625" style="49"/>
    <col min="3075" max="3075" width="17.7109375" style="49" customWidth="1"/>
    <col min="3076" max="3076" width="23.7109375" style="49" customWidth="1"/>
    <col min="3077" max="3077" width="12.28515625" style="49" customWidth="1"/>
    <col min="3078" max="3078" width="17.5703125" style="49" customWidth="1"/>
    <col min="3079" max="3079" width="16.42578125" style="49" customWidth="1"/>
    <col min="3080" max="3328" width="9.140625" style="49"/>
    <col min="3329" max="3329" width="12.42578125" style="49" customWidth="1"/>
    <col min="3330" max="3330" width="9.140625" style="49"/>
    <col min="3331" max="3331" width="17.7109375" style="49" customWidth="1"/>
    <col min="3332" max="3332" width="23.7109375" style="49" customWidth="1"/>
    <col min="3333" max="3333" width="12.28515625" style="49" customWidth="1"/>
    <col min="3334" max="3334" width="17.5703125" style="49" customWidth="1"/>
    <col min="3335" max="3335" width="16.42578125" style="49" customWidth="1"/>
    <col min="3336" max="3584" width="9.140625" style="49"/>
    <col min="3585" max="3585" width="12.42578125" style="49" customWidth="1"/>
    <col min="3586" max="3586" width="9.140625" style="49"/>
    <col min="3587" max="3587" width="17.7109375" style="49" customWidth="1"/>
    <col min="3588" max="3588" width="23.7109375" style="49" customWidth="1"/>
    <col min="3589" max="3589" width="12.28515625" style="49" customWidth="1"/>
    <col min="3590" max="3590" width="17.5703125" style="49" customWidth="1"/>
    <col min="3591" max="3591" width="16.42578125" style="49" customWidth="1"/>
    <col min="3592" max="3840" width="9.140625" style="49"/>
    <col min="3841" max="3841" width="12.42578125" style="49" customWidth="1"/>
    <col min="3842" max="3842" width="9.140625" style="49"/>
    <col min="3843" max="3843" width="17.7109375" style="49" customWidth="1"/>
    <col min="3844" max="3844" width="23.7109375" style="49" customWidth="1"/>
    <col min="3845" max="3845" width="12.28515625" style="49" customWidth="1"/>
    <col min="3846" max="3846" width="17.5703125" style="49" customWidth="1"/>
    <col min="3847" max="3847" width="16.42578125" style="49" customWidth="1"/>
    <col min="3848" max="4096" width="9.140625" style="49"/>
    <col min="4097" max="4097" width="12.42578125" style="49" customWidth="1"/>
    <col min="4098" max="4098" width="9.140625" style="49"/>
    <col min="4099" max="4099" width="17.7109375" style="49" customWidth="1"/>
    <col min="4100" max="4100" width="23.7109375" style="49" customWidth="1"/>
    <col min="4101" max="4101" width="12.28515625" style="49" customWidth="1"/>
    <col min="4102" max="4102" width="17.5703125" style="49" customWidth="1"/>
    <col min="4103" max="4103" width="16.42578125" style="49" customWidth="1"/>
    <col min="4104" max="4352" width="9.140625" style="49"/>
    <col min="4353" max="4353" width="12.42578125" style="49" customWidth="1"/>
    <col min="4354" max="4354" width="9.140625" style="49"/>
    <col min="4355" max="4355" width="17.7109375" style="49" customWidth="1"/>
    <col min="4356" max="4356" width="23.7109375" style="49" customWidth="1"/>
    <col min="4357" max="4357" width="12.28515625" style="49" customWidth="1"/>
    <col min="4358" max="4358" width="17.5703125" style="49" customWidth="1"/>
    <col min="4359" max="4359" width="16.42578125" style="49" customWidth="1"/>
    <col min="4360" max="4608" width="9.140625" style="49"/>
    <col min="4609" max="4609" width="12.42578125" style="49" customWidth="1"/>
    <col min="4610" max="4610" width="9.140625" style="49"/>
    <col min="4611" max="4611" width="17.7109375" style="49" customWidth="1"/>
    <col min="4612" max="4612" width="23.7109375" style="49" customWidth="1"/>
    <col min="4613" max="4613" width="12.28515625" style="49" customWidth="1"/>
    <col min="4614" max="4614" width="17.5703125" style="49" customWidth="1"/>
    <col min="4615" max="4615" width="16.42578125" style="49" customWidth="1"/>
    <col min="4616" max="4864" width="9.140625" style="49"/>
    <col min="4865" max="4865" width="12.42578125" style="49" customWidth="1"/>
    <col min="4866" max="4866" width="9.140625" style="49"/>
    <col min="4867" max="4867" width="17.7109375" style="49" customWidth="1"/>
    <col min="4868" max="4868" width="23.7109375" style="49" customWidth="1"/>
    <col min="4869" max="4869" width="12.28515625" style="49" customWidth="1"/>
    <col min="4870" max="4870" width="17.5703125" style="49" customWidth="1"/>
    <col min="4871" max="4871" width="16.42578125" style="49" customWidth="1"/>
    <col min="4872" max="5120" width="9.140625" style="49"/>
    <col min="5121" max="5121" width="12.42578125" style="49" customWidth="1"/>
    <col min="5122" max="5122" width="9.140625" style="49"/>
    <col min="5123" max="5123" width="17.7109375" style="49" customWidth="1"/>
    <col min="5124" max="5124" width="23.7109375" style="49" customWidth="1"/>
    <col min="5125" max="5125" width="12.28515625" style="49" customWidth="1"/>
    <col min="5126" max="5126" width="17.5703125" style="49" customWidth="1"/>
    <col min="5127" max="5127" width="16.42578125" style="49" customWidth="1"/>
    <col min="5128" max="5376" width="9.140625" style="49"/>
    <col min="5377" max="5377" width="12.42578125" style="49" customWidth="1"/>
    <col min="5378" max="5378" width="9.140625" style="49"/>
    <col min="5379" max="5379" width="17.7109375" style="49" customWidth="1"/>
    <col min="5380" max="5380" width="23.7109375" style="49" customWidth="1"/>
    <col min="5381" max="5381" width="12.28515625" style="49" customWidth="1"/>
    <col min="5382" max="5382" width="17.5703125" style="49" customWidth="1"/>
    <col min="5383" max="5383" width="16.42578125" style="49" customWidth="1"/>
    <col min="5384" max="5632" width="9.140625" style="49"/>
    <col min="5633" max="5633" width="12.42578125" style="49" customWidth="1"/>
    <col min="5634" max="5634" width="9.140625" style="49"/>
    <col min="5635" max="5635" width="17.7109375" style="49" customWidth="1"/>
    <col min="5636" max="5636" width="23.7109375" style="49" customWidth="1"/>
    <col min="5637" max="5637" width="12.28515625" style="49" customWidth="1"/>
    <col min="5638" max="5638" width="17.5703125" style="49" customWidth="1"/>
    <col min="5639" max="5639" width="16.42578125" style="49" customWidth="1"/>
    <col min="5640" max="5888" width="9.140625" style="49"/>
    <col min="5889" max="5889" width="12.42578125" style="49" customWidth="1"/>
    <col min="5890" max="5890" width="9.140625" style="49"/>
    <col min="5891" max="5891" width="17.7109375" style="49" customWidth="1"/>
    <col min="5892" max="5892" width="23.7109375" style="49" customWidth="1"/>
    <col min="5893" max="5893" width="12.28515625" style="49" customWidth="1"/>
    <col min="5894" max="5894" width="17.5703125" style="49" customWidth="1"/>
    <col min="5895" max="5895" width="16.42578125" style="49" customWidth="1"/>
    <col min="5896" max="6144" width="9.140625" style="49"/>
    <col min="6145" max="6145" width="12.42578125" style="49" customWidth="1"/>
    <col min="6146" max="6146" width="9.140625" style="49"/>
    <col min="6147" max="6147" width="17.7109375" style="49" customWidth="1"/>
    <col min="6148" max="6148" width="23.7109375" style="49" customWidth="1"/>
    <col min="6149" max="6149" width="12.28515625" style="49" customWidth="1"/>
    <col min="6150" max="6150" width="17.5703125" style="49" customWidth="1"/>
    <col min="6151" max="6151" width="16.42578125" style="49" customWidth="1"/>
    <col min="6152" max="6400" width="9.140625" style="49"/>
    <col min="6401" max="6401" width="12.42578125" style="49" customWidth="1"/>
    <col min="6402" max="6402" width="9.140625" style="49"/>
    <col min="6403" max="6403" width="17.7109375" style="49" customWidth="1"/>
    <col min="6404" max="6404" width="23.7109375" style="49" customWidth="1"/>
    <col min="6405" max="6405" width="12.28515625" style="49" customWidth="1"/>
    <col min="6406" max="6406" width="17.5703125" style="49" customWidth="1"/>
    <col min="6407" max="6407" width="16.42578125" style="49" customWidth="1"/>
    <col min="6408" max="6656" width="9.140625" style="49"/>
    <col min="6657" max="6657" width="12.42578125" style="49" customWidth="1"/>
    <col min="6658" max="6658" width="9.140625" style="49"/>
    <col min="6659" max="6659" width="17.7109375" style="49" customWidth="1"/>
    <col min="6660" max="6660" width="23.7109375" style="49" customWidth="1"/>
    <col min="6661" max="6661" width="12.28515625" style="49" customWidth="1"/>
    <col min="6662" max="6662" width="17.5703125" style="49" customWidth="1"/>
    <col min="6663" max="6663" width="16.42578125" style="49" customWidth="1"/>
    <col min="6664" max="6912" width="9.140625" style="49"/>
    <col min="6913" max="6913" width="12.42578125" style="49" customWidth="1"/>
    <col min="6914" max="6914" width="9.140625" style="49"/>
    <col min="6915" max="6915" width="17.7109375" style="49" customWidth="1"/>
    <col min="6916" max="6916" width="23.7109375" style="49" customWidth="1"/>
    <col min="6917" max="6917" width="12.28515625" style="49" customWidth="1"/>
    <col min="6918" max="6918" width="17.5703125" style="49" customWidth="1"/>
    <col min="6919" max="6919" width="16.42578125" style="49" customWidth="1"/>
    <col min="6920" max="7168" width="9.140625" style="49"/>
    <col min="7169" max="7169" width="12.42578125" style="49" customWidth="1"/>
    <col min="7170" max="7170" width="9.140625" style="49"/>
    <col min="7171" max="7171" width="17.7109375" style="49" customWidth="1"/>
    <col min="7172" max="7172" width="23.7109375" style="49" customWidth="1"/>
    <col min="7173" max="7173" width="12.28515625" style="49" customWidth="1"/>
    <col min="7174" max="7174" width="17.5703125" style="49" customWidth="1"/>
    <col min="7175" max="7175" width="16.42578125" style="49" customWidth="1"/>
    <col min="7176" max="7424" width="9.140625" style="49"/>
    <col min="7425" max="7425" width="12.42578125" style="49" customWidth="1"/>
    <col min="7426" max="7426" width="9.140625" style="49"/>
    <col min="7427" max="7427" width="17.7109375" style="49" customWidth="1"/>
    <col min="7428" max="7428" width="23.7109375" style="49" customWidth="1"/>
    <col min="7429" max="7429" width="12.28515625" style="49" customWidth="1"/>
    <col min="7430" max="7430" width="17.5703125" style="49" customWidth="1"/>
    <col min="7431" max="7431" width="16.42578125" style="49" customWidth="1"/>
    <col min="7432" max="7680" width="9.140625" style="49"/>
    <col min="7681" max="7681" width="12.42578125" style="49" customWidth="1"/>
    <col min="7682" max="7682" width="9.140625" style="49"/>
    <col min="7683" max="7683" width="17.7109375" style="49" customWidth="1"/>
    <col min="7684" max="7684" width="23.7109375" style="49" customWidth="1"/>
    <col min="7685" max="7685" width="12.28515625" style="49" customWidth="1"/>
    <col min="7686" max="7686" width="17.5703125" style="49" customWidth="1"/>
    <col min="7687" max="7687" width="16.42578125" style="49" customWidth="1"/>
    <col min="7688" max="7936" width="9.140625" style="49"/>
    <col min="7937" max="7937" width="12.42578125" style="49" customWidth="1"/>
    <col min="7938" max="7938" width="9.140625" style="49"/>
    <col min="7939" max="7939" width="17.7109375" style="49" customWidth="1"/>
    <col min="7940" max="7940" width="23.7109375" style="49" customWidth="1"/>
    <col min="7941" max="7941" width="12.28515625" style="49" customWidth="1"/>
    <col min="7942" max="7942" width="17.5703125" style="49" customWidth="1"/>
    <col min="7943" max="7943" width="16.42578125" style="49" customWidth="1"/>
    <col min="7944" max="8192" width="9.140625" style="49"/>
    <col min="8193" max="8193" width="12.42578125" style="49" customWidth="1"/>
    <col min="8194" max="8194" width="9.140625" style="49"/>
    <col min="8195" max="8195" width="17.7109375" style="49" customWidth="1"/>
    <col min="8196" max="8196" width="23.7109375" style="49" customWidth="1"/>
    <col min="8197" max="8197" width="12.28515625" style="49" customWidth="1"/>
    <col min="8198" max="8198" width="17.5703125" style="49" customWidth="1"/>
    <col min="8199" max="8199" width="16.42578125" style="49" customWidth="1"/>
    <col min="8200" max="8448" width="9.140625" style="49"/>
    <col min="8449" max="8449" width="12.42578125" style="49" customWidth="1"/>
    <col min="8450" max="8450" width="9.140625" style="49"/>
    <col min="8451" max="8451" width="17.7109375" style="49" customWidth="1"/>
    <col min="8452" max="8452" width="23.7109375" style="49" customWidth="1"/>
    <col min="8453" max="8453" width="12.28515625" style="49" customWidth="1"/>
    <col min="8454" max="8454" width="17.5703125" style="49" customWidth="1"/>
    <col min="8455" max="8455" width="16.42578125" style="49" customWidth="1"/>
    <col min="8456" max="8704" width="9.140625" style="49"/>
    <col min="8705" max="8705" width="12.42578125" style="49" customWidth="1"/>
    <col min="8706" max="8706" width="9.140625" style="49"/>
    <col min="8707" max="8707" width="17.7109375" style="49" customWidth="1"/>
    <col min="8708" max="8708" width="23.7109375" style="49" customWidth="1"/>
    <col min="8709" max="8709" width="12.28515625" style="49" customWidth="1"/>
    <col min="8710" max="8710" width="17.5703125" style="49" customWidth="1"/>
    <col min="8711" max="8711" width="16.42578125" style="49" customWidth="1"/>
    <col min="8712" max="8960" width="9.140625" style="49"/>
    <col min="8961" max="8961" width="12.42578125" style="49" customWidth="1"/>
    <col min="8962" max="8962" width="9.140625" style="49"/>
    <col min="8963" max="8963" width="17.7109375" style="49" customWidth="1"/>
    <col min="8964" max="8964" width="23.7109375" style="49" customWidth="1"/>
    <col min="8965" max="8965" width="12.28515625" style="49" customWidth="1"/>
    <col min="8966" max="8966" width="17.5703125" style="49" customWidth="1"/>
    <col min="8967" max="8967" width="16.42578125" style="49" customWidth="1"/>
    <col min="8968" max="9216" width="9.140625" style="49"/>
    <col min="9217" max="9217" width="12.42578125" style="49" customWidth="1"/>
    <col min="9218" max="9218" width="9.140625" style="49"/>
    <col min="9219" max="9219" width="17.7109375" style="49" customWidth="1"/>
    <col min="9220" max="9220" width="23.7109375" style="49" customWidth="1"/>
    <col min="9221" max="9221" width="12.28515625" style="49" customWidth="1"/>
    <col min="9222" max="9222" width="17.5703125" style="49" customWidth="1"/>
    <col min="9223" max="9223" width="16.42578125" style="49" customWidth="1"/>
    <col min="9224" max="9472" width="9.140625" style="49"/>
    <col min="9473" max="9473" width="12.42578125" style="49" customWidth="1"/>
    <col min="9474" max="9474" width="9.140625" style="49"/>
    <col min="9475" max="9475" width="17.7109375" style="49" customWidth="1"/>
    <col min="9476" max="9476" width="23.7109375" style="49" customWidth="1"/>
    <col min="9477" max="9477" width="12.28515625" style="49" customWidth="1"/>
    <col min="9478" max="9478" width="17.5703125" style="49" customWidth="1"/>
    <col min="9479" max="9479" width="16.42578125" style="49" customWidth="1"/>
    <col min="9480" max="9728" width="9.140625" style="49"/>
    <col min="9729" max="9729" width="12.42578125" style="49" customWidth="1"/>
    <col min="9730" max="9730" width="9.140625" style="49"/>
    <col min="9731" max="9731" width="17.7109375" style="49" customWidth="1"/>
    <col min="9732" max="9732" width="23.7109375" style="49" customWidth="1"/>
    <col min="9733" max="9733" width="12.28515625" style="49" customWidth="1"/>
    <col min="9734" max="9734" width="17.5703125" style="49" customWidth="1"/>
    <col min="9735" max="9735" width="16.42578125" style="49" customWidth="1"/>
    <col min="9736" max="9984" width="9.140625" style="49"/>
    <col min="9985" max="9985" width="12.42578125" style="49" customWidth="1"/>
    <col min="9986" max="9986" width="9.140625" style="49"/>
    <col min="9987" max="9987" width="17.7109375" style="49" customWidth="1"/>
    <col min="9988" max="9988" width="23.7109375" style="49" customWidth="1"/>
    <col min="9989" max="9989" width="12.28515625" style="49" customWidth="1"/>
    <col min="9990" max="9990" width="17.5703125" style="49" customWidth="1"/>
    <col min="9991" max="9991" width="16.42578125" style="49" customWidth="1"/>
    <col min="9992" max="10240" width="9.140625" style="49"/>
    <col min="10241" max="10241" width="12.42578125" style="49" customWidth="1"/>
    <col min="10242" max="10242" width="9.140625" style="49"/>
    <col min="10243" max="10243" width="17.7109375" style="49" customWidth="1"/>
    <col min="10244" max="10244" width="23.7109375" style="49" customWidth="1"/>
    <col min="10245" max="10245" width="12.28515625" style="49" customWidth="1"/>
    <col min="10246" max="10246" width="17.5703125" style="49" customWidth="1"/>
    <col min="10247" max="10247" width="16.42578125" style="49" customWidth="1"/>
    <col min="10248" max="10496" width="9.140625" style="49"/>
    <col min="10497" max="10497" width="12.42578125" style="49" customWidth="1"/>
    <col min="10498" max="10498" width="9.140625" style="49"/>
    <col min="10499" max="10499" width="17.7109375" style="49" customWidth="1"/>
    <col min="10500" max="10500" width="23.7109375" style="49" customWidth="1"/>
    <col min="10501" max="10501" width="12.28515625" style="49" customWidth="1"/>
    <col min="10502" max="10502" width="17.5703125" style="49" customWidth="1"/>
    <col min="10503" max="10503" width="16.42578125" style="49" customWidth="1"/>
    <col min="10504" max="10752" width="9.140625" style="49"/>
    <col min="10753" max="10753" width="12.42578125" style="49" customWidth="1"/>
    <col min="10754" max="10754" width="9.140625" style="49"/>
    <col min="10755" max="10755" width="17.7109375" style="49" customWidth="1"/>
    <col min="10756" max="10756" width="23.7109375" style="49" customWidth="1"/>
    <col min="10757" max="10757" width="12.28515625" style="49" customWidth="1"/>
    <col min="10758" max="10758" width="17.5703125" style="49" customWidth="1"/>
    <col min="10759" max="10759" width="16.42578125" style="49" customWidth="1"/>
    <col min="10760" max="11008" width="9.140625" style="49"/>
    <col min="11009" max="11009" width="12.42578125" style="49" customWidth="1"/>
    <col min="11010" max="11010" width="9.140625" style="49"/>
    <col min="11011" max="11011" width="17.7109375" style="49" customWidth="1"/>
    <col min="11012" max="11012" width="23.7109375" style="49" customWidth="1"/>
    <col min="11013" max="11013" width="12.28515625" style="49" customWidth="1"/>
    <col min="11014" max="11014" width="17.5703125" style="49" customWidth="1"/>
    <col min="11015" max="11015" width="16.42578125" style="49" customWidth="1"/>
    <col min="11016" max="11264" width="9.140625" style="49"/>
    <col min="11265" max="11265" width="12.42578125" style="49" customWidth="1"/>
    <col min="11266" max="11266" width="9.140625" style="49"/>
    <col min="11267" max="11267" width="17.7109375" style="49" customWidth="1"/>
    <col min="11268" max="11268" width="23.7109375" style="49" customWidth="1"/>
    <col min="11269" max="11269" width="12.28515625" style="49" customWidth="1"/>
    <col min="11270" max="11270" width="17.5703125" style="49" customWidth="1"/>
    <col min="11271" max="11271" width="16.42578125" style="49" customWidth="1"/>
    <col min="11272" max="11520" width="9.140625" style="49"/>
    <col min="11521" max="11521" width="12.42578125" style="49" customWidth="1"/>
    <col min="11522" max="11522" width="9.140625" style="49"/>
    <col min="11523" max="11523" width="17.7109375" style="49" customWidth="1"/>
    <col min="11524" max="11524" width="23.7109375" style="49" customWidth="1"/>
    <col min="11525" max="11525" width="12.28515625" style="49" customWidth="1"/>
    <col min="11526" max="11526" width="17.5703125" style="49" customWidth="1"/>
    <col min="11527" max="11527" width="16.42578125" style="49" customWidth="1"/>
    <col min="11528" max="11776" width="9.140625" style="49"/>
    <col min="11777" max="11777" width="12.42578125" style="49" customWidth="1"/>
    <col min="11778" max="11778" width="9.140625" style="49"/>
    <col min="11779" max="11779" width="17.7109375" style="49" customWidth="1"/>
    <col min="11780" max="11780" width="23.7109375" style="49" customWidth="1"/>
    <col min="11781" max="11781" width="12.28515625" style="49" customWidth="1"/>
    <col min="11782" max="11782" width="17.5703125" style="49" customWidth="1"/>
    <col min="11783" max="11783" width="16.42578125" style="49" customWidth="1"/>
    <col min="11784" max="12032" width="9.140625" style="49"/>
    <col min="12033" max="12033" width="12.42578125" style="49" customWidth="1"/>
    <col min="12034" max="12034" width="9.140625" style="49"/>
    <col min="12035" max="12035" width="17.7109375" style="49" customWidth="1"/>
    <col min="12036" max="12036" width="23.7109375" style="49" customWidth="1"/>
    <col min="12037" max="12037" width="12.28515625" style="49" customWidth="1"/>
    <col min="12038" max="12038" width="17.5703125" style="49" customWidth="1"/>
    <col min="12039" max="12039" width="16.42578125" style="49" customWidth="1"/>
    <col min="12040" max="12288" width="9.140625" style="49"/>
    <col min="12289" max="12289" width="12.42578125" style="49" customWidth="1"/>
    <col min="12290" max="12290" width="9.140625" style="49"/>
    <col min="12291" max="12291" width="17.7109375" style="49" customWidth="1"/>
    <col min="12292" max="12292" width="23.7109375" style="49" customWidth="1"/>
    <col min="12293" max="12293" width="12.28515625" style="49" customWidth="1"/>
    <col min="12294" max="12294" width="17.5703125" style="49" customWidth="1"/>
    <col min="12295" max="12295" width="16.42578125" style="49" customWidth="1"/>
    <col min="12296" max="12544" width="9.140625" style="49"/>
    <col min="12545" max="12545" width="12.42578125" style="49" customWidth="1"/>
    <col min="12546" max="12546" width="9.140625" style="49"/>
    <col min="12547" max="12547" width="17.7109375" style="49" customWidth="1"/>
    <col min="12548" max="12548" width="23.7109375" style="49" customWidth="1"/>
    <col min="12549" max="12549" width="12.28515625" style="49" customWidth="1"/>
    <col min="12550" max="12550" width="17.5703125" style="49" customWidth="1"/>
    <col min="12551" max="12551" width="16.42578125" style="49" customWidth="1"/>
    <col min="12552" max="12800" width="9.140625" style="49"/>
    <col min="12801" max="12801" width="12.42578125" style="49" customWidth="1"/>
    <col min="12802" max="12802" width="9.140625" style="49"/>
    <col min="12803" max="12803" width="17.7109375" style="49" customWidth="1"/>
    <col min="12804" max="12804" width="23.7109375" style="49" customWidth="1"/>
    <col min="12805" max="12805" width="12.28515625" style="49" customWidth="1"/>
    <col min="12806" max="12806" width="17.5703125" style="49" customWidth="1"/>
    <col min="12807" max="12807" width="16.42578125" style="49" customWidth="1"/>
    <col min="12808" max="13056" width="9.140625" style="49"/>
    <col min="13057" max="13057" width="12.42578125" style="49" customWidth="1"/>
    <col min="13058" max="13058" width="9.140625" style="49"/>
    <col min="13059" max="13059" width="17.7109375" style="49" customWidth="1"/>
    <col min="13060" max="13060" width="23.7109375" style="49" customWidth="1"/>
    <col min="13061" max="13061" width="12.28515625" style="49" customWidth="1"/>
    <col min="13062" max="13062" width="17.5703125" style="49" customWidth="1"/>
    <col min="13063" max="13063" width="16.42578125" style="49" customWidth="1"/>
    <col min="13064" max="13312" width="9.140625" style="49"/>
    <col min="13313" max="13313" width="12.42578125" style="49" customWidth="1"/>
    <col min="13314" max="13314" width="9.140625" style="49"/>
    <col min="13315" max="13315" width="17.7109375" style="49" customWidth="1"/>
    <col min="13316" max="13316" width="23.7109375" style="49" customWidth="1"/>
    <col min="13317" max="13317" width="12.28515625" style="49" customWidth="1"/>
    <col min="13318" max="13318" width="17.5703125" style="49" customWidth="1"/>
    <col min="13319" max="13319" width="16.42578125" style="49" customWidth="1"/>
    <col min="13320" max="13568" width="9.140625" style="49"/>
    <col min="13569" max="13569" width="12.42578125" style="49" customWidth="1"/>
    <col min="13570" max="13570" width="9.140625" style="49"/>
    <col min="13571" max="13571" width="17.7109375" style="49" customWidth="1"/>
    <col min="13572" max="13572" width="23.7109375" style="49" customWidth="1"/>
    <col min="13573" max="13573" width="12.28515625" style="49" customWidth="1"/>
    <col min="13574" max="13574" width="17.5703125" style="49" customWidth="1"/>
    <col min="13575" max="13575" width="16.42578125" style="49" customWidth="1"/>
    <col min="13576" max="13824" width="9.140625" style="49"/>
    <col min="13825" max="13825" width="12.42578125" style="49" customWidth="1"/>
    <col min="13826" max="13826" width="9.140625" style="49"/>
    <col min="13827" max="13827" width="17.7109375" style="49" customWidth="1"/>
    <col min="13828" max="13828" width="23.7109375" style="49" customWidth="1"/>
    <col min="13829" max="13829" width="12.28515625" style="49" customWidth="1"/>
    <col min="13830" max="13830" width="17.5703125" style="49" customWidth="1"/>
    <col min="13831" max="13831" width="16.42578125" style="49" customWidth="1"/>
    <col min="13832" max="14080" width="9.140625" style="49"/>
    <col min="14081" max="14081" width="12.42578125" style="49" customWidth="1"/>
    <col min="14082" max="14082" width="9.140625" style="49"/>
    <col min="14083" max="14083" width="17.7109375" style="49" customWidth="1"/>
    <col min="14084" max="14084" width="23.7109375" style="49" customWidth="1"/>
    <col min="14085" max="14085" width="12.28515625" style="49" customWidth="1"/>
    <col min="14086" max="14086" width="17.5703125" style="49" customWidth="1"/>
    <col min="14087" max="14087" width="16.42578125" style="49" customWidth="1"/>
    <col min="14088" max="14336" width="9.140625" style="49"/>
    <col min="14337" max="14337" width="12.42578125" style="49" customWidth="1"/>
    <col min="14338" max="14338" width="9.140625" style="49"/>
    <col min="14339" max="14339" width="17.7109375" style="49" customWidth="1"/>
    <col min="14340" max="14340" width="23.7109375" style="49" customWidth="1"/>
    <col min="14341" max="14341" width="12.28515625" style="49" customWidth="1"/>
    <col min="14342" max="14342" width="17.5703125" style="49" customWidth="1"/>
    <col min="14343" max="14343" width="16.42578125" style="49" customWidth="1"/>
    <col min="14344" max="14592" width="9.140625" style="49"/>
    <col min="14593" max="14593" width="12.42578125" style="49" customWidth="1"/>
    <col min="14594" max="14594" width="9.140625" style="49"/>
    <col min="14595" max="14595" width="17.7109375" style="49" customWidth="1"/>
    <col min="14596" max="14596" width="23.7109375" style="49" customWidth="1"/>
    <col min="14597" max="14597" width="12.28515625" style="49" customWidth="1"/>
    <col min="14598" max="14598" width="17.5703125" style="49" customWidth="1"/>
    <col min="14599" max="14599" width="16.42578125" style="49" customWidth="1"/>
    <col min="14600" max="14848" width="9.140625" style="49"/>
    <col min="14849" max="14849" width="12.42578125" style="49" customWidth="1"/>
    <col min="14850" max="14850" width="9.140625" style="49"/>
    <col min="14851" max="14851" width="17.7109375" style="49" customWidth="1"/>
    <col min="14852" max="14852" width="23.7109375" style="49" customWidth="1"/>
    <col min="14853" max="14853" width="12.28515625" style="49" customWidth="1"/>
    <col min="14854" max="14854" width="17.5703125" style="49" customWidth="1"/>
    <col min="14855" max="14855" width="16.42578125" style="49" customWidth="1"/>
    <col min="14856" max="15104" width="9.140625" style="49"/>
    <col min="15105" max="15105" width="12.42578125" style="49" customWidth="1"/>
    <col min="15106" max="15106" width="9.140625" style="49"/>
    <col min="15107" max="15107" width="17.7109375" style="49" customWidth="1"/>
    <col min="15108" max="15108" width="23.7109375" style="49" customWidth="1"/>
    <col min="15109" max="15109" width="12.28515625" style="49" customWidth="1"/>
    <col min="15110" max="15110" width="17.5703125" style="49" customWidth="1"/>
    <col min="15111" max="15111" width="16.42578125" style="49" customWidth="1"/>
    <col min="15112" max="15360" width="9.140625" style="49"/>
    <col min="15361" max="15361" width="12.42578125" style="49" customWidth="1"/>
    <col min="15362" max="15362" width="9.140625" style="49"/>
    <col min="15363" max="15363" width="17.7109375" style="49" customWidth="1"/>
    <col min="15364" max="15364" width="23.7109375" style="49" customWidth="1"/>
    <col min="15365" max="15365" width="12.28515625" style="49" customWidth="1"/>
    <col min="15366" max="15366" width="17.5703125" style="49" customWidth="1"/>
    <col min="15367" max="15367" width="16.42578125" style="49" customWidth="1"/>
    <col min="15368" max="15616" width="9.140625" style="49"/>
    <col min="15617" max="15617" width="12.42578125" style="49" customWidth="1"/>
    <col min="15618" max="15618" width="9.140625" style="49"/>
    <col min="15619" max="15619" width="17.7109375" style="49" customWidth="1"/>
    <col min="15620" max="15620" width="23.7109375" style="49" customWidth="1"/>
    <col min="15621" max="15621" width="12.28515625" style="49" customWidth="1"/>
    <col min="15622" max="15622" width="17.5703125" style="49" customWidth="1"/>
    <col min="15623" max="15623" width="16.42578125" style="49" customWidth="1"/>
    <col min="15624" max="15872" width="9.140625" style="49"/>
    <col min="15873" max="15873" width="12.42578125" style="49" customWidth="1"/>
    <col min="15874" max="15874" width="9.140625" style="49"/>
    <col min="15875" max="15875" width="17.7109375" style="49" customWidth="1"/>
    <col min="15876" max="15876" width="23.7109375" style="49" customWidth="1"/>
    <col min="15877" max="15877" width="12.28515625" style="49" customWidth="1"/>
    <col min="15878" max="15878" width="17.5703125" style="49" customWidth="1"/>
    <col min="15879" max="15879" width="16.42578125" style="49" customWidth="1"/>
    <col min="15880" max="16128" width="9.140625" style="49"/>
    <col min="16129" max="16129" width="12.42578125" style="49" customWidth="1"/>
    <col min="16130" max="16130" width="9.140625" style="49"/>
    <col min="16131" max="16131" width="17.7109375" style="49" customWidth="1"/>
    <col min="16132" max="16132" width="23.7109375" style="49" customWidth="1"/>
    <col min="16133" max="16133" width="12.28515625" style="49" customWidth="1"/>
    <col min="16134" max="16134" width="17.5703125" style="49" customWidth="1"/>
    <col min="16135" max="16135" width="16.42578125" style="49" customWidth="1"/>
    <col min="16136" max="16384" width="9.140625" style="49"/>
  </cols>
  <sheetData>
    <row r="1" spans="1:8" s="13" customFormat="1" x14ac:dyDescent="0.55000000000000004">
      <c r="A1" s="24"/>
      <c r="B1" s="170" t="s">
        <v>82</v>
      </c>
      <c r="C1" s="170"/>
      <c r="D1" s="170"/>
      <c r="E1" s="170"/>
      <c r="F1" s="170"/>
      <c r="G1" s="23"/>
      <c r="H1" s="23"/>
    </row>
    <row r="2" spans="1:8" s="13" customFormat="1" x14ac:dyDescent="0.55000000000000004">
      <c r="A2" s="90"/>
      <c r="B2" s="89"/>
      <c r="C2" s="89"/>
      <c r="D2" s="89"/>
      <c r="E2" s="89"/>
      <c r="F2" s="89"/>
      <c r="G2" s="23"/>
      <c r="H2" s="23"/>
    </row>
    <row r="3" spans="1:8" s="13" customFormat="1" x14ac:dyDescent="0.55000000000000004">
      <c r="A3" s="25" t="s">
        <v>83</v>
      </c>
      <c r="E3" s="26"/>
      <c r="F3" s="26"/>
      <c r="G3" s="26"/>
    </row>
    <row r="4" spans="1:8" s="13" customFormat="1" x14ac:dyDescent="0.55000000000000004">
      <c r="A4" s="25"/>
      <c r="B4" s="178" t="s">
        <v>34</v>
      </c>
      <c r="C4" s="179"/>
      <c r="D4" s="179"/>
      <c r="E4" s="27" t="s">
        <v>27</v>
      </c>
      <c r="F4" s="27" t="s">
        <v>33</v>
      </c>
      <c r="G4" s="26"/>
    </row>
    <row r="5" spans="1:8" s="13" customFormat="1" x14ac:dyDescent="0.55000000000000004">
      <c r="A5" s="25"/>
      <c r="B5" s="28" t="s">
        <v>35</v>
      </c>
      <c r="C5" s="29"/>
      <c r="D5" s="30"/>
      <c r="E5" s="117">
        <v>54</v>
      </c>
      <c r="F5" s="31">
        <f>E5*100/$E$50</f>
        <v>21.6</v>
      </c>
      <c r="G5" s="26"/>
    </row>
    <row r="6" spans="1:8" s="13" customFormat="1" x14ac:dyDescent="0.55000000000000004">
      <c r="A6" s="25"/>
      <c r="B6" s="38" t="s">
        <v>238</v>
      </c>
      <c r="C6" s="39"/>
      <c r="D6" s="40"/>
      <c r="E6" s="37">
        <v>5</v>
      </c>
      <c r="F6" s="32">
        <f>E6*100/$E$50</f>
        <v>2</v>
      </c>
      <c r="G6" s="26"/>
    </row>
    <row r="7" spans="1:8" s="13" customFormat="1" x14ac:dyDescent="0.55000000000000004">
      <c r="A7" s="25"/>
      <c r="B7" s="38" t="s">
        <v>237</v>
      </c>
      <c r="C7" s="39"/>
      <c r="D7" s="40"/>
      <c r="E7" s="37">
        <v>5</v>
      </c>
      <c r="F7" s="32">
        <f t="shared" ref="F7:F13" si="0">E7*100/$E$50</f>
        <v>2</v>
      </c>
      <c r="G7" s="26"/>
    </row>
    <row r="8" spans="1:8" s="13" customFormat="1" x14ac:dyDescent="0.55000000000000004">
      <c r="A8" s="25"/>
      <c r="B8" s="38" t="s">
        <v>241</v>
      </c>
      <c r="C8" s="39"/>
      <c r="D8" s="40"/>
      <c r="E8" s="37">
        <v>5</v>
      </c>
      <c r="F8" s="32">
        <f t="shared" si="0"/>
        <v>2</v>
      </c>
      <c r="G8" s="26"/>
    </row>
    <row r="9" spans="1:8" s="13" customFormat="1" x14ac:dyDescent="0.55000000000000004">
      <c r="A9" s="25"/>
      <c r="B9" s="177" t="s">
        <v>243</v>
      </c>
      <c r="C9" s="177"/>
      <c r="D9" s="177"/>
      <c r="E9" s="37">
        <v>16</v>
      </c>
      <c r="F9" s="32">
        <f t="shared" si="0"/>
        <v>6.4</v>
      </c>
      <c r="G9" s="26"/>
    </row>
    <row r="10" spans="1:8" s="13" customFormat="1" x14ac:dyDescent="0.55000000000000004">
      <c r="A10" s="25"/>
      <c r="B10" s="120" t="s">
        <v>244</v>
      </c>
      <c r="C10" s="121"/>
      <c r="D10" s="122"/>
      <c r="E10" s="37">
        <v>5</v>
      </c>
      <c r="F10" s="32">
        <f t="shared" si="0"/>
        <v>2</v>
      </c>
      <c r="G10" s="26"/>
    </row>
    <row r="11" spans="1:8" s="13" customFormat="1" x14ac:dyDescent="0.55000000000000004">
      <c r="A11" s="25"/>
      <c r="B11" s="120" t="s">
        <v>246</v>
      </c>
      <c r="C11" s="121"/>
      <c r="D11" s="122"/>
      <c r="E11" s="37">
        <v>10</v>
      </c>
      <c r="F11" s="32">
        <f t="shared" si="0"/>
        <v>4</v>
      </c>
      <c r="G11" s="26"/>
    </row>
    <row r="12" spans="1:8" s="13" customFormat="1" x14ac:dyDescent="0.55000000000000004">
      <c r="A12" s="25"/>
      <c r="B12" s="120" t="s">
        <v>255</v>
      </c>
      <c r="C12" s="121"/>
      <c r="D12" s="122"/>
      <c r="E12" s="37">
        <v>3</v>
      </c>
      <c r="F12" s="32">
        <f t="shared" si="0"/>
        <v>1.2</v>
      </c>
      <c r="G12" s="26"/>
    </row>
    <row r="13" spans="1:8" s="13" customFormat="1" x14ac:dyDescent="0.55000000000000004">
      <c r="A13" s="25"/>
      <c r="B13" s="120" t="s">
        <v>256</v>
      </c>
      <c r="C13" s="121"/>
      <c r="D13" s="122"/>
      <c r="E13" s="37">
        <v>5</v>
      </c>
      <c r="F13" s="32">
        <f t="shared" si="0"/>
        <v>2</v>
      </c>
      <c r="G13" s="26"/>
    </row>
    <row r="14" spans="1:8" s="13" customFormat="1" x14ac:dyDescent="0.55000000000000004">
      <c r="A14" s="25"/>
      <c r="B14" s="28" t="s">
        <v>239</v>
      </c>
      <c r="C14" s="29"/>
      <c r="D14" s="30"/>
      <c r="E14" s="117">
        <v>20</v>
      </c>
      <c r="F14" s="31">
        <f>E14*100/$E$50</f>
        <v>8</v>
      </c>
      <c r="G14" s="26"/>
    </row>
    <row r="15" spans="1:8" s="13" customFormat="1" x14ac:dyDescent="0.55000000000000004">
      <c r="A15" s="25"/>
      <c r="B15" s="38" t="s">
        <v>240</v>
      </c>
      <c r="C15" s="39"/>
      <c r="D15" s="40"/>
      <c r="E15" s="37">
        <v>5</v>
      </c>
      <c r="F15" s="32">
        <f>E15*100/$E$50</f>
        <v>2</v>
      </c>
      <c r="G15" s="26"/>
    </row>
    <row r="16" spans="1:8" s="13" customFormat="1" x14ac:dyDescent="0.55000000000000004">
      <c r="A16" s="25"/>
      <c r="B16" s="38" t="s">
        <v>254</v>
      </c>
      <c r="C16" s="39"/>
      <c r="D16" s="40"/>
      <c r="E16" s="37">
        <v>10</v>
      </c>
      <c r="F16" s="32">
        <f t="shared" ref="F16:F17" si="1">E16*100/$E$50</f>
        <v>4</v>
      </c>
      <c r="G16" s="26"/>
    </row>
    <row r="17" spans="1:7" s="13" customFormat="1" x14ac:dyDescent="0.55000000000000004">
      <c r="A17" s="25"/>
      <c r="B17" s="38" t="s">
        <v>262</v>
      </c>
      <c r="C17" s="39"/>
      <c r="D17" s="40"/>
      <c r="E17" s="37">
        <v>5</v>
      </c>
      <c r="F17" s="32">
        <f t="shared" si="1"/>
        <v>2</v>
      </c>
      <c r="G17" s="26"/>
    </row>
    <row r="18" spans="1:7" s="13" customFormat="1" x14ac:dyDescent="0.55000000000000004">
      <c r="A18" s="25"/>
      <c r="B18" s="28" t="s">
        <v>257</v>
      </c>
      <c r="C18" s="29"/>
      <c r="D18" s="30"/>
      <c r="E18" s="117">
        <v>15</v>
      </c>
      <c r="F18" s="31">
        <f t="shared" ref="F18:F37" si="2">E18*100/$E$50</f>
        <v>6</v>
      </c>
      <c r="G18" s="26"/>
    </row>
    <row r="19" spans="1:7" s="13" customFormat="1" x14ac:dyDescent="0.55000000000000004">
      <c r="A19" s="25"/>
      <c r="B19" s="38" t="s">
        <v>258</v>
      </c>
      <c r="C19" s="39"/>
      <c r="D19" s="40"/>
      <c r="E19" s="37">
        <v>10</v>
      </c>
      <c r="F19" s="32">
        <f t="shared" si="2"/>
        <v>4</v>
      </c>
      <c r="G19" s="26"/>
    </row>
    <row r="20" spans="1:7" s="13" customFormat="1" x14ac:dyDescent="0.55000000000000004">
      <c r="A20" s="25"/>
      <c r="B20" s="38" t="s">
        <v>259</v>
      </c>
      <c r="C20" s="39"/>
      <c r="D20" s="40"/>
      <c r="E20" s="37">
        <v>5</v>
      </c>
      <c r="F20" s="32">
        <f t="shared" si="2"/>
        <v>2</v>
      </c>
      <c r="G20" s="26"/>
    </row>
    <row r="21" spans="1:7" s="13" customFormat="1" x14ac:dyDescent="0.55000000000000004">
      <c r="A21" s="25"/>
      <c r="B21" s="28" t="s">
        <v>36</v>
      </c>
      <c r="C21" s="29"/>
      <c r="D21" s="30"/>
      <c r="E21" s="117">
        <v>5</v>
      </c>
      <c r="F21" s="31">
        <f t="shared" si="2"/>
        <v>2</v>
      </c>
      <c r="G21" s="26"/>
    </row>
    <row r="22" spans="1:7" s="13" customFormat="1" x14ac:dyDescent="0.55000000000000004">
      <c r="A22" s="25"/>
      <c r="B22" s="38" t="s">
        <v>248</v>
      </c>
      <c r="C22" s="39"/>
      <c r="D22" s="40"/>
      <c r="E22" s="37">
        <v>5</v>
      </c>
      <c r="F22" s="32">
        <f t="shared" si="2"/>
        <v>2</v>
      </c>
      <c r="G22" s="26"/>
    </row>
    <row r="23" spans="1:7" s="13" customFormat="1" x14ac:dyDescent="0.55000000000000004">
      <c r="A23" s="25"/>
      <c r="B23" s="34" t="s">
        <v>249</v>
      </c>
      <c r="C23" s="35"/>
      <c r="D23" s="36"/>
      <c r="E23" s="117">
        <v>3</v>
      </c>
      <c r="F23" s="31">
        <f t="shared" si="2"/>
        <v>1.2</v>
      </c>
      <c r="G23" s="26"/>
    </row>
    <row r="24" spans="1:7" s="13" customFormat="1" x14ac:dyDescent="0.55000000000000004">
      <c r="A24" s="25"/>
      <c r="B24" s="177" t="s">
        <v>250</v>
      </c>
      <c r="C24" s="177"/>
      <c r="D24" s="177"/>
      <c r="E24" s="37">
        <v>3</v>
      </c>
      <c r="F24" s="32">
        <f t="shared" si="2"/>
        <v>1.2</v>
      </c>
      <c r="G24" s="26"/>
    </row>
    <row r="25" spans="1:7" s="13" customFormat="1" x14ac:dyDescent="0.55000000000000004">
      <c r="A25" s="25"/>
      <c r="B25" s="34" t="s">
        <v>252</v>
      </c>
      <c r="C25" s="35"/>
      <c r="D25" s="36"/>
      <c r="E25" s="117">
        <v>3</v>
      </c>
      <c r="F25" s="31">
        <f t="shared" si="2"/>
        <v>1.2</v>
      </c>
      <c r="G25" s="26"/>
    </row>
    <row r="26" spans="1:7" s="13" customFormat="1" x14ac:dyDescent="0.55000000000000004">
      <c r="A26" s="25"/>
      <c r="B26" s="177" t="s">
        <v>253</v>
      </c>
      <c r="C26" s="177"/>
      <c r="D26" s="177"/>
      <c r="E26" s="37">
        <v>3</v>
      </c>
      <c r="F26" s="32">
        <f t="shared" si="2"/>
        <v>1.2</v>
      </c>
      <c r="G26" s="26"/>
    </row>
    <row r="27" spans="1:7" s="13" customFormat="1" x14ac:dyDescent="0.55000000000000004">
      <c r="A27" s="25"/>
      <c r="B27" s="34" t="s">
        <v>260</v>
      </c>
      <c r="C27" s="35"/>
      <c r="D27" s="36"/>
      <c r="E27" s="117">
        <v>5</v>
      </c>
      <c r="F27" s="31">
        <f t="shared" si="2"/>
        <v>2</v>
      </c>
      <c r="G27" s="26"/>
    </row>
    <row r="28" spans="1:7" s="13" customFormat="1" x14ac:dyDescent="0.55000000000000004">
      <c r="A28" s="25"/>
      <c r="B28" s="177" t="s">
        <v>261</v>
      </c>
      <c r="C28" s="177"/>
      <c r="D28" s="177"/>
      <c r="E28" s="37">
        <v>5</v>
      </c>
      <c r="F28" s="32">
        <f t="shared" si="2"/>
        <v>2</v>
      </c>
      <c r="G28" s="26"/>
    </row>
    <row r="29" spans="1:7" s="13" customFormat="1" x14ac:dyDescent="0.55000000000000004">
      <c r="A29" s="25"/>
      <c r="B29" s="34" t="s">
        <v>263</v>
      </c>
      <c r="C29" s="35"/>
      <c r="D29" s="36"/>
      <c r="E29" s="117">
        <v>15</v>
      </c>
      <c r="F29" s="31">
        <f t="shared" si="2"/>
        <v>6</v>
      </c>
      <c r="G29" s="26"/>
    </row>
    <row r="30" spans="1:7" s="13" customFormat="1" x14ac:dyDescent="0.55000000000000004">
      <c r="A30" s="25"/>
      <c r="B30" s="177" t="s">
        <v>264</v>
      </c>
      <c r="C30" s="177"/>
      <c r="D30" s="177"/>
      <c r="E30" s="37">
        <v>15</v>
      </c>
      <c r="F30" s="32">
        <f t="shared" si="2"/>
        <v>6</v>
      </c>
      <c r="G30" s="26"/>
    </row>
    <row r="31" spans="1:7" s="13" customFormat="1" x14ac:dyDescent="0.55000000000000004">
      <c r="A31" s="141"/>
      <c r="B31" s="142"/>
      <c r="C31" s="142"/>
      <c r="D31" s="142"/>
      <c r="E31" s="143"/>
      <c r="F31" s="144"/>
      <c r="G31" s="26"/>
    </row>
    <row r="32" spans="1:7" s="13" customFormat="1" x14ac:dyDescent="0.55000000000000004">
      <c r="A32" s="141"/>
      <c r="B32" s="142"/>
      <c r="C32" s="142"/>
      <c r="D32" s="142"/>
      <c r="E32" s="143"/>
      <c r="F32" s="144"/>
      <c r="G32" s="26"/>
    </row>
    <row r="33" spans="1:8" s="13" customFormat="1" x14ac:dyDescent="0.55000000000000004">
      <c r="A33" s="123"/>
      <c r="B33" s="170" t="s">
        <v>282</v>
      </c>
      <c r="C33" s="170"/>
      <c r="D33" s="170"/>
      <c r="E33" s="170"/>
      <c r="F33" s="170"/>
      <c r="G33" s="23"/>
      <c r="H33" s="23"/>
    </row>
    <row r="34" spans="1:8" s="13" customFormat="1" x14ac:dyDescent="0.55000000000000004">
      <c r="A34" s="141"/>
      <c r="B34" s="142"/>
      <c r="C34" s="142"/>
      <c r="D34" s="142"/>
      <c r="E34" s="143"/>
      <c r="F34" s="144"/>
      <c r="G34" s="26"/>
    </row>
    <row r="35" spans="1:8" s="13" customFormat="1" x14ac:dyDescent="0.55000000000000004">
      <c r="A35" s="25"/>
      <c r="B35" s="178" t="s">
        <v>34</v>
      </c>
      <c r="C35" s="179"/>
      <c r="D35" s="179"/>
      <c r="E35" s="118" t="s">
        <v>27</v>
      </c>
      <c r="F35" s="118" t="s">
        <v>33</v>
      </c>
      <c r="G35" s="26"/>
    </row>
    <row r="36" spans="1:8" s="13" customFormat="1" x14ac:dyDescent="0.55000000000000004">
      <c r="A36" s="25"/>
      <c r="B36" s="34" t="s">
        <v>40</v>
      </c>
      <c r="C36" s="35"/>
      <c r="D36" s="36"/>
      <c r="E36" s="117">
        <v>15</v>
      </c>
      <c r="F36" s="31">
        <f t="shared" si="2"/>
        <v>6</v>
      </c>
      <c r="G36" s="26"/>
    </row>
    <row r="37" spans="1:8" s="13" customFormat="1" x14ac:dyDescent="0.55000000000000004">
      <c r="A37" s="25"/>
      <c r="B37" s="177" t="s">
        <v>41</v>
      </c>
      <c r="C37" s="177"/>
      <c r="D37" s="177"/>
      <c r="E37" s="37">
        <v>10</v>
      </c>
      <c r="F37" s="32">
        <f t="shared" si="2"/>
        <v>4</v>
      </c>
      <c r="G37" s="26"/>
    </row>
    <row r="38" spans="1:8" s="13" customFormat="1" x14ac:dyDescent="0.55000000000000004">
      <c r="A38" s="25"/>
      <c r="B38" s="177" t="s">
        <v>247</v>
      </c>
      <c r="C38" s="177"/>
      <c r="D38" s="177"/>
      <c r="E38" s="37">
        <v>5</v>
      </c>
      <c r="F38" s="32">
        <f t="shared" ref="F38" si="3">E38*100/$E$50</f>
        <v>2</v>
      </c>
      <c r="G38" s="26"/>
    </row>
    <row r="39" spans="1:8" s="13" customFormat="1" x14ac:dyDescent="0.55000000000000004">
      <c r="A39" s="25"/>
      <c r="B39" s="34" t="s">
        <v>37</v>
      </c>
      <c r="C39" s="35"/>
      <c r="D39" s="36"/>
      <c r="E39" s="117">
        <v>100</v>
      </c>
      <c r="F39" s="31">
        <f>E39*100/$E$50</f>
        <v>40</v>
      </c>
      <c r="G39" s="26"/>
    </row>
    <row r="40" spans="1:8" s="13" customFormat="1" x14ac:dyDescent="0.55000000000000004">
      <c r="A40" s="25"/>
      <c r="B40" s="177" t="s">
        <v>236</v>
      </c>
      <c r="C40" s="177"/>
      <c r="D40" s="177"/>
      <c r="E40" s="37">
        <v>74</v>
      </c>
      <c r="F40" s="32">
        <f t="shared" ref="F40" si="4">E40*100/$E$50</f>
        <v>29.6</v>
      </c>
      <c r="G40" s="26"/>
    </row>
    <row r="41" spans="1:8" s="13" customFormat="1" x14ac:dyDescent="0.55000000000000004">
      <c r="A41" s="25"/>
      <c r="B41" s="177" t="s">
        <v>38</v>
      </c>
      <c r="C41" s="177"/>
      <c r="D41" s="177"/>
      <c r="E41" s="37">
        <v>5</v>
      </c>
      <c r="F41" s="32">
        <f>E41*100/$E$50</f>
        <v>2</v>
      </c>
      <c r="G41" s="26"/>
    </row>
    <row r="42" spans="1:8" x14ac:dyDescent="0.55000000000000004">
      <c r="B42" s="177" t="s">
        <v>245</v>
      </c>
      <c r="C42" s="177"/>
      <c r="D42" s="177"/>
      <c r="E42" s="37">
        <v>8</v>
      </c>
      <c r="F42" s="32">
        <f t="shared" ref="F42" si="5">E42*100/$E$50</f>
        <v>3.2</v>
      </c>
    </row>
    <row r="43" spans="1:8" s="13" customFormat="1" x14ac:dyDescent="0.55000000000000004">
      <c r="A43" s="25"/>
      <c r="B43" s="177" t="s">
        <v>251</v>
      </c>
      <c r="C43" s="177"/>
      <c r="D43" s="177"/>
      <c r="E43" s="37">
        <v>8</v>
      </c>
      <c r="F43" s="32">
        <f t="shared" ref="F43" si="6">E43*100/$E$50</f>
        <v>3.2</v>
      </c>
      <c r="G43" s="26"/>
    </row>
    <row r="44" spans="1:8" s="13" customFormat="1" x14ac:dyDescent="0.55000000000000004">
      <c r="A44" s="25"/>
      <c r="B44" s="177" t="s">
        <v>265</v>
      </c>
      <c r="C44" s="177"/>
      <c r="D44" s="177"/>
      <c r="E44" s="37">
        <v>5</v>
      </c>
      <c r="F44" s="32">
        <f t="shared" ref="F44" si="7">E44*100/$E$50</f>
        <v>2</v>
      </c>
      <c r="G44" s="26"/>
    </row>
    <row r="45" spans="1:8" s="13" customFormat="1" x14ac:dyDescent="0.55000000000000004">
      <c r="A45" s="25"/>
      <c r="B45" s="28" t="s">
        <v>39</v>
      </c>
      <c r="C45" s="29"/>
      <c r="D45" s="30"/>
      <c r="E45" s="117">
        <v>5</v>
      </c>
      <c r="F45" s="31">
        <f t="shared" ref="F45:F50" si="8">E45*100/$E$50</f>
        <v>2</v>
      </c>
      <c r="G45" s="26"/>
    </row>
    <row r="46" spans="1:8" s="13" customFormat="1" x14ac:dyDescent="0.55000000000000004">
      <c r="A46" s="25"/>
      <c r="B46" s="177" t="s">
        <v>56</v>
      </c>
      <c r="C46" s="177"/>
      <c r="D46" s="177"/>
      <c r="E46" s="37">
        <v>5</v>
      </c>
      <c r="F46" s="32">
        <f t="shared" si="8"/>
        <v>2</v>
      </c>
      <c r="G46" s="26"/>
    </row>
    <row r="47" spans="1:8" s="13" customFormat="1" x14ac:dyDescent="0.55000000000000004">
      <c r="A47" s="25"/>
      <c r="B47" s="28" t="s">
        <v>74</v>
      </c>
      <c r="C47" s="29"/>
      <c r="D47" s="30"/>
      <c r="E47" s="117">
        <v>10</v>
      </c>
      <c r="F47" s="31">
        <f t="shared" si="8"/>
        <v>4</v>
      </c>
      <c r="G47" s="26"/>
    </row>
    <row r="48" spans="1:8" s="13" customFormat="1" x14ac:dyDescent="0.55000000000000004">
      <c r="A48" s="25"/>
      <c r="B48" s="33" t="s">
        <v>235</v>
      </c>
      <c r="C48" s="41"/>
      <c r="D48" s="42"/>
      <c r="E48" s="37">
        <v>5</v>
      </c>
      <c r="F48" s="32">
        <f t="shared" si="8"/>
        <v>2</v>
      </c>
      <c r="G48" s="26"/>
    </row>
    <row r="49" spans="1:7" s="13" customFormat="1" x14ac:dyDescent="0.55000000000000004">
      <c r="A49" s="25"/>
      <c r="B49" s="33" t="s">
        <v>242</v>
      </c>
      <c r="C49" s="41"/>
      <c r="D49" s="42"/>
      <c r="E49" s="37">
        <v>5</v>
      </c>
      <c r="F49" s="32">
        <f t="shared" si="8"/>
        <v>2</v>
      </c>
      <c r="G49" s="26"/>
    </row>
    <row r="50" spans="1:7" s="13" customFormat="1" x14ac:dyDescent="0.55000000000000004">
      <c r="A50" s="25"/>
      <c r="B50" s="178" t="s">
        <v>42</v>
      </c>
      <c r="C50" s="179"/>
      <c r="D50" s="180"/>
      <c r="E50" s="43">
        <v>250</v>
      </c>
      <c r="F50" s="31">
        <f t="shared" si="8"/>
        <v>100</v>
      </c>
      <c r="G50" s="26"/>
    </row>
    <row r="51" spans="1:7" x14ac:dyDescent="0.55000000000000004">
      <c r="A51" s="44"/>
      <c r="B51" s="45"/>
      <c r="C51" s="45"/>
      <c r="D51" s="45"/>
      <c r="E51" s="46"/>
      <c r="F51" s="47"/>
    </row>
    <row r="52" spans="1:7" s="7" customFormat="1" ht="24" x14ac:dyDescent="0.55000000000000004">
      <c r="B52" s="50" t="s">
        <v>266</v>
      </c>
      <c r="C52" s="51"/>
      <c r="D52" s="51"/>
      <c r="E52" s="52"/>
      <c r="F52" s="53"/>
      <c r="G52" s="9"/>
    </row>
    <row r="53" spans="1:7" s="7" customFormat="1" ht="24" x14ac:dyDescent="0.55000000000000004">
      <c r="A53" s="7" t="s">
        <v>267</v>
      </c>
      <c r="B53" s="51"/>
      <c r="C53" s="51"/>
      <c r="D53" s="51"/>
      <c r="E53" s="52"/>
      <c r="F53" s="53"/>
      <c r="G53" s="9"/>
    </row>
    <row r="54" spans="1:7" s="7" customFormat="1" ht="24" x14ac:dyDescent="0.55000000000000004">
      <c r="A54" s="7" t="s">
        <v>316</v>
      </c>
      <c r="B54" s="51"/>
      <c r="C54" s="51"/>
      <c r="D54" s="51"/>
      <c r="E54" s="52"/>
      <c r="F54" s="53"/>
      <c r="G54" s="9"/>
    </row>
    <row r="55" spans="1:7" s="7" customFormat="1" ht="24" x14ac:dyDescent="0.55000000000000004">
      <c r="A55" s="7" t="s">
        <v>268</v>
      </c>
      <c r="E55" s="9"/>
      <c r="F55" s="9"/>
      <c r="G55" s="9"/>
    </row>
    <row r="56" spans="1:7" s="54" customFormat="1" ht="24" x14ac:dyDescent="0.55000000000000004">
      <c r="A56" s="181"/>
      <c r="B56" s="181"/>
      <c r="C56" s="181"/>
      <c r="D56" s="181"/>
      <c r="E56" s="181"/>
      <c r="F56" s="181"/>
      <c r="G56" s="55"/>
    </row>
  </sheetData>
  <mergeCells count="19">
    <mergeCell ref="B30:D30"/>
    <mergeCell ref="A56:F56"/>
    <mergeCell ref="B4:D4"/>
    <mergeCell ref="B1:F1"/>
    <mergeCell ref="B37:D37"/>
    <mergeCell ref="B50:D50"/>
    <mergeCell ref="B41:D41"/>
    <mergeCell ref="B46:D46"/>
    <mergeCell ref="B40:D40"/>
    <mergeCell ref="B9:D9"/>
    <mergeCell ref="B42:D42"/>
    <mergeCell ref="B38:D38"/>
    <mergeCell ref="B24:D24"/>
    <mergeCell ref="B43:D43"/>
    <mergeCell ref="B35:D35"/>
    <mergeCell ref="B33:F33"/>
    <mergeCell ref="B44:D44"/>
    <mergeCell ref="B26:D26"/>
    <mergeCell ref="B28:D28"/>
  </mergeCells>
  <pageMargins left="0.70866141732283472" right="0.19685039370078741" top="0.35433070866141736" bottom="0.35433070866141736" header="0.31496062992125984" footer="0.31496062992125984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H68"/>
  <sheetViews>
    <sheetView zoomScale="90" zoomScaleNormal="90" workbookViewId="0">
      <selection activeCell="C31" sqref="C31"/>
    </sheetView>
  </sheetViews>
  <sheetFormatPr defaultRowHeight="23.25" x14ac:dyDescent="0.55000000000000004"/>
  <cols>
    <col min="1" max="1" width="4.5703125" style="13" customWidth="1"/>
    <col min="2" max="2" width="62.42578125" style="13" customWidth="1"/>
    <col min="3" max="3" width="9.85546875" style="13" customWidth="1"/>
    <col min="4" max="4" width="8.85546875" style="13" customWidth="1"/>
    <col min="5" max="5" width="13.140625" style="13" customWidth="1"/>
    <col min="6" max="6" width="10.5703125" style="13" customWidth="1"/>
    <col min="7" max="9" width="9.140625" style="13" customWidth="1"/>
    <col min="10" max="256" width="9.140625" style="13"/>
    <col min="257" max="257" width="3.140625" style="13" customWidth="1"/>
    <col min="258" max="258" width="62.42578125" style="13" customWidth="1"/>
    <col min="259" max="259" width="9.85546875" style="13" customWidth="1"/>
    <col min="260" max="260" width="8.85546875" style="13" customWidth="1"/>
    <col min="261" max="261" width="13.140625" style="13" customWidth="1"/>
    <col min="262" max="262" width="10.5703125" style="13" customWidth="1"/>
    <col min="263" max="265" width="9.140625" style="13" customWidth="1"/>
    <col min="266" max="512" width="9.140625" style="13"/>
    <col min="513" max="513" width="3.140625" style="13" customWidth="1"/>
    <col min="514" max="514" width="62.42578125" style="13" customWidth="1"/>
    <col min="515" max="515" width="9.85546875" style="13" customWidth="1"/>
    <col min="516" max="516" width="8.85546875" style="13" customWidth="1"/>
    <col min="517" max="517" width="13.140625" style="13" customWidth="1"/>
    <col min="518" max="518" width="10.5703125" style="13" customWidth="1"/>
    <col min="519" max="521" width="9.140625" style="13" customWidth="1"/>
    <col min="522" max="768" width="9.140625" style="13"/>
    <col min="769" max="769" width="3.140625" style="13" customWidth="1"/>
    <col min="770" max="770" width="62.42578125" style="13" customWidth="1"/>
    <col min="771" max="771" width="9.85546875" style="13" customWidth="1"/>
    <col min="772" max="772" width="8.85546875" style="13" customWidth="1"/>
    <col min="773" max="773" width="13.140625" style="13" customWidth="1"/>
    <col min="774" max="774" width="10.5703125" style="13" customWidth="1"/>
    <col min="775" max="777" width="9.140625" style="13" customWidth="1"/>
    <col min="778" max="1024" width="9.140625" style="13"/>
    <col min="1025" max="1025" width="3.140625" style="13" customWidth="1"/>
    <col min="1026" max="1026" width="62.42578125" style="13" customWidth="1"/>
    <col min="1027" max="1027" width="9.85546875" style="13" customWidth="1"/>
    <col min="1028" max="1028" width="8.85546875" style="13" customWidth="1"/>
    <col min="1029" max="1029" width="13.140625" style="13" customWidth="1"/>
    <col min="1030" max="1030" width="10.5703125" style="13" customWidth="1"/>
    <col min="1031" max="1033" width="9.140625" style="13" customWidth="1"/>
    <col min="1034" max="1280" width="9.140625" style="13"/>
    <col min="1281" max="1281" width="3.140625" style="13" customWidth="1"/>
    <col min="1282" max="1282" width="62.42578125" style="13" customWidth="1"/>
    <col min="1283" max="1283" width="9.85546875" style="13" customWidth="1"/>
    <col min="1284" max="1284" width="8.85546875" style="13" customWidth="1"/>
    <col min="1285" max="1285" width="13.140625" style="13" customWidth="1"/>
    <col min="1286" max="1286" width="10.5703125" style="13" customWidth="1"/>
    <col min="1287" max="1289" width="9.140625" style="13" customWidth="1"/>
    <col min="1290" max="1536" width="9.140625" style="13"/>
    <col min="1537" max="1537" width="3.140625" style="13" customWidth="1"/>
    <col min="1538" max="1538" width="62.42578125" style="13" customWidth="1"/>
    <col min="1539" max="1539" width="9.85546875" style="13" customWidth="1"/>
    <col min="1540" max="1540" width="8.85546875" style="13" customWidth="1"/>
    <col min="1541" max="1541" width="13.140625" style="13" customWidth="1"/>
    <col min="1542" max="1542" width="10.5703125" style="13" customWidth="1"/>
    <col min="1543" max="1545" width="9.140625" style="13" customWidth="1"/>
    <col min="1546" max="1792" width="9.140625" style="13"/>
    <col min="1793" max="1793" width="3.140625" style="13" customWidth="1"/>
    <col min="1794" max="1794" width="62.42578125" style="13" customWidth="1"/>
    <col min="1795" max="1795" width="9.85546875" style="13" customWidth="1"/>
    <col min="1796" max="1796" width="8.85546875" style="13" customWidth="1"/>
    <col min="1797" max="1797" width="13.140625" style="13" customWidth="1"/>
    <col min="1798" max="1798" width="10.5703125" style="13" customWidth="1"/>
    <col min="1799" max="1801" width="9.140625" style="13" customWidth="1"/>
    <col min="1802" max="2048" width="9.140625" style="13"/>
    <col min="2049" max="2049" width="3.140625" style="13" customWidth="1"/>
    <col min="2050" max="2050" width="62.42578125" style="13" customWidth="1"/>
    <col min="2051" max="2051" width="9.85546875" style="13" customWidth="1"/>
    <col min="2052" max="2052" width="8.85546875" style="13" customWidth="1"/>
    <col min="2053" max="2053" width="13.140625" style="13" customWidth="1"/>
    <col min="2054" max="2054" width="10.5703125" style="13" customWidth="1"/>
    <col min="2055" max="2057" width="9.140625" style="13" customWidth="1"/>
    <col min="2058" max="2304" width="9.140625" style="13"/>
    <col min="2305" max="2305" width="3.140625" style="13" customWidth="1"/>
    <col min="2306" max="2306" width="62.42578125" style="13" customWidth="1"/>
    <col min="2307" max="2307" width="9.85546875" style="13" customWidth="1"/>
    <col min="2308" max="2308" width="8.85546875" style="13" customWidth="1"/>
    <col min="2309" max="2309" width="13.140625" style="13" customWidth="1"/>
    <col min="2310" max="2310" width="10.5703125" style="13" customWidth="1"/>
    <col min="2311" max="2313" width="9.140625" style="13" customWidth="1"/>
    <col min="2314" max="2560" width="9.140625" style="13"/>
    <col min="2561" max="2561" width="3.140625" style="13" customWidth="1"/>
    <col min="2562" max="2562" width="62.42578125" style="13" customWidth="1"/>
    <col min="2563" max="2563" width="9.85546875" style="13" customWidth="1"/>
    <col min="2564" max="2564" width="8.85546875" style="13" customWidth="1"/>
    <col min="2565" max="2565" width="13.140625" style="13" customWidth="1"/>
    <col min="2566" max="2566" width="10.5703125" style="13" customWidth="1"/>
    <col min="2567" max="2569" width="9.140625" style="13" customWidth="1"/>
    <col min="2570" max="2816" width="9.140625" style="13"/>
    <col min="2817" max="2817" width="3.140625" style="13" customWidth="1"/>
    <col min="2818" max="2818" width="62.42578125" style="13" customWidth="1"/>
    <col min="2819" max="2819" width="9.85546875" style="13" customWidth="1"/>
    <col min="2820" max="2820" width="8.85546875" style="13" customWidth="1"/>
    <col min="2821" max="2821" width="13.140625" style="13" customWidth="1"/>
    <col min="2822" max="2822" width="10.5703125" style="13" customWidth="1"/>
    <col min="2823" max="2825" width="9.140625" style="13" customWidth="1"/>
    <col min="2826" max="3072" width="9.140625" style="13"/>
    <col min="3073" max="3073" width="3.140625" style="13" customWidth="1"/>
    <col min="3074" max="3074" width="62.42578125" style="13" customWidth="1"/>
    <col min="3075" max="3075" width="9.85546875" style="13" customWidth="1"/>
    <col min="3076" max="3076" width="8.85546875" style="13" customWidth="1"/>
    <col min="3077" max="3077" width="13.140625" style="13" customWidth="1"/>
    <col min="3078" max="3078" width="10.5703125" style="13" customWidth="1"/>
    <col min="3079" max="3081" width="9.140625" style="13" customWidth="1"/>
    <col min="3082" max="3328" width="9.140625" style="13"/>
    <col min="3329" max="3329" width="3.140625" style="13" customWidth="1"/>
    <col min="3330" max="3330" width="62.42578125" style="13" customWidth="1"/>
    <col min="3331" max="3331" width="9.85546875" style="13" customWidth="1"/>
    <col min="3332" max="3332" width="8.85546875" style="13" customWidth="1"/>
    <col min="3333" max="3333" width="13.140625" style="13" customWidth="1"/>
    <col min="3334" max="3334" width="10.5703125" style="13" customWidth="1"/>
    <col min="3335" max="3337" width="9.140625" style="13" customWidth="1"/>
    <col min="3338" max="3584" width="9.140625" style="13"/>
    <col min="3585" max="3585" width="3.140625" style="13" customWidth="1"/>
    <col min="3586" max="3586" width="62.42578125" style="13" customWidth="1"/>
    <col min="3587" max="3587" width="9.85546875" style="13" customWidth="1"/>
    <col min="3588" max="3588" width="8.85546875" style="13" customWidth="1"/>
    <col min="3589" max="3589" width="13.140625" style="13" customWidth="1"/>
    <col min="3590" max="3590" width="10.5703125" style="13" customWidth="1"/>
    <col min="3591" max="3593" width="9.140625" style="13" customWidth="1"/>
    <col min="3594" max="3840" width="9.140625" style="13"/>
    <col min="3841" max="3841" width="3.140625" style="13" customWidth="1"/>
    <col min="3842" max="3842" width="62.42578125" style="13" customWidth="1"/>
    <col min="3843" max="3843" width="9.85546875" style="13" customWidth="1"/>
    <col min="3844" max="3844" width="8.85546875" style="13" customWidth="1"/>
    <col min="3845" max="3845" width="13.140625" style="13" customWidth="1"/>
    <col min="3846" max="3846" width="10.5703125" style="13" customWidth="1"/>
    <col min="3847" max="3849" width="9.140625" style="13" customWidth="1"/>
    <col min="3850" max="4096" width="9.140625" style="13"/>
    <col min="4097" max="4097" width="3.140625" style="13" customWidth="1"/>
    <col min="4098" max="4098" width="62.42578125" style="13" customWidth="1"/>
    <col min="4099" max="4099" width="9.85546875" style="13" customWidth="1"/>
    <col min="4100" max="4100" width="8.85546875" style="13" customWidth="1"/>
    <col min="4101" max="4101" width="13.140625" style="13" customWidth="1"/>
    <col min="4102" max="4102" width="10.5703125" style="13" customWidth="1"/>
    <col min="4103" max="4105" width="9.140625" style="13" customWidth="1"/>
    <col min="4106" max="4352" width="9.140625" style="13"/>
    <col min="4353" max="4353" width="3.140625" style="13" customWidth="1"/>
    <col min="4354" max="4354" width="62.42578125" style="13" customWidth="1"/>
    <col min="4355" max="4355" width="9.85546875" style="13" customWidth="1"/>
    <col min="4356" max="4356" width="8.85546875" style="13" customWidth="1"/>
    <col min="4357" max="4357" width="13.140625" style="13" customWidth="1"/>
    <col min="4358" max="4358" width="10.5703125" style="13" customWidth="1"/>
    <col min="4359" max="4361" width="9.140625" style="13" customWidth="1"/>
    <col min="4362" max="4608" width="9.140625" style="13"/>
    <col min="4609" max="4609" width="3.140625" style="13" customWidth="1"/>
    <col min="4610" max="4610" width="62.42578125" style="13" customWidth="1"/>
    <col min="4611" max="4611" width="9.85546875" style="13" customWidth="1"/>
    <col min="4612" max="4612" width="8.85546875" style="13" customWidth="1"/>
    <col min="4613" max="4613" width="13.140625" style="13" customWidth="1"/>
    <col min="4614" max="4614" width="10.5703125" style="13" customWidth="1"/>
    <col min="4615" max="4617" width="9.140625" style="13" customWidth="1"/>
    <col min="4618" max="4864" width="9.140625" style="13"/>
    <col min="4865" max="4865" width="3.140625" style="13" customWidth="1"/>
    <col min="4866" max="4866" width="62.42578125" style="13" customWidth="1"/>
    <col min="4867" max="4867" width="9.85546875" style="13" customWidth="1"/>
    <col min="4868" max="4868" width="8.85546875" style="13" customWidth="1"/>
    <col min="4869" max="4869" width="13.140625" style="13" customWidth="1"/>
    <col min="4870" max="4870" width="10.5703125" style="13" customWidth="1"/>
    <col min="4871" max="4873" width="9.140625" style="13" customWidth="1"/>
    <col min="4874" max="5120" width="9.140625" style="13"/>
    <col min="5121" max="5121" width="3.140625" style="13" customWidth="1"/>
    <col min="5122" max="5122" width="62.42578125" style="13" customWidth="1"/>
    <col min="5123" max="5123" width="9.85546875" style="13" customWidth="1"/>
    <col min="5124" max="5124" width="8.85546875" style="13" customWidth="1"/>
    <col min="5125" max="5125" width="13.140625" style="13" customWidth="1"/>
    <col min="5126" max="5126" width="10.5703125" style="13" customWidth="1"/>
    <col min="5127" max="5129" width="9.140625" style="13" customWidth="1"/>
    <col min="5130" max="5376" width="9.140625" style="13"/>
    <col min="5377" max="5377" width="3.140625" style="13" customWidth="1"/>
    <col min="5378" max="5378" width="62.42578125" style="13" customWidth="1"/>
    <col min="5379" max="5379" width="9.85546875" style="13" customWidth="1"/>
    <col min="5380" max="5380" width="8.85546875" style="13" customWidth="1"/>
    <col min="5381" max="5381" width="13.140625" style="13" customWidth="1"/>
    <col min="5382" max="5382" width="10.5703125" style="13" customWidth="1"/>
    <col min="5383" max="5385" width="9.140625" style="13" customWidth="1"/>
    <col min="5386" max="5632" width="9.140625" style="13"/>
    <col min="5633" max="5633" width="3.140625" style="13" customWidth="1"/>
    <col min="5634" max="5634" width="62.42578125" style="13" customWidth="1"/>
    <col min="5635" max="5635" width="9.85546875" style="13" customWidth="1"/>
    <col min="5636" max="5636" width="8.85546875" style="13" customWidth="1"/>
    <col min="5637" max="5637" width="13.140625" style="13" customWidth="1"/>
    <col min="5638" max="5638" width="10.5703125" style="13" customWidth="1"/>
    <col min="5639" max="5641" width="9.140625" style="13" customWidth="1"/>
    <col min="5642" max="5888" width="9.140625" style="13"/>
    <col min="5889" max="5889" width="3.140625" style="13" customWidth="1"/>
    <col min="5890" max="5890" width="62.42578125" style="13" customWidth="1"/>
    <col min="5891" max="5891" width="9.85546875" style="13" customWidth="1"/>
    <col min="5892" max="5892" width="8.85546875" style="13" customWidth="1"/>
    <col min="5893" max="5893" width="13.140625" style="13" customWidth="1"/>
    <col min="5894" max="5894" width="10.5703125" style="13" customWidth="1"/>
    <col min="5895" max="5897" width="9.140625" style="13" customWidth="1"/>
    <col min="5898" max="6144" width="9.140625" style="13"/>
    <col min="6145" max="6145" width="3.140625" style="13" customWidth="1"/>
    <col min="6146" max="6146" width="62.42578125" style="13" customWidth="1"/>
    <col min="6147" max="6147" width="9.85546875" style="13" customWidth="1"/>
    <col min="6148" max="6148" width="8.85546875" style="13" customWidth="1"/>
    <col min="6149" max="6149" width="13.140625" style="13" customWidth="1"/>
    <col min="6150" max="6150" width="10.5703125" style="13" customWidth="1"/>
    <col min="6151" max="6153" width="9.140625" style="13" customWidth="1"/>
    <col min="6154" max="6400" width="9.140625" style="13"/>
    <col min="6401" max="6401" width="3.140625" style="13" customWidth="1"/>
    <col min="6402" max="6402" width="62.42578125" style="13" customWidth="1"/>
    <col min="6403" max="6403" width="9.85546875" style="13" customWidth="1"/>
    <col min="6404" max="6404" width="8.85546875" style="13" customWidth="1"/>
    <col min="6405" max="6405" width="13.140625" style="13" customWidth="1"/>
    <col min="6406" max="6406" width="10.5703125" style="13" customWidth="1"/>
    <col min="6407" max="6409" width="9.140625" style="13" customWidth="1"/>
    <col min="6410" max="6656" width="9.140625" style="13"/>
    <col min="6657" max="6657" width="3.140625" style="13" customWidth="1"/>
    <col min="6658" max="6658" width="62.42578125" style="13" customWidth="1"/>
    <col min="6659" max="6659" width="9.85546875" style="13" customWidth="1"/>
    <col min="6660" max="6660" width="8.85546875" style="13" customWidth="1"/>
    <col min="6661" max="6661" width="13.140625" style="13" customWidth="1"/>
    <col min="6662" max="6662" width="10.5703125" style="13" customWidth="1"/>
    <col min="6663" max="6665" width="9.140625" style="13" customWidth="1"/>
    <col min="6666" max="6912" width="9.140625" style="13"/>
    <col min="6913" max="6913" width="3.140625" style="13" customWidth="1"/>
    <col min="6914" max="6914" width="62.42578125" style="13" customWidth="1"/>
    <col min="6915" max="6915" width="9.85546875" style="13" customWidth="1"/>
    <col min="6916" max="6916" width="8.85546875" style="13" customWidth="1"/>
    <col min="6917" max="6917" width="13.140625" style="13" customWidth="1"/>
    <col min="6918" max="6918" width="10.5703125" style="13" customWidth="1"/>
    <col min="6919" max="6921" width="9.140625" style="13" customWidth="1"/>
    <col min="6922" max="7168" width="9.140625" style="13"/>
    <col min="7169" max="7169" width="3.140625" style="13" customWidth="1"/>
    <col min="7170" max="7170" width="62.42578125" style="13" customWidth="1"/>
    <col min="7171" max="7171" width="9.85546875" style="13" customWidth="1"/>
    <col min="7172" max="7172" width="8.85546875" style="13" customWidth="1"/>
    <col min="7173" max="7173" width="13.140625" style="13" customWidth="1"/>
    <col min="7174" max="7174" width="10.5703125" style="13" customWidth="1"/>
    <col min="7175" max="7177" width="9.140625" style="13" customWidth="1"/>
    <col min="7178" max="7424" width="9.140625" style="13"/>
    <col min="7425" max="7425" width="3.140625" style="13" customWidth="1"/>
    <col min="7426" max="7426" width="62.42578125" style="13" customWidth="1"/>
    <col min="7427" max="7427" width="9.85546875" style="13" customWidth="1"/>
    <col min="7428" max="7428" width="8.85546875" style="13" customWidth="1"/>
    <col min="7429" max="7429" width="13.140625" style="13" customWidth="1"/>
    <col min="7430" max="7430" width="10.5703125" style="13" customWidth="1"/>
    <col min="7431" max="7433" width="9.140625" style="13" customWidth="1"/>
    <col min="7434" max="7680" width="9.140625" style="13"/>
    <col min="7681" max="7681" width="3.140625" style="13" customWidth="1"/>
    <col min="7682" max="7682" width="62.42578125" style="13" customWidth="1"/>
    <col min="7683" max="7683" width="9.85546875" style="13" customWidth="1"/>
    <col min="7684" max="7684" width="8.85546875" style="13" customWidth="1"/>
    <col min="7685" max="7685" width="13.140625" style="13" customWidth="1"/>
    <col min="7686" max="7686" width="10.5703125" style="13" customWidth="1"/>
    <col min="7687" max="7689" width="9.140625" style="13" customWidth="1"/>
    <col min="7690" max="7936" width="9.140625" style="13"/>
    <col min="7937" max="7937" width="3.140625" style="13" customWidth="1"/>
    <col min="7938" max="7938" width="62.42578125" style="13" customWidth="1"/>
    <col min="7939" max="7939" width="9.85546875" style="13" customWidth="1"/>
    <col min="7940" max="7940" width="8.85546875" style="13" customWidth="1"/>
    <col min="7941" max="7941" width="13.140625" style="13" customWidth="1"/>
    <col min="7942" max="7942" width="10.5703125" style="13" customWidth="1"/>
    <col min="7943" max="7945" width="9.140625" style="13" customWidth="1"/>
    <col min="7946" max="8192" width="9.140625" style="13"/>
    <col min="8193" max="8193" width="3.140625" style="13" customWidth="1"/>
    <col min="8194" max="8194" width="62.42578125" style="13" customWidth="1"/>
    <col min="8195" max="8195" width="9.85546875" style="13" customWidth="1"/>
    <col min="8196" max="8196" width="8.85546875" style="13" customWidth="1"/>
    <col min="8197" max="8197" width="13.140625" style="13" customWidth="1"/>
    <col min="8198" max="8198" width="10.5703125" style="13" customWidth="1"/>
    <col min="8199" max="8201" width="9.140625" style="13" customWidth="1"/>
    <col min="8202" max="8448" width="9.140625" style="13"/>
    <col min="8449" max="8449" width="3.140625" style="13" customWidth="1"/>
    <col min="8450" max="8450" width="62.42578125" style="13" customWidth="1"/>
    <col min="8451" max="8451" width="9.85546875" style="13" customWidth="1"/>
    <col min="8452" max="8452" width="8.85546875" style="13" customWidth="1"/>
    <col min="8453" max="8453" width="13.140625" style="13" customWidth="1"/>
    <col min="8454" max="8454" width="10.5703125" style="13" customWidth="1"/>
    <col min="8455" max="8457" width="9.140625" style="13" customWidth="1"/>
    <col min="8458" max="8704" width="9.140625" style="13"/>
    <col min="8705" max="8705" width="3.140625" style="13" customWidth="1"/>
    <col min="8706" max="8706" width="62.42578125" style="13" customWidth="1"/>
    <col min="8707" max="8707" width="9.85546875" style="13" customWidth="1"/>
    <col min="8708" max="8708" width="8.85546875" style="13" customWidth="1"/>
    <col min="8709" max="8709" width="13.140625" style="13" customWidth="1"/>
    <col min="8710" max="8710" width="10.5703125" style="13" customWidth="1"/>
    <col min="8711" max="8713" width="9.140625" style="13" customWidth="1"/>
    <col min="8714" max="8960" width="9.140625" style="13"/>
    <col min="8961" max="8961" width="3.140625" style="13" customWidth="1"/>
    <col min="8962" max="8962" width="62.42578125" style="13" customWidth="1"/>
    <col min="8963" max="8963" width="9.85546875" style="13" customWidth="1"/>
    <col min="8964" max="8964" width="8.85546875" style="13" customWidth="1"/>
    <col min="8965" max="8965" width="13.140625" style="13" customWidth="1"/>
    <col min="8966" max="8966" width="10.5703125" style="13" customWidth="1"/>
    <col min="8967" max="8969" width="9.140625" style="13" customWidth="1"/>
    <col min="8970" max="9216" width="9.140625" style="13"/>
    <col min="9217" max="9217" width="3.140625" style="13" customWidth="1"/>
    <col min="9218" max="9218" width="62.42578125" style="13" customWidth="1"/>
    <col min="9219" max="9219" width="9.85546875" style="13" customWidth="1"/>
    <col min="9220" max="9220" width="8.85546875" style="13" customWidth="1"/>
    <col min="9221" max="9221" width="13.140625" style="13" customWidth="1"/>
    <col min="9222" max="9222" width="10.5703125" style="13" customWidth="1"/>
    <col min="9223" max="9225" width="9.140625" style="13" customWidth="1"/>
    <col min="9226" max="9472" width="9.140625" style="13"/>
    <col min="9473" max="9473" width="3.140625" style="13" customWidth="1"/>
    <col min="9474" max="9474" width="62.42578125" style="13" customWidth="1"/>
    <col min="9475" max="9475" width="9.85546875" style="13" customWidth="1"/>
    <col min="9476" max="9476" width="8.85546875" style="13" customWidth="1"/>
    <col min="9477" max="9477" width="13.140625" style="13" customWidth="1"/>
    <col min="9478" max="9478" width="10.5703125" style="13" customWidth="1"/>
    <col min="9479" max="9481" width="9.140625" style="13" customWidth="1"/>
    <col min="9482" max="9728" width="9.140625" style="13"/>
    <col min="9729" max="9729" width="3.140625" style="13" customWidth="1"/>
    <col min="9730" max="9730" width="62.42578125" style="13" customWidth="1"/>
    <col min="9731" max="9731" width="9.85546875" style="13" customWidth="1"/>
    <col min="9732" max="9732" width="8.85546875" style="13" customWidth="1"/>
    <col min="9733" max="9733" width="13.140625" style="13" customWidth="1"/>
    <col min="9734" max="9734" width="10.5703125" style="13" customWidth="1"/>
    <col min="9735" max="9737" width="9.140625" style="13" customWidth="1"/>
    <col min="9738" max="9984" width="9.140625" style="13"/>
    <col min="9985" max="9985" width="3.140625" style="13" customWidth="1"/>
    <col min="9986" max="9986" width="62.42578125" style="13" customWidth="1"/>
    <col min="9987" max="9987" width="9.85546875" style="13" customWidth="1"/>
    <col min="9988" max="9988" width="8.85546875" style="13" customWidth="1"/>
    <col min="9989" max="9989" width="13.140625" style="13" customWidth="1"/>
    <col min="9990" max="9990" width="10.5703125" style="13" customWidth="1"/>
    <col min="9991" max="9993" width="9.140625" style="13" customWidth="1"/>
    <col min="9994" max="10240" width="9.140625" style="13"/>
    <col min="10241" max="10241" width="3.140625" style="13" customWidth="1"/>
    <col min="10242" max="10242" width="62.42578125" style="13" customWidth="1"/>
    <col min="10243" max="10243" width="9.85546875" style="13" customWidth="1"/>
    <col min="10244" max="10244" width="8.85546875" style="13" customWidth="1"/>
    <col min="10245" max="10245" width="13.140625" style="13" customWidth="1"/>
    <col min="10246" max="10246" width="10.5703125" style="13" customWidth="1"/>
    <col min="10247" max="10249" width="9.140625" style="13" customWidth="1"/>
    <col min="10250" max="10496" width="9.140625" style="13"/>
    <col min="10497" max="10497" width="3.140625" style="13" customWidth="1"/>
    <col min="10498" max="10498" width="62.42578125" style="13" customWidth="1"/>
    <col min="10499" max="10499" width="9.85546875" style="13" customWidth="1"/>
    <col min="10500" max="10500" width="8.85546875" style="13" customWidth="1"/>
    <col min="10501" max="10501" width="13.140625" style="13" customWidth="1"/>
    <col min="10502" max="10502" width="10.5703125" style="13" customWidth="1"/>
    <col min="10503" max="10505" width="9.140625" style="13" customWidth="1"/>
    <col min="10506" max="10752" width="9.140625" style="13"/>
    <col min="10753" max="10753" width="3.140625" style="13" customWidth="1"/>
    <col min="10754" max="10754" width="62.42578125" style="13" customWidth="1"/>
    <col min="10755" max="10755" width="9.85546875" style="13" customWidth="1"/>
    <col min="10756" max="10756" width="8.85546875" style="13" customWidth="1"/>
    <col min="10757" max="10757" width="13.140625" style="13" customWidth="1"/>
    <col min="10758" max="10758" width="10.5703125" style="13" customWidth="1"/>
    <col min="10759" max="10761" width="9.140625" style="13" customWidth="1"/>
    <col min="10762" max="11008" width="9.140625" style="13"/>
    <col min="11009" max="11009" width="3.140625" style="13" customWidth="1"/>
    <col min="11010" max="11010" width="62.42578125" style="13" customWidth="1"/>
    <col min="11011" max="11011" width="9.85546875" style="13" customWidth="1"/>
    <col min="11012" max="11012" width="8.85546875" style="13" customWidth="1"/>
    <col min="11013" max="11013" width="13.140625" style="13" customWidth="1"/>
    <col min="11014" max="11014" width="10.5703125" style="13" customWidth="1"/>
    <col min="11015" max="11017" width="9.140625" style="13" customWidth="1"/>
    <col min="11018" max="11264" width="9.140625" style="13"/>
    <col min="11265" max="11265" width="3.140625" style="13" customWidth="1"/>
    <col min="11266" max="11266" width="62.42578125" style="13" customWidth="1"/>
    <col min="11267" max="11267" width="9.85546875" style="13" customWidth="1"/>
    <col min="11268" max="11268" width="8.85546875" style="13" customWidth="1"/>
    <col min="11269" max="11269" width="13.140625" style="13" customWidth="1"/>
    <col min="11270" max="11270" width="10.5703125" style="13" customWidth="1"/>
    <col min="11271" max="11273" width="9.140625" style="13" customWidth="1"/>
    <col min="11274" max="11520" width="9.140625" style="13"/>
    <col min="11521" max="11521" width="3.140625" style="13" customWidth="1"/>
    <col min="11522" max="11522" width="62.42578125" style="13" customWidth="1"/>
    <col min="11523" max="11523" width="9.85546875" style="13" customWidth="1"/>
    <col min="11524" max="11524" width="8.85546875" style="13" customWidth="1"/>
    <col min="11525" max="11525" width="13.140625" style="13" customWidth="1"/>
    <col min="11526" max="11526" width="10.5703125" style="13" customWidth="1"/>
    <col min="11527" max="11529" width="9.140625" style="13" customWidth="1"/>
    <col min="11530" max="11776" width="9.140625" style="13"/>
    <col min="11777" max="11777" width="3.140625" style="13" customWidth="1"/>
    <col min="11778" max="11778" width="62.42578125" style="13" customWidth="1"/>
    <col min="11779" max="11779" width="9.85546875" style="13" customWidth="1"/>
    <col min="11780" max="11780" width="8.85546875" style="13" customWidth="1"/>
    <col min="11781" max="11781" width="13.140625" style="13" customWidth="1"/>
    <col min="11782" max="11782" width="10.5703125" style="13" customWidth="1"/>
    <col min="11783" max="11785" width="9.140625" style="13" customWidth="1"/>
    <col min="11786" max="12032" width="9.140625" style="13"/>
    <col min="12033" max="12033" width="3.140625" style="13" customWidth="1"/>
    <col min="12034" max="12034" width="62.42578125" style="13" customWidth="1"/>
    <col min="12035" max="12035" width="9.85546875" style="13" customWidth="1"/>
    <col min="12036" max="12036" width="8.85546875" style="13" customWidth="1"/>
    <col min="12037" max="12037" width="13.140625" style="13" customWidth="1"/>
    <col min="12038" max="12038" width="10.5703125" style="13" customWidth="1"/>
    <col min="12039" max="12041" width="9.140625" style="13" customWidth="1"/>
    <col min="12042" max="12288" width="9.140625" style="13"/>
    <col min="12289" max="12289" width="3.140625" style="13" customWidth="1"/>
    <col min="12290" max="12290" width="62.42578125" style="13" customWidth="1"/>
    <col min="12291" max="12291" width="9.85546875" style="13" customWidth="1"/>
    <col min="12292" max="12292" width="8.85546875" style="13" customWidth="1"/>
    <col min="12293" max="12293" width="13.140625" style="13" customWidth="1"/>
    <col min="12294" max="12294" width="10.5703125" style="13" customWidth="1"/>
    <col min="12295" max="12297" width="9.140625" style="13" customWidth="1"/>
    <col min="12298" max="12544" width="9.140625" style="13"/>
    <col min="12545" max="12545" width="3.140625" style="13" customWidth="1"/>
    <col min="12546" max="12546" width="62.42578125" style="13" customWidth="1"/>
    <col min="12547" max="12547" width="9.85546875" style="13" customWidth="1"/>
    <col min="12548" max="12548" width="8.85546875" style="13" customWidth="1"/>
    <col min="12549" max="12549" width="13.140625" style="13" customWidth="1"/>
    <col min="12550" max="12550" width="10.5703125" style="13" customWidth="1"/>
    <col min="12551" max="12553" width="9.140625" style="13" customWidth="1"/>
    <col min="12554" max="12800" width="9.140625" style="13"/>
    <col min="12801" max="12801" width="3.140625" style="13" customWidth="1"/>
    <col min="12802" max="12802" width="62.42578125" style="13" customWidth="1"/>
    <col min="12803" max="12803" width="9.85546875" style="13" customWidth="1"/>
    <col min="12804" max="12804" width="8.85546875" style="13" customWidth="1"/>
    <col min="12805" max="12805" width="13.140625" style="13" customWidth="1"/>
    <col min="12806" max="12806" width="10.5703125" style="13" customWidth="1"/>
    <col min="12807" max="12809" width="9.140625" style="13" customWidth="1"/>
    <col min="12810" max="13056" width="9.140625" style="13"/>
    <col min="13057" max="13057" width="3.140625" style="13" customWidth="1"/>
    <col min="13058" max="13058" width="62.42578125" style="13" customWidth="1"/>
    <col min="13059" max="13059" width="9.85546875" style="13" customWidth="1"/>
    <col min="13060" max="13060" width="8.85546875" style="13" customWidth="1"/>
    <col min="13061" max="13061" width="13.140625" style="13" customWidth="1"/>
    <col min="13062" max="13062" width="10.5703125" style="13" customWidth="1"/>
    <col min="13063" max="13065" width="9.140625" style="13" customWidth="1"/>
    <col min="13066" max="13312" width="9.140625" style="13"/>
    <col min="13313" max="13313" width="3.140625" style="13" customWidth="1"/>
    <col min="13314" max="13314" width="62.42578125" style="13" customWidth="1"/>
    <col min="13315" max="13315" width="9.85546875" style="13" customWidth="1"/>
    <col min="13316" max="13316" width="8.85546875" style="13" customWidth="1"/>
    <col min="13317" max="13317" width="13.140625" style="13" customWidth="1"/>
    <col min="13318" max="13318" width="10.5703125" style="13" customWidth="1"/>
    <col min="13319" max="13321" width="9.140625" style="13" customWidth="1"/>
    <col min="13322" max="13568" width="9.140625" style="13"/>
    <col min="13569" max="13569" width="3.140625" style="13" customWidth="1"/>
    <col min="13570" max="13570" width="62.42578125" style="13" customWidth="1"/>
    <col min="13571" max="13571" width="9.85546875" style="13" customWidth="1"/>
    <col min="13572" max="13572" width="8.85546875" style="13" customWidth="1"/>
    <col min="13573" max="13573" width="13.140625" style="13" customWidth="1"/>
    <col min="13574" max="13574" width="10.5703125" style="13" customWidth="1"/>
    <col min="13575" max="13577" width="9.140625" style="13" customWidth="1"/>
    <col min="13578" max="13824" width="9.140625" style="13"/>
    <col min="13825" max="13825" width="3.140625" style="13" customWidth="1"/>
    <col min="13826" max="13826" width="62.42578125" style="13" customWidth="1"/>
    <col min="13827" max="13827" width="9.85546875" style="13" customWidth="1"/>
    <col min="13828" max="13828" width="8.85546875" style="13" customWidth="1"/>
    <col min="13829" max="13829" width="13.140625" style="13" customWidth="1"/>
    <col min="13830" max="13830" width="10.5703125" style="13" customWidth="1"/>
    <col min="13831" max="13833" width="9.140625" style="13" customWidth="1"/>
    <col min="13834" max="14080" width="9.140625" style="13"/>
    <col min="14081" max="14081" width="3.140625" style="13" customWidth="1"/>
    <col min="14082" max="14082" width="62.42578125" style="13" customWidth="1"/>
    <col min="14083" max="14083" width="9.85546875" style="13" customWidth="1"/>
    <col min="14084" max="14084" width="8.85546875" style="13" customWidth="1"/>
    <col min="14085" max="14085" width="13.140625" style="13" customWidth="1"/>
    <col min="14086" max="14086" width="10.5703125" style="13" customWidth="1"/>
    <col min="14087" max="14089" width="9.140625" style="13" customWidth="1"/>
    <col min="14090" max="14336" width="9.140625" style="13"/>
    <col min="14337" max="14337" width="3.140625" style="13" customWidth="1"/>
    <col min="14338" max="14338" width="62.42578125" style="13" customWidth="1"/>
    <col min="14339" max="14339" width="9.85546875" style="13" customWidth="1"/>
    <col min="14340" max="14340" width="8.85546875" style="13" customWidth="1"/>
    <col min="14341" max="14341" width="13.140625" style="13" customWidth="1"/>
    <col min="14342" max="14342" width="10.5703125" style="13" customWidth="1"/>
    <col min="14343" max="14345" width="9.140625" style="13" customWidth="1"/>
    <col min="14346" max="14592" width="9.140625" style="13"/>
    <col min="14593" max="14593" width="3.140625" style="13" customWidth="1"/>
    <col min="14594" max="14594" width="62.42578125" style="13" customWidth="1"/>
    <col min="14595" max="14595" width="9.85546875" style="13" customWidth="1"/>
    <col min="14596" max="14596" width="8.85546875" style="13" customWidth="1"/>
    <col min="14597" max="14597" width="13.140625" style="13" customWidth="1"/>
    <col min="14598" max="14598" width="10.5703125" style="13" customWidth="1"/>
    <col min="14599" max="14601" width="9.140625" style="13" customWidth="1"/>
    <col min="14602" max="14848" width="9.140625" style="13"/>
    <col min="14849" max="14849" width="3.140625" style="13" customWidth="1"/>
    <col min="14850" max="14850" width="62.42578125" style="13" customWidth="1"/>
    <col min="14851" max="14851" width="9.85546875" style="13" customWidth="1"/>
    <col min="14852" max="14852" width="8.85546875" style="13" customWidth="1"/>
    <col min="14853" max="14853" width="13.140625" style="13" customWidth="1"/>
    <col min="14854" max="14854" width="10.5703125" style="13" customWidth="1"/>
    <col min="14855" max="14857" width="9.140625" style="13" customWidth="1"/>
    <col min="14858" max="15104" width="9.140625" style="13"/>
    <col min="15105" max="15105" width="3.140625" style="13" customWidth="1"/>
    <col min="15106" max="15106" width="62.42578125" style="13" customWidth="1"/>
    <col min="15107" max="15107" width="9.85546875" style="13" customWidth="1"/>
    <col min="15108" max="15108" width="8.85546875" style="13" customWidth="1"/>
    <col min="15109" max="15109" width="13.140625" style="13" customWidth="1"/>
    <col min="15110" max="15110" width="10.5703125" style="13" customWidth="1"/>
    <col min="15111" max="15113" width="9.140625" style="13" customWidth="1"/>
    <col min="15114" max="15360" width="9.140625" style="13"/>
    <col min="15361" max="15361" width="3.140625" style="13" customWidth="1"/>
    <col min="15362" max="15362" width="62.42578125" style="13" customWidth="1"/>
    <col min="15363" max="15363" width="9.85546875" style="13" customWidth="1"/>
    <col min="15364" max="15364" width="8.85546875" style="13" customWidth="1"/>
    <col min="15365" max="15365" width="13.140625" style="13" customWidth="1"/>
    <col min="15366" max="15366" width="10.5703125" style="13" customWidth="1"/>
    <col min="15367" max="15369" width="9.140625" style="13" customWidth="1"/>
    <col min="15370" max="15616" width="9.140625" style="13"/>
    <col min="15617" max="15617" width="3.140625" style="13" customWidth="1"/>
    <col min="15618" max="15618" width="62.42578125" style="13" customWidth="1"/>
    <col min="15619" max="15619" width="9.85546875" style="13" customWidth="1"/>
    <col min="15620" max="15620" width="8.85546875" style="13" customWidth="1"/>
    <col min="15621" max="15621" width="13.140625" style="13" customWidth="1"/>
    <col min="15622" max="15622" width="10.5703125" style="13" customWidth="1"/>
    <col min="15623" max="15625" width="9.140625" style="13" customWidth="1"/>
    <col min="15626" max="15872" width="9.140625" style="13"/>
    <col min="15873" max="15873" width="3.140625" style="13" customWidth="1"/>
    <col min="15874" max="15874" width="62.42578125" style="13" customWidth="1"/>
    <col min="15875" max="15875" width="9.85546875" style="13" customWidth="1"/>
    <col min="15876" max="15876" width="8.85546875" style="13" customWidth="1"/>
    <col min="15877" max="15877" width="13.140625" style="13" customWidth="1"/>
    <col min="15878" max="15878" width="10.5703125" style="13" customWidth="1"/>
    <col min="15879" max="15881" width="9.140625" style="13" customWidth="1"/>
    <col min="15882" max="16128" width="9.140625" style="13"/>
    <col min="16129" max="16129" width="3.140625" style="13" customWidth="1"/>
    <col min="16130" max="16130" width="62.42578125" style="13" customWidth="1"/>
    <col min="16131" max="16131" width="9.85546875" style="13" customWidth="1"/>
    <col min="16132" max="16132" width="8.85546875" style="13" customWidth="1"/>
    <col min="16133" max="16133" width="13.140625" style="13" customWidth="1"/>
    <col min="16134" max="16134" width="10.5703125" style="13" customWidth="1"/>
    <col min="16135" max="16137" width="9.140625" style="13" customWidth="1"/>
    <col min="16138" max="16384" width="9.140625" style="13"/>
  </cols>
  <sheetData>
    <row r="1" spans="1:8" x14ac:dyDescent="0.55000000000000004">
      <c r="A1" s="182" t="s">
        <v>283</v>
      </c>
      <c r="B1" s="182"/>
      <c r="C1" s="182"/>
      <c r="D1" s="182"/>
      <c r="E1" s="182"/>
      <c r="F1" s="90"/>
      <c r="G1" s="90"/>
      <c r="H1" s="90"/>
    </row>
    <row r="2" spans="1:8" x14ac:dyDescent="0.55000000000000004">
      <c r="B2" s="90"/>
      <c r="C2" s="90"/>
      <c r="D2" s="90"/>
      <c r="E2" s="90"/>
      <c r="F2" s="90"/>
      <c r="G2" s="90"/>
      <c r="H2" s="90"/>
    </row>
    <row r="3" spans="1:8" ht="21" customHeight="1" x14ac:dyDescent="0.55000000000000004">
      <c r="A3" s="15" t="s">
        <v>47</v>
      </c>
      <c r="B3" s="7"/>
      <c r="C3" s="7"/>
      <c r="D3" s="7"/>
      <c r="E3" s="7"/>
    </row>
    <row r="4" spans="1:8" s="61" customFormat="1" ht="24" x14ac:dyDescent="0.55000000000000004">
      <c r="A4" s="183" t="s">
        <v>277</v>
      </c>
      <c r="B4" s="184"/>
      <c r="C4" s="184"/>
      <c r="D4" s="184"/>
      <c r="E4" s="184"/>
    </row>
    <row r="5" spans="1:8" s="62" customFormat="1" ht="24" x14ac:dyDescent="0.55000000000000004">
      <c r="A5" s="186" t="s">
        <v>48</v>
      </c>
      <c r="B5" s="187"/>
      <c r="C5" s="185" t="s">
        <v>269</v>
      </c>
      <c r="D5" s="185"/>
      <c r="E5" s="77" t="s">
        <v>49</v>
      </c>
    </row>
    <row r="6" spans="1:8" s="62" customFormat="1" ht="24" x14ac:dyDescent="0.55000000000000004">
      <c r="A6" s="124"/>
      <c r="B6" s="125"/>
      <c r="C6" s="65"/>
      <c r="D6" s="78" t="s">
        <v>50</v>
      </c>
      <c r="E6" s="73" t="s">
        <v>51</v>
      </c>
    </row>
    <row r="7" spans="1:8" s="62" customFormat="1" ht="24" x14ac:dyDescent="0.55000000000000004">
      <c r="A7" s="126">
        <v>1</v>
      </c>
      <c r="B7" s="15" t="s">
        <v>270</v>
      </c>
      <c r="C7" s="127"/>
      <c r="D7" s="128"/>
      <c r="E7" s="127"/>
    </row>
    <row r="8" spans="1:8" s="62" customFormat="1" ht="24" x14ac:dyDescent="0.55000000000000004">
      <c r="A8" s="79"/>
      <c r="B8" s="7" t="s">
        <v>271</v>
      </c>
      <c r="C8" s="80">
        <f>'Form Responses 1'!O252</f>
        <v>4.2919999999999998</v>
      </c>
      <c r="D8" s="80">
        <f>'Form Responses 1'!O253</f>
        <v>0.81571906337993993</v>
      </c>
      <c r="E8" s="76" t="str">
        <f>IF(C8&gt;4.5,"มากที่สุด",IF(C8&gt;3.5,"มาก",IF(C8&gt;2.5,"ปานกลาง",IF(C8&gt;1.5,"น้อย",IF(C8&lt;=1.5,"น้อยที่สุด")))))</f>
        <v>มาก</v>
      </c>
    </row>
    <row r="9" spans="1:8" s="62" customFormat="1" ht="24" x14ac:dyDescent="0.55000000000000004">
      <c r="A9" s="79"/>
      <c r="B9" s="7" t="s">
        <v>286</v>
      </c>
      <c r="C9" s="80">
        <f>'Form Responses 1'!P252</f>
        <v>4.3959999999999999</v>
      </c>
      <c r="D9" s="80">
        <f>'Form Responses 1'!P253</f>
        <v>0.79100363272740593</v>
      </c>
      <c r="E9" s="76" t="str">
        <f>IF(C9&gt;4.5,"มากที่สุด",IF(C9&gt;3.5,"มาก",IF(C9&gt;2.5,"ปานกลาง",IF(C9&gt;1.5,"น้อย",IF(C9&lt;=1.5,"น้อยที่สุด")))))</f>
        <v>มาก</v>
      </c>
    </row>
    <row r="10" spans="1:8" s="63" customFormat="1" ht="24" x14ac:dyDescent="0.55000000000000004">
      <c r="A10" s="67"/>
      <c r="B10" s="81" t="s">
        <v>52</v>
      </c>
      <c r="C10" s="22">
        <f>AVERAGE(C8:C9)</f>
        <v>4.3439999999999994</v>
      </c>
      <c r="D10" s="22">
        <f>'Form Responses 1'!P254</f>
        <v>0.80433694173005876</v>
      </c>
      <c r="E10" s="21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8" s="62" customFormat="1" ht="24" x14ac:dyDescent="0.55000000000000004">
      <c r="A11" s="82">
        <v>2</v>
      </c>
      <c r="B11" s="15" t="s">
        <v>272</v>
      </c>
      <c r="C11" s="83"/>
      <c r="D11" s="83"/>
      <c r="E11" s="129"/>
    </row>
    <row r="12" spans="1:8" s="62" customFormat="1" ht="48" x14ac:dyDescent="0.55000000000000004">
      <c r="A12" s="79"/>
      <c r="B12" s="130" t="s">
        <v>273</v>
      </c>
      <c r="C12" s="131">
        <f>'Form Responses 1'!Q252</f>
        <v>4.4400000000000004</v>
      </c>
      <c r="D12" s="131">
        <f>'Form Responses 1'!Q253</f>
        <v>0.7594121590475349</v>
      </c>
      <c r="E12" s="132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8" s="62" customFormat="1" ht="24" x14ac:dyDescent="0.55000000000000004">
      <c r="A13" s="79"/>
      <c r="B13" s="130" t="s">
        <v>288</v>
      </c>
      <c r="C13" s="131">
        <f>'Form Responses 1'!R252</f>
        <v>4.34</v>
      </c>
      <c r="D13" s="131">
        <f>'Form Responses 1'!R253</f>
        <v>0.78156469565479825</v>
      </c>
      <c r="E13" s="132" t="str">
        <f>IF(C13&gt;4.5,"มากที่สุด",IF(C13&gt;3.5,"มาก",IF(C13&gt;2.5,"ปานกลาง",IF(C13&gt;1.5,"น้อย",IF(C13&lt;=1.5,"น้อยที่สุด")))))</f>
        <v>มาก</v>
      </c>
    </row>
    <row r="14" spans="1:8" s="62" customFormat="1" ht="24" x14ac:dyDescent="0.55000000000000004">
      <c r="A14" s="79"/>
      <c r="B14" s="130" t="s">
        <v>287</v>
      </c>
      <c r="C14" s="131"/>
      <c r="D14" s="131"/>
      <c r="E14" s="132"/>
    </row>
    <row r="15" spans="1:8" s="63" customFormat="1" ht="24" x14ac:dyDescent="0.55000000000000004">
      <c r="A15" s="67"/>
      <c r="B15" s="81" t="s">
        <v>52</v>
      </c>
      <c r="C15" s="22">
        <f>AVERAGE(C12:C14)</f>
        <v>4.3900000000000006</v>
      </c>
      <c r="D15" s="22">
        <f>'Form Responses 1'!R254</f>
        <v>0.77142088405793297</v>
      </c>
      <c r="E15" s="21" t="str">
        <f t="shared" ref="E15" si="0">IF(C15&gt;4.5,"มากที่สุด",IF(C15&gt;3.5,"มาก",IF(C15&gt;2.5,"ปานกลาง",IF(C15&gt;1.5,"น้อย",IF(C15&lt;=1.5,"น้อยที่สุด")))))</f>
        <v>มาก</v>
      </c>
    </row>
    <row r="16" spans="1:8" s="62" customFormat="1" ht="24" x14ac:dyDescent="0.55000000000000004">
      <c r="A16" s="82">
        <v>3</v>
      </c>
      <c r="B16" s="15" t="s">
        <v>274</v>
      </c>
      <c r="C16" s="83"/>
      <c r="D16" s="83"/>
      <c r="E16" s="76"/>
    </row>
    <row r="17" spans="1:5" s="62" customFormat="1" ht="21" customHeight="1" x14ac:dyDescent="0.55000000000000004">
      <c r="A17" s="79"/>
      <c r="B17" s="133" t="s">
        <v>289</v>
      </c>
      <c r="C17" s="131">
        <f>'Form Responses 1'!S252</f>
        <v>4.4326530612244897</v>
      </c>
      <c r="D17" s="131">
        <f>'Form Responses 1'!S253</f>
        <v>0.66572644750728716</v>
      </c>
      <c r="E17" s="132" t="str">
        <f>IF(C17&gt;4.5,"มากที่สุด",IF(C17&gt;3.5,"มาก",IF(C17&gt;2.5,"ปานกลาง",IF(C17&gt;1.5,"น้อย",IF(C17&lt;=1.5,"น้อยที่สุด")))))</f>
        <v>มาก</v>
      </c>
    </row>
    <row r="18" spans="1:5" s="62" customFormat="1" ht="21" customHeight="1" x14ac:dyDescent="0.55000000000000004">
      <c r="A18" s="79"/>
      <c r="B18" s="133" t="s">
        <v>284</v>
      </c>
      <c r="C18" s="131"/>
      <c r="D18" s="131"/>
      <c r="E18" s="132"/>
    </row>
    <row r="19" spans="1:5" s="62" customFormat="1" ht="24" x14ac:dyDescent="0.55000000000000004">
      <c r="A19" s="79"/>
      <c r="B19" s="119" t="s">
        <v>290</v>
      </c>
      <c r="C19" s="80">
        <f>'Form Responses 1'!T252</f>
        <v>4.3440000000000003</v>
      </c>
      <c r="D19" s="80">
        <f>'Form Responses 1'!T253</f>
        <v>0.67191508356195795</v>
      </c>
      <c r="E19" s="132" t="str">
        <f>IF(C19&gt;4.5,"มากที่สุด",IF(C19&gt;3.5,"มาก",IF(C19&gt;2.5,"ปานกลาง",IF(C19&gt;1.5,"น้อย",IF(C19&lt;=1.5,"น้อยที่สุด")))))</f>
        <v>มาก</v>
      </c>
    </row>
    <row r="20" spans="1:5" s="62" customFormat="1" ht="24" x14ac:dyDescent="0.55000000000000004">
      <c r="A20" s="79"/>
      <c r="B20" s="119" t="s">
        <v>285</v>
      </c>
      <c r="C20" s="80"/>
      <c r="D20" s="80"/>
      <c r="E20" s="76"/>
    </row>
    <row r="21" spans="1:5" s="63" customFormat="1" ht="24" x14ac:dyDescent="0.55000000000000004">
      <c r="A21" s="67"/>
      <c r="B21" s="81" t="s">
        <v>52</v>
      </c>
      <c r="C21" s="22">
        <f>AVERAGE(C17:C20)</f>
        <v>4.388326530612245</v>
      </c>
      <c r="D21" s="22">
        <f>'Form Responses 1'!T254</f>
        <v>0.66965347363510708</v>
      </c>
      <c r="E21" s="21" t="str">
        <f t="shared" ref="E21" si="1">IF(C21&gt;4.5,"มากที่สุด",IF(C21&gt;3.5,"มาก",IF(C21&gt;2.5,"ปานกลาง",IF(C21&gt;1.5,"น้อย",IF(C21&lt;=1.5,"น้อยที่สุด")))))</f>
        <v>มาก</v>
      </c>
    </row>
    <row r="22" spans="1:5" s="62" customFormat="1" ht="24.75" thickBot="1" x14ac:dyDescent="0.6">
      <c r="A22" s="188" t="s">
        <v>53</v>
      </c>
      <c r="B22" s="189"/>
      <c r="C22" s="84">
        <f>'Form Responses 1'!V252</f>
        <v>4.3793696275071632</v>
      </c>
      <c r="D22" s="84">
        <f>'Form Responses 1'!V253</f>
        <v>0.74226025791232186</v>
      </c>
      <c r="E22" s="85" t="str">
        <f>IF(C22&gt;4.5,"มากที่สุด",IF(C22&gt;3.5,"มาก",IF(C22&gt;2.5,"ปานกลาง",IF(C22&gt;1.5,"น้อย",IF(C22&lt;=1.5,"น้อยที่สุด")))))</f>
        <v>มาก</v>
      </c>
    </row>
    <row r="23" spans="1:5" s="62" customFormat="1" ht="24.75" thickTop="1" x14ac:dyDescent="0.55000000000000004">
      <c r="A23" s="134">
        <v>4</v>
      </c>
      <c r="B23" s="135" t="s">
        <v>275</v>
      </c>
      <c r="C23" s="22">
        <f>'Form Responses 1'!U252</f>
        <v>4.4119999999999999</v>
      </c>
      <c r="D23" s="22">
        <f>'Form Responses 1'!U253</f>
        <v>0.69004394249227519</v>
      </c>
      <c r="E23" s="21" t="str">
        <f>IF(C23&gt;4.5,"มากที่สุด",IF(C23&gt;3.5,"มาก",IF(C23&gt;2.5,"ปานกลาง",IF(C23&gt;1.5,"น้อย",IF(C23&lt;=1.5,"น้อยที่สุด")))))</f>
        <v>มาก</v>
      </c>
    </row>
    <row r="24" spans="1:5" s="62" customFormat="1" ht="24" x14ac:dyDescent="0.55000000000000004">
      <c r="A24" s="86"/>
      <c r="B24" s="136"/>
      <c r="C24" s="137"/>
      <c r="D24" s="137"/>
      <c r="E24" s="138"/>
    </row>
    <row r="25" spans="1:5" s="62" customFormat="1" ht="24" x14ac:dyDescent="0.55000000000000004">
      <c r="A25" s="86"/>
      <c r="B25" s="136"/>
      <c r="C25" s="137"/>
      <c r="D25" s="137"/>
      <c r="E25" s="138"/>
    </row>
    <row r="26" spans="1:5" s="62" customFormat="1" ht="24" x14ac:dyDescent="0.55000000000000004">
      <c r="A26" s="86"/>
      <c r="B26" s="136"/>
      <c r="C26" s="137"/>
      <c r="D26" s="137"/>
      <c r="E26" s="138"/>
    </row>
    <row r="27" spans="1:5" s="62" customFormat="1" ht="24" x14ac:dyDescent="0.55000000000000004">
      <c r="A27" s="86"/>
      <c r="B27" s="136"/>
      <c r="C27" s="137"/>
      <c r="D27" s="137"/>
      <c r="E27" s="138"/>
    </row>
    <row r="28" spans="1:5" s="62" customFormat="1" ht="24" x14ac:dyDescent="0.55000000000000004">
      <c r="A28" s="86"/>
      <c r="B28" s="136"/>
      <c r="C28" s="137"/>
      <c r="D28" s="137"/>
      <c r="E28" s="138"/>
    </row>
    <row r="29" spans="1:5" s="62" customFormat="1" ht="24" x14ac:dyDescent="0.55000000000000004">
      <c r="A29" s="86"/>
      <c r="B29" s="136"/>
      <c r="C29" s="137"/>
      <c r="D29" s="137"/>
      <c r="E29" s="138"/>
    </row>
    <row r="30" spans="1:5" s="62" customFormat="1" ht="24" x14ac:dyDescent="0.55000000000000004">
      <c r="A30" s="86"/>
      <c r="B30" s="136"/>
      <c r="C30" s="137"/>
      <c r="D30" s="137"/>
      <c r="E30" s="138"/>
    </row>
    <row r="31" spans="1:5" s="62" customFormat="1" ht="24" x14ac:dyDescent="0.55000000000000004">
      <c r="A31" s="86"/>
      <c r="B31" s="136"/>
      <c r="C31" s="137"/>
      <c r="D31" s="137"/>
      <c r="E31" s="138"/>
    </row>
    <row r="32" spans="1:5" s="62" customFormat="1" ht="24" x14ac:dyDescent="0.55000000000000004">
      <c r="A32" s="86"/>
      <c r="B32" s="136"/>
      <c r="C32" s="137"/>
      <c r="D32" s="137"/>
      <c r="E32" s="138"/>
    </row>
    <row r="33" spans="1:8" ht="24" x14ac:dyDescent="0.55000000000000004">
      <c r="A33" s="190" t="s">
        <v>276</v>
      </c>
      <c r="B33" s="190"/>
      <c r="C33" s="190"/>
      <c r="D33" s="190"/>
      <c r="E33" s="190"/>
      <c r="F33" s="116"/>
      <c r="G33" s="90"/>
      <c r="H33" s="90"/>
    </row>
    <row r="34" spans="1:8" ht="24" x14ac:dyDescent="0.55000000000000004">
      <c r="A34" s="7"/>
      <c r="B34" s="70"/>
      <c r="C34" s="70"/>
      <c r="D34" s="70"/>
      <c r="E34" s="70"/>
      <c r="F34" s="116"/>
      <c r="G34" s="116"/>
      <c r="H34" s="116"/>
    </row>
    <row r="35" spans="1:8" s="115" customFormat="1" ht="24" x14ac:dyDescent="0.55000000000000004">
      <c r="A35" s="10"/>
      <c r="B35" s="10" t="s">
        <v>291</v>
      </c>
    </row>
    <row r="36" spans="1:8" s="115" customFormat="1" ht="24" x14ac:dyDescent="0.55000000000000004">
      <c r="A36" s="10" t="s">
        <v>292</v>
      </c>
      <c r="B36" s="10"/>
    </row>
    <row r="37" spans="1:8" s="114" customFormat="1" ht="24" x14ac:dyDescent="0.2">
      <c r="A37" s="165" t="s">
        <v>293</v>
      </c>
      <c r="B37" s="165"/>
      <c r="C37" s="165"/>
      <c r="D37" s="165"/>
      <c r="E37" s="165"/>
    </row>
    <row r="38" spans="1:8" s="114" customFormat="1" ht="24" x14ac:dyDescent="0.2">
      <c r="A38" s="165" t="s">
        <v>294</v>
      </c>
      <c r="B38" s="165"/>
      <c r="C38" s="165"/>
      <c r="D38" s="165"/>
      <c r="E38" s="165"/>
    </row>
    <row r="39" spans="1:8" s="114" customFormat="1" ht="24" x14ac:dyDescent="0.2">
      <c r="A39" s="165" t="s">
        <v>295</v>
      </c>
      <c r="B39" s="165"/>
      <c r="C39" s="165"/>
      <c r="D39" s="165"/>
      <c r="E39" s="165"/>
    </row>
    <row r="40" spans="1:8" s="146" customFormat="1" ht="24" x14ac:dyDescent="0.2">
      <c r="A40" s="146" t="s">
        <v>298</v>
      </c>
    </row>
    <row r="41" spans="1:8" s="114" customFormat="1" ht="24" x14ac:dyDescent="0.2">
      <c r="A41" s="165" t="s">
        <v>300</v>
      </c>
      <c r="B41" s="165"/>
      <c r="C41" s="165"/>
      <c r="D41" s="165"/>
      <c r="E41" s="165"/>
    </row>
    <row r="42" spans="1:8" s="7" customFormat="1" ht="24" x14ac:dyDescent="0.55000000000000004">
      <c r="A42" s="12" t="s">
        <v>299</v>
      </c>
      <c r="B42" s="12"/>
    </row>
    <row r="43" spans="1:8" x14ac:dyDescent="0.55000000000000004">
      <c r="A43" s="56"/>
      <c r="B43" s="56"/>
    </row>
    <row r="44" spans="1:8" x14ac:dyDescent="0.55000000000000004">
      <c r="A44" s="56"/>
      <c r="B44" s="56"/>
    </row>
    <row r="45" spans="1:8" x14ac:dyDescent="0.55000000000000004">
      <c r="A45" s="56"/>
      <c r="B45" s="56"/>
    </row>
    <row r="46" spans="1:8" x14ac:dyDescent="0.55000000000000004">
      <c r="A46" s="56"/>
      <c r="B46" s="56"/>
    </row>
    <row r="47" spans="1:8" x14ac:dyDescent="0.55000000000000004">
      <c r="A47" s="56"/>
      <c r="B47" s="56"/>
    </row>
    <row r="48" spans="1:8" x14ac:dyDescent="0.55000000000000004">
      <c r="A48" s="56"/>
      <c r="B48" s="56"/>
    </row>
    <row r="49" spans="1:2" x14ac:dyDescent="0.55000000000000004">
      <c r="A49" s="56"/>
      <c r="B49" s="56"/>
    </row>
    <row r="50" spans="1:2" x14ac:dyDescent="0.55000000000000004">
      <c r="A50" s="56"/>
      <c r="B50" s="56"/>
    </row>
    <row r="51" spans="1:2" x14ac:dyDescent="0.55000000000000004">
      <c r="A51" s="56"/>
      <c r="B51" s="56"/>
    </row>
    <row r="52" spans="1:2" x14ac:dyDescent="0.55000000000000004">
      <c r="A52" s="56"/>
      <c r="B52" s="56"/>
    </row>
    <row r="53" spans="1:2" x14ac:dyDescent="0.55000000000000004">
      <c r="A53" s="56"/>
      <c r="B53" s="56"/>
    </row>
    <row r="54" spans="1:2" x14ac:dyDescent="0.55000000000000004">
      <c r="A54" s="56"/>
      <c r="B54" s="56"/>
    </row>
    <row r="55" spans="1:2" x14ac:dyDescent="0.55000000000000004">
      <c r="A55" s="56"/>
      <c r="B55" s="56"/>
    </row>
    <row r="56" spans="1:2" x14ac:dyDescent="0.55000000000000004">
      <c r="A56" s="56"/>
      <c r="B56" s="56"/>
    </row>
    <row r="57" spans="1:2" x14ac:dyDescent="0.55000000000000004">
      <c r="A57" s="56"/>
      <c r="B57" s="56"/>
    </row>
    <row r="58" spans="1:2" x14ac:dyDescent="0.55000000000000004">
      <c r="A58" s="56"/>
      <c r="B58" s="56"/>
    </row>
    <row r="59" spans="1:2" x14ac:dyDescent="0.55000000000000004">
      <c r="A59" s="56"/>
      <c r="B59" s="56"/>
    </row>
    <row r="60" spans="1:2" x14ac:dyDescent="0.55000000000000004">
      <c r="A60" s="56"/>
      <c r="B60" s="56"/>
    </row>
    <row r="61" spans="1:2" x14ac:dyDescent="0.55000000000000004">
      <c r="A61" s="56"/>
      <c r="B61" s="56"/>
    </row>
    <row r="62" spans="1:2" x14ac:dyDescent="0.55000000000000004">
      <c r="A62" s="56"/>
      <c r="B62" s="56"/>
    </row>
    <row r="63" spans="1:2" x14ac:dyDescent="0.55000000000000004">
      <c r="A63" s="56"/>
      <c r="B63" s="56"/>
    </row>
    <row r="64" spans="1:2" x14ac:dyDescent="0.55000000000000004">
      <c r="A64" s="56"/>
      <c r="B64" s="56"/>
    </row>
    <row r="65" spans="1:7" x14ac:dyDescent="0.55000000000000004">
      <c r="E65" s="26"/>
      <c r="F65" s="26"/>
      <c r="G65" s="26"/>
    </row>
    <row r="66" spans="1:7" s="7" customFormat="1" ht="24" x14ac:dyDescent="0.55000000000000004">
      <c r="A66" s="115"/>
      <c r="E66" s="9"/>
      <c r="F66" s="9"/>
      <c r="G66" s="9"/>
    </row>
    <row r="67" spans="1:7" s="7" customFormat="1" ht="24" x14ac:dyDescent="0.55000000000000004">
      <c r="E67" s="9"/>
      <c r="F67" s="9"/>
      <c r="G67" s="9"/>
    </row>
    <row r="68" spans="1:7" s="7" customFormat="1" ht="24" x14ac:dyDescent="0.55000000000000004"/>
  </sheetData>
  <mergeCells count="10">
    <mergeCell ref="A1:E1"/>
    <mergeCell ref="A4:E4"/>
    <mergeCell ref="C5:D5"/>
    <mergeCell ref="A5:B5"/>
    <mergeCell ref="A41:E41"/>
    <mergeCell ref="A22:B22"/>
    <mergeCell ref="A33:E33"/>
    <mergeCell ref="A37:E37"/>
    <mergeCell ref="A38:E38"/>
    <mergeCell ref="A39:E39"/>
  </mergeCells>
  <pageMargins left="0.70866141732283472" right="0" top="0.35433070866141736" bottom="0.15748031496062992" header="0.31496062992125984" footer="0.31496062992125984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E28"/>
  <sheetViews>
    <sheetView tabSelected="1" workbookViewId="0">
      <selection activeCell="D14" sqref="D14"/>
    </sheetView>
  </sheetViews>
  <sheetFormatPr defaultRowHeight="12.75" x14ac:dyDescent="0.2"/>
  <cols>
    <col min="1" max="1" width="7.5703125" customWidth="1"/>
    <col min="2" max="2" width="67.28515625" customWidth="1"/>
  </cols>
  <sheetData>
    <row r="1" spans="1:5" ht="23.25" x14ac:dyDescent="0.55000000000000004">
      <c r="A1" s="170" t="s">
        <v>77</v>
      </c>
      <c r="B1" s="170"/>
      <c r="C1" s="170"/>
      <c r="D1" s="90"/>
      <c r="E1" s="90"/>
    </row>
    <row r="2" spans="1:5" ht="23.25" x14ac:dyDescent="0.55000000000000004">
      <c r="A2" s="97"/>
      <c r="B2" s="97"/>
      <c r="C2" s="97"/>
      <c r="D2" s="90"/>
      <c r="E2" s="90"/>
    </row>
    <row r="3" spans="1:5" s="7" customFormat="1" ht="24" x14ac:dyDescent="0.55000000000000004">
      <c r="A3" s="64" t="s">
        <v>296</v>
      </c>
    </row>
    <row r="4" spans="1:5" s="7" customFormat="1" ht="24" x14ac:dyDescent="0.55000000000000004">
      <c r="A4" s="15" t="s">
        <v>217</v>
      </c>
    </row>
    <row r="5" spans="1:5" s="13" customFormat="1" ht="24" x14ac:dyDescent="0.55000000000000004">
      <c r="A5" s="21" t="s">
        <v>54</v>
      </c>
      <c r="B5" s="88" t="s">
        <v>48</v>
      </c>
      <c r="C5" s="21" t="s">
        <v>55</v>
      </c>
    </row>
    <row r="6" spans="1:5" s="13" customFormat="1" ht="24" x14ac:dyDescent="0.55000000000000004">
      <c r="A6" s="94">
        <v>1</v>
      </c>
      <c r="B6" s="74" t="s">
        <v>91</v>
      </c>
      <c r="C6" s="154">
        <v>1</v>
      </c>
    </row>
    <row r="7" spans="1:5" s="13" customFormat="1" ht="24" x14ac:dyDescent="0.55000000000000004">
      <c r="A7" s="94">
        <v>2</v>
      </c>
      <c r="B7" s="74" t="s">
        <v>97</v>
      </c>
      <c r="C7" s="154">
        <v>1</v>
      </c>
    </row>
    <row r="8" spans="1:5" s="13" customFormat="1" ht="24" x14ac:dyDescent="0.55000000000000004">
      <c r="A8" s="94">
        <v>3</v>
      </c>
      <c r="B8" s="74" t="s">
        <v>98</v>
      </c>
      <c r="C8" s="154">
        <v>1</v>
      </c>
    </row>
    <row r="9" spans="1:5" s="13" customFormat="1" ht="24" x14ac:dyDescent="0.55000000000000004">
      <c r="A9" s="94">
        <v>4</v>
      </c>
      <c r="B9" s="74" t="s">
        <v>102</v>
      </c>
      <c r="C9" s="154">
        <v>1</v>
      </c>
    </row>
    <row r="10" spans="1:5" s="13" customFormat="1" ht="24" x14ac:dyDescent="0.55000000000000004">
      <c r="A10" s="94">
        <v>5</v>
      </c>
      <c r="B10" s="74" t="s">
        <v>105</v>
      </c>
      <c r="C10" s="154">
        <v>1</v>
      </c>
    </row>
    <row r="11" spans="1:5" s="13" customFormat="1" ht="24" x14ac:dyDescent="0.55000000000000004">
      <c r="A11" s="94">
        <v>6</v>
      </c>
      <c r="B11" s="74" t="s">
        <v>108</v>
      </c>
      <c r="C11" s="154">
        <v>1</v>
      </c>
    </row>
    <row r="12" spans="1:5" s="13" customFormat="1" ht="24" x14ac:dyDescent="0.55000000000000004">
      <c r="A12" s="94">
        <v>7</v>
      </c>
      <c r="B12" s="74" t="s">
        <v>116</v>
      </c>
      <c r="C12" s="154">
        <v>1</v>
      </c>
    </row>
    <row r="13" spans="1:5" s="13" customFormat="1" ht="24" x14ac:dyDescent="0.55000000000000004">
      <c r="A13" s="94">
        <v>8</v>
      </c>
      <c r="B13" s="74" t="s">
        <v>118</v>
      </c>
      <c r="C13" s="154">
        <v>1</v>
      </c>
    </row>
    <row r="14" spans="1:5" s="13" customFormat="1" ht="24" x14ac:dyDescent="0.55000000000000004">
      <c r="A14" s="94">
        <v>9</v>
      </c>
      <c r="B14" s="74" t="s">
        <v>297</v>
      </c>
      <c r="C14" s="154">
        <v>1</v>
      </c>
    </row>
    <row r="15" spans="1:5" s="13" customFormat="1" ht="24" x14ac:dyDescent="0.55000000000000004">
      <c r="A15" s="94">
        <v>10</v>
      </c>
      <c r="B15" s="74" t="s">
        <v>125</v>
      </c>
      <c r="C15" s="154">
        <v>1</v>
      </c>
    </row>
    <row r="16" spans="1:5" s="13" customFormat="1" ht="24" x14ac:dyDescent="0.55000000000000004">
      <c r="A16" s="94">
        <v>11</v>
      </c>
      <c r="B16" s="74" t="s">
        <v>127</v>
      </c>
      <c r="C16" s="154">
        <v>1</v>
      </c>
    </row>
    <row r="17" spans="1:3" s="13" customFormat="1" ht="24" x14ac:dyDescent="0.55000000000000004">
      <c r="A17" s="94">
        <v>12</v>
      </c>
      <c r="B17" s="74" t="s">
        <v>129</v>
      </c>
      <c r="C17" s="154">
        <v>1</v>
      </c>
    </row>
    <row r="18" spans="1:3" s="13" customFormat="1" ht="24" x14ac:dyDescent="0.55000000000000004">
      <c r="A18" s="94">
        <v>13</v>
      </c>
      <c r="B18" s="74" t="s">
        <v>136</v>
      </c>
      <c r="C18" s="154">
        <v>1</v>
      </c>
    </row>
    <row r="19" spans="1:3" s="13" customFormat="1" ht="24" x14ac:dyDescent="0.55000000000000004">
      <c r="A19" s="94">
        <v>14</v>
      </c>
      <c r="B19" s="74" t="s">
        <v>140</v>
      </c>
      <c r="C19" s="154">
        <v>1</v>
      </c>
    </row>
    <row r="20" spans="1:3" s="13" customFormat="1" ht="24" x14ac:dyDescent="0.55000000000000004">
      <c r="A20" s="94">
        <v>15</v>
      </c>
      <c r="B20" s="74" t="s">
        <v>143</v>
      </c>
      <c r="C20" s="154">
        <v>1</v>
      </c>
    </row>
    <row r="21" spans="1:3" s="13" customFormat="1" ht="24" x14ac:dyDescent="0.55000000000000004">
      <c r="A21" s="94">
        <v>16</v>
      </c>
      <c r="B21" s="74" t="s">
        <v>163</v>
      </c>
      <c r="C21" s="154">
        <v>1</v>
      </c>
    </row>
    <row r="22" spans="1:3" s="13" customFormat="1" ht="24" x14ac:dyDescent="0.55000000000000004">
      <c r="A22" s="94">
        <v>17</v>
      </c>
      <c r="B22" s="74" t="s">
        <v>166</v>
      </c>
      <c r="C22" s="154">
        <v>1</v>
      </c>
    </row>
    <row r="23" spans="1:3" s="13" customFormat="1" ht="24" x14ac:dyDescent="0.55000000000000004">
      <c r="A23" s="94">
        <v>18</v>
      </c>
      <c r="B23" s="74" t="s">
        <v>170</v>
      </c>
      <c r="C23" s="154">
        <v>1</v>
      </c>
    </row>
    <row r="24" spans="1:3" s="13" customFormat="1" ht="24" x14ac:dyDescent="0.55000000000000004">
      <c r="A24" s="94">
        <v>19</v>
      </c>
      <c r="B24" s="74" t="s">
        <v>174</v>
      </c>
      <c r="C24" s="154">
        <v>1</v>
      </c>
    </row>
    <row r="25" spans="1:3" s="13" customFormat="1" ht="24" x14ac:dyDescent="0.55000000000000004">
      <c r="A25" s="94">
        <v>20</v>
      </c>
      <c r="B25" s="74" t="s">
        <v>178</v>
      </c>
      <c r="C25" s="154">
        <v>1</v>
      </c>
    </row>
    <row r="26" spans="1:3" s="13" customFormat="1" ht="24" x14ac:dyDescent="0.55000000000000004">
      <c r="A26" s="94">
        <v>21</v>
      </c>
      <c r="B26" s="74" t="s">
        <v>183</v>
      </c>
      <c r="C26" s="154">
        <v>1</v>
      </c>
    </row>
    <row r="27" spans="1:3" s="13" customFormat="1" ht="24" x14ac:dyDescent="0.55000000000000004">
      <c r="A27" s="94">
        <v>22</v>
      </c>
      <c r="B27" s="74" t="s">
        <v>186</v>
      </c>
      <c r="C27" s="154">
        <v>1</v>
      </c>
    </row>
    <row r="28" spans="1:3" s="13" customFormat="1" ht="24" x14ac:dyDescent="0.55000000000000004">
      <c r="A28" s="66"/>
      <c r="B28" s="67" t="s">
        <v>25</v>
      </c>
      <c r="C28" s="21">
        <f>SUM(C6:C27)</f>
        <v>22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5CC5-04C8-46E6-A0D1-019CD20EFAC5}">
  <sheetPr>
    <tabColor theme="7" tint="-0.249977111117893"/>
  </sheetPr>
  <dimension ref="A1:E16"/>
  <sheetViews>
    <sheetView workbookViewId="0">
      <selection activeCell="B13" sqref="B13"/>
    </sheetView>
  </sheetViews>
  <sheetFormatPr defaultRowHeight="12.75" x14ac:dyDescent="0.2"/>
  <cols>
    <col min="1" max="1" width="7.5703125" customWidth="1"/>
    <col min="2" max="2" width="70.140625" customWidth="1"/>
  </cols>
  <sheetData>
    <row r="1" spans="1:5" ht="23.25" x14ac:dyDescent="0.55000000000000004">
      <c r="A1" s="170" t="s">
        <v>329</v>
      </c>
      <c r="B1" s="170"/>
      <c r="C1" s="170"/>
      <c r="D1" s="148"/>
      <c r="E1" s="148"/>
    </row>
    <row r="2" spans="1:5" ht="23.25" x14ac:dyDescent="0.55000000000000004">
      <c r="A2" s="147"/>
      <c r="B2" s="147"/>
      <c r="C2" s="147"/>
      <c r="D2" s="148"/>
      <c r="E2" s="148"/>
    </row>
    <row r="3" spans="1:5" s="7" customFormat="1" ht="24" x14ac:dyDescent="0.55000000000000004">
      <c r="A3" s="15" t="s">
        <v>218</v>
      </c>
    </row>
    <row r="4" spans="1:5" s="13" customFormat="1" ht="24" x14ac:dyDescent="0.55000000000000004">
      <c r="A4" s="21" t="s">
        <v>54</v>
      </c>
      <c r="B4" s="88" t="s">
        <v>48</v>
      </c>
      <c r="C4" s="21" t="s">
        <v>55</v>
      </c>
    </row>
    <row r="5" spans="1:5" s="13" customFormat="1" ht="24" x14ac:dyDescent="0.55000000000000004">
      <c r="A5" s="94">
        <v>1</v>
      </c>
      <c r="B5" s="75" t="s">
        <v>92</v>
      </c>
      <c r="C5" s="95">
        <v>1</v>
      </c>
    </row>
    <row r="6" spans="1:5" s="13" customFormat="1" ht="24" x14ac:dyDescent="0.55000000000000004">
      <c r="A6" s="94">
        <v>2</v>
      </c>
      <c r="B6" s="75" t="s">
        <v>106</v>
      </c>
      <c r="C6" s="95">
        <v>1</v>
      </c>
    </row>
    <row r="7" spans="1:5" s="13" customFormat="1" ht="24" x14ac:dyDescent="0.55000000000000004">
      <c r="A7" s="94">
        <v>3</v>
      </c>
      <c r="B7" s="75" t="s">
        <v>111</v>
      </c>
      <c r="C7" s="95">
        <v>1</v>
      </c>
    </row>
    <row r="8" spans="1:5" s="13" customFormat="1" ht="24" x14ac:dyDescent="0.55000000000000004">
      <c r="A8" s="94">
        <v>4</v>
      </c>
      <c r="B8" s="75" t="s">
        <v>112</v>
      </c>
      <c r="C8" s="95">
        <v>1</v>
      </c>
    </row>
    <row r="9" spans="1:5" s="13" customFormat="1" ht="24" x14ac:dyDescent="0.55000000000000004">
      <c r="A9" s="94">
        <v>5</v>
      </c>
      <c r="B9" s="75" t="s">
        <v>122</v>
      </c>
      <c r="C9" s="95">
        <v>1</v>
      </c>
    </row>
    <row r="10" spans="1:5" s="13" customFormat="1" ht="24" x14ac:dyDescent="0.55000000000000004">
      <c r="A10" s="94">
        <v>6</v>
      </c>
      <c r="B10" s="75" t="s">
        <v>187</v>
      </c>
      <c r="C10" s="95">
        <v>1</v>
      </c>
    </row>
    <row r="11" spans="1:5" s="13" customFormat="1" ht="24" x14ac:dyDescent="0.55000000000000004">
      <c r="A11" s="94">
        <v>7</v>
      </c>
      <c r="B11" s="75" t="s">
        <v>195</v>
      </c>
      <c r="C11" s="95">
        <v>1</v>
      </c>
    </row>
    <row r="12" spans="1:5" s="13" customFormat="1" ht="24" x14ac:dyDescent="0.55000000000000004">
      <c r="A12" s="94">
        <v>8</v>
      </c>
      <c r="B12" s="74" t="s">
        <v>199</v>
      </c>
      <c r="C12" s="154">
        <v>1</v>
      </c>
    </row>
    <row r="13" spans="1:5" s="13" customFormat="1" ht="24" x14ac:dyDescent="0.55000000000000004">
      <c r="A13" s="94">
        <v>9</v>
      </c>
      <c r="B13" s="74" t="s">
        <v>130</v>
      </c>
      <c r="C13" s="154">
        <v>1</v>
      </c>
    </row>
    <row r="14" spans="1:5" s="13" customFormat="1" ht="24" x14ac:dyDescent="0.55000000000000004">
      <c r="A14" s="94">
        <v>10</v>
      </c>
      <c r="B14" s="152" t="s">
        <v>190</v>
      </c>
      <c r="C14" s="155">
        <v>1</v>
      </c>
    </row>
    <row r="15" spans="1:5" s="13" customFormat="1" ht="24" x14ac:dyDescent="0.55000000000000004">
      <c r="A15" s="94">
        <v>11</v>
      </c>
      <c r="B15" s="75" t="s">
        <v>92</v>
      </c>
      <c r="C15" s="95">
        <v>1</v>
      </c>
    </row>
    <row r="16" spans="1:5" s="13" customFormat="1" ht="24" x14ac:dyDescent="0.55000000000000004">
      <c r="A16" s="66"/>
      <c r="B16" s="153"/>
      <c r="C16" s="21">
        <f>SUM(C5:C15)</f>
        <v>11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A0171-6830-4E1E-9CDB-951C17F64D91}">
  <sheetPr>
    <tabColor theme="6" tint="0.39997558519241921"/>
  </sheetPr>
  <dimension ref="A1:E26"/>
  <sheetViews>
    <sheetView workbookViewId="0">
      <selection activeCell="B10" sqref="B10"/>
    </sheetView>
  </sheetViews>
  <sheetFormatPr defaultRowHeight="12.75" x14ac:dyDescent="0.2"/>
  <cols>
    <col min="1" max="1" width="7.5703125" customWidth="1"/>
    <col min="2" max="2" width="70.140625" customWidth="1"/>
  </cols>
  <sheetData>
    <row r="1" spans="1:5" ht="23.25" x14ac:dyDescent="0.55000000000000004">
      <c r="A1" s="170" t="s">
        <v>330</v>
      </c>
      <c r="B1" s="170"/>
      <c r="C1" s="170"/>
      <c r="D1" s="150"/>
      <c r="E1" s="150"/>
    </row>
    <row r="2" spans="1:5" ht="23.25" x14ac:dyDescent="0.55000000000000004">
      <c r="A2" s="149"/>
      <c r="B2" s="149"/>
      <c r="C2" s="149"/>
      <c r="D2" s="150"/>
      <c r="E2" s="150"/>
    </row>
    <row r="3" spans="1:5" s="7" customFormat="1" ht="24" x14ac:dyDescent="0.55000000000000004">
      <c r="A3" s="15" t="s">
        <v>308</v>
      </c>
    </row>
    <row r="4" spans="1:5" s="7" customFormat="1" ht="24" x14ac:dyDescent="0.55000000000000004">
      <c r="A4" s="15" t="s">
        <v>309</v>
      </c>
    </row>
    <row r="5" spans="1:5" s="13" customFormat="1" ht="24" x14ac:dyDescent="0.55000000000000004">
      <c r="A5" s="21" t="s">
        <v>54</v>
      </c>
      <c r="B5" s="88" t="s">
        <v>48</v>
      </c>
      <c r="C5" s="21" t="s">
        <v>55</v>
      </c>
    </row>
    <row r="6" spans="1:5" s="7" customFormat="1" ht="24" x14ac:dyDescent="0.55000000000000004">
      <c r="A6" s="94">
        <v>1</v>
      </c>
      <c r="B6" s="151" t="s">
        <v>93</v>
      </c>
      <c r="C6" s="95">
        <v>1</v>
      </c>
    </row>
    <row r="7" spans="1:5" s="7" customFormat="1" ht="24" x14ac:dyDescent="0.55000000000000004">
      <c r="A7" s="94">
        <v>2</v>
      </c>
      <c r="B7" s="157" t="s">
        <v>123</v>
      </c>
      <c r="C7" s="95">
        <v>1</v>
      </c>
    </row>
    <row r="8" spans="1:5" s="7" customFormat="1" ht="24" x14ac:dyDescent="0.55000000000000004">
      <c r="A8" s="94">
        <v>3</v>
      </c>
      <c r="B8" s="156" t="s">
        <v>113</v>
      </c>
      <c r="C8" s="95">
        <v>1</v>
      </c>
    </row>
    <row r="9" spans="1:5" s="7" customFormat="1" ht="24" x14ac:dyDescent="0.55000000000000004">
      <c r="A9" s="94">
        <v>4</v>
      </c>
      <c r="B9" s="157" t="s">
        <v>137</v>
      </c>
      <c r="C9" s="95">
        <v>1</v>
      </c>
    </row>
    <row r="10" spans="1:5" s="7" customFormat="1" ht="24" x14ac:dyDescent="0.55000000000000004">
      <c r="A10" s="94">
        <v>5</v>
      </c>
      <c r="B10" s="151" t="s">
        <v>103</v>
      </c>
      <c r="C10" s="95">
        <v>1</v>
      </c>
    </row>
    <row r="11" spans="1:5" s="7" customFormat="1" ht="24" x14ac:dyDescent="0.55000000000000004">
      <c r="A11" s="94">
        <v>6</v>
      </c>
      <c r="B11" s="157" t="s">
        <v>155</v>
      </c>
      <c r="C11" s="95">
        <v>1</v>
      </c>
    </row>
    <row r="12" spans="1:5" s="7" customFormat="1" ht="24" x14ac:dyDescent="0.55000000000000004">
      <c r="A12" s="94">
        <v>7</v>
      </c>
      <c r="B12" s="157" t="s">
        <v>151</v>
      </c>
      <c r="C12" s="95">
        <v>1</v>
      </c>
    </row>
    <row r="13" spans="1:5" s="7" customFormat="1" ht="24" x14ac:dyDescent="0.55000000000000004">
      <c r="A13" s="94">
        <v>8</v>
      </c>
      <c r="B13" s="158" t="s">
        <v>305</v>
      </c>
      <c r="C13" s="95">
        <v>1</v>
      </c>
    </row>
    <row r="14" spans="1:5" s="7" customFormat="1" ht="24" x14ac:dyDescent="0.55000000000000004">
      <c r="A14" s="94">
        <v>9</v>
      </c>
      <c r="B14" s="158" t="s">
        <v>196</v>
      </c>
      <c r="C14" s="95">
        <v>1</v>
      </c>
    </row>
    <row r="15" spans="1:5" s="7" customFormat="1" ht="24" x14ac:dyDescent="0.55000000000000004">
      <c r="A15" s="94">
        <v>10</v>
      </c>
      <c r="B15" s="158" t="s">
        <v>93</v>
      </c>
      <c r="C15" s="95">
        <v>1</v>
      </c>
    </row>
    <row r="16" spans="1:5" s="7" customFormat="1" ht="24" x14ac:dyDescent="0.55000000000000004">
      <c r="A16" s="94">
        <v>11</v>
      </c>
      <c r="B16" s="158" t="s">
        <v>200</v>
      </c>
      <c r="C16" s="95">
        <v>1</v>
      </c>
    </row>
    <row r="17" spans="1:3" s="7" customFormat="1" ht="24" x14ac:dyDescent="0.55000000000000004">
      <c r="A17" s="94">
        <v>12</v>
      </c>
      <c r="B17" s="157" t="s">
        <v>165</v>
      </c>
      <c r="C17" s="95">
        <v>1</v>
      </c>
    </row>
    <row r="18" spans="1:3" s="7" customFormat="1" ht="24" x14ac:dyDescent="0.55000000000000004">
      <c r="A18" s="94">
        <v>13</v>
      </c>
      <c r="B18" s="158" t="s">
        <v>301</v>
      </c>
      <c r="C18" s="95">
        <v>1</v>
      </c>
    </row>
    <row r="19" spans="1:3" s="7" customFormat="1" ht="24" x14ac:dyDescent="0.55000000000000004">
      <c r="A19" s="94">
        <v>14</v>
      </c>
      <c r="B19" s="160" t="s">
        <v>172</v>
      </c>
      <c r="C19" s="95">
        <v>1</v>
      </c>
    </row>
    <row r="20" spans="1:3" s="7" customFormat="1" ht="24" x14ac:dyDescent="0.55000000000000004">
      <c r="A20" s="191">
        <v>15</v>
      </c>
      <c r="B20" s="162" t="s">
        <v>302</v>
      </c>
      <c r="C20" s="194">
        <v>1</v>
      </c>
    </row>
    <row r="21" spans="1:3" s="7" customFormat="1" ht="24" x14ac:dyDescent="0.55000000000000004">
      <c r="A21" s="192"/>
      <c r="B21" s="163" t="s">
        <v>303</v>
      </c>
      <c r="C21" s="195"/>
    </row>
    <row r="22" spans="1:3" s="7" customFormat="1" ht="24" x14ac:dyDescent="0.55000000000000004">
      <c r="A22" s="193"/>
      <c r="B22" s="163" t="s">
        <v>304</v>
      </c>
      <c r="C22" s="196"/>
    </row>
    <row r="23" spans="1:3" s="7" customFormat="1" ht="24" x14ac:dyDescent="0.55000000000000004">
      <c r="A23" s="194">
        <v>16</v>
      </c>
      <c r="B23" s="160" t="s">
        <v>306</v>
      </c>
      <c r="C23" s="194">
        <v>1</v>
      </c>
    </row>
    <row r="24" spans="1:3" s="7" customFormat="1" ht="24" x14ac:dyDescent="0.55000000000000004">
      <c r="A24" s="196"/>
      <c r="B24" s="161" t="s">
        <v>307</v>
      </c>
      <c r="C24" s="196"/>
    </row>
    <row r="25" spans="1:3" s="7" customFormat="1" ht="24" x14ac:dyDescent="0.55000000000000004">
      <c r="A25" s="94">
        <v>17</v>
      </c>
      <c r="B25" s="164" t="s">
        <v>185</v>
      </c>
      <c r="C25" s="95">
        <v>1</v>
      </c>
    </row>
    <row r="26" spans="1:3" s="13" customFormat="1" ht="24" x14ac:dyDescent="0.55000000000000004">
      <c r="A26" s="66"/>
      <c r="B26" s="153"/>
      <c r="C26" s="21">
        <f>SUM(C6:C25)</f>
        <v>17</v>
      </c>
    </row>
  </sheetData>
  <mergeCells count="5">
    <mergeCell ref="A1:C1"/>
    <mergeCell ref="A20:A22"/>
    <mergeCell ref="C20:C22"/>
    <mergeCell ref="C23:C24"/>
    <mergeCell ref="A23:A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Form Responses 1</vt:lpstr>
      <vt:lpstr>บทสรุป</vt:lpstr>
      <vt:lpstr>ตาราง1-2</vt:lpstr>
      <vt:lpstr>ตาราง3</vt:lpstr>
      <vt:lpstr>ตาราง4</vt:lpstr>
      <vt:lpstr>ตาราง5</vt:lpstr>
      <vt:lpstr>เสนอแนะ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2022-07-21T02:14:11Z</cp:lastPrinted>
  <dcterms:created xsi:type="dcterms:W3CDTF">2020-07-14T02:28:57Z</dcterms:created>
  <dcterms:modified xsi:type="dcterms:W3CDTF">2022-07-21T02:14:48Z</dcterms:modified>
</cp:coreProperties>
</file>