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598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ตาราง3" sheetId="5" r:id="rId5"/>
    <sheet name="ตาราง4" sheetId="6" r:id="rId6"/>
    <sheet name="ตาราง5" sheetId="7" r:id="rId7"/>
    <sheet name="ตาราง6" sheetId="8" r:id="rId8"/>
    <sheet name="ข้อเสนอแนะ" sheetId="9" r:id="rId9"/>
    <sheet name="Sheet1" sheetId="10" r:id="rId10"/>
  </sheets>
  <definedNames>
    <definedName name="_xlnm._FilterDatabase" localSheetId="0" hidden="1">'คีย์'!$A$4:$R$28</definedName>
  </definedNames>
  <calcPr fullCalcOnLoad="1"/>
</workbook>
</file>

<file path=xl/sharedStrings.xml><?xml version="1.0" encoding="utf-8"?>
<sst xmlns="http://schemas.openxmlformats.org/spreadsheetml/2006/main" count="330" uniqueCount="200">
  <si>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</si>
  <si>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</si>
  <si>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</si>
  <si>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</si>
  <si>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</si>
  <si>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</si>
  <si>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</si>
  <si>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</si>
  <si>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</si>
  <si>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</si>
  <si>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</si>
  <si>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</si>
  <si>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>ที่</t>
  </si>
  <si>
    <t>ตอนที่ 2  ความคิดเห็นเกี่ยวกับกิจกรรมฯ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</si>
  <si>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</si>
  <si>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</si>
  <si>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</si>
  <si>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</si>
  <si>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</si>
  <si>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>ณ ห้องประชุมบัณฑิตวิทยาลัย TA 107 อาคารมหาธรรมราชา มหาวิทยาลัยนเรศวร</t>
  </si>
  <si>
    <t xml:space="preserve">    1.1 ความสะดวกในการลงทะเบียน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</si>
  <si>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</si>
  <si>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</si>
  <si>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</si>
  <si>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N = 28</t>
  </si>
  <si>
    <t>เพศชาย</t>
  </si>
  <si>
    <t>เพศหญิง</t>
  </si>
  <si>
    <t>เพศ</t>
  </si>
  <si>
    <t>ประเทศ</t>
  </si>
  <si>
    <t>คณะ</t>
  </si>
  <si>
    <t>สาขาวิชา</t>
  </si>
  <si>
    <t>วิทยาศาสตร์</t>
  </si>
  <si>
    <t>บังคลาเทศ</t>
  </si>
  <si>
    <t>วิทยาศาสตร์การแพทย์</t>
  </si>
  <si>
    <t>ปรสิตวิทยา</t>
  </si>
  <si>
    <t>เวียดนาม</t>
  </si>
  <si>
    <t>เกษตรศาสตร์ฯ</t>
  </si>
  <si>
    <t>วิทยาศาสตร์ และเทคโนโลยีการอาหาร</t>
  </si>
  <si>
    <t>ซูดาน</t>
  </si>
  <si>
    <t>วิทยาลัยพลังงานทดแทน</t>
  </si>
  <si>
    <t>ปากีสถาน</t>
  </si>
  <si>
    <t>พลังงานทดแทน</t>
  </si>
  <si>
    <t>อิริเทรีย</t>
  </si>
  <si>
    <t>เทคโนโลยีชีวภาพทางการเกษตร</t>
  </si>
  <si>
    <t>ระดับ</t>
  </si>
  <si>
    <t>ปริญญาเอก</t>
  </si>
  <si>
    <t>ปริญญาโท</t>
  </si>
  <si>
    <t xml:space="preserve">บริหารธุรกิจฯ </t>
  </si>
  <si>
    <t>สังคมศาสตร์</t>
  </si>
  <si>
    <t>เอเซียตะวันออกเฉียงใต้</t>
  </si>
  <si>
    <t>อินเดีย</t>
  </si>
  <si>
    <t>อินโดนิเซีย</t>
  </si>
  <si>
    <t>ชีววิทยา</t>
  </si>
  <si>
    <t>วิศวกรรมศาสตร์</t>
  </si>
  <si>
    <t>วิศวกรรมสิ่งแวดล้อม</t>
  </si>
  <si>
    <t>มนุษศาสตร์</t>
  </si>
  <si>
    <t>ไทย</t>
  </si>
  <si>
    <t>อื่นๆ</t>
  </si>
  <si>
    <t>โปรแกรมไทย</t>
  </si>
  <si>
    <t>โปรแกรมนานาชาติ</t>
  </si>
  <si>
    <t>มองโกเลีย</t>
  </si>
  <si>
    <t>วิศวกรรมคอมพิวเตอร์</t>
  </si>
  <si>
    <t>วิศวกรรมไฟฟ้า</t>
  </si>
  <si>
    <t>กัมพูชา</t>
  </si>
  <si>
    <t>วิทยาศาสตร์การเกษตร</t>
  </si>
  <si>
    <t>จีน</t>
  </si>
  <si>
    <t>วิทยาลัยโลจิสติกส์และโซ่อุปทาน</t>
  </si>
  <si>
    <t>โลจิสติกส์และโซ่อุปทาน</t>
  </si>
  <si>
    <t>วิทยาศาสตร์ชีวภาพ</t>
  </si>
  <si>
    <t>คณิตศาสตร์</t>
  </si>
  <si>
    <t>พม่า</t>
  </si>
  <si>
    <r>
      <rPr>
        <u val="single"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จำแนกตามเพศ</t>
    </r>
  </si>
  <si>
    <t>สาขา</t>
  </si>
  <si>
    <t>ไม่ระบุ</t>
  </si>
  <si>
    <t>วิทยาศาสตร์และเทคโนโลยีการอาหาร</t>
  </si>
  <si>
    <t>ภาษาอังกฤษ</t>
  </si>
  <si>
    <t>แหล่งข้อมูล</t>
  </si>
  <si>
    <t>คณะสังกัด</t>
  </si>
  <si>
    <t>อีเมล์</t>
  </si>
  <si>
    <t>เว็บไซต์บัณฑิตวิทยาลัย</t>
  </si>
  <si>
    <t>อาจารย์ที่ปรึกษา</t>
  </si>
  <si>
    <t>ประกาศ</t>
  </si>
  <si>
    <t>โปรเตอร์ประชาสัมพันธ์</t>
  </si>
  <si>
    <t>ผู้ตอบแบบประเมินเป็นเพศชาย ร้อยละ 57.7 และเพศหญิง ร้อยละ 42.3</t>
  </si>
  <si>
    <r>
      <rPr>
        <u val="single"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จำแนกตามประเทศ</t>
    </r>
  </si>
  <si>
    <t>สาธารณรัฐประชาชนจีน</t>
  </si>
  <si>
    <t xml:space="preserve">และประเทศกัมพูชา ร้อยละ 7.7 </t>
  </si>
  <si>
    <t xml:space="preserve">ประเทศสาธารณรัฐประชาชนจีน ร้อยละ 11.5 ประเทศเวียดนาม ประเทศอินเดีย ประเทศอินโดนีเซีย </t>
  </si>
  <si>
    <r>
      <rPr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จำแนกตามคณะ/สาขาวิชา</t>
    </r>
  </si>
  <si>
    <r>
      <rPr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จำแนกตามแบบ/แผนการศึกษา</t>
    </r>
  </si>
  <si>
    <t>แบบ/แผนการศึกษา</t>
  </si>
  <si>
    <r>
      <rPr>
        <u val="single"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แสดงข้อมูลการรับทราบการจัดโครงการฯ (ตอบได้มากกว่า 1 ข้อ)</t>
    </r>
  </si>
  <si>
    <t>บอร์ดประกาศประชาสัมพันธ์</t>
  </si>
  <si>
    <t>คณะที่สังกัด</t>
  </si>
  <si>
    <r>
      <rPr>
        <u val="single"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 แสดงค่าเฉลี่ย  ส่วนเบี่ยงเบนมาตรฐาน และระดับความคิดเห็นเกี่ยวกับโครงการฯ</t>
    </r>
  </si>
  <si>
    <t xml:space="preserve">    1.2 ความเหมาะสมของวันจัดโครงการฯ (วันพฤหัสบดีที่ 18 กันยายน 2557)</t>
  </si>
  <si>
    <t xml:space="preserve">    1.3 ความเหมาะสมของระยะเวลาในการจัดกิจกรรมฯ (09.00 - 12.30 น.)</t>
  </si>
  <si>
    <t xml:space="preserve">   3.1 ความเหมาะสมของขนาดห้องจัดโครงการฯ</t>
  </si>
  <si>
    <t xml:space="preserve">   3.2 ความชัดเจนของจอภาพ/โปรเจคเตอร์/เสียงภายในห้องจัดโครงการฯ</t>
  </si>
  <si>
    <t xml:space="preserve">   3.3 ความสว่างภายในห้องจัดโครงการฯ</t>
  </si>
  <si>
    <t xml:space="preserve">   3.4 ความสะอาดของสถานที่จัดโครงการฯ</t>
  </si>
  <si>
    <t>4. ด้านเหมาะสมของวิทยากรบรรยาย</t>
  </si>
  <si>
    <t xml:space="preserve">   4.1 รองศาสตราจารย์ ดร.รัตติมา จีนาพงษา</t>
  </si>
  <si>
    <t xml:space="preserve">   4.2 ผู้ช่วยศาสตราจารย์ ดร.อุษา พัดเกษ</t>
  </si>
  <si>
    <t>5. ด้านความรู้ที่ได้จากโปรแกรมนี้</t>
  </si>
  <si>
    <t>6. ด้านเอกสารประกอบโครงการฯ</t>
  </si>
  <si>
    <t xml:space="preserve">   6.1 ความเพียงพอของเอกสารประกอบการอบรม</t>
  </si>
  <si>
    <t xml:space="preserve">   6.2 เอกสารมีเนื้อหาสาระตามความต้องการของท่าน</t>
  </si>
  <si>
    <t xml:space="preserve"> - 7 -</t>
  </si>
  <si>
    <t xml:space="preserve"> - I would like to join in the statistic class for thesis research.</t>
  </si>
  <si>
    <t xml:space="preserve"> - A training on Ethics.</t>
  </si>
  <si>
    <t xml:space="preserve"> - Room size should be enlarges for convenient ambience.</t>
  </si>
  <si>
    <t xml:space="preserve"> - Research Ethics.</t>
  </si>
  <si>
    <t xml:space="preserve"> - It should not be late like this year.</t>
  </si>
  <si>
    <t xml:space="preserve"> - It should not be at the beginning of the shool.</t>
  </si>
  <si>
    <t xml:space="preserve"> - On more research based lecture.</t>
  </si>
  <si>
    <t xml:space="preserve"> - On weekend</t>
  </si>
  <si>
    <t xml:space="preserve"> - It will be better if you can send a map marked the location of the graduate school in the email.</t>
  </si>
  <si>
    <t xml:space="preserve"> - Research methodology.</t>
  </si>
  <si>
    <t xml:space="preserve"> - Organize research methodology.</t>
  </si>
  <si>
    <t xml:space="preserve"> - 6 -</t>
  </si>
  <si>
    <t>ผลการประเมินโครงการปฐมนิเทศนิสิตบัณฑิตศึกษาต่างชาติ</t>
  </si>
  <si>
    <t>วันที่  18  กันยายน 2557</t>
  </si>
  <si>
    <t xml:space="preserve"> - 5 -</t>
  </si>
  <si>
    <t xml:space="preserve"> - 4 -</t>
  </si>
  <si>
    <t xml:space="preserve">        จากตาราง 2 การประเมินความคิดเห็นเกี่ยวกับการจัดโครงการฯ พบว่า ผู้ตอบแบบประเมินมีความคิดเห็น</t>
  </si>
  <si>
    <t>รวมด้านเหมาะสมของวิทยากรบรรยาย</t>
  </si>
  <si>
    <t>รวมด้านเอกสารประกอบโครงการฯ</t>
  </si>
  <si>
    <t xml:space="preserve">   4.3 รองศาสตราจารย์ ดร.ศักดิ์ชัย วิทยาอารีย์กุล</t>
  </si>
  <si>
    <t xml:space="preserve">โดยรวมอยู่ในระดับมากที่สุด (ค่าเฉลี่ย 4.63) เมื่อพิจารณารายด้าน พบว่า ด้านที่มีค่าเฉลี่ยสูงที่สุด คือ </t>
  </si>
  <si>
    <t xml:space="preserve">ด้านความเหมาะสมของวิทยากร (ค่าเฉลี่ย = 4.88) รองลงมาได้แก่ ด้านเจ้าหน้าที่ผู้ให้บริการ (ค่าเฉลี่ย 4.77) </t>
  </si>
  <si>
    <t xml:space="preserve">เมื่อพิจารณารายข้อ พบว่า ข้อที่มีค่าเฉลี่ยสูงที่สุด คือ ด้านเหมาะสมของวิทยากรบรรยาย รองศาสตราจารย์ ดร.รัตติมา </t>
  </si>
  <si>
    <t>รองลงมา ได้แก่ เจ้าหน้าที่ให้บริการด้วยความเต็มใจ ยิ้มแย้มแจ่มใส (ร้อยละ 4.77)  เจ้าหน้าที่ให้บริการ</t>
  </si>
  <si>
    <t xml:space="preserve">ด้วยความรวดเร็ว ความสว่างภายในห้องจัดโครงการฯ และความสะอาดของสถานที่จัดโครงการฯ(ค่าเฉลี่ย 4.73) </t>
  </si>
  <si>
    <t xml:space="preserve"> ร้อยละ 40.6 รองลงมาได้แก่ คณะที่สังกัด ร้อยละ 31.3 และเว็บไซต์บัณฑิตวิทยาลัย ร้อยละ 12.5 </t>
  </si>
  <si>
    <t xml:space="preserve"> นิสิตปริญญาเอก ร้อยละ 11.5</t>
  </si>
  <si>
    <t>จากตาราง 4 พบว่า ผู้ตอบแบบประเมิน ส่วนใหญ่เป็นนิสิตปริญญาโท ร้อยละ 84.6  รองลงมา ได้แก่</t>
  </si>
  <si>
    <t>พลังงานทดแทน ร้อยละ 23.1 รองลงมาได้แก่ วิทยาลัยโลจิสติกส์และโซ่อุปทาน สาขาวิชาโลจิสติกส์และ</t>
  </si>
  <si>
    <t>โซ่อุปทาน ร้อยละ 11.5 คณะเกษตรศาสตร์ฯ สาขาวิชาวิทยาศาสตร์และเทคโนโลยีการอาหาร และสาขาวิชา</t>
  </si>
  <si>
    <t>ผู้ตอบแบบประเมินส่วนใหญ่เป็นนิสิตประเทศปากีสถาน คิดเป็นร้อยละ 26.9 รองลงมาได้แก่</t>
  </si>
  <si>
    <t>จากตาราง 2 แสดงจำนวนและร้อยละของผู้ตอบแบบประเมิน จำแนกตามประเทศ พบว่า</t>
  </si>
  <si>
    <t>จากการจัดโครงการปฐมนิเทศนิสิตบัณฑิตศึกษาต่างชาติ ในวันที่ 18 กันยายน 2557 ณ ห้องประชุม</t>
  </si>
  <si>
    <t>บัณฑิตวิทยาลัย TA 107 อาคารมหาธรรมราชา มหาวิทยาลัยนเรศวร พบว่า มีผู้เข้าร่วมโครงการ</t>
  </si>
  <si>
    <t>ผู้ตอบแบบประเมินเป็นเพศชาย ร้อยละ 57.7 และเป็นเพศหญิง ร้อยละ 42.3 ส่วนใหญ่เป็นนิสิต</t>
  </si>
  <si>
    <t xml:space="preserve">ประเทศปากีสถาน คิดเป็นร้อยละ 26.9 รองลงมาได้แก่ ประเทศสาธารณรัฐประชาชนจีน ร้อยละ 11.5 </t>
  </si>
  <si>
    <t xml:space="preserve">ประเทศเวียดนาม ประเทศอินเดีย ประเทศอินโดนีเซีย และประเทศกัมพูชา ร้อยละ 7.7 </t>
  </si>
  <si>
    <t xml:space="preserve">ผู้เข้าร่วมโครงการฯ ส่วนใหญ่สังกัดวิทยาลัยพลังงานทดแทน สาขาวิชาพลังงานทดแทน </t>
  </si>
  <si>
    <t>ร้อยละ 11.5 คณะเกษตรศาสตร์ฯ สาขาวิชาวิทยาศาสตร์และเทคโนโลยีการอาหาร และสาขาวิชา</t>
  </si>
  <si>
    <t xml:space="preserve">ร้อยละ 23.1 รองลงมาได้แก่ วิทยาลัยโลจิสติกส์และโซ่อุปทาน สาขาวิชาโลจิสติกส์และโซ่อุปทาน </t>
  </si>
  <si>
    <t xml:space="preserve">และเว็บไซต์บัณฑิตวิทยาลัย ร้อยละ 12.5 </t>
  </si>
  <si>
    <t>ข้อมูลการจัดโครงการฯ จากทางอีเมล์มากที่สุด ร้อยละ 40.6 รองลงมาได้แก่ คณะที่สังกัด ร้อยละ 31.3</t>
  </si>
  <si>
    <t>เทคโนโลยีชีวภาพทางการเกษตร และคณะบริหารธุรกิจฯ สาขาการบริหารธุรกิจ ร้อยละ 7.7 ซึ่งได้รับ</t>
  </si>
  <si>
    <t>จากการประเมินความคิดเห็นเกี่ยวกับการจัดโครงการฯ พบว่า ผู้ตอบแบบประเมินมีความคิดเห็น</t>
  </si>
  <si>
    <t>บัณฑิตวิทยาลัย TA 107 อาคารมหาธรรมราชา มหาวิทยาลัยนเรศวร พบว่า มีผู้เข้าร่วมโครงการฯ จำนวน</t>
  </si>
  <si>
    <t>จากตาราง 1 แสดงจำนวนและร้อยละของผู้ตอบแบบประเมิน จำแนกตามเพศ พบว่า</t>
  </si>
  <si>
    <t>ฟิลิปปินส์</t>
  </si>
  <si>
    <t>ยูกันดา</t>
  </si>
  <si>
    <t>เอเชียตะวันออกเฉียงใต้</t>
  </si>
  <si>
    <t>มนุษยศาสตร์</t>
  </si>
  <si>
    <t>บริหารธุรกิจ</t>
  </si>
  <si>
    <t>การจัดการธุรกิจเอเชีย</t>
  </si>
  <si>
    <t>การจัดการธุรกิจเอเซีย</t>
  </si>
  <si>
    <t xml:space="preserve">เทคโนโลยีชีวภาพทางการเกษตร ร้อยละ 7.7 </t>
  </si>
  <si>
    <t>จากตาราง 3 พบว่า ผู้ตอบแบบประเมิน ส่วนใหญ่สังกัดวิทยาลัยพลังงานทดแทน สาขาวิชา</t>
  </si>
  <si>
    <t xml:space="preserve">จากตาราง 5 พบว่า ผู้ตอบแบบประเมินส่วนใหญ่ได้รับข้อมูลการจัดโครงการฯ จากทางอีเมล์มากที่สุด </t>
  </si>
  <si>
    <t>What is your suggestion in order to improve our next program?</t>
  </si>
  <si>
    <t>Which topics would you like the Graduate School to organize next time?</t>
  </si>
  <si>
    <t>Other (s)</t>
  </si>
  <si>
    <t xml:space="preserve"> - 8 -</t>
  </si>
  <si>
    <t>8. การประเมินผลโครงการ</t>
  </si>
  <si>
    <t xml:space="preserve"> - 9 -</t>
  </si>
  <si>
    <t xml:space="preserve"> - 10 -</t>
  </si>
  <si>
    <t xml:space="preserve"> - 12 -</t>
  </si>
  <si>
    <t xml:space="preserve">จำนวนทั้งสิ้น 30 คน และมีผู้ตอบแบบประเมิน จำนวน 26 คน คิดเป็นร้อยละ 86.7  </t>
  </si>
  <si>
    <t xml:space="preserve">ทั้งสิ้น 30 คน และมีผู้ตอบแบบประเมิน จำนวน 26 คน คิดเป็นร้อยละ 86.7 โดยมีรายละเอียดดังนี้ </t>
  </si>
  <si>
    <t xml:space="preserve">เมื่อพิจารณารายข้อ พบว่า ข้อที่มีค่าเฉลี่ยสูงที่สุด คือ ด้านความเหมาะสมของวิทยากรบรรยาย  </t>
  </si>
  <si>
    <t xml:space="preserve">และรองศาสตราจารย์ ดร.ศักดิ์ชัย วิทยาอารีย์กุล (ค่าเฉลี่ย 4.88) รองลงมา ได้แก่ เจ้าหน้าที่ให้บริการ </t>
  </si>
  <si>
    <t>ด้วยความเต็มใจ ยิ้มแย้มแจ่มใส (ร้อยละ 4.77) เจ้าหน้าที่ให้บริการด้วยความรวดเร็ว ความสว่าง</t>
  </si>
  <si>
    <t xml:space="preserve">ภายในห้องจัดโครงการฯ และความสะอาดของสถานที่ จัดโครงการฯ (ค่าเฉลี่ย 4.73) </t>
  </si>
  <si>
    <t xml:space="preserve"> - 11 -</t>
  </si>
  <si>
    <t>จีนาพงษา ผู้ช่วยศาสตราจารย์ ดร.อุษา พัดเกตุ และรองศาสตราจารย์ ดร.ศักดิ์ชัย วิทยาอารีย์กุล (ค่าเฉลี่ย 4.88)</t>
  </si>
  <si>
    <t>รองศาสตราจารย์ ดร.รัตติมา จีนาพงษา ผู้ช่วยศาสตราจารย์ ดร.อุษา พัดเกตุ</t>
  </si>
  <si>
    <t xml:space="preserve"> - ขนาดของห้องควรกว้างขวางสะดวกสบายกว่านี้</t>
  </si>
  <si>
    <t xml:space="preserve"> - My only suggestion is that you should encourage more audience interaction</t>
  </si>
  <si>
    <t xml:space="preserve"> - ควรจัดโครงการเร็วกว่าปีนี้ </t>
  </si>
  <si>
    <t xml:space="preserve"> - ควรจัดโครงการในวันที่ไม่มีการเรียนการสอน</t>
  </si>
  <si>
    <t xml:space="preserve"> - I want the next program is on the weekend because on this day is time for study.</t>
  </si>
  <si>
    <t xml:space="preserve"> - ควรส่งแผนที่ของสถานที่จัดโครงการให้ผู้เข้าร่วมได้รับทราบ</t>
  </si>
  <si>
    <t xml:space="preserve"> - ควรให้นิสิตที่เข้าร่วมมีการทำความรู้จักแต่ละคน</t>
  </si>
  <si>
    <t xml:space="preserve"> - Should has Thai students to join to know each other. </t>
  </si>
  <si>
    <t>ข้อเสนอแนะเพื่อปรับปรุงการจัดโครงการในครั้งต่อไป</t>
  </si>
  <si>
    <t>หัวข้อเรื่องที่จะให้บัณฑิตวิทยาลัยจัดโครงการในครั้งต่อไป</t>
  </si>
  <si>
    <t xml:space="preserve"> - อบรมจริยธรรมการวิจัยในมนุษย์</t>
  </si>
  <si>
    <t xml:space="preserve"> - อบรมพื้นฐานการวิจัย</t>
  </si>
  <si>
    <t xml:space="preserve"> - lesson about Thai language.</t>
  </si>
  <si>
    <t xml:space="preserve"> - อบรมภาษาไทย</t>
  </si>
  <si>
    <t xml:space="preserve"> - อบรมระเบียบวิธีวิจัย</t>
  </si>
  <si>
    <t xml:space="preserve"> - The room is too cool.</t>
  </si>
  <si>
    <t xml:space="preserve"> - ควรกระตุ้นให้ผู้ฝังมีปฏิสัมพันธ์กับวิทยากร</t>
  </si>
  <si>
    <t xml:space="preserve"> - ห้องจัดโครงการแอร์เย็นเกินไป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</si>
</sst>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3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FF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23" borderId="0" xfId="0" applyFont="1" applyFill="1" applyAlignment="1">
      <alignment horizontal="center"/>
    </xf>
    <xf numFmtId="0" fontId="48" fillId="37" borderId="0" xfId="0" applyFont="1" applyFill="1" applyAlignment="1">
      <alignment horizontal="center"/>
    </xf>
    <xf numFmtId="0" fontId="49" fillId="37" borderId="0" xfId="0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2" fontId="0" fillId="33" borderId="0" xfId="0" applyNumberFormat="1" applyFill="1" applyAlignment="1">
      <alignment vertical="top"/>
    </xf>
    <xf numFmtId="0" fontId="49" fillId="41" borderId="0" xfId="0" applyFont="1" applyFill="1" applyAlignment="1">
      <alignment horizontal="center"/>
    </xf>
    <xf numFmtId="0" fontId="48" fillId="41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19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 wrapText="1"/>
    </xf>
    <xf numFmtId="0" fontId="6" fillId="0" borderId="28" xfId="0" applyFont="1" applyFill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79"/>
  <sheetViews>
    <sheetView zoomScale="85" zoomScaleNormal="85" zoomScalePageLayoutView="0" workbookViewId="0" topLeftCell="A1">
      <pane ySplit="4" topLeftCell="A25" activePane="bottomLeft" state="frozen"/>
      <selection pane="topLeft" activeCell="A1" sqref="A1"/>
      <selection pane="bottomLeft" activeCell="X34" sqref="X34"/>
    </sheetView>
  </sheetViews>
  <sheetFormatPr defaultColWidth="8.7109375" defaultRowHeight="12.75"/>
  <cols>
    <col min="1" max="1" width="7.00390625" style="4" customWidth="1"/>
    <col min="2" max="2" width="11.00390625" style="4" customWidth="1"/>
    <col min="3" max="3" width="19.8515625" style="4" customWidth="1"/>
    <col min="4" max="4" width="19.140625" style="4" customWidth="1"/>
    <col min="5" max="5" width="13.28125" style="4" customWidth="1"/>
    <col min="6" max="6" width="9.7109375" style="4" customWidth="1"/>
    <col min="7" max="21" width="5.00390625" style="4" customWidth="1"/>
    <col min="22" max="22" width="7.140625" style="1" bestFit="1" customWidth="1"/>
    <col min="23" max="16384" width="8.7109375" style="1" customWidth="1"/>
  </cols>
  <sheetData>
    <row r="3" spans="1:21" ht="24">
      <c r="A3" s="18" t="s">
        <v>0</v>
      </c>
      <c r="B3" s="57" t="s">
        <v>28</v>
      </c>
      <c r="C3" s="20" t="s">
        <v>29</v>
      </c>
      <c r="D3" s="71" t="s">
        <v>30</v>
      </c>
      <c r="E3" s="75" t="s">
        <v>44</v>
      </c>
      <c r="F3" s="19" t="s">
        <v>11</v>
      </c>
      <c r="G3" s="29"/>
      <c r="H3" s="29"/>
      <c r="I3" s="29"/>
      <c r="J3" s="29"/>
      <c r="K3" s="29"/>
      <c r="L3" s="29"/>
      <c r="M3" s="29"/>
      <c r="N3" s="30"/>
      <c r="O3" s="30"/>
      <c r="P3" s="29"/>
      <c r="Q3" s="29"/>
      <c r="R3" s="29"/>
      <c r="S3" s="29"/>
      <c r="T3" s="29"/>
      <c r="U3" s="29"/>
    </row>
    <row r="4" spans="1:21" ht="24">
      <c r="A4" s="18"/>
      <c r="B4" s="57"/>
      <c r="C4" s="20"/>
      <c r="D4" s="70"/>
      <c r="E4" s="76"/>
      <c r="F4" s="19"/>
      <c r="G4" s="39">
        <v>1.1</v>
      </c>
      <c r="H4" s="39">
        <v>1.2</v>
      </c>
      <c r="I4" s="39">
        <v>1.3</v>
      </c>
      <c r="J4" s="36">
        <v>2.1</v>
      </c>
      <c r="K4" s="36">
        <v>2.2</v>
      </c>
      <c r="L4" s="42">
        <v>3.1</v>
      </c>
      <c r="M4" s="42">
        <v>3.2</v>
      </c>
      <c r="N4" s="42">
        <v>3.3</v>
      </c>
      <c r="O4" s="42">
        <v>3.4</v>
      </c>
      <c r="P4" s="43">
        <v>4.1</v>
      </c>
      <c r="Q4" s="43">
        <v>4.2</v>
      </c>
      <c r="R4" s="43">
        <v>4.3</v>
      </c>
      <c r="S4" s="69">
        <v>5</v>
      </c>
      <c r="T4" s="57">
        <v>6.1</v>
      </c>
      <c r="U4" s="57">
        <v>6.2</v>
      </c>
    </row>
    <row r="5" spans="1:22" ht="24">
      <c r="A5" s="4">
        <v>1</v>
      </c>
      <c r="B5" s="4">
        <v>1</v>
      </c>
      <c r="C5" s="78" t="s">
        <v>31</v>
      </c>
      <c r="D5" s="78" t="s">
        <v>34</v>
      </c>
      <c r="E5" s="4">
        <v>2</v>
      </c>
      <c r="F5" s="4">
        <v>1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3</v>
      </c>
      <c r="M5" s="4">
        <v>4</v>
      </c>
      <c r="N5" s="4">
        <v>5</v>
      </c>
      <c r="O5" s="4">
        <v>4</v>
      </c>
      <c r="P5" s="4">
        <v>5</v>
      </c>
      <c r="Q5" s="4">
        <v>5</v>
      </c>
      <c r="R5" s="4">
        <v>5</v>
      </c>
      <c r="S5" s="4">
        <v>4</v>
      </c>
      <c r="T5" s="4">
        <v>4</v>
      </c>
      <c r="U5" s="4">
        <v>4</v>
      </c>
      <c r="V5" s="23">
        <f aca="true" t="shared" si="0" ref="V5:V15">AVERAGE(G5:U5)</f>
        <v>4.533333333333333</v>
      </c>
    </row>
    <row r="6" spans="1:22" s="58" customFormat="1" ht="48">
      <c r="A6" s="72">
        <v>2</v>
      </c>
      <c r="B6" s="72">
        <v>2</v>
      </c>
      <c r="C6" s="79" t="s">
        <v>36</v>
      </c>
      <c r="D6" s="82" t="s">
        <v>37</v>
      </c>
      <c r="E6" s="73">
        <v>1</v>
      </c>
      <c r="F6" s="72">
        <v>2</v>
      </c>
      <c r="G6" s="72">
        <v>4</v>
      </c>
      <c r="H6" s="72">
        <v>4</v>
      </c>
      <c r="I6" s="72">
        <v>4</v>
      </c>
      <c r="J6" s="72">
        <v>5</v>
      </c>
      <c r="K6" s="72">
        <v>5</v>
      </c>
      <c r="L6" s="72">
        <v>5</v>
      </c>
      <c r="M6" s="72">
        <v>5</v>
      </c>
      <c r="N6" s="72">
        <v>5</v>
      </c>
      <c r="O6" s="72">
        <v>5</v>
      </c>
      <c r="P6" s="72">
        <v>5</v>
      </c>
      <c r="Q6" s="72">
        <v>5</v>
      </c>
      <c r="R6" s="72">
        <v>5</v>
      </c>
      <c r="S6" s="72">
        <v>4</v>
      </c>
      <c r="T6" s="72">
        <v>3</v>
      </c>
      <c r="U6" s="72">
        <v>3</v>
      </c>
      <c r="V6" s="74">
        <f t="shared" si="0"/>
        <v>4.466666666666667</v>
      </c>
    </row>
    <row r="7" spans="1:22" ht="24">
      <c r="A7" s="4">
        <v>3</v>
      </c>
      <c r="B7" s="4">
        <v>3</v>
      </c>
      <c r="C7" s="78" t="s">
        <v>39</v>
      </c>
      <c r="D7" s="78" t="s">
        <v>41</v>
      </c>
      <c r="E7" s="4">
        <v>1</v>
      </c>
      <c r="F7" s="4">
        <v>1</v>
      </c>
      <c r="G7" s="4">
        <v>4</v>
      </c>
      <c r="H7" s="4">
        <v>5</v>
      </c>
      <c r="I7" s="4">
        <v>4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4</v>
      </c>
      <c r="T7" s="4">
        <v>4</v>
      </c>
      <c r="U7" s="4">
        <v>4</v>
      </c>
      <c r="V7" s="23">
        <f t="shared" si="0"/>
        <v>4.666666666666667</v>
      </c>
    </row>
    <row r="8" spans="1:22" ht="24">
      <c r="A8" s="4">
        <v>4</v>
      </c>
      <c r="B8" s="4">
        <v>4</v>
      </c>
      <c r="C8" s="78" t="s">
        <v>39</v>
      </c>
      <c r="D8" s="78" t="s">
        <v>41</v>
      </c>
      <c r="E8" s="4">
        <v>1</v>
      </c>
      <c r="F8" s="4">
        <v>1</v>
      </c>
      <c r="G8" s="4">
        <v>4</v>
      </c>
      <c r="H8" s="4">
        <v>5</v>
      </c>
      <c r="I8" s="4">
        <v>3</v>
      </c>
      <c r="J8" s="4">
        <v>4</v>
      </c>
      <c r="K8" s="4">
        <v>4</v>
      </c>
      <c r="L8" s="4">
        <v>5</v>
      </c>
      <c r="M8" s="4">
        <v>5</v>
      </c>
      <c r="N8" s="4">
        <v>3</v>
      </c>
      <c r="O8" s="4">
        <v>5</v>
      </c>
      <c r="P8" s="4">
        <v>4</v>
      </c>
      <c r="Q8" s="4">
        <v>4</v>
      </c>
      <c r="R8" s="4">
        <v>4</v>
      </c>
      <c r="S8" s="4">
        <v>4</v>
      </c>
      <c r="T8" s="4">
        <v>4</v>
      </c>
      <c r="U8" s="4">
        <v>5</v>
      </c>
      <c r="V8" s="23">
        <f t="shared" si="0"/>
        <v>4.2</v>
      </c>
    </row>
    <row r="9" spans="1:22" s="58" customFormat="1" ht="48">
      <c r="A9" s="72">
        <v>5</v>
      </c>
      <c r="B9" s="72">
        <v>5</v>
      </c>
      <c r="C9" s="79" t="s">
        <v>36</v>
      </c>
      <c r="D9" s="82" t="s">
        <v>43</v>
      </c>
      <c r="E9" s="73">
        <v>1</v>
      </c>
      <c r="F9" s="72">
        <v>1</v>
      </c>
      <c r="G9" s="72">
        <v>5</v>
      </c>
      <c r="H9" s="72">
        <v>3</v>
      </c>
      <c r="I9" s="72">
        <v>4</v>
      </c>
      <c r="J9" s="72">
        <v>4</v>
      </c>
      <c r="K9" s="72">
        <v>5</v>
      </c>
      <c r="L9" s="72">
        <v>5</v>
      </c>
      <c r="M9" s="72">
        <v>5</v>
      </c>
      <c r="N9" s="72">
        <v>5</v>
      </c>
      <c r="O9" s="72">
        <v>5</v>
      </c>
      <c r="P9" s="72">
        <v>5</v>
      </c>
      <c r="Q9" s="72">
        <v>5</v>
      </c>
      <c r="R9" s="72">
        <v>5</v>
      </c>
      <c r="S9" s="72">
        <v>4</v>
      </c>
      <c r="T9" s="72">
        <v>5</v>
      </c>
      <c r="U9" s="72">
        <v>5</v>
      </c>
      <c r="V9" s="74">
        <f t="shared" si="0"/>
        <v>4.666666666666667</v>
      </c>
    </row>
    <row r="10" spans="1:22" s="58" customFormat="1" ht="48">
      <c r="A10" s="72">
        <v>6</v>
      </c>
      <c r="B10" s="72">
        <v>6</v>
      </c>
      <c r="C10" s="79" t="s">
        <v>36</v>
      </c>
      <c r="D10" s="82" t="s">
        <v>43</v>
      </c>
      <c r="E10" s="73">
        <v>1</v>
      </c>
      <c r="F10" s="72">
        <v>1</v>
      </c>
      <c r="G10" s="72">
        <v>5</v>
      </c>
      <c r="H10" s="72">
        <v>5</v>
      </c>
      <c r="I10" s="72">
        <v>5</v>
      </c>
      <c r="J10" s="72">
        <v>5</v>
      </c>
      <c r="K10" s="72">
        <v>5</v>
      </c>
      <c r="L10" s="72">
        <v>5</v>
      </c>
      <c r="M10" s="72">
        <v>5</v>
      </c>
      <c r="N10" s="72">
        <v>5</v>
      </c>
      <c r="O10" s="72">
        <v>5</v>
      </c>
      <c r="P10" s="72">
        <v>5</v>
      </c>
      <c r="Q10" s="72">
        <v>5</v>
      </c>
      <c r="R10" s="72">
        <v>5</v>
      </c>
      <c r="S10" s="72">
        <v>5</v>
      </c>
      <c r="T10" s="72">
        <v>5</v>
      </c>
      <c r="U10" s="72">
        <v>5</v>
      </c>
      <c r="V10" s="74">
        <f t="shared" si="0"/>
        <v>5</v>
      </c>
    </row>
    <row r="11" spans="1:22" ht="24">
      <c r="A11" s="4">
        <v>7</v>
      </c>
      <c r="B11" s="4">
        <v>4</v>
      </c>
      <c r="C11" s="78" t="s">
        <v>39</v>
      </c>
      <c r="D11" s="78" t="s">
        <v>41</v>
      </c>
      <c r="E11" s="4">
        <v>2</v>
      </c>
      <c r="F11" s="4">
        <v>1</v>
      </c>
      <c r="G11" s="4">
        <v>5</v>
      </c>
      <c r="H11" s="4">
        <v>5</v>
      </c>
      <c r="I11" s="4">
        <v>4</v>
      </c>
      <c r="J11" s="4">
        <v>5</v>
      </c>
      <c r="K11" s="4">
        <v>4</v>
      </c>
      <c r="L11" s="4">
        <v>4</v>
      </c>
      <c r="M11" s="4">
        <v>5</v>
      </c>
      <c r="N11" s="4">
        <v>5</v>
      </c>
      <c r="O11" s="4">
        <v>5</v>
      </c>
      <c r="P11" s="4">
        <v>5</v>
      </c>
      <c r="Q11" s="4">
        <v>5</v>
      </c>
      <c r="R11" s="4">
        <v>5</v>
      </c>
      <c r="S11" s="4">
        <v>4</v>
      </c>
      <c r="T11" s="4">
        <v>4</v>
      </c>
      <c r="U11" s="4">
        <v>5</v>
      </c>
      <c r="V11" s="23">
        <f t="shared" si="0"/>
        <v>4.666666666666667</v>
      </c>
    </row>
    <row r="12" spans="1:22" ht="24">
      <c r="A12" s="4">
        <v>8</v>
      </c>
      <c r="B12" s="4">
        <v>2</v>
      </c>
      <c r="C12" s="78" t="s">
        <v>47</v>
      </c>
      <c r="D12" s="78" t="s">
        <v>160</v>
      </c>
      <c r="E12" s="4">
        <v>1</v>
      </c>
      <c r="F12" s="4">
        <v>1</v>
      </c>
      <c r="G12" s="4">
        <v>3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4">
        <v>4</v>
      </c>
      <c r="S12" s="4">
        <v>4</v>
      </c>
      <c r="T12" s="4">
        <v>4</v>
      </c>
      <c r="U12" s="4">
        <v>4</v>
      </c>
      <c r="V12" s="23">
        <f t="shared" si="0"/>
        <v>3.933333333333333</v>
      </c>
    </row>
    <row r="13" spans="1:22" ht="24">
      <c r="A13" s="4">
        <v>9</v>
      </c>
      <c r="B13" s="4">
        <v>4</v>
      </c>
      <c r="C13" s="78" t="s">
        <v>48</v>
      </c>
      <c r="D13" s="78" t="s">
        <v>49</v>
      </c>
      <c r="E13" s="4">
        <v>1</v>
      </c>
      <c r="F13" s="4">
        <v>2</v>
      </c>
      <c r="G13" s="4">
        <v>5</v>
      </c>
      <c r="H13" s="4">
        <v>3</v>
      </c>
      <c r="I13" s="4">
        <v>4</v>
      </c>
      <c r="J13" s="4">
        <v>4</v>
      </c>
      <c r="K13" s="4">
        <v>4</v>
      </c>
      <c r="L13" s="4">
        <v>3</v>
      </c>
      <c r="M13" s="4">
        <v>4</v>
      </c>
      <c r="N13" s="4">
        <v>4</v>
      </c>
      <c r="O13" s="4">
        <v>4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4">
        <v>5</v>
      </c>
      <c r="V13" s="23">
        <f t="shared" si="0"/>
        <v>4.333333333333333</v>
      </c>
    </row>
    <row r="14" spans="1:22" ht="24">
      <c r="A14" s="4">
        <v>10</v>
      </c>
      <c r="B14" s="4">
        <v>7</v>
      </c>
      <c r="C14" s="78" t="s">
        <v>39</v>
      </c>
      <c r="D14" s="78" t="s">
        <v>41</v>
      </c>
      <c r="E14" s="4">
        <v>1</v>
      </c>
      <c r="F14" s="4">
        <v>1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>
        <v>5</v>
      </c>
      <c r="U14" s="4">
        <v>5</v>
      </c>
      <c r="V14" s="23">
        <f t="shared" si="0"/>
        <v>5</v>
      </c>
    </row>
    <row r="15" spans="1:22" ht="24">
      <c r="A15" s="4">
        <v>11</v>
      </c>
      <c r="B15" s="4">
        <v>7</v>
      </c>
      <c r="C15" s="78" t="s">
        <v>39</v>
      </c>
      <c r="D15" s="78" t="s">
        <v>41</v>
      </c>
      <c r="E15" s="4">
        <v>2</v>
      </c>
      <c r="F15" s="4">
        <v>2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4">
        <v>5</v>
      </c>
      <c r="U15" s="4">
        <v>5</v>
      </c>
      <c r="V15" s="23">
        <f t="shared" si="0"/>
        <v>5</v>
      </c>
    </row>
    <row r="16" spans="1:22" ht="24">
      <c r="A16" s="4">
        <v>12</v>
      </c>
      <c r="B16" s="4">
        <v>8</v>
      </c>
      <c r="C16" s="78" t="s">
        <v>31</v>
      </c>
      <c r="D16" s="78" t="s">
        <v>52</v>
      </c>
      <c r="E16" s="4">
        <v>1</v>
      </c>
      <c r="F16" s="4">
        <v>2</v>
      </c>
      <c r="G16" s="4">
        <v>4</v>
      </c>
      <c r="H16" s="4">
        <v>4</v>
      </c>
      <c r="I16" s="4">
        <v>4</v>
      </c>
      <c r="J16" s="4">
        <v>5</v>
      </c>
      <c r="K16" s="4">
        <v>5</v>
      </c>
      <c r="L16" s="4">
        <v>4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>
        <v>5</v>
      </c>
      <c r="U16" s="4">
        <v>5</v>
      </c>
      <c r="V16" s="23">
        <f aca="true" t="shared" si="1" ref="V16:V30">AVERAGE(G17:U17)</f>
        <v>5</v>
      </c>
    </row>
    <row r="17" spans="1:22" ht="24">
      <c r="A17" s="4">
        <v>13</v>
      </c>
      <c r="B17" s="4">
        <v>4</v>
      </c>
      <c r="C17" s="78" t="s">
        <v>53</v>
      </c>
      <c r="D17" s="78" t="s">
        <v>54</v>
      </c>
      <c r="E17" s="4">
        <v>1</v>
      </c>
      <c r="F17" s="4">
        <v>1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>
        <v>5</v>
      </c>
      <c r="T17" s="4">
        <v>5</v>
      </c>
      <c r="U17" s="4">
        <v>5</v>
      </c>
      <c r="V17" s="23">
        <f t="shared" si="1"/>
        <v>5</v>
      </c>
    </row>
    <row r="18" spans="1:22" ht="24">
      <c r="A18" s="4">
        <v>14</v>
      </c>
      <c r="B18" s="4">
        <v>8</v>
      </c>
      <c r="C18" s="78" t="s">
        <v>158</v>
      </c>
      <c r="D18" s="78" t="s">
        <v>75</v>
      </c>
      <c r="E18" s="4">
        <v>1</v>
      </c>
      <c r="F18" s="4">
        <v>1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>
        <v>5</v>
      </c>
      <c r="O18" s="4">
        <v>5</v>
      </c>
      <c r="P18" s="4">
        <v>5</v>
      </c>
      <c r="Q18" s="4">
        <v>5</v>
      </c>
      <c r="R18" s="4">
        <v>5</v>
      </c>
      <c r="S18" s="4">
        <v>5</v>
      </c>
      <c r="T18" s="4">
        <v>5</v>
      </c>
      <c r="U18" s="4">
        <v>5</v>
      </c>
      <c r="V18" s="23">
        <f t="shared" si="1"/>
        <v>4.533333333333333</v>
      </c>
    </row>
    <row r="19" spans="1:22" ht="24">
      <c r="A19" s="4">
        <v>15</v>
      </c>
      <c r="B19" s="4">
        <v>9</v>
      </c>
      <c r="C19" s="78" t="s">
        <v>39</v>
      </c>
      <c r="D19" s="78" t="s">
        <v>73</v>
      </c>
      <c r="E19" s="4">
        <v>5</v>
      </c>
      <c r="F19" s="4">
        <v>2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2</v>
      </c>
      <c r="M19" s="4">
        <v>3</v>
      </c>
      <c r="N19" s="4">
        <v>5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4">
        <v>4</v>
      </c>
      <c r="U19" s="4">
        <v>4</v>
      </c>
      <c r="V19" s="23">
        <f t="shared" si="1"/>
        <v>4.8</v>
      </c>
    </row>
    <row r="20" spans="1:22" ht="24">
      <c r="A20" s="4">
        <v>16</v>
      </c>
      <c r="B20" s="4">
        <v>10</v>
      </c>
      <c r="C20" s="78" t="s">
        <v>53</v>
      </c>
      <c r="D20" s="78" t="s">
        <v>61</v>
      </c>
      <c r="E20" s="4">
        <v>1</v>
      </c>
      <c r="F20" s="4">
        <v>1</v>
      </c>
      <c r="G20" s="4">
        <v>5</v>
      </c>
      <c r="H20" s="4">
        <v>4</v>
      </c>
      <c r="I20" s="4">
        <v>5</v>
      </c>
      <c r="J20" s="4">
        <v>5</v>
      </c>
      <c r="K20" s="4">
        <v>5</v>
      </c>
      <c r="L20" s="4">
        <v>4</v>
      </c>
      <c r="M20" s="4">
        <v>5</v>
      </c>
      <c r="N20" s="4">
        <v>5</v>
      </c>
      <c r="O20" s="4">
        <v>5</v>
      </c>
      <c r="P20" s="4">
        <v>5</v>
      </c>
      <c r="Q20" s="4">
        <v>5</v>
      </c>
      <c r="R20" s="4">
        <v>5</v>
      </c>
      <c r="S20" s="4">
        <v>4</v>
      </c>
      <c r="T20" s="4">
        <v>5</v>
      </c>
      <c r="U20" s="4">
        <v>5</v>
      </c>
      <c r="V20" s="23">
        <f t="shared" si="1"/>
        <v>4.533333333333333</v>
      </c>
    </row>
    <row r="21" spans="1:22" ht="24">
      <c r="A21" s="4">
        <v>17</v>
      </c>
      <c r="B21" s="4">
        <v>11</v>
      </c>
      <c r="C21" s="78" t="s">
        <v>39</v>
      </c>
      <c r="D21" s="78" t="s">
        <v>41</v>
      </c>
      <c r="E21" s="4">
        <v>1</v>
      </c>
      <c r="F21" s="4">
        <v>1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>
        <v>4</v>
      </c>
      <c r="M21" s="4">
        <v>4</v>
      </c>
      <c r="N21" s="4">
        <v>4</v>
      </c>
      <c r="O21" s="4">
        <v>4</v>
      </c>
      <c r="P21" s="4">
        <v>5</v>
      </c>
      <c r="Q21" s="4">
        <v>5</v>
      </c>
      <c r="R21" s="4">
        <v>5</v>
      </c>
      <c r="S21" s="4">
        <v>4</v>
      </c>
      <c r="T21" s="4">
        <v>4</v>
      </c>
      <c r="U21" s="4">
        <v>4</v>
      </c>
      <c r="V21" s="23">
        <f t="shared" si="1"/>
        <v>3.8</v>
      </c>
    </row>
    <row r="22" spans="1:22" ht="24">
      <c r="A22" s="4">
        <v>18</v>
      </c>
      <c r="B22" s="4">
        <v>4</v>
      </c>
      <c r="C22" s="78" t="s">
        <v>53</v>
      </c>
      <c r="D22" s="78" t="s">
        <v>62</v>
      </c>
      <c r="E22" s="4">
        <v>1</v>
      </c>
      <c r="F22" s="4">
        <v>1</v>
      </c>
      <c r="G22" s="4">
        <v>4</v>
      </c>
      <c r="H22" s="4">
        <v>3</v>
      </c>
      <c r="I22" s="4">
        <v>4</v>
      </c>
      <c r="J22" s="4">
        <v>4</v>
      </c>
      <c r="K22" s="4">
        <v>4</v>
      </c>
      <c r="L22" s="4">
        <v>4</v>
      </c>
      <c r="M22" s="4">
        <v>4</v>
      </c>
      <c r="N22" s="4">
        <v>4</v>
      </c>
      <c r="O22" s="4">
        <v>4</v>
      </c>
      <c r="P22" s="4">
        <v>4</v>
      </c>
      <c r="Q22" s="4">
        <v>4</v>
      </c>
      <c r="R22" s="4">
        <v>4</v>
      </c>
      <c r="S22" s="4">
        <v>4</v>
      </c>
      <c r="T22" s="4">
        <v>3</v>
      </c>
      <c r="U22" s="4">
        <v>3</v>
      </c>
      <c r="V22" s="23">
        <f t="shared" si="1"/>
        <v>4.066666666666666</v>
      </c>
    </row>
    <row r="23" spans="1:22" ht="24">
      <c r="A23" s="4">
        <v>19</v>
      </c>
      <c r="B23" s="4">
        <v>12</v>
      </c>
      <c r="C23" s="79" t="s">
        <v>36</v>
      </c>
      <c r="D23" s="78" t="s">
        <v>64</v>
      </c>
      <c r="E23" s="4">
        <v>1</v>
      </c>
      <c r="F23" s="4">
        <v>2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3</v>
      </c>
      <c r="M23" s="4">
        <v>4</v>
      </c>
      <c r="N23" s="4">
        <v>4</v>
      </c>
      <c r="O23" s="4">
        <v>4</v>
      </c>
      <c r="P23" s="4">
        <v>5</v>
      </c>
      <c r="Q23" s="4">
        <v>5</v>
      </c>
      <c r="R23" s="4">
        <v>5</v>
      </c>
      <c r="S23" s="4">
        <v>5</v>
      </c>
      <c r="T23" s="4">
        <v>3</v>
      </c>
      <c r="U23" s="4">
        <v>3</v>
      </c>
      <c r="V23" s="23">
        <f t="shared" si="1"/>
        <v>5</v>
      </c>
    </row>
    <row r="24" spans="1:22" s="58" customFormat="1" ht="48">
      <c r="A24" s="72">
        <v>20</v>
      </c>
      <c r="B24" s="72">
        <v>13</v>
      </c>
      <c r="C24" s="82" t="s">
        <v>66</v>
      </c>
      <c r="D24" s="79" t="s">
        <v>67</v>
      </c>
      <c r="E24" s="72">
        <v>1</v>
      </c>
      <c r="F24" s="72">
        <v>2</v>
      </c>
      <c r="G24" s="4">
        <v>5</v>
      </c>
      <c r="H24" s="4">
        <v>5</v>
      </c>
      <c r="I24" s="4">
        <v>5</v>
      </c>
      <c r="J24" s="4">
        <v>5</v>
      </c>
      <c r="K24" s="4">
        <v>5</v>
      </c>
      <c r="L24" s="4">
        <v>5</v>
      </c>
      <c r="M24" s="4">
        <v>5</v>
      </c>
      <c r="N24" s="4">
        <v>5</v>
      </c>
      <c r="O24" s="4">
        <v>5</v>
      </c>
      <c r="P24" s="4">
        <v>5</v>
      </c>
      <c r="Q24" s="4">
        <v>5</v>
      </c>
      <c r="R24" s="4">
        <v>5</v>
      </c>
      <c r="S24" s="4">
        <v>5</v>
      </c>
      <c r="T24" s="4">
        <v>5</v>
      </c>
      <c r="U24" s="4">
        <v>5</v>
      </c>
      <c r="V24" s="74">
        <f t="shared" si="1"/>
        <v>4.866666666666666</v>
      </c>
    </row>
    <row r="25" spans="1:22" s="58" customFormat="1" ht="48">
      <c r="A25" s="72">
        <v>21</v>
      </c>
      <c r="B25" s="72">
        <v>13</v>
      </c>
      <c r="C25" s="82" t="s">
        <v>66</v>
      </c>
      <c r="D25" s="79" t="s">
        <v>67</v>
      </c>
      <c r="E25" s="72">
        <v>1</v>
      </c>
      <c r="F25" s="72">
        <v>2</v>
      </c>
      <c r="G25" s="72">
        <v>5</v>
      </c>
      <c r="H25" s="72">
        <v>4</v>
      </c>
      <c r="I25" s="72">
        <v>4</v>
      </c>
      <c r="J25" s="72">
        <v>5</v>
      </c>
      <c r="K25" s="72">
        <v>5</v>
      </c>
      <c r="L25" s="72">
        <v>5</v>
      </c>
      <c r="M25" s="72">
        <v>5</v>
      </c>
      <c r="N25" s="72">
        <v>5</v>
      </c>
      <c r="O25" s="72">
        <v>5</v>
      </c>
      <c r="P25" s="72">
        <v>5</v>
      </c>
      <c r="Q25" s="72">
        <v>5</v>
      </c>
      <c r="R25" s="72">
        <v>5</v>
      </c>
      <c r="S25" s="72">
        <v>5</v>
      </c>
      <c r="T25" s="72">
        <v>5</v>
      </c>
      <c r="U25" s="72">
        <v>5</v>
      </c>
      <c r="V25" s="74">
        <f t="shared" si="1"/>
        <v>4.6</v>
      </c>
    </row>
    <row r="26" spans="1:22" s="58" customFormat="1" ht="48">
      <c r="A26" s="72">
        <v>22</v>
      </c>
      <c r="B26" s="72">
        <v>13</v>
      </c>
      <c r="C26" s="82" t="s">
        <v>66</v>
      </c>
      <c r="D26" s="79" t="s">
        <v>67</v>
      </c>
      <c r="E26" s="72">
        <v>1</v>
      </c>
      <c r="F26" s="72">
        <v>2</v>
      </c>
      <c r="G26" s="72">
        <v>4</v>
      </c>
      <c r="H26" s="72">
        <v>5</v>
      </c>
      <c r="I26" s="72">
        <v>5</v>
      </c>
      <c r="J26" s="72">
        <v>5</v>
      </c>
      <c r="K26" s="72">
        <v>5</v>
      </c>
      <c r="L26" s="72">
        <v>4</v>
      </c>
      <c r="M26" s="72">
        <v>5</v>
      </c>
      <c r="N26" s="72">
        <v>5</v>
      </c>
      <c r="O26" s="72">
        <v>4</v>
      </c>
      <c r="P26" s="72">
        <v>5</v>
      </c>
      <c r="Q26" s="72">
        <v>5</v>
      </c>
      <c r="R26" s="72">
        <v>5</v>
      </c>
      <c r="S26" s="72">
        <v>4</v>
      </c>
      <c r="T26" s="72">
        <v>4</v>
      </c>
      <c r="U26" s="72">
        <v>4</v>
      </c>
      <c r="V26" s="74">
        <f t="shared" si="1"/>
        <v>4.933333333333334</v>
      </c>
    </row>
    <row r="27" spans="1:22" ht="24">
      <c r="A27" s="4">
        <v>23</v>
      </c>
      <c r="B27" s="4">
        <v>12</v>
      </c>
      <c r="C27" s="78" t="s">
        <v>31</v>
      </c>
      <c r="D27" s="78" t="s">
        <v>68</v>
      </c>
      <c r="E27" s="4">
        <v>1</v>
      </c>
      <c r="F27" s="4">
        <v>2</v>
      </c>
      <c r="G27" s="72">
        <v>5</v>
      </c>
      <c r="H27" s="72">
        <v>5</v>
      </c>
      <c r="I27" s="72">
        <v>5</v>
      </c>
      <c r="J27" s="72">
        <v>5</v>
      </c>
      <c r="K27" s="72">
        <v>5</v>
      </c>
      <c r="L27" s="72">
        <v>4</v>
      </c>
      <c r="M27" s="72">
        <v>5</v>
      </c>
      <c r="N27" s="72">
        <v>5</v>
      </c>
      <c r="O27" s="72">
        <v>5</v>
      </c>
      <c r="P27" s="72">
        <v>5</v>
      </c>
      <c r="Q27" s="72">
        <v>5</v>
      </c>
      <c r="R27" s="72">
        <v>5</v>
      </c>
      <c r="S27" s="72">
        <v>5</v>
      </c>
      <c r="T27" s="72">
        <v>5</v>
      </c>
      <c r="U27" s="72">
        <v>5</v>
      </c>
      <c r="V27" s="23">
        <f t="shared" si="1"/>
        <v>4.533333333333333</v>
      </c>
    </row>
    <row r="28" spans="1:22" ht="24">
      <c r="A28" s="4">
        <v>24</v>
      </c>
      <c r="B28" s="4">
        <v>4</v>
      </c>
      <c r="C28" s="78" t="s">
        <v>31</v>
      </c>
      <c r="D28" s="78" t="s">
        <v>69</v>
      </c>
      <c r="E28" s="4">
        <v>1</v>
      </c>
      <c r="F28" s="4">
        <v>2</v>
      </c>
      <c r="G28" s="4">
        <v>4</v>
      </c>
      <c r="H28" s="4">
        <v>4</v>
      </c>
      <c r="I28" s="4">
        <v>4</v>
      </c>
      <c r="J28" s="4">
        <v>5</v>
      </c>
      <c r="K28" s="4">
        <v>5</v>
      </c>
      <c r="L28" s="4">
        <v>4</v>
      </c>
      <c r="M28" s="4">
        <v>5</v>
      </c>
      <c r="N28" s="4">
        <v>5</v>
      </c>
      <c r="O28" s="4">
        <v>5</v>
      </c>
      <c r="P28" s="4">
        <v>5</v>
      </c>
      <c r="Q28" s="4">
        <v>5</v>
      </c>
      <c r="R28" s="4">
        <v>5</v>
      </c>
      <c r="S28" s="4">
        <v>4</v>
      </c>
      <c r="T28" s="4">
        <v>4</v>
      </c>
      <c r="U28" s="4">
        <v>4</v>
      </c>
      <c r="V28" s="23">
        <f t="shared" si="1"/>
        <v>4.533333333333333</v>
      </c>
    </row>
    <row r="29" spans="1:22" s="58" customFormat="1" ht="48">
      <c r="A29" s="72">
        <v>25</v>
      </c>
      <c r="B29" s="72">
        <v>4</v>
      </c>
      <c r="C29" s="79" t="s">
        <v>36</v>
      </c>
      <c r="D29" s="82" t="s">
        <v>37</v>
      </c>
      <c r="E29" s="72">
        <v>1</v>
      </c>
      <c r="F29" s="72">
        <v>1</v>
      </c>
      <c r="G29" s="72">
        <v>4</v>
      </c>
      <c r="H29" s="72">
        <v>4</v>
      </c>
      <c r="I29" s="72">
        <v>4</v>
      </c>
      <c r="J29" s="72">
        <v>5</v>
      </c>
      <c r="K29" s="72">
        <v>4</v>
      </c>
      <c r="L29" s="72">
        <v>4</v>
      </c>
      <c r="M29" s="72">
        <v>4</v>
      </c>
      <c r="N29" s="72">
        <v>5</v>
      </c>
      <c r="O29" s="72">
        <v>5</v>
      </c>
      <c r="P29" s="72">
        <v>5</v>
      </c>
      <c r="Q29" s="72">
        <v>5</v>
      </c>
      <c r="R29" s="72">
        <v>5</v>
      </c>
      <c r="S29" s="72">
        <v>5</v>
      </c>
      <c r="T29" s="72">
        <v>5</v>
      </c>
      <c r="U29" s="72">
        <v>4</v>
      </c>
      <c r="V29" s="74">
        <f t="shared" si="1"/>
        <v>4.866666666666666</v>
      </c>
    </row>
    <row r="30" spans="1:22" s="58" customFormat="1" ht="24">
      <c r="A30" s="72">
        <v>26</v>
      </c>
      <c r="B30" s="72">
        <v>14</v>
      </c>
      <c r="C30" s="78" t="s">
        <v>47</v>
      </c>
      <c r="D30" s="78" t="s">
        <v>159</v>
      </c>
      <c r="E30" s="72">
        <v>1</v>
      </c>
      <c r="F30" s="72">
        <v>1</v>
      </c>
      <c r="G30" s="72">
        <v>5</v>
      </c>
      <c r="H30" s="72">
        <v>5</v>
      </c>
      <c r="I30" s="72">
        <v>5</v>
      </c>
      <c r="J30" s="72">
        <v>5</v>
      </c>
      <c r="K30" s="72">
        <v>5</v>
      </c>
      <c r="L30" s="72">
        <v>5</v>
      </c>
      <c r="M30" s="72">
        <v>5</v>
      </c>
      <c r="N30" s="72">
        <v>5</v>
      </c>
      <c r="O30" s="72">
        <v>5</v>
      </c>
      <c r="P30" s="72">
        <v>5</v>
      </c>
      <c r="Q30" s="72">
        <v>5</v>
      </c>
      <c r="R30" s="72">
        <v>5</v>
      </c>
      <c r="S30" s="72">
        <v>5</v>
      </c>
      <c r="T30" s="72">
        <v>4</v>
      </c>
      <c r="U30" s="72">
        <v>4</v>
      </c>
      <c r="V30" s="74">
        <f t="shared" si="1"/>
        <v>4.625641025641026</v>
      </c>
    </row>
    <row r="31" spans="3:22" ht="24">
      <c r="C31" s="29"/>
      <c r="D31" s="29"/>
      <c r="E31" s="29"/>
      <c r="F31" s="38"/>
      <c r="G31" s="21">
        <f aca="true" t="shared" si="2" ref="G31:U31">AVERAGE(G5:G30)</f>
        <v>4.576923076923077</v>
      </c>
      <c r="H31" s="21">
        <f t="shared" si="2"/>
        <v>4.461538461538462</v>
      </c>
      <c r="I31" s="21">
        <f t="shared" si="2"/>
        <v>4.461538461538462</v>
      </c>
      <c r="J31" s="21">
        <f t="shared" si="2"/>
        <v>4.769230769230769</v>
      </c>
      <c r="K31" s="21">
        <f t="shared" si="2"/>
        <v>4.730769230769231</v>
      </c>
      <c r="L31" s="21">
        <f t="shared" si="2"/>
        <v>4.269230769230769</v>
      </c>
      <c r="M31" s="21">
        <f t="shared" si="2"/>
        <v>4.653846153846154</v>
      </c>
      <c r="N31" s="21">
        <f t="shared" si="2"/>
        <v>4.730769230769231</v>
      </c>
      <c r="O31" s="21">
        <f t="shared" si="2"/>
        <v>4.730769230769231</v>
      </c>
      <c r="P31" s="21">
        <f t="shared" si="2"/>
        <v>4.884615384615385</v>
      </c>
      <c r="Q31" s="21">
        <f t="shared" si="2"/>
        <v>4.884615384615385</v>
      </c>
      <c r="R31" s="21">
        <f t="shared" si="2"/>
        <v>4.884615384615385</v>
      </c>
      <c r="S31" s="21">
        <f t="shared" si="2"/>
        <v>4.538461538461538</v>
      </c>
      <c r="T31" s="21">
        <f t="shared" si="2"/>
        <v>4.384615384615385</v>
      </c>
      <c r="U31" s="21">
        <f t="shared" si="2"/>
        <v>4.423076923076923</v>
      </c>
      <c r="V31" s="24">
        <f>AVERAGE(G31:U31)</f>
        <v>4.625641025641026</v>
      </c>
    </row>
    <row r="32" spans="3:22" ht="24">
      <c r="C32" s="29"/>
      <c r="D32" s="29"/>
      <c r="E32" s="29"/>
      <c r="F32" s="38"/>
      <c r="G32" s="22">
        <f aca="true" t="shared" si="3" ref="G32:U32">STDEV(G5:G30)</f>
        <v>0.5777942140988888</v>
      </c>
      <c r="H32" s="22">
        <f t="shared" si="3"/>
        <v>0.7060180864974622</v>
      </c>
      <c r="I32" s="22">
        <f t="shared" si="3"/>
        <v>0.5817744738827393</v>
      </c>
      <c r="J32" s="22">
        <f t="shared" si="3"/>
        <v>0.42966892442365956</v>
      </c>
      <c r="K32" s="22">
        <f t="shared" si="3"/>
        <v>0.45234432086120474</v>
      </c>
      <c r="L32" s="22">
        <f t="shared" si="3"/>
        <v>0.8274148805861457</v>
      </c>
      <c r="M32" s="22">
        <f t="shared" si="3"/>
        <v>0.5615911461059676</v>
      </c>
      <c r="N32" s="22">
        <f t="shared" si="3"/>
        <v>0.533493565673838</v>
      </c>
      <c r="O32" s="22">
        <f t="shared" si="3"/>
        <v>0.45234432086120474</v>
      </c>
      <c r="P32" s="22">
        <f t="shared" si="3"/>
        <v>0.3258125936084212</v>
      </c>
      <c r="Q32" s="22">
        <f t="shared" si="3"/>
        <v>0.3258125936084212</v>
      </c>
      <c r="R32" s="22">
        <f t="shared" si="3"/>
        <v>0.3258125936084212</v>
      </c>
      <c r="S32" s="22">
        <f t="shared" si="3"/>
        <v>0.5083911274417937</v>
      </c>
      <c r="T32" s="22">
        <f t="shared" si="3"/>
        <v>0.6972473349922861</v>
      </c>
      <c r="U32" s="22">
        <f t="shared" si="3"/>
        <v>0.702741882803462</v>
      </c>
      <c r="V32" s="24">
        <f>STDEV(V5:V29)</f>
        <v>0.3473284282016619</v>
      </c>
    </row>
    <row r="33" spans="3:6" ht="24">
      <c r="C33" s="29"/>
      <c r="D33" s="29"/>
      <c r="E33" s="29"/>
      <c r="F33" s="29"/>
    </row>
    <row r="34" spans="2:6" ht="24">
      <c r="B34" s="37"/>
      <c r="C34" s="37" t="s">
        <v>27</v>
      </c>
      <c r="D34" s="37"/>
      <c r="E34" s="37" t="s">
        <v>28</v>
      </c>
      <c r="F34" s="29"/>
    </row>
    <row r="35" spans="1:6" ht="24">
      <c r="A35" s="4">
        <v>1</v>
      </c>
      <c r="B35" s="29">
        <f>COUNTIF(F5:F30,1)</f>
        <v>15</v>
      </c>
      <c r="C35" s="38" t="s">
        <v>25</v>
      </c>
      <c r="D35" s="77">
        <f>COUNTIF(B5:B30,1)</f>
        <v>1</v>
      </c>
      <c r="E35" s="29" t="s">
        <v>32</v>
      </c>
      <c r="F35" s="29"/>
    </row>
    <row r="36" spans="1:6" ht="24">
      <c r="A36" s="4">
        <v>2</v>
      </c>
      <c r="B36" s="29">
        <f>COUNTIF(F5:F30,2)</f>
        <v>11</v>
      </c>
      <c r="C36" s="38" t="s">
        <v>26</v>
      </c>
      <c r="D36" s="77">
        <f>COUNTIF(B5:B30,2)</f>
        <v>2</v>
      </c>
      <c r="E36" s="29" t="s">
        <v>35</v>
      </c>
      <c r="F36" s="29"/>
    </row>
    <row r="37" spans="1:5" ht="24">
      <c r="A37" s="4">
        <v>3</v>
      </c>
      <c r="B37" s="37">
        <f>SUM(B35:B36)</f>
        <v>26</v>
      </c>
      <c r="C37" s="37"/>
      <c r="D37" s="77">
        <f>COUNTIF(B5:B30,3)</f>
        <v>1</v>
      </c>
      <c r="E37" s="4" t="s">
        <v>38</v>
      </c>
    </row>
    <row r="38" spans="1:5" ht="24">
      <c r="A38" s="4">
        <v>4</v>
      </c>
      <c r="D38" s="77">
        <f>COUNTIF(B5:B30,4)</f>
        <v>7</v>
      </c>
      <c r="E38" s="4" t="s">
        <v>40</v>
      </c>
    </row>
    <row r="39" spans="1:5" ht="24">
      <c r="A39" s="4">
        <v>5</v>
      </c>
      <c r="D39" s="77">
        <f>COUNTIF(B5:B30,5)</f>
        <v>1</v>
      </c>
      <c r="E39" s="4" t="s">
        <v>42</v>
      </c>
    </row>
    <row r="40" spans="1:5" ht="24">
      <c r="A40" s="4">
        <v>6</v>
      </c>
      <c r="D40" s="77">
        <f>COUNTIF(B5:B30,6)</f>
        <v>1</v>
      </c>
      <c r="E40" s="4" t="s">
        <v>155</v>
      </c>
    </row>
    <row r="41" spans="1:5" ht="24">
      <c r="A41" s="4">
        <v>7</v>
      </c>
      <c r="D41" s="77">
        <f>COUNTIF(B5:B30,7)</f>
        <v>2</v>
      </c>
      <c r="E41" s="4" t="s">
        <v>50</v>
      </c>
    </row>
    <row r="42" spans="1:5" ht="24">
      <c r="A42" s="4">
        <v>8</v>
      </c>
      <c r="D42" s="77">
        <f>COUNTIF(B5:B30,8)</f>
        <v>2</v>
      </c>
      <c r="E42" s="4" t="s">
        <v>51</v>
      </c>
    </row>
    <row r="43" spans="1:5" ht="24">
      <c r="A43" s="4">
        <v>9</v>
      </c>
      <c r="D43" s="77">
        <f>COUNTIF(B5:B30,9)</f>
        <v>1</v>
      </c>
      <c r="E43" s="4" t="s">
        <v>56</v>
      </c>
    </row>
    <row r="44" spans="1:5" ht="24">
      <c r="A44" s="4">
        <v>10</v>
      </c>
      <c r="D44" s="77">
        <f>COUNTIF(B5:B30,10)</f>
        <v>1</v>
      </c>
      <c r="E44" s="4" t="s">
        <v>60</v>
      </c>
    </row>
    <row r="45" spans="1:5" ht="24">
      <c r="A45" s="4">
        <v>11</v>
      </c>
      <c r="D45" s="77">
        <f>COUNTIF(B5:B30,11)</f>
        <v>1</v>
      </c>
      <c r="E45" s="4" t="s">
        <v>156</v>
      </c>
    </row>
    <row r="46" spans="1:5" ht="24">
      <c r="A46" s="4">
        <v>12</v>
      </c>
      <c r="D46" s="77">
        <f>COUNTIF(B5:B30,12)</f>
        <v>2</v>
      </c>
      <c r="E46" s="4" t="s">
        <v>63</v>
      </c>
    </row>
    <row r="47" spans="1:5" ht="24">
      <c r="A47" s="4">
        <v>13</v>
      </c>
      <c r="D47" s="77">
        <f>COUNTIF(B5:B30,13)</f>
        <v>3</v>
      </c>
      <c r="E47" s="4" t="s">
        <v>65</v>
      </c>
    </row>
    <row r="48" spans="1:5" ht="24">
      <c r="A48" s="4">
        <v>14</v>
      </c>
      <c r="D48" s="77">
        <f>COUNTIF(B5:B30,14)</f>
        <v>1</v>
      </c>
      <c r="E48" s="4" t="s">
        <v>70</v>
      </c>
    </row>
    <row r="49" ht="24">
      <c r="D49" s="68">
        <f>SUM(D35:D48)</f>
        <v>26</v>
      </c>
    </row>
    <row r="51" spans="2:6" ht="24">
      <c r="B51" s="37"/>
      <c r="C51" s="37" t="s">
        <v>29</v>
      </c>
      <c r="D51" s="37" t="s">
        <v>72</v>
      </c>
      <c r="E51" s="37"/>
      <c r="F51" s="37" t="s">
        <v>44</v>
      </c>
    </row>
    <row r="52" spans="1:6" ht="24">
      <c r="A52" s="72">
        <v>1.1</v>
      </c>
      <c r="B52" s="72">
        <v>1</v>
      </c>
      <c r="C52" s="80" t="s">
        <v>33</v>
      </c>
      <c r="D52" s="80" t="s">
        <v>34</v>
      </c>
      <c r="E52" s="77">
        <f>COUNTIF(E5:E30,1)</f>
        <v>22</v>
      </c>
      <c r="F52" s="4" t="s">
        <v>46</v>
      </c>
    </row>
    <row r="53" spans="1:6" ht="48">
      <c r="A53" s="72">
        <v>2.1</v>
      </c>
      <c r="B53" s="72">
        <v>1</v>
      </c>
      <c r="C53" s="81" t="s">
        <v>31</v>
      </c>
      <c r="D53" s="81" t="s">
        <v>52</v>
      </c>
      <c r="E53" s="77">
        <f>COUNTIF(E5:E30,2)</f>
        <v>3</v>
      </c>
      <c r="F53" s="73" t="s">
        <v>45</v>
      </c>
    </row>
    <row r="54" spans="1:6" ht="48">
      <c r="A54" s="72">
        <v>2.2</v>
      </c>
      <c r="B54" s="72">
        <v>1</v>
      </c>
      <c r="C54" s="72"/>
      <c r="D54" s="72" t="s">
        <v>68</v>
      </c>
      <c r="E54" s="77">
        <f>COUNTIF(E5:E30,3)</f>
        <v>0</v>
      </c>
      <c r="F54" s="73" t="s">
        <v>58</v>
      </c>
    </row>
    <row r="55" spans="1:6" ht="48">
      <c r="A55" s="72">
        <v>2.3</v>
      </c>
      <c r="B55" s="72">
        <v>1</v>
      </c>
      <c r="C55" s="72"/>
      <c r="D55" s="72" t="s">
        <v>69</v>
      </c>
      <c r="E55" s="77">
        <f>COUNTIF(E5:E30,4)</f>
        <v>0</v>
      </c>
      <c r="F55" s="73" t="s">
        <v>59</v>
      </c>
    </row>
    <row r="56" spans="1:6" ht="48">
      <c r="A56" s="72">
        <v>3.1</v>
      </c>
      <c r="B56" s="72">
        <v>2</v>
      </c>
      <c r="C56" s="81" t="s">
        <v>36</v>
      </c>
      <c r="D56" s="83" t="s">
        <v>74</v>
      </c>
      <c r="E56" s="77">
        <f>COUNTIF(E5:E30,5)</f>
        <v>1</v>
      </c>
      <c r="F56" s="73" t="s">
        <v>57</v>
      </c>
    </row>
    <row r="57" spans="1:6" ht="48">
      <c r="A57" s="72">
        <v>3.2</v>
      </c>
      <c r="B57" s="72">
        <v>2</v>
      </c>
      <c r="C57" s="81"/>
      <c r="D57" s="83" t="s">
        <v>43</v>
      </c>
      <c r="F57" s="73"/>
    </row>
    <row r="58" spans="1:4" ht="24">
      <c r="A58" s="4">
        <v>3.3</v>
      </c>
      <c r="B58" s="4">
        <v>1</v>
      </c>
      <c r="C58" s="81"/>
      <c r="D58" s="80" t="s">
        <v>64</v>
      </c>
    </row>
    <row r="59" spans="1:4" ht="24">
      <c r="A59" s="4">
        <v>4.1</v>
      </c>
      <c r="B59" s="4">
        <v>6</v>
      </c>
      <c r="C59" s="80" t="s">
        <v>39</v>
      </c>
      <c r="D59" s="80" t="s">
        <v>41</v>
      </c>
    </row>
    <row r="60" spans="1:4" ht="24">
      <c r="A60" s="4">
        <v>4.2</v>
      </c>
      <c r="B60" s="4">
        <v>1</v>
      </c>
      <c r="C60" s="80"/>
      <c r="D60" s="80" t="s">
        <v>73</v>
      </c>
    </row>
    <row r="61" spans="1:4" ht="24">
      <c r="A61" s="4">
        <v>5.1</v>
      </c>
      <c r="B61" s="4">
        <v>1</v>
      </c>
      <c r="C61" s="80" t="s">
        <v>47</v>
      </c>
      <c r="D61" s="80" t="s">
        <v>161</v>
      </c>
    </row>
    <row r="62" spans="2:4" ht="24">
      <c r="B62" s="4">
        <v>1</v>
      </c>
      <c r="C62" s="80"/>
      <c r="D62" s="80" t="s">
        <v>159</v>
      </c>
    </row>
    <row r="63" spans="1:4" ht="24">
      <c r="A63" s="4">
        <v>6.1</v>
      </c>
      <c r="B63" s="4">
        <v>1</v>
      </c>
      <c r="C63" s="80" t="s">
        <v>48</v>
      </c>
      <c r="D63" s="80" t="s">
        <v>49</v>
      </c>
    </row>
    <row r="64" spans="1:4" ht="24">
      <c r="A64" s="4">
        <v>7.1</v>
      </c>
      <c r="B64" s="4">
        <v>1</v>
      </c>
      <c r="C64" s="80" t="s">
        <v>53</v>
      </c>
      <c r="D64" s="80" t="s">
        <v>54</v>
      </c>
    </row>
    <row r="65" spans="1:4" ht="24">
      <c r="A65" s="4">
        <v>7.2</v>
      </c>
      <c r="B65" s="4">
        <v>1</v>
      </c>
      <c r="C65" s="80"/>
      <c r="D65" s="80" t="s">
        <v>61</v>
      </c>
    </row>
    <row r="66" spans="1:4" ht="24">
      <c r="A66" s="4">
        <v>7.3</v>
      </c>
      <c r="B66" s="4">
        <v>1</v>
      </c>
      <c r="C66" s="80"/>
      <c r="D66" s="80" t="s">
        <v>62</v>
      </c>
    </row>
    <row r="67" spans="1:4" ht="24">
      <c r="A67" s="4">
        <v>8.1</v>
      </c>
      <c r="B67" s="4">
        <v>1</v>
      </c>
      <c r="C67" s="80" t="s">
        <v>55</v>
      </c>
      <c r="D67" s="80" t="s">
        <v>75</v>
      </c>
    </row>
    <row r="68" spans="1:4" ht="48">
      <c r="A68" s="72">
        <v>9.1</v>
      </c>
      <c r="B68" s="72">
        <v>1</v>
      </c>
      <c r="C68" s="83" t="s">
        <v>66</v>
      </c>
      <c r="D68" s="81" t="s">
        <v>67</v>
      </c>
    </row>
    <row r="69" ht="24">
      <c r="B69" s="4">
        <f>SUM(B52:B68)</f>
        <v>24</v>
      </c>
    </row>
    <row r="70" spans="2:4" ht="24">
      <c r="B70" s="37"/>
      <c r="C70" s="84" t="s">
        <v>76</v>
      </c>
      <c r="D70" s="85"/>
    </row>
    <row r="71" spans="1:3" ht="24">
      <c r="A71" s="4">
        <v>1</v>
      </c>
      <c r="B71" s="4">
        <v>4</v>
      </c>
      <c r="C71" s="4" t="s">
        <v>79</v>
      </c>
    </row>
    <row r="72" spans="1:3" ht="24">
      <c r="A72" s="4">
        <v>2</v>
      </c>
      <c r="B72" s="4">
        <v>10</v>
      </c>
      <c r="C72" s="4" t="s">
        <v>77</v>
      </c>
    </row>
    <row r="73" spans="1:3" ht="24">
      <c r="A73" s="4">
        <v>3</v>
      </c>
      <c r="B73" s="4">
        <v>1</v>
      </c>
      <c r="C73" s="4" t="s">
        <v>80</v>
      </c>
    </row>
    <row r="74" spans="1:3" ht="24">
      <c r="A74" s="4">
        <v>4</v>
      </c>
      <c r="B74" s="4">
        <v>13</v>
      </c>
      <c r="C74" s="4" t="s">
        <v>78</v>
      </c>
    </row>
    <row r="75" spans="1:3" ht="24">
      <c r="A75" s="4">
        <v>5</v>
      </c>
      <c r="B75" s="4">
        <v>1</v>
      </c>
      <c r="C75" s="4" t="s">
        <v>80</v>
      </c>
    </row>
    <row r="76" spans="1:3" ht="24">
      <c r="A76" s="4">
        <v>6</v>
      </c>
      <c r="B76" s="4">
        <v>1</v>
      </c>
      <c r="C76" s="38" t="s">
        <v>92</v>
      </c>
    </row>
    <row r="77" spans="1:4" ht="24">
      <c r="A77" s="4">
        <v>7</v>
      </c>
      <c r="B77" s="4">
        <v>0</v>
      </c>
      <c r="C77" s="83" t="s">
        <v>82</v>
      </c>
      <c r="D77" s="81"/>
    </row>
    <row r="78" spans="1:4" ht="24">
      <c r="A78" s="4">
        <v>8</v>
      </c>
      <c r="B78" s="4">
        <v>2</v>
      </c>
      <c r="C78" s="83" t="s">
        <v>57</v>
      </c>
      <c r="D78" s="81"/>
    </row>
    <row r="79" spans="3:4" ht="24">
      <c r="C79" s="72"/>
      <c r="D79" s="72"/>
    </row>
  </sheetData>
  <sheetProtection/>
  <autoFilter ref="A4:R28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B21" sqref="B21"/>
    </sheetView>
  </sheetViews>
  <sheetFormatPr defaultColWidth="8.7109375" defaultRowHeight="12.75"/>
  <cols>
    <col min="1" max="1" width="5.28125" style="1" customWidth="1"/>
    <col min="2" max="2" width="79.28125" style="1" customWidth="1"/>
    <col min="3" max="3" width="7.7109375" style="1" customWidth="1"/>
    <col min="4" max="4" width="5.28125" style="1" customWidth="1"/>
    <col min="5" max="16384" width="8.7109375" style="1" customWidth="1"/>
  </cols>
  <sheetData>
    <row r="1" spans="1:7" ht="24">
      <c r="A1" s="141" t="s">
        <v>172</v>
      </c>
      <c r="B1" s="141"/>
      <c r="C1" s="141"/>
      <c r="D1" s="28"/>
      <c r="E1" s="28"/>
      <c r="F1" s="28"/>
      <c r="G1" s="28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5" t="s">
        <v>12</v>
      </c>
      <c r="B6" s="35" t="s">
        <v>1</v>
      </c>
      <c r="C6" s="35" t="s">
        <v>2</v>
      </c>
    </row>
    <row r="7" spans="1:3" ht="24.75" thickTop="1">
      <c r="A7" s="5">
        <v>1</v>
      </c>
      <c r="B7" s="27" t="s">
        <v>165</v>
      </c>
      <c r="C7" s="5"/>
    </row>
    <row r="8" spans="1:3" ht="24">
      <c r="A8" s="3"/>
      <c r="B8" s="40" t="s">
        <v>111</v>
      </c>
      <c r="C8" s="3"/>
    </row>
    <row r="9" spans="1:3" ht="24">
      <c r="A9" s="3"/>
      <c r="B9" s="40" t="s">
        <v>113</v>
      </c>
      <c r="C9" s="3"/>
    </row>
    <row r="10" spans="1:3" ht="24">
      <c r="A10" s="3"/>
      <c r="B10" s="40" t="s">
        <v>114</v>
      </c>
      <c r="C10" s="3"/>
    </row>
    <row r="11" spans="1:3" ht="24">
      <c r="A11" s="3"/>
      <c r="B11" s="40" t="s">
        <v>183</v>
      </c>
      <c r="C11" s="3"/>
    </row>
    <row r="12" spans="1:3" ht="24">
      <c r="A12" s="3"/>
      <c r="B12" s="40" t="s">
        <v>116</v>
      </c>
      <c r="C12" s="3"/>
    </row>
    <row r="13" spans="1:3" ht="48">
      <c r="A13" s="3"/>
      <c r="B13" s="104" t="s">
        <v>117</v>
      </c>
      <c r="C13" s="3"/>
    </row>
    <row r="14" spans="1:3" ht="48">
      <c r="A14" s="3"/>
      <c r="B14" s="104" t="s">
        <v>186</v>
      </c>
      <c r="C14" s="3"/>
    </row>
    <row r="15" spans="1:3" ht="24">
      <c r="A15" s="3"/>
      <c r="B15" s="40" t="s">
        <v>189</v>
      </c>
      <c r="C15" s="3"/>
    </row>
    <row r="16" spans="1:3" ht="24">
      <c r="A16" s="3">
        <v>2</v>
      </c>
      <c r="B16" s="40" t="s">
        <v>166</v>
      </c>
      <c r="C16" s="3"/>
    </row>
    <row r="17" spans="1:3" ht="24">
      <c r="A17" s="3"/>
      <c r="B17" s="40" t="s">
        <v>110</v>
      </c>
      <c r="C17" s="3"/>
    </row>
    <row r="18" spans="1:3" ht="24">
      <c r="A18" s="3"/>
      <c r="B18" s="40" t="s">
        <v>115</v>
      </c>
      <c r="C18" s="3"/>
    </row>
    <row r="19" spans="1:3" ht="24">
      <c r="A19" s="3"/>
      <c r="B19" s="40" t="s">
        <v>194</v>
      </c>
      <c r="C19" s="3"/>
    </row>
    <row r="20" spans="1:3" ht="24">
      <c r="A20" s="3"/>
      <c r="B20" s="40" t="s">
        <v>119</v>
      </c>
      <c r="C20" s="3"/>
    </row>
    <row r="21" spans="1:3" ht="24">
      <c r="A21" s="3"/>
      <c r="B21" s="40" t="s">
        <v>197</v>
      </c>
      <c r="C21" s="3"/>
    </row>
    <row r="22" spans="1:3" ht="24">
      <c r="A22" s="3"/>
      <c r="B22" s="40" t="s">
        <v>118</v>
      </c>
      <c r="C22" s="3"/>
    </row>
    <row r="23" spans="1:3" ht="24">
      <c r="A23" s="3"/>
      <c r="B23" s="40" t="s">
        <v>119</v>
      </c>
      <c r="C23" s="3"/>
    </row>
    <row r="24" spans="1:3" ht="24">
      <c r="A24" s="3">
        <v>3</v>
      </c>
      <c r="B24" s="40" t="s">
        <v>167</v>
      </c>
      <c r="C24" s="3"/>
    </row>
    <row r="25" spans="1:3" ht="24">
      <c r="A25" s="3"/>
      <c r="B25" s="40" t="s">
        <v>109</v>
      </c>
      <c r="C25" s="3"/>
    </row>
    <row r="26" spans="1:3" ht="24">
      <c r="A26" s="3"/>
      <c r="B26" s="40" t="s">
        <v>112</v>
      </c>
      <c r="C26" s="3"/>
    </row>
    <row r="27" spans="1:3" ht="8.25" customHeight="1" thickBot="1">
      <c r="A27" s="3"/>
      <c r="C27" s="4"/>
    </row>
    <row r="28" spans="1:3" ht="24.75" thickTop="1">
      <c r="A28" s="5"/>
      <c r="B28" s="27"/>
      <c r="C28" s="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20" zoomScaleNormal="120" zoomScalePageLayoutView="0" workbookViewId="0" topLeftCell="A1">
      <selection activeCell="B7" sqref="B7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ht="24">
      <c r="A1" s="107" t="s">
        <v>124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ht="24">
      <c r="B3" s="2" t="s">
        <v>169</v>
      </c>
    </row>
    <row r="4" ht="24">
      <c r="B4" s="2"/>
    </row>
    <row r="5" spans="1:10" ht="27.75">
      <c r="A5" s="106" t="s">
        <v>6</v>
      </c>
      <c r="B5" s="106"/>
      <c r="C5" s="106"/>
      <c r="D5" s="106"/>
      <c r="E5" s="106"/>
      <c r="F5" s="106"/>
      <c r="G5" s="106"/>
      <c r="H5" s="106"/>
      <c r="I5" s="106"/>
      <c r="J5" s="106"/>
    </row>
    <row r="7" ht="24">
      <c r="B7" s="1" t="s">
        <v>141</v>
      </c>
    </row>
    <row r="8" ht="24">
      <c r="A8" s="1" t="s">
        <v>142</v>
      </c>
    </row>
    <row r="9" ht="24">
      <c r="A9" s="1" t="s">
        <v>173</v>
      </c>
    </row>
    <row r="10" ht="24">
      <c r="B10" s="1" t="s">
        <v>143</v>
      </c>
    </row>
    <row r="11" ht="24">
      <c r="A11" s="1" t="s">
        <v>144</v>
      </c>
    </row>
    <row r="12" ht="24">
      <c r="A12" s="1" t="s">
        <v>145</v>
      </c>
    </row>
    <row r="13" ht="24">
      <c r="B13" s="1" t="s">
        <v>146</v>
      </c>
    </row>
    <row r="14" ht="24">
      <c r="A14" s="1" t="s">
        <v>148</v>
      </c>
    </row>
    <row r="15" ht="24">
      <c r="A15" s="1" t="s">
        <v>147</v>
      </c>
    </row>
    <row r="16" ht="24">
      <c r="A16" s="1" t="s">
        <v>151</v>
      </c>
    </row>
    <row r="17" ht="24">
      <c r="A17" s="1" t="s">
        <v>150</v>
      </c>
    </row>
    <row r="18" ht="24">
      <c r="A18" s="1" t="s">
        <v>149</v>
      </c>
    </row>
    <row r="19" ht="24">
      <c r="B19" s="6" t="s">
        <v>152</v>
      </c>
    </row>
    <row r="20" ht="24">
      <c r="A20" s="6" t="s">
        <v>129</v>
      </c>
    </row>
    <row r="21" ht="24">
      <c r="A21" s="6" t="s">
        <v>130</v>
      </c>
    </row>
    <row r="22" ht="24">
      <c r="A22" s="6" t="s">
        <v>175</v>
      </c>
    </row>
    <row r="23" ht="24">
      <c r="A23" s="6" t="s">
        <v>181</v>
      </c>
    </row>
    <row r="24" ht="24">
      <c r="A24" s="6" t="s">
        <v>176</v>
      </c>
    </row>
    <row r="25" ht="24">
      <c r="A25" s="6" t="s">
        <v>177</v>
      </c>
    </row>
    <row r="26" ht="24">
      <c r="A26" s="1" t="s">
        <v>178</v>
      </c>
    </row>
  </sheetData>
  <sheetProtection/>
  <mergeCells count="2">
    <mergeCell ref="A5:J5"/>
    <mergeCell ref="A1:K1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3">
      <selection activeCell="H22" sqref="H22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07" t="s">
        <v>123</v>
      </c>
      <c r="B1" s="107"/>
      <c r="C1" s="107"/>
      <c r="D1" s="107"/>
      <c r="E1" s="107"/>
      <c r="F1" s="107"/>
      <c r="G1" s="107"/>
      <c r="H1" s="107"/>
      <c r="I1" s="107"/>
    </row>
    <row r="3" spans="1:9" ht="24">
      <c r="A3" s="108" t="s">
        <v>121</v>
      </c>
      <c r="B3" s="108"/>
      <c r="C3" s="108"/>
      <c r="D3" s="108"/>
      <c r="E3" s="108"/>
      <c r="F3" s="108"/>
      <c r="G3" s="108"/>
      <c r="H3" s="108"/>
      <c r="I3" s="108"/>
    </row>
    <row r="4" spans="1:9" ht="24">
      <c r="A4" s="109" t="s">
        <v>122</v>
      </c>
      <c r="B4" s="109"/>
      <c r="C4" s="109"/>
      <c r="D4" s="109"/>
      <c r="E4" s="109"/>
      <c r="F4" s="109"/>
      <c r="G4" s="109"/>
      <c r="H4" s="109"/>
      <c r="I4" s="109"/>
    </row>
    <row r="5" spans="1:9" ht="24">
      <c r="A5" s="108" t="s">
        <v>19</v>
      </c>
      <c r="B5" s="108"/>
      <c r="C5" s="108"/>
      <c r="D5" s="108"/>
      <c r="E5" s="108"/>
      <c r="F5" s="108"/>
      <c r="G5" s="108"/>
      <c r="H5" s="108"/>
      <c r="I5" s="108"/>
    </row>
    <row r="6" ht="12" customHeight="1"/>
    <row r="7" ht="24">
      <c r="B7" s="1" t="s">
        <v>141</v>
      </c>
    </row>
    <row r="8" ht="24">
      <c r="A8" s="1" t="s">
        <v>153</v>
      </c>
    </row>
    <row r="9" ht="24">
      <c r="A9" s="1" t="s">
        <v>174</v>
      </c>
    </row>
    <row r="11" ht="24">
      <c r="A11" s="7" t="s">
        <v>7</v>
      </c>
    </row>
    <row r="12" ht="13.5" customHeight="1">
      <c r="A12" s="6"/>
    </row>
    <row r="13" ht="24">
      <c r="A13" s="6" t="s">
        <v>71</v>
      </c>
    </row>
    <row r="14" ht="24.75" thickBot="1">
      <c r="A14" s="6"/>
    </row>
    <row r="15" spans="2:7" ht="25.5" thickBot="1" thickTop="1">
      <c r="B15" s="110" t="s">
        <v>27</v>
      </c>
      <c r="C15" s="110"/>
      <c r="D15" s="110"/>
      <c r="E15" s="110"/>
      <c r="F15" s="25" t="s">
        <v>8</v>
      </c>
      <c r="G15" s="25" t="s">
        <v>9</v>
      </c>
    </row>
    <row r="16" spans="2:7" ht="24.75" thickTop="1">
      <c r="B16" s="32" t="str">
        <f>คีย์!C35</f>
        <v>เพศชาย</v>
      </c>
      <c r="C16" s="26"/>
      <c r="D16" s="26"/>
      <c r="E16" s="26"/>
      <c r="F16" s="41">
        <f>คีย์!B35</f>
        <v>15</v>
      </c>
      <c r="G16" s="66">
        <f>F16*100/F$18</f>
        <v>57.69230769230769</v>
      </c>
    </row>
    <row r="17" spans="2:7" ht="24.75" thickBot="1">
      <c r="B17" s="32" t="str">
        <f>คีย์!C36</f>
        <v>เพศหญิง</v>
      </c>
      <c r="C17" s="26"/>
      <c r="D17" s="26"/>
      <c r="E17" s="26"/>
      <c r="F17" s="41">
        <f>คีย์!B36</f>
        <v>11</v>
      </c>
      <c r="G17" s="66">
        <f>F17*100/F$18</f>
        <v>42.30769230769231</v>
      </c>
    </row>
    <row r="18" spans="2:7" ht="25.5" thickBot="1" thickTop="1">
      <c r="B18" s="110" t="s">
        <v>4</v>
      </c>
      <c r="C18" s="110"/>
      <c r="D18" s="110"/>
      <c r="E18" s="110"/>
      <c r="F18" s="31">
        <f>SUM(F16:F17)</f>
        <v>26</v>
      </c>
      <c r="G18" s="67">
        <f>SUM(G16:G17)</f>
        <v>100</v>
      </c>
    </row>
    <row r="19" ht="24.75" thickTop="1"/>
    <row r="20" ht="24">
      <c r="B20" s="1" t="s">
        <v>154</v>
      </c>
    </row>
    <row r="21" ht="24">
      <c r="A21" s="1" t="s">
        <v>83</v>
      </c>
    </row>
  </sheetData>
  <sheetProtection/>
  <mergeCells count="6">
    <mergeCell ref="A3:I3"/>
    <mergeCell ref="A4:I4"/>
    <mergeCell ref="A5:I5"/>
    <mergeCell ref="B15:E15"/>
    <mergeCell ref="B18:E18"/>
    <mergeCell ref="A1:I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115" zoomScaleNormal="115" zoomScalePageLayoutView="0" workbookViewId="0" topLeftCell="A9">
      <selection activeCell="I18" sqref="I18"/>
    </sheetView>
  </sheetViews>
  <sheetFormatPr defaultColWidth="9.140625" defaultRowHeight="12.75"/>
  <cols>
    <col min="6" max="7" width="15.7109375" style="0" customWidth="1"/>
  </cols>
  <sheetData>
    <row r="1" spans="1:10" s="1" customFormat="1" ht="24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7" s="1" customFormat="1" ht="24">
      <c r="A2" s="4"/>
      <c r="B2" s="4"/>
      <c r="C2" s="4"/>
      <c r="D2" s="4"/>
      <c r="E2" s="4"/>
      <c r="F2" s="4"/>
      <c r="G2" s="4"/>
    </row>
    <row r="3" s="1" customFormat="1" ht="24">
      <c r="A3" s="6" t="s">
        <v>84</v>
      </c>
    </row>
    <row r="4" s="1" customFormat="1" ht="24.75" thickBot="1">
      <c r="A4" s="6"/>
    </row>
    <row r="5" spans="2:7" s="1" customFormat="1" ht="25.5" thickBot="1" thickTop="1">
      <c r="B5" s="110" t="s">
        <v>28</v>
      </c>
      <c r="C5" s="110"/>
      <c r="D5" s="110"/>
      <c r="E5" s="110"/>
      <c r="F5" s="25" t="s">
        <v>8</v>
      </c>
      <c r="G5" s="25" t="s">
        <v>9</v>
      </c>
    </row>
    <row r="6" spans="2:7" s="1" customFormat="1" ht="24.75" thickTop="1">
      <c r="B6" s="111" t="s">
        <v>32</v>
      </c>
      <c r="C6" s="111"/>
      <c r="D6" s="111"/>
      <c r="E6" s="111"/>
      <c r="F6" s="3">
        <f>คีย์!D35</f>
        <v>1</v>
      </c>
      <c r="G6" s="66">
        <f>F6*100/ตาราง1!F$18</f>
        <v>3.8461538461538463</v>
      </c>
    </row>
    <row r="7" spans="2:7" s="1" customFormat="1" ht="24">
      <c r="B7" s="112" t="s">
        <v>35</v>
      </c>
      <c r="C7" s="112"/>
      <c r="D7" s="112"/>
      <c r="E7" s="112"/>
      <c r="F7" s="3">
        <f>คีย์!D36</f>
        <v>2</v>
      </c>
      <c r="G7" s="66">
        <f>F7*100/ตาราง1!F$18</f>
        <v>7.6923076923076925</v>
      </c>
    </row>
    <row r="8" spans="2:7" s="1" customFormat="1" ht="24">
      <c r="B8" s="107" t="s">
        <v>38</v>
      </c>
      <c r="C8" s="107"/>
      <c r="D8" s="107"/>
      <c r="E8" s="107"/>
      <c r="F8" s="3">
        <f>คีย์!D37</f>
        <v>1</v>
      </c>
      <c r="G8" s="66">
        <f>F8*100/ตาราง1!F$18</f>
        <v>3.8461538461538463</v>
      </c>
    </row>
    <row r="9" spans="2:7" s="1" customFormat="1" ht="24">
      <c r="B9" s="107" t="s">
        <v>40</v>
      </c>
      <c r="C9" s="107"/>
      <c r="D9" s="107"/>
      <c r="E9" s="107"/>
      <c r="F9" s="3">
        <f>คีย์!D38</f>
        <v>7</v>
      </c>
      <c r="G9" s="66">
        <f>F9*100/ตาราง1!F$18</f>
        <v>26.923076923076923</v>
      </c>
    </row>
    <row r="10" spans="2:7" s="1" customFormat="1" ht="24">
      <c r="B10" s="107" t="s">
        <v>42</v>
      </c>
      <c r="C10" s="107"/>
      <c r="D10" s="107"/>
      <c r="E10" s="107"/>
      <c r="F10" s="3">
        <f>คีย์!D39</f>
        <v>1</v>
      </c>
      <c r="G10" s="66">
        <f>F10*100/ตาราง1!F$18</f>
        <v>3.8461538461538463</v>
      </c>
    </row>
    <row r="11" spans="2:7" s="1" customFormat="1" ht="24">
      <c r="B11" s="107" t="s">
        <v>155</v>
      </c>
      <c r="C11" s="107"/>
      <c r="D11" s="107"/>
      <c r="E11" s="107"/>
      <c r="F11" s="3">
        <f>คีย์!D40</f>
        <v>1</v>
      </c>
      <c r="G11" s="66">
        <f>F11*100/ตาราง1!F$18</f>
        <v>3.8461538461538463</v>
      </c>
    </row>
    <row r="12" spans="2:7" s="1" customFormat="1" ht="24">
      <c r="B12" s="107" t="s">
        <v>50</v>
      </c>
      <c r="C12" s="107"/>
      <c r="D12" s="107"/>
      <c r="E12" s="107"/>
      <c r="F12" s="3">
        <f>คีย์!D41</f>
        <v>2</v>
      </c>
      <c r="G12" s="66">
        <f>F12*100/ตาราง1!F$18</f>
        <v>7.6923076923076925</v>
      </c>
    </row>
    <row r="13" spans="2:7" s="1" customFormat="1" ht="24">
      <c r="B13" s="107" t="s">
        <v>51</v>
      </c>
      <c r="C13" s="107"/>
      <c r="D13" s="107"/>
      <c r="E13" s="107"/>
      <c r="F13" s="3">
        <f>คีย์!D42</f>
        <v>2</v>
      </c>
      <c r="G13" s="66">
        <f>F13*100/ตาราง1!F$18</f>
        <v>7.6923076923076925</v>
      </c>
    </row>
    <row r="14" spans="2:7" s="1" customFormat="1" ht="24">
      <c r="B14" s="107" t="s">
        <v>56</v>
      </c>
      <c r="C14" s="107"/>
      <c r="D14" s="107"/>
      <c r="E14" s="107"/>
      <c r="F14" s="3">
        <f>คีย์!D43</f>
        <v>1</v>
      </c>
      <c r="G14" s="66">
        <f>F14*100/ตาราง1!F$18</f>
        <v>3.8461538461538463</v>
      </c>
    </row>
    <row r="15" spans="2:7" s="1" customFormat="1" ht="24">
      <c r="B15" s="107" t="s">
        <v>60</v>
      </c>
      <c r="C15" s="107"/>
      <c r="D15" s="107"/>
      <c r="E15" s="107"/>
      <c r="F15" s="3">
        <f>คีย์!D44</f>
        <v>1</v>
      </c>
      <c r="G15" s="66">
        <f>F15*100/ตาราง1!F$18</f>
        <v>3.8461538461538463</v>
      </c>
    </row>
    <row r="16" spans="2:7" s="1" customFormat="1" ht="24">
      <c r="B16" s="107" t="s">
        <v>156</v>
      </c>
      <c r="C16" s="107"/>
      <c r="D16" s="107"/>
      <c r="E16" s="107"/>
      <c r="F16" s="3">
        <f>คีย์!D45</f>
        <v>1</v>
      </c>
      <c r="G16" s="66">
        <f>F16*100/ตาราง1!F$18</f>
        <v>3.8461538461538463</v>
      </c>
    </row>
    <row r="17" spans="2:7" s="1" customFormat="1" ht="24">
      <c r="B17" s="107" t="s">
        <v>63</v>
      </c>
      <c r="C17" s="107"/>
      <c r="D17" s="107"/>
      <c r="E17" s="107"/>
      <c r="F17" s="3">
        <f>คีย์!D46</f>
        <v>2</v>
      </c>
      <c r="G17" s="66">
        <f>F17*100/ตาราง1!F$18</f>
        <v>7.6923076923076925</v>
      </c>
    </row>
    <row r="18" spans="2:7" s="1" customFormat="1" ht="24">
      <c r="B18" s="107" t="s">
        <v>85</v>
      </c>
      <c r="C18" s="107"/>
      <c r="D18" s="107"/>
      <c r="E18" s="107"/>
      <c r="F18" s="3">
        <f>คีย์!D47</f>
        <v>3</v>
      </c>
      <c r="G18" s="66">
        <f>F18*100/ตาราง1!F$18</f>
        <v>11.538461538461538</v>
      </c>
    </row>
    <row r="19" spans="2:7" s="1" customFormat="1" ht="24.75" thickBot="1">
      <c r="B19" s="113" t="s">
        <v>70</v>
      </c>
      <c r="C19" s="113"/>
      <c r="D19" s="113"/>
      <c r="E19" s="113"/>
      <c r="F19" s="3">
        <f>คีย์!D48</f>
        <v>1</v>
      </c>
      <c r="G19" s="66">
        <f>F19*100/ตาราง1!F$18</f>
        <v>3.8461538461538463</v>
      </c>
    </row>
    <row r="20" spans="2:7" s="1" customFormat="1" ht="25.5" thickBot="1" thickTop="1">
      <c r="B20" s="110" t="s">
        <v>4</v>
      </c>
      <c r="C20" s="110"/>
      <c r="D20" s="110"/>
      <c r="E20" s="110"/>
      <c r="F20" s="31">
        <f>SUM(F6:F19)</f>
        <v>26</v>
      </c>
      <c r="G20" s="67">
        <f>SUM(G6:G19)</f>
        <v>99.99999999999997</v>
      </c>
    </row>
    <row r="21" s="1" customFormat="1" ht="24.75" thickTop="1"/>
    <row r="22" s="1" customFormat="1" ht="24">
      <c r="B22" s="1" t="s">
        <v>140</v>
      </c>
    </row>
    <row r="23" s="1" customFormat="1" ht="24">
      <c r="A23" s="1" t="s">
        <v>139</v>
      </c>
    </row>
    <row r="24" s="1" customFormat="1" ht="24">
      <c r="A24" s="1" t="s">
        <v>87</v>
      </c>
    </row>
    <row r="25" s="1" customFormat="1" ht="24">
      <c r="A25" s="1" t="s">
        <v>86</v>
      </c>
    </row>
    <row r="26" s="1" customFormat="1" ht="24"/>
    <row r="27" spans="1:7" ht="24">
      <c r="A27" s="1"/>
      <c r="B27" s="1"/>
      <c r="C27" s="1"/>
      <c r="D27" s="1"/>
      <c r="E27" s="1"/>
      <c r="F27" s="1"/>
      <c r="G27" s="1"/>
    </row>
    <row r="28" spans="1:7" ht="24">
      <c r="A28" s="1"/>
      <c r="B28" s="1"/>
      <c r="C28" s="1"/>
      <c r="D28" s="1"/>
      <c r="E28" s="1"/>
      <c r="F28" s="1"/>
      <c r="G28" s="1"/>
    </row>
  </sheetData>
  <sheetProtection/>
  <mergeCells count="17">
    <mergeCell ref="B19:E19"/>
    <mergeCell ref="B13:E13"/>
    <mergeCell ref="B14:E14"/>
    <mergeCell ref="B15:E15"/>
    <mergeCell ref="B16:E16"/>
    <mergeCell ref="B17:E17"/>
    <mergeCell ref="B18:E18"/>
    <mergeCell ref="A1:J1"/>
    <mergeCell ref="B20:E20"/>
    <mergeCell ref="B5:E5"/>
    <mergeCell ref="B6:E6"/>
    <mergeCell ref="B7:E7"/>
    <mergeCell ref="B8:E8"/>
    <mergeCell ref="B9:E9"/>
    <mergeCell ref="B10:E10"/>
    <mergeCell ref="B11:E11"/>
    <mergeCell ref="B12:E12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115" zoomScaleNormal="115" zoomScalePageLayoutView="0" workbookViewId="0" topLeftCell="A16">
      <selection activeCell="E23" sqref="E23"/>
    </sheetView>
  </sheetViews>
  <sheetFormatPr defaultColWidth="9.140625" defaultRowHeight="12.75"/>
  <cols>
    <col min="2" max="2" width="28.140625" style="0" customWidth="1"/>
    <col min="3" max="3" width="31.8515625" style="0" customWidth="1"/>
    <col min="5" max="5" width="10.57421875" style="0" customWidth="1"/>
  </cols>
  <sheetData>
    <row r="1" spans="1:7" ht="24">
      <c r="A1" s="107" t="s">
        <v>108</v>
      </c>
      <c r="B1" s="107"/>
      <c r="C1" s="107"/>
      <c r="D1" s="107"/>
      <c r="E1" s="107"/>
      <c r="F1" s="103"/>
      <c r="G1" s="103"/>
    </row>
    <row r="2" spans="1:7" ht="24">
      <c r="A2" s="4"/>
      <c r="B2" s="4"/>
      <c r="C2" s="4"/>
      <c r="D2" s="4"/>
      <c r="E2" s="4"/>
      <c r="F2" s="4"/>
      <c r="G2" s="4"/>
    </row>
    <row r="3" s="1" customFormat="1" ht="24">
      <c r="A3" s="6" t="s">
        <v>88</v>
      </c>
    </row>
    <row r="4" s="1" customFormat="1" ht="24.75" thickBot="1">
      <c r="A4" s="6"/>
    </row>
    <row r="5" spans="2:5" s="1" customFormat="1" ht="25.5" thickBot="1" thickTop="1">
      <c r="B5" s="25" t="s">
        <v>29</v>
      </c>
      <c r="C5" s="25" t="s">
        <v>72</v>
      </c>
      <c r="D5" s="25" t="s">
        <v>8</v>
      </c>
      <c r="E5" s="25" t="s">
        <v>9</v>
      </c>
    </row>
    <row r="6" spans="2:5" s="1" customFormat="1" ht="24.75" thickTop="1">
      <c r="B6" s="86" t="s">
        <v>33</v>
      </c>
      <c r="C6" s="86" t="s">
        <v>34</v>
      </c>
      <c r="D6" s="72">
        <v>1</v>
      </c>
      <c r="E6" s="66">
        <f>D6*100/ตาราง1!F$18</f>
        <v>3.8461538461538463</v>
      </c>
    </row>
    <row r="7" spans="2:5" s="1" customFormat="1" ht="24">
      <c r="B7" s="87" t="s">
        <v>31</v>
      </c>
      <c r="C7" s="87" t="s">
        <v>52</v>
      </c>
      <c r="D7" s="72">
        <v>1</v>
      </c>
      <c r="E7" s="66">
        <f>D7*100/ตาราง1!F$18</f>
        <v>3.8461538461538463</v>
      </c>
    </row>
    <row r="8" spans="2:5" s="1" customFormat="1" ht="24">
      <c r="B8" s="88"/>
      <c r="C8" s="88" t="s">
        <v>68</v>
      </c>
      <c r="D8" s="72">
        <v>1</v>
      </c>
      <c r="E8" s="66">
        <f>D8*100/ตาราง1!F$18</f>
        <v>3.8461538461538463</v>
      </c>
    </row>
    <row r="9" spans="2:5" s="1" customFormat="1" ht="24">
      <c r="B9" s="88"/>
      <c r="C9" s="88" t="s">
        <v>69</v>
      </c>
      <c r="D9" s="72">
        <v>1</v>
      </c>
      <c r="E9" s="66">
        <f>D9*100/ตาราง1!F$18</f>
        <v>3.8461538461538463</v>
      </c>
    </row>
    <row r="10" spans="2:5" s="1" customFormat="1" ht="24">
      <c r="B10" s="87" t="s">
        <v>36</v>
      </c>
      <c r="C10" s="89" t="s">
        <v>74</v>
      </c>
      <c r="D10" s="72">
        <v>2</v>
      </c>
      <c r="E10" s="66">
        <f>D10*100/ตาราง1!F$18</f>
        <v>7.6923076923076925</v>
      </c>
    </row>
    <row r="11" spans="2:5" s="1" customFormat="1" ht="24">
      <c r="B11" s="87"/>
      <c r="C11" s="89" t="s">
        <v>43</v>
      </c>
      <c r="D11" s="72">
        <v>2</v>
      </c>
      <c r="E11" s="66">
        <f>D11*100/ตาราง1!F$18</f>
        <v>7.6923076923076925</v>
      </c>
    </row>
    <row r="12" spans="2:5" s="1" customFormat="1" ht="24">
      <c r="B12" s="87"/>
      <c r="C12" s="86" t="s">
        <v>64</v>
      </c>
      <c r="D12" s="4">
        <v>1</v>
      </c>
      <c r="E12" s="66">
        <f>D12*100/ตาราง1!F$18</f>
        <v>3.8461538461538463</v>
      </c>
    </row>
    <row r="13" spans="2:5" s="1" customFormat="1" ht="24">
      <c r="B13" s="86" t="s">
        <v>39</v>
      </c>
      <c r="C13" s="86" t="s">
        <v>41</v>
      </c>
      <c r="D13" s="4">
        <v>6</v>
      </c>
      <c r="E13" s="66">
        <f>D13*100/ตาราง1!F$18</f>
        <v>23.076923076923077</v>
      </c>
    </row>
    <row r="14" spans="2:5" s="1" customFormat="1" ht="24">
      <c r="B14" s="86"/>
      <c r="C14" s="86" t="s">
        <v>73</v>
      </c>
      <c r="D14" s="4">
        <v>1</v>
      </c>
      <c r="E14" s="66">
        <f>D14*100/ตาราง1!F$18</f>
        <v>3.8461538461538463</v>
      </c>
    </row>
    <row r="15" spans="2:5" s="1" customFormat="1" ht="24">
      <c r="B15" s="86" t="s">
        <v>47</v>
      </c>
      <c r="C15" s="86" t="s">
        <v>159</v>
      </c>
      <c r="D15" s="4">
        <v>1</v>
      </c>
      <c r="E15" s="66">
        <f>D15*100/ตาราง1!F$18</f>
        <v>3.8461538461538463</v>
      </c>
    </row>
    <row r="16" spans="2:5" s="1" customFormat="1" ht="24">
      <c r="B16" s="86"/>
      <c r="C16" s="86" t="s">
        <v>160</v>
      </c>
      <c r="D16" s="4">
        <v>1</v>
      </c>
      <c r="E16" s="66">
        <f>D16*100/ตาราง1!F$18</f>
        <v>3.8461538461538463</v>
      </c>
    </row>
    <row r="17" spans="2:5" s="1" customFormat="1" ht="24">
      <c r="B17" s="86" t="s">
        <v>48</v>
      </c>
      <c r="C17" s="86" t="s">
        <v>157</v>
      </c>
      <c r="D17" s="4">
        <v>1</v>
      </c>
      <c r="E17" s="66">
        <f>D17*100/ตาราง1!F$18</f>
        <v>3.8461538461538463</v>
      </c>
    </row>
    <row r="18" spans="2:5" s="1" customFormat="1" ht="24">
      <c r="B18" s="86" t="s">
        <v>53</v>
      </c>
      <c r="C18" s="86" t="s">
        <v>54</v>
      </c>
      <c r="D18" s="4">
        <v>1</v>
      </c>
      <c r="E18" s="66">
        <f>D18*100/ตาราง1!F$18</f>
        <v>3.8461538461538463</v>
      </c>
    </row>
    <row r="19" spans="2:5" s="1" customFormat="1" ht="24">
      <c r="B19" s="86"/>
      <c r="C19" s="86" t="s">
        <v>61</v>
      </c>
      <c r="D19" s="4">
        <v>1</v>
      </c>
      <c r="E19" s="66">
        <f>D19*100/ตาราง1!F$18</f>
        <v>3.8461538461538463</v>
      </c>
    </row>
    <row r="20" spans="2:5" s="1" customFormat="1" ht="24">
      <c r="B20" s="86"/>
      <c r="C20" s="86" t="s">
        <v>62</v>
      </c>
      <c r="D20" s="4">
        <v>1</v>
      </c>
      <c r="E20" s="66">
        <f>D20*100/ตาราง1!F$18</f>
        <v>3.8461538461538463</v>
      </c>
    </row>
    <row r="21" spans="2:5" s="1" customFormat="1" ht="24">
      <c r="B21" s="86" t="s">
        <v>158</v>
      </c>
      <c r="C21" s="86" t="s">
        <v>75</v>
      </c>
      <c r="D21" s="4">
        <v>1</v>
      </c>
      <c r="E21" s="66">
        <f>D21*100/ตาราง1!F$18</f>
        <v>3.8461538461538463</v>
      </c>
    </row>
    <row r="22" spans="2:5" s="1" customFormat="1" ht="24.75" thickBot="1">
      <c r="B22" s="89" t="s">
        <v>66</v>
      </c>
      <c r="C22" s="87" t="s">
        <v>67</v>
      </c>
      <c r="D22" s="72">
        <v>3</v>
      </c>
      <c r="E22" s="66">
        <f>D22*100/ตาราง1!F$18</f>
        <v>11.538461538461538</v>
      </c>
    </row>
    <row r="23" spans="2:5" s="1" customFormat="1" ht="25.5" thickBot="1" thickTop="1">
      <c r="B23" s="110" t="s">
        <v>4</v>
      </c>
      <c r="C23" s="110"/>
      <c r="D23" s="31">
        <f>SUM(D6:D22)</f>
        <v>26</v>
      </c>
      <c r="E23" s="67">
        <f>SUM(E6:E22)</f>
        <v>99.99999999999996</v>
      </c>
    </row>
    <row r="24" s="1" customFormat="1" ht="24.75" thickTop="1"/>
    <row r="25" s="1" customFormat="1" ht="24">
      <c r="B25" s="1" t="s">
        <v>163</v>
      </c>
    </row>
    <row r="26" s="1" customFormat="1" ht="24">
      <c r="A26" s="1" t="s">
        <v>137</v>
      </c>
    </row>
    <row r="27" s="1" customFormat="1" ht="24">
      <c r="A27" s="1" t="s">
        <v>138</v>
      </c>
    </row>
    <row r="28" s="1" customFormat="1" ht="24">
      <c r="A28" s="1" t="s">
        <v>162</v>
      </c>
    </row>
  </sheetData>
  <sheetProtection/>
  <mergeCells count="2">
    <mergeCell ref="B23:C23"/>
    <mergeCell ref="A1:E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15" zoomScaleNormal="115" zoomScalePageLayoutView="0" workbookViewId="0" topLeftCell="A4">
      <selection activeCell="F7" sqref="F7"/>
    </sheetView>
  </sheetViews>
  <sheetFormatPr defaultColWidth="9.140625" defaultRowHeight="12.75"/>
  <cols>
    <col min="2" max="2" width="28.140625" style="0" customWidth="1"/>
    <col min="3" max="4" width="13.7109375" style="0" customWidth="1"/>
  </cols>
  <sheetData>
    <row r="1" spans="1:7" ht="24">
      <c r="A1" s="107" t="s">
        <v>168</v>
      </c>
      <c r="B1" s="107"/>
      <c r="C1" s="107"/>
      <c r="D1" s="107"/>
      <c r="E1" s="107"/>
      <c r="F1" s="107"/>
      <c r="G1" s="107"/>
    </row>
    <row r="2" spans="1:7" ht="24">
      <c r="A2" s="4"/>
      <c r="B2" s="4"/>
      <c r="C2" s="4"/>
      <c r="D2" s="4"/>
      <c r="E2" s="4"/>
      <c r="F2" s="4"/>
      <c r="G2" s="4"/>
    </row>
    <row r="3" s="1" customFormat="1" ht="24">
      <c r="A3" s="6" t="s">
        <v>89</v>
      </c>
    </row>
    <row r="4" s="1" customFormat="1" ht="24.75" thickBot="1">
      <c r="A4" s="6"/>
    </row>
    <row r="5" spans="2:4" s="1" customFormat="1" ht="25.5" thickBot="1" thickTop="1">
      <c r="B5" s="25" t="s">
        <v>90</v>
      </c>
      <c r="C5" s="25" t="s">
        <v>8</v>
      </c>
      <c r="D5" s="25" t="s">
        <v>9</v>
      </c>
    </row>
    <row r="6" spans="2:4" s="1" customFormat="1" ht="24.75" thickTop="1">
      <c r="B6" s="4" t="s">
        <v>46</v>
      </c>
      <c r="C6" s="3">
        <f>คีย์!E52</f>
        <v>22</v>
      </c>
      <c r="D6" s="66">
        <f>C6*100/ตาราง1!F$18</f>
        <v>84.61538461538461</v>
      </c>
    </row>
    <row r="7" spans="2:4" s="1" customFormat="1" ht="24">
      <c r="B7" s="73" t="s">
        <v>45</v>
      </c>
      <c r="C7" s="3">
        <f>คีย์!E53</f>
        <v>3</v>
      </c>
      <c r="D7" s="66">
        <f>C7*100/ตาราง1!F$18</f>
        <v>11.538461538461538</v>
      </c>
    </row>
    <row r="8" spans="2:4" s="1" customFormat="1" ht="24.75" thickBot="1">
      <c r="B8" s="73" t="s">
        <v>73</v>
      </c>
      <c r="C8" s="3">
        <f>คีย์!E56</f>
        <v>1</v>
      </c>
      <c r="D8" s="66">
        <f>C8*100/ตาราง1!F$18</f>
        <v>3.8461538461538463</v>
      </c>
    </row>
    <row r="9" spans="2:4" s="1" customFormat="1" ht="25.5" thickBot="1" thickTop="1">
      <c r="B9" s="25" t="s">
        <v>4</v>
      </c>
      <c r="C9" s="31">
        <f>SUM(C6:C8)</f>
        <v>26</v>
      </c>
      <c r="D9" s="67">
        <f>SUM(D6:D8)</f>
        <v>99.99999999999999</v>
      </c>
    </row>
    <row r="10" s="1" customFormat="1" ht="24.75" thickTop="1"/>
    <row r="11" s="1" customFormat="1" ht="24">
      <c r="B11" s="1" t="s">
        <v>136</v>
      </c>
    </row>
    <row r="12" s="1" customFormat="1" ht="24">
      <c r="A12" s="1" t="s">
        <v>135</v>
      </c>
    </row>
    <row r="13" s="1" customFormat="1" ht="24"/>
    <row r="14" s="1" customFormat="1" ht="24"/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zoomScalePageLayoutView="0" workbookViewId="0" topLeftCell="A13">
      <selection activeCell="E12" sqref="E12"/>
    </sheetView>
  </sheetViews>
  <sheetFormatPr defaultColWidth="9.140625" defaultRowHeight="12.75"/>
  <cols>
    <col min="2" max="2" width="28.140625" style="0" customWidth="1"/>
    <col min="3" max="4" width="15.7109375" style="0" customWidth="1"/>
  </cols>
  <sheetData>
    <row r="1" spans="1:7" s="1" customFormat="1" ht="24">
      <c r="A1" s="107" t="s">
        <v>170</v>
      </c>
      <c r="B1" s="107"/>
      <c r="C1" s="107"/>
      <c r="D1" s="107"/>
      <c r="E1" s="107"/>
      <c r="F1" s="107"/>
      <c r="G1" s="107"/>
    </row>
    <row r="2" spans="1:7" s="1" customFormat="1" ht="24">
      <c r="A2" s="4"/>
      <c r="B2" s="4"/>
      <c r="C2" s="4"/>
      <c r="D2" s="4"/>
      <c r="E2" s="4"/>
      <c r="F2" s="4"/>
      <c r="G2" s="4"/>
    </row>
    <row r="3" s="1" customFormat="1" ht="24">
      <c r="A3" s="6" t="s">
        <v>91</v>
      </c>
    </row>
    <row r="4" s="1" customFormat="1" ht="24.75" thickBot="1">
      <c r="A4" s="6"/>
    </row>
    <row r="5" spans="2:4" s="1" customFormat="1" ht="25.5" thickBot="1" thickTop="1">
      <c r="B5" s="25" t="s">
        <v>90</v>
      </c>
      <c r="C5" s="25" t="s">
        <v>8</v>
      </c>
      <c r="D5" s="25" t="s">
        <v>9</v>
      </c>
    </row>
    <row r="6" spans="2:4" s="1" customFormat="1" ht="24.75" thickTop="1">
      <c r="B6" s="4" t="s">
        <v>79</v>
      </c>
      <c r="C6" s="4">
        <v>4</v>
      </c>
      <c r="D6" s="66">
        <f aca="true" t="shared" si="0" ref="D6:D13">C6*100/32</f>
        <v>12.5</v>
      </c>
    </row>
    <row r="7" spans="2:4" s="1" customFormat="1" ht="24">
      <c r="B7" s="4" t="s">
        <v>93</v>
      </c>
      <c r="C7" s="4">
        <v>10</v>
      </c>
      <c r="D7" s="66">
        <f t="shared" si="0"/>
        <v>31.25</v>
      </c>
    </row>
    <row r="8" spans="2:4" s="1" customFormat="1" ht="24">
      <c r="B8" s="4" t="s">
        <v>80</v>
      </c>
      <c r="C8" s="4">
        <v>1</v>
      </c>
      <c r="D8" s="66">
        <f t="shared" si="0"/>
        <v>3.125</v>
      </c>
    </row>
    <row r="9" spans="2:4" s="1" customFormat="1" ht="24">
      <c r="B9" s="4" t="s">
        <v>78</v>
      </c>
      <c r="C9" s="4">
        <v>13</v>
      </c>
      <c r="D9" s="66">
        <f t="shared" si="0"/>
        <v>40.625</v>
      </c>
    </row>
    <row r="10" spans="2:4" s="1" customFormat="1" ht="24">
      <c r="B10" s="4" t="s">
        <v>80</v>
      </c>
      <c r="C10" s="4">
        <v>1</v>
      </c>
      <c r="D10" s="66">
        <f t="shared" si="0"/>
        <v>3.125</v>
      </c>
    </row>
    <row r="11" spans="2:4" s="1" customFormat="1" ht="24">
      <c r="B11" s="4" t="s">
        <v>81</v>
      </c>
      <c r="C11" s="4">
        <v>1</v>
      </c>
      <c r="D11" s="66">
        <f t="shared" si="0"/>
        <v>3.125</v>
      </c>
    </row>
    <row r="12" spans="2:4" s="1" customFormat="1" ht="24">
      <c r="B12" s="83" t="s">
        <v>82</v>
      </c>
      <c r="C12" s="4">
        <v>0</v>
      </c>
      <c r="D12" s="66">
        <f t="shared" si="0"/>
        <v>0</v>
      </c>
    </row>
    <row r="13" spans="2:4" s="1" customFormat="1" ht="24.75" thickBot="1">
      <c r="B13" s="83" t="s">
        <v>57</v>
      </c>
      <c r="C13" s="4">
        <v>2</v>
      </c>
      <c r="D13" s="66">
        <f t="shared" si="0"/>
        <v>6.25</v>
      </c>
    </row>
    <row r="14" spans="2:4" s="1" customFormat="1" ht="25.5" thickBot="1" thickTop="1">
      <c r="B14" s="25" t="s">
        <v>4</v>
      </c>
      <c r="C14" s="31">
        <f>SUM(C6:C13)</f>
        <v>32</v>
      </c>
      <c r="D14" s="67">
        <f>SUM(D6:D13)</f>
        <v>100</v>
      </c>
    </row>
    <row r="15" s="1" customFormat="1" ht="24.75" thickTop="1"/>
    <row r="16" s="1" customFormat="1" ht="24">
      <c r="B16" s="1" t="s">
        <v>164</v>
      </c>
    </row>
    <row r="17" s="1" customFormat="1" ht="24">
      <c r="A17" s="1" t="s">
        <v>134</v>
      </c>
    </row>
    <row r="18" s="1" customFormat="1" ht="24"/>
    <row r="19" s="1" customFormat="1" ht="24"/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="120" zoomScaleNormal="120" zoomScalePageLayoutView="0" workbookViewId="0" topLeftCell="A1">
      <selection activeCell="D44" sqref="D44"/>
    </sheetView>
  </sheetViews>
  <sheetFormatPr defaultColWidth="8.7109375" defaultRowHeight="12.75"/>
  <cols>
    <col min="1" max="3" width="8.7109375" style="1" customWidth="1"/>
    <col min="4" max="4" width="38.8515625" style="1" customWidth="1"/>
    <col min="5" max="5" width="8.57421875" style="1" bestFit="1" customWidth="1"/>
    <col min="6" max="6" width="4.8515625" style="1" bestFit="1" customWidth="1"/>
    <col min="7" max="7" width="18.57421875" style="1" customWidth="1"/>
    <col min="8" max="8" width="2.8515625" style="1" customWidth="1"/>
    <col min="9" max="16384" width="8.7109375" style="1" customWidth="1"/>
  </cols>
  <sheetData>
    <row r="1" spans="1:7" ht="24">
      <c r="A1" s="107" t="s">
        <v>171</v>
      </c>
      <c r="B1" s="107"/>
      <c r="C1" s="107"/>
      <c r="D1" s="107"/>
      <c r="E1" s="107"/>
      <c r="F1" s="107"/>
      <c r="G1" s="107"/>
    </row>
    <row r="2" spans="1:7" ht="24">
      <c r="A2" s="4"/>
      <c r="B2" s="4"/>
      <c r="C2" s="4"/>
      <c r="D2" s="4"/>
      <c r="E2" s="4"/>
      <c r="F2" s="4"/>
      <c r="G2" s="4"/>
    </row>
    <row r="3" ht="24">
      <c r="A3" s="7" t="s">
        <v>13</v>
      </c>
    </row>
    <row r="4" ht="9" customHeight="1">
      <c r="A4" s="7"/>
    </row>
    <row r="5" ht="24.75" thickBot="1">
      <c r="A5" s="6" t="s">
        <v>94</v>
      </c>
    </row>
    <row r="6" spans="1:7" s="10" customFormat="1" ht="24" thickTop="1">
      <c r="A6" s="125" t="s">
        <v>1</v>
      </c>
      <c r="B6" s="126"/>
      <c r="C6" s="126"/>
      <c r="D6" s="126"/>
      <c r="E6" s="129" t="s">
        <v>24</v>
      </c>
      <c r="F6" s="130"/>
      <c r="G6" s="131"/>
    </row>
    <row r="7" spans="1:7" s="10" customFormat="1" ht="24" thickBot="1">
      <c r="A7" s="127"/>
      <c r="B7" s="128"/>
      <c r="C7" s="128"/>
      <c r="D7" s="128"/>
      <c r="E7" s="11"/>
      <c r="F7" s="11" t="s">
        <v>3</v>
      </c>
      <c r="G7" s="11" t="s">
        <v>10</v>
      </c>
    </row>
    <row r="8" spans="1:7" s="10" customFormat="1" ht="24" thickTop="1">
      <c r="A8" s="99" t="s">
        <v>14</v>
      </c>
      <c r="B8" s="98"/>
      <c r="C8" s="97"/>
      <c r="D8" s="96"/>
      <c r="E8" s="92"/>
      <c r="F8" s="14"/>
      <c r="G8" s="15"/>
    </row>
    <row r="9" spans="1:7" s="10" customFormat="1" ht="23.25">
      <c r="A9" s="12" t="s">
        <v>20</v>
      </c>
      <c r="B9" s="13"/>
      <c r="C9" s="13"/>
      <c r="D9" s="13"/>
      <c r="E9" s="46">
        <f>คีย์!G31</f>
        <v>4.576923076923077</v>
      </c>
      <c r="F9" s="46">
        <f>คีย์!G32</f>
        <v>0.5777942140988888</v>
      </c>
      <c r="G9" s="47" t="str">
        <f aca="true" t="shared" si="0" ref="G9:G32"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10" customFormat="1" ht="23.25">
      <c r="A10" s="44" t="s">
        <v>95</v>
      </c>
      <c r="B10" s="45"/>
      <c r="C10" s="45"/>
      <c r="D10" s="45"/>
      <c r="E10" s="46">
        <f>คีย์!H31</f>
        <v>4.461538461538462</v>
      </c>
      <c r="F10" s="46">
        <f>คีย์!H32</f>
        <v>0.7060180864974622</v>
      </c>
      <c r="G10" s="47" t="str">
        <f t="shared" si="0"/>
        <v>มาก</v>
      </c>
    </row>
    <row r="11" spans="1:7" s="10" customFormat="1" ht="23.25">
      <c r="A11" s="12" t="s">
        <v>96</v>
      </c>
      <c r="B11" s="13"/>
      <c r="C11" s="13"/>
      <c r="D11" s="13"/>
      <c r="E11" s="14">
        <f>คีย์!I31</f>
        <v>4.461538461538462</v>
      </c>
      <c r="F11" s="14">
        <f>คีย์!I32</f>
        <v>0.5817744738827393</v>
      </c>
      <c r="G11" s="15" t="str">
        <f t="shared" si="0"/>
        <v>มาก</v>
      </c>
    </row>
    <row r="12" spans="1:7" s="10" customFormat="1" ht="23.25">
      <c r="A12" s="135" t="s">
        <v>23</v>
      </c>
      <c r="B12" s="136"/>
      <c r="C12" s="136"/>
      <c r="D12" s="137"/>
      <c r="E12" s="61">
        <f>AVERAGE(E9:E11)</f>
        <v>4.5</v>
      </c>
      <c r="F12" s="61">
        <f>AVERAGE(F9:F11)</f>
        <v>0.6218622581596968</v>
      </c>
      <c r="G12" s="62" t="str">
        <f t="shared" si="0"/>
        <v>มาก</v>
      </c>
    </row>
    <row r="13" spans="1:7" s="10" customFormat="1" ht="23.25">
      <c r="A13" s="114" t="s">
        <v>15</v>
      </c>
      <c r="B13" s="115"/>
      <c r="C13" s="115"/>
      <c r="D13" s="116"/>
      <c r="E13" s="91"/>
      <c r="F13" s="91"/>
      <c r="G13" s="95"/>
    </row>
    <row r="14" spans="1:7" s="10" customFormat="1" ht="23.25">
      <c r="A14" s="53" t="s">
        <v>16</v>
      </c>
      <c r="B14" s="54"/>
      <c r="C14" s="54"/>
      <c r="D14" s="54"/>
      <c r="E14" s="55">
        <f>คีย์!J31</f>
        <v>4.769230769230769</v>
      </c>
      <c r="F14" s="55">
        <f>คีย์!J32</f>
        <v>0.42966892442365956</v>
      </c>
      <c r="G14" s="56" t="str">
        <f t="shared" si="0"/>
        <v>มากที่สุด</v>
      </c>
    </row>
    <row r="15" spans="1:7" s="10" customFormat="1" ht="23.25">
      <c r="A15" s="49" t="s">
        <v>17</v>
      </c>
      <c r="B15" s="50"/>
      <c r="C15" s="50"/>
      <c r="D15" s="50"/>
      <c r="E15" s="51">
        <f>คีย์!K31</f>
        <v>4.730769230769231</v>
      </c>
      <c r="F15" s="51">
        <f>คีย์!K32</f>
        <v>0.45234432086120474</v>
      </c>
      <c r="G15" s="52" t="str">
        <f t="shared" si="0"/>
        <v>มากที่สุด</v>
      </c>
    </row>
    <row r="16" spans="1:7" s="10" customFormat="1" ht="23.25">
      <c r="A16" s="135" t="s">
        <v>22</v>
      </c>
      <c r="B16" s="136"/>
      <c r="C16" s="136"/>
      <c r="D16" s="137"/>
      <c r="E16" s="61">
        <f>AVERAGE(E14:E15)</f>
        <v>4.75</v>
      </c>
      <c r="F16" s="61">
        <f>AVERAGE(F14:F15)</f>
        <v>0.4410066226424322</v>
      </c>
      <c r="G16" s="63" t="str">
        <f t="shared" si="0"/>
        <v>มากที่สุด</v>
      </c>
    </row>
    <row r="17" spans="1:7" s="10" customFormat="1" ht="23.25">
      <c r="A17" s="114" t="s">
        <v>18</v>
      </c>
      <c r="B17" s="115"/>
      <c r="C17" s="115"/>
      <c r="D17" s="116"/>
      <c r="E17" s="91"/>
      <c r="F17" s="91"/>
      <c r="G17" s="95"/>
    </row>
    <row r="18" spans="1:7" s="10" customFormat="1" ht="23.25">
      <c r="A18" s="12" t="s">
        <v>97</v>
      </c>
      <c r="B18" s="13"/>
      <c r="C18" s="13"/>
      <c r="D18" s="93"/>
      <c r="E18" s="55">
        <f>คีย์!L31</f>
        <v>4.269230769230769</v>
      </c>
      <c r="F18" s="55">
        <f>คีย์!L32</f>
        <v>0.8274148805861457</v>
      </c>
      <c r="G18" s="56" t="str">
        <f t="shared" si="0"/>
        <v>มาก</v>
      </c>
    </row>
    <row r="19" spans="1:7" s="10" customFormat="1" ht="23.25">
      <c r="A19" s="44" t="s">
        <v>98</v>
      </c>
      <c r="B19" s="45"/>
      <c r="C19" s="45"/>
      <c r="D19" s="45"/>
      <c r="E19" s="55">
        <f>คีย์!M31</f>
        <v>4.653846153846154</v>
      </c>
      <c r="F19" s="46">
        <f>คีย์!M32</f>
        <v>0.5615911461059676</v>
      </c>
      <c r="G19" s="47" t="str">
        <f t="shared" si="0"/>
        <v>มากที่สุด</v>
      </c>
    </row>
    <row r="20" spans="1:7" s="10" customFormat="1" ht="23.25" customHeight="1">
      <c r="A20" s="44" t="s">
        <v>99</v>
      </c>
      <c r="B20" s="45"/>
      <c r="C20" s="45"/>
      <c r="D20" s="45"/>
      <c r="E20" s="46">
        <f>คีย์!N31</f>
        <v>4.730769230769231</v>
      </c>
      <c r="F20" s="46">
        <f>คีย์!N32</f>
        <v>0.533493565673838</v>
      </c>
      <c r="G20" s="47" t="str">
        <f t="shared" si="0"/>
        <v>มากที่สุด</v>
      </c>
    </row>
    <row r="21" spans="1:7" s="10" customFormat="1" ht="23.25">
      <c r="A21" s="59" t="s">
        <v>100</v>
      </c>
      <c r="B21" s="60"/>
      <c r="C21" s="60"/>
      <c r="D21" s="60"/>
      <c r="E21" s="46">
        <f>คีย์!O31</f>
        <v>4.730769230769231</v>
      </c>
      <c r="F21" s="46">
        <f>คีย์!O32</f>
        <v>0.45234432086120474</v>
      </c>
      <c r="G21" s="15" t="str">
        <f t="shared" si="0"/>
        <v>มากที่สุด</v>
      </c>
    </row>
    <row r="22" spans="1:7" s="10" customFormat="1" ht="23.25">
      <c r="A22" s="135" t="s">
        <v>21</v>
      </c>
      <c r="B22" s="136"/>
      <c r="C22" s="136"/>
      <c r="D22" s="137"/>
      <c r="E22" s="61">
        <f>AVERAGE(E18:E21)</f>
        <v>4.596153846153846</v>
      </c>
      <c r="F22" s="61">
        <f>AVERAGE(F18:F21)</f>
        <v>0.593710978306789</v>
      </c>
      <c r="G22" s="62" t="str">
        <f t="shared" si="0"/>
        <v>มากที่สุด</v>
      </c>
    </row>
    <row r="23" spans="1:7" s="10" customFormat="1" ht="23.25">
      <c r="A23" s="100" t="s">
        <v>101</v>
      </c>
      <c r="B23" s="54"/>
      <c r="C23" s="54"/>
      <c r="D23" s="93"/>
      <c r="E23" s="55"/>
      <c r="F23" s="55"/>
      <c r="G23" s="56"/>
    </row>
    <row r="24" spans="1:7" s="10" customFormat="1" ht="23.25">
      <c r="A24" s="12" t="s">
        <v>102</v>
      </c>
      <c r="B24" s="13"/>
      <c r="C24" s="54"/>
      <c r="D24" s="93"/>
      <c r="E24" s="55">
        <f>คีย์!P31</f>
        <v>4.884615384615385</v>
      </c>
      <c r="F24" s="14">
        <f>คีย์!P32</f>
        <v>0.3258125936084212</v>
      </c>
      <c r="G24" s="47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11" s="10" customFormat="1" ht="23.25">
      <c r="A25" s="44" t="s">
        <v>103</v>
      </c>
      <c r="B25" s="45"/>
      <c r="C25" s="45"/>
      <c r="D25" s="94"/>
      <c r="E25" s="46">
        <f>คีย์!Q31</f>
        <v>4.884615384615385</v>
      </c>
      <c r="F25" s="46">
        <f>คีย์!Q32</f>
        <v>0.3258125936084212</v>
      </c>
      <c r="G25" s="47" t="str">
        <f>IF(E25&gt;4.5,"มากที่สุด",IF(E25&gt;3.5,"มาก",IF(E25&gt;2.5,"ปานกลาง",IF(E25&gt;1.5,"น้อย",IF(E25&lt;=1.5,"น้อยที่สุด")))))</f>
        <v>มากที่สุด</v>
      </c>
      <c r="K25" s="13"/>
    </row>
    <row r="26" spans="1:7" s="10" customFormat="1" ht="23.25">
      <c r="A26" s="117" t="s">
        <v>128</v>
      </c>
      <c r="B26" s="118"/>
      <c r="C26" s="118"/>
      <c r="D26" s="119"/>
      <c r="E26" s="46">
        <f>คีย์!R31</f>
        <v>4.884615384615385</v>
      </c>
      <c r="F26" s="46">
        <f>คีย์!R32</f>
        <v>0.3258125936084212</v>
      </c>
      <c r="G26" s="47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s="10" customFormat="1" ht="23.25">
      <c r="A27" s="135" t="s">
        <v>126</v>
      </c>
      <c r="B27" s="136"/>
      <c r="C27" s="136"/>
      <c r="D27" s="137"/>
      <c r="E27" s="61">
        <f>AVERAGE(E24:E26)</f>
        <v>4.884615384615385</v>
      </c>
      <c r="F27" s="61">
        <f>AVERAGE(F24:F26)</f>
        <v>0.3258125936084212</v>
      </c>
      <c r="G27" s="47" t="str">
        <f>IF(E27&gt;4.5,"มากที่สุด",IF(E27&gt;3.5,"มาก",IF(E27&gt;2.5,"ปานกลาง",IF(E27&gt;1.5,"น้อย",IF(E27&lt;=1.5,"น้อยที่สุด")))))</f>
        <v>มากที่สุด</v>
      </c>
    </row>
    <row r="28" spans="1:7" s="10" customFormat="1" ht="23.25">
      <c r="A28" s="120" t="s">
        <v>104</v>
      </c>
      <c r="B28" s="121"/>
      <c r="C28" s="121"/>
      <c r="D28" s="122"/>
      <c r="E28" s="101">
        <f>คีย์!S31</f>
        <v>4.538461538461538</v>
      </c>
      <c r="F28" s="102">
        <f>คีย์!S32</f>
        <v>0.5083911274417937</v>
      </c>
      <c r="G28" s="90"/>
    </row>
    <row r="29" spans="1:7" s="10" customFormat="1" ht="23.25">
      <c r="A29" s="123" t="s">
        <v>105</v>
      </c>
      <c r="B29" s="124"/>
      <c r="C29" s="124"/>
      <c r="D29" s="124"/>
      <c r="E29" s="48"/>
      <c r="F29" s="91"/>
      <c r="G29" s="95"/>
    </row>
    <row r="30" spans="1:7" s="10" customFormat="1" ht="23.25">
      <c r="A30" s="44" t="s">
        <v>106</v>
      </c>
      <c r="B30" s="45"/>
      <c r="C30" s="45"/>
      <c r="D30" s="45"/>
      <c r="E30" s="46">
        <f>คีย์!T29</f>
        <v>5</v>
      </c>
      <c r="F30" s="55">
        <f>คีย์!T32</f>
        <v>0.6972473349922861</v>
      </c>
      <c r="G30" s="47" t="str">
        <f t="shared" si="0"/>
        <v>มากที่สุด</v>
      </c>
    </row>
    <row r="31" spans="1:7" s="10" customFormat="1" ht="23.25">
      <c r="A31" s="44" t="s">
        <v>107</v>
      </c>
      <c r="B31" s="13"/>
      <c r="C31" s="13"/>
      <c r="D31" s="13"/>
      <c r="E31" s="14">
        <f>คีย์!U29</f>
        <v>4</v>
      </c>
      <c r="F31" s="14">
        <f>คีย์!U32</f>
        <v>0.702741882803462</v>
      </c>
      <c r="G31" s="15" t="str">
        <f t="shared" si="0"/>
        <v>มาก</v>
      </c>
    </row>
    <row r="32" spans="1:7" s="10" customFormat="1" ht="24" thickBot="1">
      <c r="A32" s="138" t="s">
        <v>127</v>
      </c>
      <c r="B32" s="139"/>
      <c r="C32" s="139"/>
      <c r="D32" s="140"/>
      <c r="E32" s="64">
        <f>AVERAGE(E30:E31)</f>
        <v>4.5</v>
      </c>
      <c r="F32" s="64">
        <f>AVERAGE(F30:F31)</f>
        <v>0.699994608897874</v>
      </c>
      <c r="G32" s="65" t="str">
        <f t="shared" si="0"/>
        <v>มาก</v>
      </c>
    </row>
    <row r="33" spans="1:7" s="10" customFormat="1" ht="24.75" thickBot="1" thickTop="1">
      <c r="A33" s="132" t="s">
        <v>4</v>
      </c>
      <c r="B33" s="133"/>
      <c r="C33" s="133"/>
      <c r="D33" s="134"/>
      <c r="E33" s="16">
        <f>คีย์!V31</f>
        <v>4.625641025641026</v>
      </c>
      <c r="F33" s="16">
        <f>คีย์!V32</f>
        <v>0.3473284282016619</v>
      </c>
      <c r="G33" s="17" t="str">
        <f>IF(E33&gt;4.5,"มากที่สุด",IF(E33&gt;3.5,"มาก",IF(E33&gt;2.5,"ปานกลาง",IF(E33&gt;1.5,"น้อย",IF(E33&lt;=1.5,"น้อยที่สุด")))))</f>
        <v>มากที่สุด</v>
      </c>
    </row>
    <row r="34" spans="1:7" s="10" customFormat="1" ht="24" thickTop="1">
      <c r="A34" s="33"/>
      <c r="B34" s="33"/>
      <c r="C34" s="33"/>
      <c r="D34" s="33" t="s">
        <v>179</v>
      </c>
      <c r="E34" s="34"/>
      <c r="F34" s="34"/>
      <c r="G34" s="33"/>
    </row>
    <row r="35" spans="1:7" s="10" customFormat="1" ht="23.25">
      <c r="A35" s="33"/>
      <c r="B35" s="33"/>
      <c r="C35" s="33"/>
      <c r="D35" s="33"/>
      <c r="E35" s="34"/>
      <c r="F35" s="34"/>
      <c r="G35" s="33"/>
    </row>
    <row r="36" spans="1:7" s="10" customFormat="1" ht="24">
      <c r="A36" s="6" t="s">
        <v>125</v>
      </c>
      <c r="B36" s="33"/>
      <c r="C36" s="33"/>
      <c r="D36" s="33"/>
      <c r="E36" s="34"/>
      <c r="F36" s="34"/>
      <c r="G36" s="33"/>
    </row>
    <row r="37" ht="24">
      <c r="A37" s="6" t="s">
        <v>129</v>
      </c>
    </row>
    <row r="38" ht="24">
      <c r="A38" s="6" t="s">
        <v>130</v>
      </c>
    </row>
    <row r="39" ht="24">
      <c r="A39" s="6" t="s">
        <v>131</v>
      </c>
    </row>
    <row r="40" ht="24">
      <c r="A40" s="6" t="s">
        <v>180</v>
      </c>
    </row>
    <row r="41" ht="24">
      <c r="A41" s="6" t="s">
        <v>132</v>
      </c>
    </row>
    <row r="42" ht="24">
      <c r="A42" s="6" t="s">
        <v>133</v>
      </c>
    </row>
  </sheetData>
  <sheetProtection/>
  <mergeCells count="14">
    <mergeCell ref="A33:D33"/>
    <mergeCell ref="A12:D12"/>
    <mergeCell ref="A16:D16"/>
    <mergeCell ref="A22:D22"/>
    <mergeCell ref="A27:D27"/>
    <mergeCell ref="A32:D32"/>
    <mergeCell ref="A13:D13"/>
    <mergeCell ref="A17:D17"/>
    <mergeCell ref="A26:D26"/>
    <mergeCell ref="A28:D28"/>
    <mergeCell ref="A29:D29"/>
    <mergeCell ref="A1:G1"/>
    <mergeCell ref="A6:D7"/>
    <mergeCell ref="E6:G6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115" zoomScaleNormal="115" zoomScalePageLayoutView="0" workbookViewId="0" topLeftCell="A1">
      <selection activeCell="B24" sqref="B24"/>
    </sheetView>
  </sheetViews>
  <sheetFormatPr defaultColWidth="8.7109375" defaultRowHeight="12.75"/>
  <cols>
    <col min="1" max="1" width="5.28125" style="1" customWidth="1"/>
    <col min="2" max="2" width="79.28125" style="1" customWidth="1"/>
    <col min="3" max="3" width="7.7109375" style="1" customWidth="1"/>
    <col min="4" max="4" width="5.28125" style="1" customWidth="1"/>
    <col min="5" max="16384" width="8.7109375" style="1" customWidth="1"/>
  </cols>
  <sheetData>
    <row r="1" spans="1:7" ht="24">
      <c r="A1" s="141" t="s">
        <v>172</v>
      </c>
      <c r="B1" s="141"/>
      <c r="C1" s="141"/>
      <c r="D1" s="28"/>
      <c r="E1" s="28"/>
      <c r="F1" s="28"/>
      <c r="G1" s="28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5" t="s">
        <v>12</v>
      </c>
      <c r="B6" s="35" t="s">
        <v>1</v>
      </c>
      <c r="C6" s="35" t="s">
        <v>2</v>
      </c>
    </row>
    <row r="7" spans="1:3" ht="24.75" thickTop="1">
      <c r="A7" s="5">
        <v>1</v>
      </c>
      <c r="B7" s="27" t="s">
        <v>190</v>
      </c>
      <c r="C7" s="5"/>
    </row>
    <row r="8" spans="1:3" ht="24">
      <c r="A8" s="3"/>
      <c r="B8" s="40" t="s">
        <v>182</v>
      </c>
      <c r="C8" s="3">
        <v>1</v>
      </c>
    </row>
    <row r="9" spans="1:3" ht="24">
      <c r="A9" s="3"/>
      <c r="B9" s="40" t="s">
        <v>184</v>
      </c>
      <c r="C9" s="3">
        <v>1</v>
      </c>
    </row>
    <row r="10" spans="1:3" ht="24">
      <c r="A10" s="3"/>
      <c r="B10" s="40" t="s">
        <v>185</v>
      </c>
      <c r="C10" s="3">
        <v>3</v>
      </c>
    </row>
    <row r="11" spans="1:3" ht="24">
      <c r="A11" s="3"/>
      <c r="B11" s="40" t="s">
        <v>198</v>
      </c>
      <c r="C11" s="3">
        <v>1</v>
      </c>
    </row>
    <row r="12" spans="1:3" ht="24">
      <c r="A12" s="3"/>
      <c r="B12" s="104" t="s">
        <v>187</v>
      </c>
      <c r="C12" s="3">
        <v>1</v>
      </c>
    </row>
    <row r="13" spans="1:3" ht="24">
      <c r="A13" s="3"/>
      <c r="B13" s="105" t="s">
        <v>188</v>
      </c>
      <c r="C13" s="3">
        <v>1</v>
      </c>
    </row>
    <row r="14" spans="1:3" ht="24">
      <c r="A14" s="3">
        <v>2</v>
      </c>
      <c r="B14" s="40" t="s">
        <v>191</v>
      </c>
      <c r="C14" s="3"/>
    </row>
    <row r="15" spans="1:3" ht="24">
      <c r="A15" s="3"/>
      <c r="B15" s="40" t="s">
        <v>192</v>
      </c>
      <c r="C15" s="3">
        <v>2</v>
      </c>
    </row>
    <row r="16" spans="1:3" ht="24">
      <c r="A16" s="3"/>
      <c r="B16" s="40" t="s">
        <v>193</v>
      </c>
      <c r="C16" s="3">
        <v>1</v>
      </c>
    </row>
    <row r="17" spans="1:3" ht="24">
      <c r="A17" s="3"/>
      <c r="B17" s="40" t="s">
        <v>195</v>
      </c>
      <c r="C17" s="3">
        <v>1</v>
      </c>
    </row>
    <row r="18" spans="1:3" ht="24">
      <c r="A18" s="3"/>
      <c r="B18" s="40" t="s">
        <v>196</v>
      </c>
      <c r="C18" s="3">
        <v>4</v>
      </c>
    </row>
    <row r="19" spans="1:3" ht="24">
      <c r="A19" s="3">
        <v>3</v>
      </c>
      <c r="B19" s="40" t="s">
        <v>57</v>
      </c>
      <c r="C19" s="3"/>
    </row>
    <row r="20" spans="1:3" ht="24">
      <c r="A20" s="3"/>
      <c r="B20" s="40" t="s">
        <v>199</v>
      </c>
      <c r="C20" s="3">
        <v>1</v>
      </c>
    </row>
    <row r="21" spans="1:3" ht="8.25" customHeight="1" thickBot="1">
      <c r="A21" s="3"/>
      <c r="C21" s="4"/>
    </row>
    <row r="22" spans="1:3" ht="24.75" thickTop="1">
      <c r="A22" s="5"/>
      <c r="B22" s="27"/>
      <c r="C22" s="5"/>
    </row>
  </sheetData>
  <sheetProtection/>
  <mergeCells count="1">
    <mergeCell ref="A1:C1"/>
  </mergeCells>
  <printOptions/>
  <pageMargins left="0.7874015748031497" right="0.15748031496062992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kaitthumrong trakulchan</cp:lastModifiedBy>
  <cp:lastPrinted>2014-10-10T02:25:15Z</cp:lastPrinted>
  <dcterms:created xsi:type="dcterms:W3CDTF">2006-03-16T15:57:13Z</dcterms:created>
  <dcterms:modified xsi:type="dcterms:W3CDTF">2015-07-21T06:38:39Z</dcterms:modified>
  <cp:category/>
  <cp:version/>
  <cp:contentType/>
  <cp:contentStatus/>
</cp:coreProperties>
</file>