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drawings/drawing4.xml" ContentType="application/vnd.openxmlformats-officedocument.drawing+xml"/>
  <Override PartName="/xl/embeddings/oleObject2.bin" ContentType="application/vnd.openxmlformats-officedocument.oleObject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และกิจกรรม\ผลประเมินโครงการ ประจำปี 2562\"/>
    </mc:Choice>
  </mc:AlternateContent>
  <bookViews>
    <workbookView xWindow="0" yWindow="0" windowWidth="28800" windowHeight="12300" activeTab="2"/>
  </bookViews>
  <sheets>
    <sheet name="Sheet1" sheetId="25" r:id="rId1"/>
    <sheet name="DATA" sheetId="1" r:id="rId2"/>
    <sheet name="บทสรุป" sheetId="9" r:id="rId3"/>
    <sheet name="ตาราง 1-2" sheetId="14" r:id="rId4"/>
    <sheet name="ตาราง 3" sheetId="26" r:id="rId5"/>
    <sheet name="ตาราง 4" sheetId="24" r:id="rId6"/>
    <sheet name="ตาราง 5-6" sheetId="23" r:id="rId7"/>
    <sheet name="ตอนที่ 4" sheetId="28" r:id="rId8"/>
    <sheet name="ข้อเสนอแนะ" sheetId="15" r:id="rId9"/>
    <sheet name="Sheet2" sheetId="29" r:id="rId10"/>
  </sheets>
  <definedNames>
    <definedName name="_xlnm._FilterDatabase" localSheetId="1" hidden="1">DATA!$E$1:$E$315</definedName>
  </definedNames>
  <calcPr calcId="162913"/>
</workbook>
</file>

<file path=xl/calcChain.xml><?xml version="1.0" encoding="utf-8"?>
<calcChain xmlns="http://schemas.openxmlformats.org/spreadsheetml/2006/main">
  <c r="E29" i="28" l="1"/>
  <c r="F29" i="28" s="1"/>
  <c r="F27" i="28"/>
  <c r="E20" i="28"/>
  <c r="F20" i="28" s="1"/>
  <c r="E10" i="28"/>
  <c r="F28" i="28" l="1"/>
  <c r="F19" i="28"/>
  <c r="F18" i="28"/>
  <c r="F11" i="14"/>
  <c r="F12" i="14"/>
  <c r="F13" i="14"/>
  <c r="F14" i="14"/>
  <c r="F15" i="14"/>
  <c r="F16" i="14"/>
  <c r="F17" i="14"/>
  <c r="F18" i="14"/>
  <c r="F19" i="14"/>
  <c r="F20" i="14"/>
  <c r="F10" i="14"/>
  <c r="AC67" i="1" l="1"/>
  <c r="AD69" i="1"/>
  <c r="AH69" i="1"/>
  <c r="D16" i="15"/>
  <c r="E109" i="28" l="1"/>
  <c r="E108" i="28"/>
  <c r="E107" i="28"/>
  <c r="E106" i="28"/>
  <c r="E105" i="28"/>
  <c r="E104" i="28"/>
  <c r="B78" i="28"/>
  <c r="F12" i="24"/>
  <c r="F9" i="24"/>
  <c r="F67" i="1"/>
  <c r="C78" i="1"/>
  <c r="C77" i="1"/>
  <c r="C76" i="1"/>
  <c r="CC68" i="1"/>
  <c r="CC67" i="1"/>
  <c r="CB69" i="1"/>
  <c r="CB70" i="1"/>
  <c r="BY70" i="1"/>
  <c r="BY69" i="1"/>
  <c r="BS70" i="1"/>
  <c r="BS69" i="1"/>
  <c r="BG70" i="1"/>
  <c r="BG69" i="1"/>
  <c r="AM70" i="1"/>
  <c r="AM69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AJ68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AJ67" i="1"/>
  <c r="AI68" i="1"/>
  <c r="AI67" i="1"/>
  <c r="AH70" i="1"/>
  <c r="AD70" i="1"/>
  <c r="AC70" i="1"/>
  <c r="AC69" i="1"/>
  <c r="AB70" i="1"/>
  <c r="AB69" i="1"/>
  <c r="W70" i="1"/>
  <c r="W69" i="1"/>
  <c r="T70" i="1"/>
  <c r="T69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S67" i="1"/>
  <c r="T67" i="1"/>
  <c r="U67" i="1"/>
  <c r="V67" i="1"/>
  <c r="W67" i="1"/>
  <c r="X67" i="1"/>
  <c r="Y67" i="1"/>
  <c r="Z67" i="1"/>
  <c r="AA67" i="1"/>
  <c r="AB67" i="1"/>
  <c r="AD67" i="1"/>
  <c r="AE67" i="1"/>
  <c r="AF67" i="1"/>
  <c r="AG67" i="1"/>
  <c r="AH67" i="1"/>
  <c r="R68" i="1"/>
  <c r="R67" i="1"/>
  <c r="G68" i="1"/>
  <c r="H68" i="1"/>
  <c r="I68" i="1"/>
  <c r="J68" i="1"/>
  <c r="K68" i="1"/>
  <c r="L68" i="1"/>
  <c r="M68" i="1"/>
  <c r="N68" i="1"/>
  <c r="O68" i="1"/>
  <c r="P68" i="1"/>
  <c r="Q68" i="1"/>
  <c r="G67" i="1"/>
  <c r="H67" i="1"/>
  <c r="I67" i="1"/>
  <c r="J67" i="1"/>
  <c r="K67" i="1"/>
  <c r="L67" i="1"/>
  <c r="M67" i="1"/>
  <c r="N67" i="1"/>
  <c r="O67" i="1"/>
  <c r="P67" i="1"/>
  <c r="Q67" i="1"/>
  <c r="F68" i="1"/>
  <c r="E110" i="28" l="1"/>
  <c r="F105" i="28" s="1"/>
  <c r="B71" i="28"/>
  <c r="F104" i="28" l="1"/>
  <c r="F107" i="28"/>
  <c r="F110" i="28"/>
  <c r="F108" i="28"/>
  <c r="F109" i="28"/>
  <c r="F106" i="28"/>
  <c r="E122" i="28"/>
  <c r="E121" i="28"/>
  <c r="E120" i="28"/>
  <c r="B73" i="28"/>
  <c r="B70" i="28"/>
  <c r="E81" i="28"/>
  <c r="E80" i="28"/>
  <c r="E79" i="28"/>
  <c r="E78" i="28"/>
  <c r="E77" i="28"/>
  <c r="E76" i="28"/>
  <c r="E75" i="28"/>
  <c r="E74" i="28"/>
  <c r="E73" i="28"/>
  <c r="E72" i="28"/>
  <c r="E71" i="28"/>
  <c r="E70" i="28"/>
  <c r="B72" i="28"/>
  <c r="B74" i="28"/>
  <c r="B75" i="28"/>
  <c r="B76" i="28"/>
  <c r="B77" i="28"/>
  <c r="B79" i="28"/>
  <c r="B80" i="28"/>
  <c r="E56" i="28"/>
  <c r="E55" i="28"/>
  <c r="E54" i="28"/>
  <c r="E53" i="28"/>
  <c r="E52" i="28"/>
  <c r="E51" i="28"/>
  <c r="E50" i="28"/>
  <c r="E49" i="28"/>
  <c r="E48" i="28"/>
  <c r="E47" i="28"/>
  <c r="E46" i="28"/>
  <c r="E45" i="28"/>
  <c r="E44" i="28"/>
  <c r="E43" i="28"/>
  <c r="E42" i="28"/>
  <c r="E41" i="28"/>
  <c r="E40" i="28"/>
  <c r="E39" i="28"/>
  <c r="E38" i="28"/>
  <c r="E37" i="28"/>
  <c r="E123" i="28" l="1"/>
  <c r="E57" i="28"/>
  <c r="F45" i="28" s="1"/>
  <c r="E82" i="28"/>
  <c r="F73" i="28" s="1"/>
  <c r="G64" i="29"/>
  <c r="G63" i="29"/>
  <c r="G62" i="29"/>
  <c r="F64" i="29"/>
  <c r="H64" i="29" s="1"/>
  <c r="F63" i="29"/>
  <c r="H63" i="29" s="1"/>
  <c r="F62" i="29"/>
  <c r="H62" i="29" s="1"/>
  <c r="G57" i="29"/>
  <c r="G56" i="29"/>
  <c r="G55" i="29"/>
  <c r="G54" i="29"/>
  <c r="G53" i="29"/>
  <c r="G52" i="29"/>
  <c r="F57" i="29"/>
  <c r="H57" i="29" s="1"/>
  <c r="F56" i="29"/>
  <c r="H56" i="29" s="1"/>
  <c r="F55" i="29"/>
  <c r="F54" i="29"/>
  <c r="F53" i="29"/>
  <c r="F52" i="29"/>
  <c r="F49" i="29"/>
  <c r="H49" i="29" s="1"/>
  <c r="G49" i="29"/>
  <c r="G48" i="29"/>
  <c r="G47" i="29"/>
  <c r="G46" i="29"/>
  <c r="G45" i="29"/>
  <c r="G44" i="29"/>
  <c r="G43" i="29"/>
  <c r="G42" i="29"/>
  <c r="G41" i="29"/>
  <c r="G40" i="29"/>
  <c r="G39" i="29"/>
  <c r="G38" i="29"/>
  <c r="F48" i="29"/>
  <c r="H48" i="29" s="1"/>
  <c r="F47" i="29"/>
  <c r="H47" i="29" s="1"/>
  <c r="F46" i="29"/>
  <c r="H46" i="29" s="1"/>
  <c r="F45" i="29"/>
  <c r="H45" i="29" s="1"/>
  <c r="F44" i="29"/>
  <c r="H44" i="29" s="1"/>
  <c r="F43" i="29"/>
  <c r="H43" i="29" s="1"/>
  <c r="F42" i="29"/>
  <c r="H42" i="29" s="1"/>
  <c r="F41" i="29"/>
  <c r="H41" i="29" s="1"/>
  <c r="F40" i="29"/>
  <c r="H40" i="29" s="1"/>
  <c r="F39" i="29"/>
  <c r="H39" i="29" s="1"/>
  <c r="F38" i="29"/>
  <c r="H38" i="29" s="1"/>
  <c r="F36" i="29"/>
  <c r="G35" i="29"/>
  <c r="G34" i="29"/>
  <c r="G33" i="29"/>
  <c r="G32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F35" i="29"/>
  <c r="F34" i="29"/>
  <c r="F33" i="29"/>
  <c r="F32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75" i="28" l="1"/>
  <c r="F10" i="28"/>
  <c r="F9" i="28"/>
  <c r="F8" i="28"/>
  <c r="F56" i="28"/>
  <c r="F48" i="28"/>
  <c r="F54" i="28"/>
  <c r="F50" i="28"/>
  <c r="F52" i="28"/>
  <c r="F46" i="28"/>
  <c r="F53" i="28"/>
  <c r="F51" i="28"/>
  <c r="F47" i="28"/>
  <c r="F49" i="28"/>
  <c r="F55" i="28"/>
  <c r="F74" i="28"/>
  <c r="F71" i="28"/>
  <c r="F70" i="28"/>
  <c r="F72" i="28"/>
  <c r="F77" i="28"/>
  <c r="F81" i="28"/>
  <c r="F76" i="28"/>
  <c r="F80" i="28"/>
  <c r="F79" i="28"/>
  <c r="F78" i="28"/>
  <c r="H34" i="29"/>
  <c r="H20" i="29"/>
  <c r="H19" i="29"/>
  <c r="H18" i="29"/>
  <c r="H16" i="29"/>
  <c r="H17" i="29"/>
  <c r="H21" i="29"/>
  <c r="H22" i="29"/>
  <c r="H23" i="29"/>
  <c r="H24" i="29"/>
  <c r="H25" i="29"/>
  <c r="H26" i="29"/>
  <c r="H27" i="29"/>
  <c r="H28" i="29"/>
  <c r="H32" i="29"/>
  <c r="H33" i="29"/>
  <c r="H35" i="29"/>
  <c r="F60" i="29"/>
  <c r="H60" i="29" s="1"/>
  <c r="G65" i="29"/>
  <c r="F65" i="29"/>
  <c r="H65" i="29" s="1"/>
  <c r="G60" i="29"/>
  <c r="G36" i="29"/>
  <c r="G50" i="29"/>
  <c r="F50" i="29"/>
  <c r="H50" i="29" s="1"/>
  <c r="G10" i="29"/>
  <c r="F10" i="29"/>
  <c r="H10" i="29" s="1"/>
  <c r="G9" i="29"/>
  <c r="G8" i="29"/>
  <c r="G7" i="29"/>
  <c r="G6" i="29"/>
  <c r="F9" i="29"/>
  <c r="H9" i="29" s="1"/>
  <c r="F8" i="29"/>
  <c r="H8" i="29" s="1"/>
  <c r="F7" i="29"/>
  <c r="H7" i="29" s="1"/>
  <c r="F6" i="29"/>
  <c r="H6" i="29" s="1"/>
  <c r="H55" i="29"/>
  <c r="H54" i="29"/>
  <c r="H53" i="29"/>
  <c r="H52" i="29"/>
  <c r="H36" i="29"/>
  <c r="H15" i="29"/>
  <c r="H14" i="29"/>
  <c r="H13" i="29"/>
  <c r="F82" i="28" l="1"/>
  <c r="G28" i="23"/>
  <c r="G12" i="24"/>
  <c r="G9" i="24"/>
  <c r="F18" i="26"/>
  <c r="F50" i="14"/>
  <c r="F49" i="14"/>
  <c r="D43" i="15"/>
  <c r="D22" i="15"/>
  <c r="C80" i="1" l="1"/>
  <c r="C82" i="1"/>
  <c r="C81" i="1"/>
  <c r="C79" i="1"/>
  <c r="C97" i="1"/>
  <c r="C98" i="1"/>
  <c r="C95" i="1"/>
  <c r="C94" i="1"/>
  <c r="C93" i="1"/>
  <c r="C92" i="1"/>
  <c r="C91" i="1"/>
  <c r="C90" i="1"/>
  <c r="C96" i="1"/>
  <c r="C89" i="1"/>
  <c r="C88" i="1"/>
  <c r="C87" i="1"/>
  <c r="C86" i="1"/>
  <c r="C71" i="1"/>
  <c r="C99" i="1" l="1"/>
  <c r="G23" i="23" l="1"/>
  <c r="G24" i="23"/>
  <c r="G25" i="23"/>
  <c r="G27" i="23"/>
  <c r="F23" i="23"/>
  <c r="F24" i="23"/>
  <c r="F25" i="23"/>
  <c r="F27" i="23"/>
  <c r="G29" i="23" l="1"/>
  <c r="G66" i="29"/>
  <c r="F29" i="23"/>
  <c r="H29" i="23" s="1"/>
  <c r="F66" i="29"/>
  <c r="H66" i="29" s="1"/>
  <c r="H27" i="23"/>
  <c r="F122" i="28" l="1"/>
  <c r="F42" i="28"/>
  <c r="F120" i="28" l="1"/>
  <c r="F121" i="28"/>
  <c r="F39" i="28"/>
  <c r="F43" i="28"/>
  <c r="F40" i="28"/>
  <c r="F44" i="28"/>
  <c r="F37" i="28"/>
  <c r="F41" i="28"/>
  <c r="F38" i="28"/>
  <c r="E39" i="14"/>
  <c r="F57" i="28" l="1"/>
  <c r="F123" i="28"/>
  <c r="G10" i="26"/>
  <c r="G7" i="26" l="1"/>
  <c r="G13" i="26"/>
  <c r="G16" i="26"/>
  <c r="G14" i="26"/>
  <c r="G15" i="26"/>
  <c r="G11" i="26"/>
  <c r="G9" i="26"/>
  <c r="G17" i="26"/>
  <c r="G8" i="26"/>
  <c r="G6" i="26"/>
  <c r="G12" i="26"/>
  <c r="C83" i="1"/>
  <c r="C72" i="1"/>
  <c r="C70" i="1"/>
  <c r="C73" i="1" l="1"/>
  <c r="G18" i="26"/>
  <c r="F10" i="24" l="1"/>
  <c r="H10" i="24" s="1"/>
  <c r="H9" i="24"/>
  <c r="G12" i="23"/>
  <c r="F12" i="23"/>
  <c r="H12" i="23" s="1"/>
  <c r="G10" i="24"/>
  <c r="G13" i="24"/>
  <c r="F13" i="24" l="1"/>
  <c r="H13" i="24" s="1"/>
  <c r="H12" i="24"/>
  <c r="F9" i="23" l="1"/>
  <c r="F14" i="23"/>
  <c r="F21" i="23"/>
  <c r="G21" i="23"/>
  <c r="G18" i="23"/>
  <c r="F18" i="23"/>
  <c r="F28" i="23"/>
  <c r="G8" i="23" l="1"/>
  <c r="G16" i="23"/>
  <c r="G17" i="23"/>
  <c r="G19" i="23"/>
  <c r="G20" i="23"/>
  <c r="F8" i="23"/>
  <c r="F17" i="23"/>
  <c r="F19" i="23"/>
  <c r="F20" i="23"/>
  <c r="H20" i="23" s="1"/>
  <c r="H24" i="23"/>
  <c r="H25" i="23"/>
  <c r="B60" i="25" l="1"/>
  <c r="B59" i="25"/>
  <c r="B58" i="25"/>
  <c r="B57" i="25"/>
  <c r="B56" i="25"/>
  <c r="B55" i="25"/>
  <c r="B54" i="25"/>
  <c r="B53" i="25"/>
  <c r="B52" i="25"/>
  <c r="B51" i="25"/>
  <c r="B49" i="25"/>
  <c r="B48" i="25"/>
  <c r="B47" i="25"/>
  <c r="B46" i="25"/>
  <c r="Y45" i="25"/>
  <c r="B45" i="25"/>
  <c r="AI43" i="25"/>
  <c r="AH43" i="25"/>
  <c r="AG43" i="25"/>
  <c r="AC43" i="25"/>
  <c r="AB43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O47" i="25" s="1"/>
  <c r="AI42" i="25"/>
  <c r="AH42" i="25"/>
  <c r="AG42" i="25"/>
  <c r="AC42" i="25"/>
  <c r="AB42" i="25"/>
  <c r="AA42" i="25"/>
  <c r="Z42" i="25"/>
  <c r="Y42" i="25"/>
  <c r="Y47" i="25" s="1"/>
  <c r="X42" i="25"/>
  <c r="W42" i="25"/>
  <c r="V42" i="25"/>
  <c r="U42" i="25"/>
  <c r="T42" i="25"/>
  <c r="S42" i="25"/>
  <c r="R42" i="25"/>
  <c r="Q42" i="25"/>
  <c r="P42" i="25"/>
  <c r="O42" i="25"/>
  <c r="O45" i="25" s="1"/>
  <c r="B61" i="25" l="1"/>
  <c r="B51" i="14" l="1"/>
  <c r="G7" i="23"/>
  <c r="F7" i="23"/>
  <c r="F43" i="14" l="1"/>
  <c r="F38" i="14"/>
  <c r="F39" i="14"/>
  <c r="F35" i="14"/>
  <c r="F45" i="14"/>
  <c r="F44" i="14"/>
  <c r="F48" i="14"/>
  <c r="F52" i="14"/>
  <c r="F40" i="14"/>
  <c r="F46" i="14"/>
  <c r="F42" i="14"/>
  <c r="F51" i="14"/>
  <c r="F41" i="14"/>
  <c r="F47" i="14"/>
  <c r="F37" i="14"/>
  <c r="F36" i="14"/>
  <c r="F6" i="23" l="1"/>
  <c r="H6" i="23" s="1"/>
  <c r="H28" i="23"/>
  <c r="H21" i="23"/>
  <c r="H14" i="23"/>
  <c r="H9" i="23"/>
  <c r="G14" i="23"/>
  <c r="G9" i="23"/>
  <c r="G13" i="23"/>
  <c r="G11" i="23"/>
  <c r="H23" i="23"/>
  <c r="H19" i="23"/>
  <c r="H18" i="23"/>
  <c r="H17" i="23"/>
  <c r="F16" i="23"/>
  <c r="H16" i="23" s="1"/>
  <c r="F13" i="23"/>
  <c r="H13" i="23" s="1"/>
  <c r="F11" i="23"/>
  <c r="H11" i="23" s="1"/>
  <c r="H8" i="23"/>
  <c r="H7" i="23"/>
  <c r="G6" i="23" l="1"/>
</calcChain>
</file>

<file path=xl/sharedStrings.xml><?xml version="1.0" encoding="utf-8"?>
<sst xmlns="http://schemas.openxmlformats.org/spreadsheetml/2006/main" count="681" uniqueCount="338">
  <si>
    <t>สถานภาพ</t>
  </si>
  <si>
    <t>จำนวน</t>
  </si>
  <si>
    <t>ร้อยละ</t>
  </si>
  <si>
    <t>รวม</t>
  </si>
  <si>
    <t>รายการ</t>
  </si>
  <si>
    <t>SD</t>
  </si>
  <si>
    <t>ระดับความคิดเห็น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</si>
  <si>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</si>
  <si>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</si>
  <si>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</si>
  <si>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2.2 เจ้าหน้าที่ให้บริการด้วยความรวดเร็ว</t>
  </si>
  <si>
    <t>3. ด้านสิ่งอำนวยความสะดวก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</si>
  <si>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</si>
  <si>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</si>
  <si>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</si>
  <si>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</si>
  <si>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บทสรุปสำหรับผู้บริหาร</t>
  </si>
  <si>
    <t>ไม่ระบุ</t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</si>
  <si>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</si>
  <si>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</si>
  <si>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</si>
  <si>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 xml:space="preserve">       เฉลี่ยรวมด้านคุณภาพการให้บริการ</t>
  </si>
  <si>
    <t>อาจารย์</t>
  </si>
  <si>
    <t>สาขาวิชา</t>
  </si>
  <si>
    <t>สังกัดคณะ</t>
  </si>
  <si>
    <r>
      <t>ตอนที่ 3</t>
    </r>
    <r>
      <rPr>
        <b/>
        <sz val="16"/>
        <rFont val="TH SarabunPSK"/>
        <family val="2"/>
      </rPr>
      <t xml:space="preserve"> ข้อเสนอแนะ</t>
    </r>
  </si>
  <si>
    <t>ที่</t>
  </si>
  <si>
    <t>ความถี่</t>
  </si>
  <si>
    <t>ผู้ช่วยศาสตราจารย์</t>
  </si>
  <si>
    <t>รองศาสตราจารย์</t>
  </si>
  <si>
    <t>- 7 -</t>
  </si>
  <si>
    <t>- 6 -</t>
  </si>
  <si>
    <t>4.1.1</t>
  </si>
  <si>
    <t>4.1.2</t>
  </si>
  <si>
    <t>4.2.1</t>
  </si>
  <si>
    <t>4.2.2</t>
  </si>
  <si>
    <t>คณะ/หน่วยงาน</t>
  </si>
  <si>
    <t>คณะมนุษยศาสตร์</t>
  </si>
  <si>
    <t>คณะสหเวชศาสตร์</t>
  </si>
  <si>
    <t>คณะวิทยาศาสตร์</t>
  </si>
  <si>
    <t>คณะวิทยาศาสตร์การแพทย์</t>
  </si>
  <si>
    <t>คณะเกษตรศาสตร์ ทรัพยากรธรรมชาติและสิ่งแวดล้อม</t>
  </si>
  <si>
    <t>ข้อมูลทั่วไป</t>
  </si>
  <si>
    <t>ตำแหน่งวิชาการ</t>
  </si>
  <si>
    <t>Web บว</t>
  </si>
  <si>
    <t>Web สนพ.</t>
  </si>
  <si>
    <t>FB บว</t>
  </si>
  <si>
    <t>FB สนพ.</t>
  </si>
  <si>
    <t>Line บว.</t>
  </si>
  <si>
    <t>Line สนพ.</t>
  </si>
  <si>
    <t>คณะที่สังกัด</t>
  </si>
  <si>
    <t>อีเมล์</t>
  </si>
  <si>
    <t>ป้าย</t>
  </si>
  <si>
    <t>ใบปลิว</t>
  </si>
  <si>
    <t>ห้อง</t>
  </si>
  <si>
    <t>วิทย์</t>
  </si>
  <si>
    <t>สุขภาพ</t>
  </si>
  <si>
    <t>สังคม</t>
  </si>
  <si>
    <t>ผู้บริหารบัณฑิตฯ</t>
  </si>
  <si>
    <t>จนท.</t>
  </si>
  <si>
    <t>web บว</t>
  </si>
  <si>
    <t>web สนง</t>
  </si>
  <si>
    <t>คณาจารย์</t>
  </si>
  <si>
    <t>เพื่อน</t>
  </si>
  <si>
    <t>บุคลากร</t>
  </si>
  <si>
    <t xml:space="preserve">    2.1 เจ้าหน้าที่ให้บริการด้วยความเต็มใจ ยิ้มแย้มแจ่มใส</t>
  </si>
  <si>
    <t>1. ด้านกระบวนการขั้นตอนการให้บริการ</t>
  </si>
  <si>
    <t xml:space="preserve">   3.5 ความสะอาดของสถานที่จัดอบรม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</si>
  <si>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</si>
  <si>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</si>
  <si>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</si>
  <si>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</si>
  <si>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>คณะสังคมศาสตร์</t>
  </si>
  <si>
    <t>(ตอบได้มากกว่า 1 ข้อ)</t>
  </si>
  <si>
    <t>การประชาสัมพันธ์</t>
  </si>
  <si>
    <t>Facebook บัณฑิตวิทยาลัย</t>
  </si>
  <si>
    <t>ใบปลิว/โปสเตอร์ประชาสัมพันธ์</t>
  </si>
  <si>
    <t>Website บัณฑิตวิทยาลัย</t>
  </si>
  <si>
    <t>Website สำนักพิมพ์มหาวิทยาลัยนเรศวร</t>
  </si>
  <si>
    <r>
      <t>ตอนที่ 1</t>
    </r>
    <r>
      <rPr>
        <b/>
        <sz val="16"/>
        <rFont val="TH SarabunPSK"/>
        <family val="2"/>
      </rPr>
      <t xml:space="preserve">  แสดงข้อมูลทั่วไปของผู้ตอบแบบสอบถาม</t>
    </r>
  </si>
  <si>
    <t>website คณะต้นสังกัด</t>
  </si>
  <si>
    <t>ข่าวสารประชาสัมพันธ์จากที่คณะสังกัด</t>
  </si>
  <si>
    <t>คณะศึกษาศาสตร์</t>
  </si>
  <si>
    <t>3.1 ข้อเสนอแนะเพื่อการปรับปรุงการดำเนินโครงการฯ ครั้งต่อไป</t>
  </si>
  <si>
    <t>3.2 หัวข้อที่ต้องการให้จัดโครงการฯ ครั้งต่อไป</t>
  </si>
  <si>
    <t>คณะวิศวกรรมศาสตร์</t>
  </si>
  <si>
    <t>อีเมล์ NU</t>
  </si>
  <si>
    <t>วิทยาลัยนานาชาติ</t>
  </si>
  <si>
    <t>คณะบริหารธุรกิจ เศรษฐศาสตร์และการสื่อสาร</t>
  </si>
  <si>
    <t>นิสิตบัณฑิตศึกษา</t>
  </si>
  <si>
    <t>ตำแหน่งทางวิชาการ</t>
  </si>
  <si>
    <t>ข่าวสารประชาสัมพันธ์จากคณะที่สังกัด</t>
  </si>
  <si>
    <t>4.1  ความรู้ความเข้าใจก่อนการอบรม</t>
  </si>
  <si>
    <t>4.2  ความรู้ความเข้าใจหลังการอบรม</t>
  </si>
  <si>
    <t xml:space="preserve">    2.3 เจ้าหน้าที่ตอบข้อสอบถามได้อย่างรวดเร็วและถูกต้อง</t>
  </si>
  <si>
    <t>ตอนที่ 4 ข้อคิดเห็นเพิ่มเติมเกี่ยวกับสำนักพิมพ์มหาวิทยาลัยนเรศวร</t>
  </si>
  <si>
    <t>กลุ่มวิทยาศาสตร์สุขภาพ</t>
  </si>
  <si>
    <t>จากตารางแสดงจำนวน และร้อยละของผู้ตอบแบบสอบถาม จำแนกตามสถานภาพ พบว่า ส่วนใหญ่</t>
  </si>
  <si>
    <t xml:space="preserve">          จากตารางแสดงจำนวนและร้อยละของผู้ตอบแบบสอบถามจำแนกตามการประชาสัมพันธ์</t>
  </si>
  <si>
    <t>จากตารางแสดงค่าเฉลี่ย ค่าเบี่ยงเบนมาตรฐาน และระดับความคิดเห็นเกี่ยวกับการจัดโครงการฯ</t>
  </si>
  <si>
    <t>- 9 -</t>
  </si>
  <si>
    <t>- 10 -</t>
  </si>
  <si>
    <t>บริการด้านใดที่สำนักพิมพ์มหาวิทยาลัยนเรศวรควรจัดบริการเพิ่มเติมเพื่ออำนวย</t>
  </si>
  <si>
    <t>ความสะดวกในการจัดทำเอกสารสิ่งพิมพ์ทางวิชาการให้กับท่าน</t>
  </si>
  <si>
    <t>ผลการสอบถามข้อมูลการทราบข่าวประชาสัมพันธ์  พบว่า  ผู้ตอบแบบสอบถามส่วนใหญ่ทราบข่าว</t>
  </si>
  <si>
    <t>ก่อนเข้ารับการอบรมผู้เข้าร่วมโครงการมีความรู้ความเข้าใจเกี่ยวกับกิจกรรม ที่จัดในโครงการฯ ภาพรวม</t>
  </si>
  <si>
    <t>จากการสอบถามความต้องการรับบริการที่สำนักพิมพ์มหาวิทยาลัยนเรศวรควรจัดบริการเพิ่มเติมเพื่อ</t>
  </si>
  <si>
    <t>- 11 -</t>
  </si>
  <si>
    <t>- 12 -</t>
  </si>
  <si>
    <t>4.4(1)</t>
  </si>
  <si>
    <t xml:space="preserve">   1.2  ความเหมาะสมของวันจัดโครงการ (วันอังคารที่ 17 พฤศจิกายน 2562)</t>
  </si>
  <si>
    <t xml:space="preserve">   1.3  ความเหมาะสมของระยะเวลาในการจัดโครงการ (09.00 - 12.00 น.)</t>
  </si>
  <si>
    <t xml:space="preserve">ผลการประเมินโครงการส่งเสริมการอ่านหนังสือตำรา ของสำนักพิมพ์มหาวิทยาลัยนเรศวร </t>
  </si>
  <si>
    <t>วันที่ 17 ธันวาคม 2562 เวลา 09.00 - 12.00 น.</t>
  </si>
  <si>
    <t>ณ โรงละคร อาคารเฉลิมพระเกียรติ 72 พรรษา บรมราชินินาถ มหาวิทยาลัยนเรศวร</t>
  </si>
  <si>
    <t xml:space="preserve">        สำนักพิมพ์มหาวิทยาลัยนเรศวร บัณฑิตวิทยาลัย จัดโครงการส่งเสริมการอ่านหนังสือตำรา </t>
  </si>
  <si>
    <t xml:space="preserve">ของสำนักพิมพ์มหาวิทยาลัยนเรศวร เมื่อวันที่ 17 ธันวาคม 2562 ณ โรงละคร อาคารเฉลิมพระเกียรติ 72 พรรษา </t>
  </si>
  <si>
    <t>ตลอดจนผู้ที่สนใจ มีความรู้ความเข้าใจที่ถูกต้องในการอ่านและการนำหนังสือตำราไปใช้ประโยชน์ในด้านต่างๆ อีกทั้ง</t>
  </si>
  <si>
    <t xml:space="preserve">เพื่อเป็นการเผยแพร่หนังสือตำราของสำนักพิมพ์มหาวิทยาลัยนเรศวร ให้เป็นที่รู้จักเพิ่มมากขึ้น </t>
  </si>
  <si>
    <t xml:space="preserve">ผลประเมินการส่งเสริมการอ่านหนังสือตำรา ของสำนักพิมพ์มหาวิทยาลัยนเรศวร    </t>
  </si>
  <si>
    <t>4.3  ความรู้ และความสามารถในการถ่ายทอดความรู้ ของวิทยากรผู้ร่วมเสาวนา</t>
  </si>
  <si>
    <t>4.4  การเข้ารับการอบรมในครั้งนี้เป็นประโยชน์ต่อท่านในการอ่านหนังสือตำราไปใช้ประโยชน์ในด้านต่างๆ</t>
  </si>
  <si>
    <t>4.5  การเข้ารับการอบรมในครั้งนี้เป็นประโยชน์ต่อท่าน ในการอ่าน</t>
  </si>
  <si>
    <t>และนำหนังสือตำราไปใช้ประโยชน์ในด้านต่างๆ</t>
  </si>
  <si>
    <t>4.6  ความคุ้มค่ากับเวลาและต้นทุนที่ต้องเสียไป</t>
  </si>
  <si>
    <t>4. ด้านคุณภาพการให้บริการ (โครงการส่งเสริมการอ่านหนังสือตำราฯ)</t>
  </si>
  <si>
    <r>
      <t>ตาราง 1 แสดงจำนวนและร้อยละของ</t>
    </r>
    <r>
      <rPr>
        <b/>
        <sz val="16"/>
        <rFont val="TH SarabunPSK"/>
        <family val="2"/>
      </rPr>
      <t>ผู้ตอบแบบสอบถาม จำแนกตามสถานภาพ</t>
    </r>
  </si>
  <si>
    <t>ปริญญาตรี</t>
  </si>
  <si>
    <t>ป้ายประชาสัมพันธ์</t>
  </si>
  <si>
    <t>การให้ความรู้ พูดคุยเกี่ยวกับแง่คิดแรงบันดาลใจในการสร้างสรรค์งานเขียน</t>
  </si>
  <si>
    <t>นวัตกรรม</t>
  </si>
  <si>
    <t>คณะเภสัชศาสตร์</t>
  </si>
  <si>
    <t>ปริญญาโท</t>
  </si>
  <si>
    <t>ควรจัดโครงการต่อไป</t>
  </si>
  <si>
    <t>บันทึกข้อความ</t>
  </si>
  <si>
    <t>ปริญญาเอก</t>
  </si>
  <si>
    <t>ได้รับความรู้</t>
  </si>
  <si>
    <t>4.4(21)</t>
  </si>
  <si>
    <t>4.4(33)</t>
  </si>
  <si>
    <t>4.4(39)</t>
  </si>
  <si>
    <t>พื้นที่ในการศึกษาค้นคว้างานของสำนักพิมพ์มหาวิทยาลัยนเรศวรบริการค้นคว้า</t>
  </si>
  <si>
    <t>ที่สะดวกมากยิ่งขึ้นและมีข้อมูลหนังสือที่หลากหลาย</t>
  </si>
  <si>
    <t>สามารถนำมาได้โดยอ้างถึงที่มาก็เพียงพอ</t>
  </si>
  <si>
    <t>รวมถึงการขออนุญาต เช่น สิ่งใดต้องขออนุญาตเป็นลายลักษณ์อักษรหรือสิ่งใด</t>
  </si>
  <si>
    <t>ควรมีการประชาสัมพันธ์มากกว่านี้</t>
  </si>
  <si>
    <t>ก็มีความจำเป็นเช่นกัน</t>
  </si>
  <si>
    <t>การจัดหาหนังสือที่ถูกยืมมากที่สุดมาเพิ่มเติมในห้องสมุด</t>
  </si>
  <si>
    <t>คณิตศาสตร์</t>
  </si>
  <si>
    <t>กองการถ่ายทอดเทคโนโลยี</t>
  </si>
  <si>
    <t>กองถ่ายทอดและเทคโนโลยี</t>
  </si>
  <si>
    <t>Website คณะต้นสังกัด</t>
  </si>
  <si>
    <t>Facebook  สำนักพิมพ์มหาวิทยาลัยนเรศวร</t>
  </si>
  <si>
    <t>พบว่า ผู้ตอบแบบสอบถามส่วนใหญ่ทราบข่าวการจัดโครงการฯ จากข่าวสารประชาสัมพันธ์จากคณะ</t>
  </si>
  <si>
    <t xml:space="preserve">ที่สังกัดมากที่สุด คิดเป็นร้อยละ 18.84 รองลงมาได้แก่  Website บัณฑิตวิทยาลัย และอาจารย์ </t>
  </si>
  <si>
    <t>คิดเป็นร้อยละ 17.39</t>
  </si>
  <si>
    <t>พบว่า ในภาพรวมอยู่ในระดับมาก (ค่าเฉลี่ย 4.43) เมื่อพิจารณาเป็นรายด้าน พบว่า ด้านเจ้าหน้าที่</t>
  </si>
  <si>
    <t>ให้บริการอยู่ในระดับสูงที่สุด (ค่าเฉลี่ย 4.46) รองลงมาได้แก่ ด้านคุณภาพการให้บริการ อยู่ในระดับมากที่สุด</t>
  </si>
  <si>
    <t>(ค่าเฉลี่ย 4.43) และด้านกระบวนการและขั้นตอนการให้บริการ อยู่ในระดับมากที่สุด (ค่าเฉลี่ย 4.34)</t>
  </si>
  <si>
    <t>เมื่อพิจารณารายข้อ พบว่า ความรู้ และความสามารถในการถ่ายทอดความรู้ ของวิทยากร</t>
  </si>
  <si>
    <t xml:space="preserve">ผู้ร่วมเสาวนาอยู่ในระดับมากที่สุด (ค่าเฉลี่ย 4.76) รองลงมาได้แก่ ความสะดวกในการลงทะเบียน </t>
  </si>
  <si>
    <t>อยู่ในระดับมากที่สุด (ค่าเฉลี่ย 4.53) และการเข้ารับการอบรมในครั้งนี้เป็นประโยชน์ต่อท่านในการอ่าน</t>
  </si>
  <si>
    <t xml:space="preserve">หนังสือตำราไปใช้ประโยชน์ในด้านต่างๆ อยู่ในระดับมากที่สุด (ค่าเฉลี่ย 4.51) </t>
  </si>
  <si>
    <t xml:space="preserve">           ของสำนักพิมพ์มหาวิทยาลัยนเรศวร</t>
  </si>
  <si>
    <r>
      <t>ตาราง 6</t>
    </r>
    <r>
      <rPr>
        <b/>
        <sz val="16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และระดับความคิดเห็นเกี่ยวกับการจัดโครงการฯ (N =51)</t>
    </r>
  </si>
  <si>
    <t>4.1 ปัจจุบันท่านเคยอ่านหนังสือ/ตำรา ที่จัดทำโดยสำนักพิมพ์มหาวิทยาลัยนเรศวร</t>
  </si>
  <si>
    <t>4.2 รูปแบบภาพประกอบ หนังสือ/ตำราของสำนักพิมพ์มหาวิทยาลัยนเรศวร</t>
  </si>
  <si>
    <t>4.3 ขนาดรูปเล่ม หนังสือ/ตำราของสำนักพิมพ์มหาวิทยาลัยนเรศวร</t>
  </si>
  <si>
    <t>เฉลี่ยรวมด้านหนังสือ/ตำรา</t>
  </si>
  <si>
    <t xml:space="preserve"> </t>
  </si>
  <si>
    <t>4.5 หนังสือ/ตำรา ที่ท่านสนใจ</t>
  </si>
  <si>
    <t>หมวดมนุษยศาสตร์และสังคมศาสตร์</t>
  </si>
  <si>
    <t>1.ภาษาศาสตร์</t>
  </si>
  <si>
    <t>2.บรรณารักษ์ศาสตร์</t>
  </si>
  <si>
    <t>3.วรรณดี วรรณกรรม</t>
  </si>
  <si>
    <t>4.ศาสนา โหราศาสตร์</t>
  </si>
  <si>
    <t>5.ปรัชญา จิตวิทยา</t>
  </si>
  <si>
    <t>6.ประวัติศาสตร์</t>
  </si>
  <si>
    <t>7.สังคมศาสตร์</t>
  </si>
  <si>
    <t>8.การเมือง การปกครอง</t>
  </si>
  <si>
    <t>9.ศิลปะ ดนตรี</t>
  </si>
  <si>
    <t>10.กีฬา นันทนาการ</t>
  </si>
  <si>
    <t>11.ไทยศึกษา</t>
  </si>
  <si>
    <t>12.การศึกษา</t>
  </si>
  <si>
    <t>13.การวิจัย</t>
  </si>
  <si>
    <t>14.กฎหมาย</t>
  </si>
  <si>
    <t>15.บริหารธุรกิจฯ</t>
  </si>
  <si>
    <t>16.เศรษฐศาสตร์</t>
  </si>
  <si>
    <t>17.การตลาด</t>
  </si>
  <si>
    <t>18.การสื่อสาร/ประชาสัมพันธ์</t>
  </si>
  <si>
    <t>19.บัญชี การเงินการธนาคาร</t>
  </si>
  <si>
    <t>20.งานบุคคล แรงงาน</t>
  </si>
  <si>
    <t>หมวดวิทยาศาสตร์และเทคโนโลยี</t>
  </si>
  <si>
    <t>21.เกษตรกรรม</t>
  </si>
  <si>
    <t>22.สิ่งแวดล้อม</t>
  </si>
  <si>
    <t>23.ภูมิศาสตร์</t>
  </si>
  <si>
    <t>24.การท่องเที่ยว</t>
  </si>
  <si>
    <t>25.พลังงานทดแทน</t>
  </si>
  <si>
    <t>26.วิทยาศาสตร์</t>
  </si>
  <si>
    <t>27.ฟิสิกส์</t>
  </si>
  <si>
    <t>28.เคมี</t>
  </si>
  <si>
    <t>29.ชีววิทยา</t>
  </si>
  <si>
    <t>30.คอมพิวเตอร์ เทคโนโลยี</t>
  </si>
  <si>
    <t>31.วิศวกรรม</t>
  </si>
  <si>
    <t>32.สถาปัตยกรรม</t>
  </si>
  <si>
    <t xml:space="preserve">            เฉลี่ยรวมหมวดมนุษยศาสตร์และสังคมศาสตร์</t>
  </si>
  <si>
    <t xml:space="preserve">            เฉลี่ยรวมหมวดวิทยาศาสตร์และเทคโนโลยี</t>
  </si>
  <si>
    <t>หมวดวิทยาศาสตร์สุขภาพ</t>
  </si>
  <si>
    <t>33.แพทย์</t>
  </si>
  <si>
    <t>34.พยาบาล</t>
  </si>
  <si>
    <t>35.สาธารณสุข</t>
  </si>
  <si>
    <t>36.เภสัชกรรม</t>
  </si>
  <si>
    <t>37.ทันตกรรม</t>
  </si>
  <si>
    <t>38.วิทยาศาสตร์การเกษตร</t>
  </si>
  <si>
    <t>อื่นๆ</t>
  </si>
  <si>
    <t>39.คู่มือเรียน-สอบ</t>
  </si>
  <si>
    <t>40.พจนานุกรม ปทานุกรม สารานุกรม</t>
  </si>
  <si>
    <t xml:space="preserve">       เฉลี่ยรวมหมวดวิทยาศาสตร์สุขภาพ</t>
  </si>
  <si>
    <t>41.คณิตศาสตร์</t>
  </si>
  <si>
    <t xml:space="preserve">       เฉลี่ยรวมหมวดอื่นๆ</t>
  </si>
  <si>
    <t>4.4 ด้านหนังสือ/ตำรา</t>
  </si>
  <si>
    <t>4.4 ราคาจำหน่าย หนังสือ/ตำราของสำนักพิมพ์มหาวิทยาลัยนเรศวร</t>
  </si>
  <si>
    <t xml:space="preserve">            (ตอบได้มากกว่า 1 ข้อ)</t>
  </si>
  <si>
    <t>จากตารางแสดงจำนวน และร้อยละของผู้ตอบแบบสอบถามหมวดวิทยาศาสตร์และเทคโนโลยี</t>
  </si>
  <si>
    <t>41.อื่นๆ คณิตศาสตร์ นวัตกรรม</t>
  </si>
  <si>
    <t>- 1 -</t>
  </si>
  <si>
    <t>- 2 -</t>
  </si>
  <si>
    <t>- 5 -</t>
  </si>
  <si>
    <t>- 8 -</t>
  </si>
  <si>
    <t>อยากให้จัดอบรมหรือให้ความรู้ทางด้านงานเขียน ประเภทแนวคิด ปรัชญา            และนวนิยาย</t>
  </si>
  <si>
    <r>
      <t xml:space="preserve">ตาราง 10 </t>
    </r>
    <r>
      <rPr>
        <b/>
        <sz val="16"/>
        <rFont val="TH SarabunPSK"/>
        <family val="2"/>
      </rPr>
      <t>แสดงจำนวนและร้อยละของผู้ตอบแบบสอบถาม จำแนกตามหนังสือ/ตำรา ที่ท่านสนใจ</t>
    </r>
  </si>
  <si>
    <t xml:space="preserve">        เมื่อพิจารณาเป็นรายคณะ พบว่า ผู้ตอบแบบสอบถามส่วนใหญ่สังกัดคณะสังคมศาสตร์มากที่สุด </t>
  </si>
  <si>
    <t>การจัดโครงการฯ จากข่าวสารประชาสัมพันธ์จากคณะที่สังกัดมากที่สุด คิดเป็นร้อยละ 18.84 รองลงมาได้แก่</t>
  </si>
  <si>
    <t>Website บัณฑิตวิทยาลัย และอาจารย์ คิดเป็นร้อยละ 17.39</t>
  </si>
  <si>
    <t>และด้านกระบวนการและขั้นตอนการให้บริการ อยู่ในระดับมาก (ค่าเฉลี่ย 4.34)</t>
  </si>
  <si>
    <t xml:space="preserve">เมื่อพิจารณารายข้อ พบว่า ความรู้ และความสามารถในการถ่ายทอดความรู้ ของวิทยากร </t>
  </si>
  <si>
    <t>หัวข้อที่ต้องการให้จัดโครงการฯ ครั้งต่อไป ได้แก่ การให้ความรู้ พูดคุยเกี่ยวกับแง่คิดแรงบันดาลใจ</t>
  </si>
  <si>
    <t>ในการสร้างสรรค์งานเขียน และการทำเอกสารประกอบการสอนการใช้ข้อมูลโดยไม่ละเมิดลิขสิทธิ</t>
  </si>
  <si>
    <t>อำนวยความสะดวกในการจัดทำเอกสารสิ่งพิมพ์ทางวิชาการ พบว่า พื้นที่ในการศึกษาค้นคว้างานของสำนักพิมพ์</t>
  </si>
  <si>
    <t>เช่น แบรน กาแฟต่างๆ  ก็มีความจำเป็นเช่นกัน และการจัดหาหนังสือที่ถูกยืมมากที่สุดมาเพิ่มเติมในห้องสมุด</t>
  </si>
  <si>
    <t xml:space="preserve">ส่วนใหญ่สนใจคู่มือเรียน-สอบ คิดเป็นร้อยละ 66.67  รองลงมาได้แก่ พจนานุกรม ปทานุกรม สารานุกรม </t>
  </si>
  <si>
    <t>คิดเป็นร้อยละ 25.00</t>
  </si>
  <si>
    <t xml:space="preserve">เมื่อพิจารณาเป็นรายคณะ  พบว่า  ผู้ตอบแบบสอบถามส่วนใหญ่สังกัดคณะสังคมศาสตร์มากที่สุด </t>
  </si>
  <si>
    <t xml:space="preserve">จากตารางแสดงจำนวนและร้อยละของผู้ตอบแบบสอบถาม จำแนกตามจำแนกตามหนังสือ/ตำรา </t>
  </si>
  <si>
    <t xml:space="preserve">พบว่า  เป้าหมายผู้เข้าร่วมโครงการ จำนวน 100 คน มีผู้เข้าร่วมโครงการ จำนวน 101 คน ผู้ตอบแบบสอบถาม              </t>
  </si>
  <si>
    <t>จำนวน 65 คน คิดเป็นร้อยละ 64.36 ของจำนวนผู้ที่เข้าร่วมโครงการฯ ผู้ตอบแบบสอบถามส่วนใหญ่เป็นนิสิต</t>
  </si>
  <si>
    <t>คิดเป็นร้อยละ 27.69</t>
  </si>
  <si>
    <t xml:space="preserve">คิดเป็นร้อยละ 47.69 รองลงมาได้แก่ คณะวิทยาศาสตร์ คิดเป็นร้อยละ 10.77 และคณะเกษตรศาสตร์ </t>
  </si>
  <si>
    <t>ทรัพยากรธรรมชาติและสิ่งแวดล้อม คิดเป็นร้อยละ 9.23</t>
  </si>
  <si>
    <t>ที่จัดในโครงการฯ ภาพรวม อยู่ในระดับปานกลาง (ค่าเฉลี่ย 3.37) และหลังเข้ารับการอบรมค่าเฉลี่ยความรู้</t>
  </si>
  <si>
    <t xml:space="preserve">ความเข้าใจสูงขึ้น อยู่ในระดับมาก (ค่าเฉลี่ย 4.43) </t>
  </si>
  <si>
    <t>พบว่า ในภาพรวมอยู่ในระดับมาก (ค่าเฉลี่ย 4.26) เมื่อพิจารณาเป็นรายด้าน พบว่า ด้านคุณภาพ</t>
  </si>
  <si>
    <t>(ค่าเฉลี่ย 4.36) และด้านกระบวนการและขั้นตอนการให้บริการ อยู่ในระดับมาก (ค่าเฉลี่ย 4.34)</t>
  </si>
  <si>
    <t>ผู้ร่วมเสาวนาอยู่ในระดับมากที่สุด (ค่าเฉลี่ย 4.66) รองลงมาได้แก่ ความสะดวกในการลงทะเบียน</t>
  </si>
  <si>
    <t xml:space="preserve">หมวดมนุษยศาสตร์และสังคมศาสตร์ ส่วนใหญ่สนใจหนังสือการเมือง การปกครองมากที่สุด </t>
  </si>
  <si>
    <t>คิดเป็นร้อยละ 14.29 รองลงมาได้แก่ การสื่อสาร/ประชาสัมพันธ์ คิดเป็นร้อยละ 12.17</t>
  </si>
  <si>
    <t>รองลงมาได้แก่ ภูมิศาสตร์ คิดเป็นร้อยละ 15.38</t>
  </si>
  <si>
    <t>38.วิทยาศาสตร์การแพทย์</t>
  </si>
  <si>
    <t>คิดเป็นร้อยละ 47.69 รองลงมาได้แก่ คณะวิทยาศาสตร์คิดเป็นร้อยละ 10.77 และคณะเกษตรศาสตร์ ทรัพยากร</t>
  </si>
  <si>
    <t>ธรรมชาติและสิ่งแวดล้อม คิดเป็นร้อยละ 9.23</t>
  </si>
  <si>
    <t>อยู่ในระดับปานกลาง (ค่าเฉลี่ย 3.37) และหลังเข้ารับการอบรมค่าเฉลี่ยความรู้ ความเข้าใจสูงขึ้น อยู่ในระดับมาก</t>
  </si>
  <si>
    <t xml:space="preserve">(ค่าเฉลี่ย 4.43) </t>
  </si>
  <si>
    <t>พบว่า ในภาพรวมอยู่ในระดับมาก (ค่าเฉลี่ย 4.26) เมื่อพิจารณาเป็นรายด้าน พบว่า ด้านเจ้าหน้าที่ให้บริการอยู่ใน</t>
  </si>
  <si>
    <t>ระดับสูงที่สุด (ค่าเฉลี่ย 4.50) รองลงมาได้แก่ ด้านเจ้าหน้าที่ให้บริการ อยู่ในระดับมาก (ค่าเฉลี่ย 4.36) และ</t>
  </si>
  <si>
    <t xml:space="preserve">ผู้เข้าร่วมเสาวนาอยู่ในระดับมากที่สุด (ค่าเฉลี่ย 4.66) รองลงมาได้แก่ ความสะดวกในการลงทะเบียนอยู่ใน </t>
  </si>
  <si>
    <t>พบว่า ส่วนใหญ่สนใจหนังสือ/ตำรา ชีววิทยามากที่สุด คิดเป็นร้อยละ 20.00 รองลงมาได้แก่ ภูมิศาสตร์</t>
  </si>
  <si>
    <t>คิดเป็นร้อยละ 15.38</t>
  </si>
  <si>
    <t>จากตารางแสดงจำนวน และร้อยละของผู้ตอบแบบสอบถามหมวดวิทยาศาสตร์สุขภาพ</t>
  </si>
  <si>
    <t>พบว่า ส่วนใหญ่สนใจหนังสือ/ตำรา วิทยาศาสตร์ทางการแพทย์มากที่สุด คิดเป็นร้อยละ 34.29 รองลงมาได้แก่</t>
  </si>
  <si>
    <t>แพทย์ คิดเป็นร้อยละ 22.86</t>
  </si>
  <si>
    <t>ข้อเสนอแนะเพื่อการปรับปรุงการดำเนินโครงการฯ ครั้งต่อไป พบว่า ควรมีการประชาสัมพันธ์</t>
  </si>
  <si>
    <t>มากกว่านี้และควรจัดโครงการต่อไป</t>
  </si>
  <si>
    <t>(N =65)</t>
  </si>
  <si>
    <t>การให้บริการอยู่ในระดับสูงที่สุด (ค่าเฉลี่ย 4.50) รองลงมาได้แก่ ด้านเจ้าหน้าที่ให้บริการ อยู่ในระดับมาก</t>
  </si>
  <si>
    <t xml:space="preserve">หมวดวิทยาศาสตร์สุขภาพ พบว่า ส่วนใหญ่สนใจหนังสือ/ตำรา วิทยาศาสตร์การแพทย์มากที่สุด </t>
  </si>
  <si>
    <t>คิดเป็นร้อยละ 34.29 รองลงมาได้แก่ แพทย์ คิดเป็นร้อยละ 22.86</t>
  </si>
  <si>
    <t>เลือกขนาดห้องอบรมให้พอดีต่อจำนวนผู้ฟัง</t>
  </si>
  <si>
    <t>การสื่อสาร/ประชาสัมพันธ์ คิดเป็นร้อยละ 12.17</t>
  </si>
  <si>
    <t xml:space="preserve">พบว่า ส่วนใหญ่สนใจหนังสือ/ตำรา การเมือง การปกครองมากที่สุด คิดเป็นร้อยละ 14.29 รองลงมาได้แก่  </t>
  </si>
  <si>
    <t xml:space="preserve">จากตารางแสดงจำนวน และร้อยละของผู้ตอบแบบสอบถามหมวดมนุษยศาสตร์และสังคมศาสตร์ </t>
  </si>
  <si>
    <r>
      <t xml:space="preserve">     ตาราง 3</t>
    </r>
    <r>
      <rPr>
        <b/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</si>
  <si>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r>
      <t>ตาราง 4</t>
    </r>
    <r>
      <rPr>
        <b/>
        <sz val="16"/>
        <rFont val="TH SarabunPSK"/>
        <family val="2"/>
      </rPr>
      <t xml:space="preserve"> แสดงค่าเฉลี่ย ค่าเบี่ยงเบนมาตรฐาน และระดับความรู้ ความเข้าใจเกี่ยวกับกิจกรรมในโครงการฯ </t>
    </r>
  </si>
  <si>
    <t>จากตาราง 4 ก่อนเข้ารับการอบรมผู้เข้าร่วมโครงการมีความรู้ความเข้าใจเกี่ยวกับกิจกรรม</t>
  </si>
  <si>
    <r>
      <t>ตาราง 5</t>
    </r>
    <r>
      <rPr>
        <b/>
        <sz val="16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และระดับความคิดเห็นเกี่ยวกับการจัดโครงการฯ (N =65)</t>
    </r>
  </si>
  <si>
    <r>
      <t xml:space="preserve">ตาราง 6 </t>
    </r>
    <r>
      <rPr>
        <b/>
        <sz val="16"/>
        <rFont val="TH SarabunPSK"/>
        <family val="2"/>
      </rPr>
      <t xml:space="preserve">แสดงจำนวนและร้อยละของผู้ตอบแบบสอบถามข้อมูลการอ่านหนังสือ/ตำรา </t>
    </r>
  </si>
  <si>
    <t>-3 -</t>
  </si>
  <si>
    <t>- 4 -</t>
  </si>
  <si>
    <t xml:space="preserve">บรมราชินีนาถ มหาวิทยาลัยนเรศวร โดยมีวัตถุประสงค์ เพื่อให้นิสิต คณาจารย์ และบุคลากรของมหาวิทยาลัยนเรศวร </t>
  </si>
  <si>
    <t>นิสิต</t>
  </si>
  <si>
    <t>ระดับปริญญาตรี</t>
  </si>
  <si>
    <t>ระดับปริญญาโท</t>
  </si>
  <si>
    <t>ระดับปริญญาเอก</t>
  </si>
  <si>
    <t>คณาจารย์ จำแนกตาม</t>
  </si>
  <si>
    <t>ผู้ตอบแบบสอบถามเป็นนิสิตมากที่สุด คิดเป็นร้อยละ 64.62 รองลงมาได้แก่ คณาจารย์</t>
  </si>
  <si>
    <t>กลุ่มวิทยาศาสตร์และเทคโนโลยี</t>
  </si>
  <si>
    <t>กลุ่มมนุษยศาสตร์และสังคมศาสตร์</t>
  </si>
  <si>
    <t xml:space="preserve">อื่นๆ </t>
  </si>
  <si>
    <r>
      <t xml:space="preserve">ตาราง 2 </t>
    </r>
    <r>
      <rPr>
        <b/>
        <sz val="16"/>
        <rFont val="TH SarabunPSK"/>
        <family val="2"/>
      </rPr>
      <t>แสดงจำนวนและร้อยละของผู้ตอบแบบสอบถามจำแนกตามกลุ่มสาขาวิชา</t>
    </r>
  </si>
  <si>
    <t xml:space="preserve">จากตารางแสดงจำนวนร้อยละของผู้ตอบแบบสอบถาม จำแนกตามกลุ่มสาขาวิชา พบว่า </t>
  </si>
  <si>
    <t xml:space="preserve">ผู้ตอบแบบสอบถามส่วนใหญ่สังกัดกลุ่มมนุษยศาสตร์และสังคมศาสตร์ คิดเป็นร้อยละ 63.08 </t>
  </si>
  <si>
    <t xml:space="preserve">รองลงมาได้แก่ กลุ่มวิทยาศาสตร์และเทคโนโลยี คิดเป็นร้อยละ 21.54 และกลุ่มวิทยาศาสตร์สุขภาพ </t>
  </si>
  <si>
    <t>คิดเป็นร้อยละ 7.69</t>
  </si>
  <si>
    <t>เคย</t>
  </si>
  <si>
    <t>ไม่เคย</t>
  </si>
  <si>
    <t xml:space="preserve">          </t>
  </si>
  <si>
    <t>เหมาะสม</t>
  </si>
  <si>
    <t>ตารางแสดงจำนวนและร้อยละของผู้ตอบแบบสอบถาม จำแนกตามหนังสือ/ตำรา ที่ท่านสนใจ</t>
  </si>
  <si>
    <t xml:space="preserve">หมวดวิทยาศาสตร์และเทคโนโลยี พบว่า ส่วนใหญ่สนใจหนังสือ/ตำรา ชีววิทยามากที่สุด คิดเป็นร้อยละ 20.00 </t>
  </si>
  <si>
    <t xml:space="preserve">จากตารางแสดงจำนวนและร้อยละของผู้ตอบแบบสอบถามจำแนกตามหนังสือ/ตำรา ที่สนใจ พบว่า </t>
  </si>
  <si>
    <t>อยากให้ผู้รับฟังการเสวนาได้มีส่วนร่วมแสดงความคิดเห็นระหว่างการเสวนาในครั้งนี้</t>
  </si>
  <si>
    <t>อยากให้จัดเรื่องของการตรวจสอบลิขสิทธิ์ของภาพหรือ content ออนไลน์</t>
  </si>
  <si>
    <t>การทำเอกสารประกอบการสอนการใช้ข้อมูลโดยไม่ละเมิดลิขสิขสิทธิ์</t>
  </si>
  <si>
    <t xml:space="preserve">บางครั้งเกิดความเมื่อยล้า  ความง่วง เครื่องดื่มชูกำลัง เช่น แบรน กาแฟต่างๆ </t>
  </si>
  <si>
    <t>อนุญาตให้นำเครื่องดื่มอย่างอื่นที่ไม่ใช่น้ำเปล่าเข้าหอสมุดเพราะการอ่านหนังสือ</t>
  </si>
  <si>
    <t xml:space="preserve">มากที่สุด คิดเป็นร้อยละ 64.62 รองลงมาได้แก่ คณาจารย์ คิดเป็นร้อยละ 27.69 </t>
  </si>
  <si>
    <t xml:space="preserve">        ผู้ตอบแบบสอบถามส่วนใหญ่สังกัดกลุ่มมนุษยศาสตร์และสังคมศาสตร์ คิดเป็นร้อยละ 63.08 </t>
  </si>
  <si>
    <t>คิดเป็นร้อยละ ร้อยละ 7.69</t>
  </si>
  <si>
    <t xml:space="preserve">ตำราไปใช้ประโยชน์ในด้านต่างๆ อยู่ในระดับมากที่สุด (ค่าเฉลี่ย 4.62) </t>
  </si>
  <si>
    <t>ระดับมากที่สุด (ค่าเฉลี่ย 4.63) และการเข้ารับการอบรมในครั้งนี้เป็นประโยชน์ต่อการอ่านและนำหนังสือ</t>
  </si>
  <si>
    <t>อยู่ในระดับมากที่สุด (ค่าเฉลี่ย 4.63) และการเข้ารับการอบรมในครั้งนี้เป็นประโยชน์ต่อการอ่าน</t>
  </si>
  <si>
    <t xml:space="preserve">และนำหนังสือตำราไปใช้ประโยชน์ในด้านต่างๆ อยู่ในระดับมากที่สุด (ค่าเฉลี่ย 4.62) </t>
  </si>
  <si>
    <t xml:space="preserve">จากตารางแสดงจำนวน และร้อยละของผู้ตอบแบบสอบถามจำแนกตามหนังสือ/ตำรา ที่สนใจ </t>
  </si>
  <si>
    <t xml:space="preserve">พบว่า เกี่ยวกับความสนใจคู่มือเรียน - สอบ คิดเป็นร้อยละ 66.67 รองลงมาได้แก่ พจนานุกรม ปทานุกรม </t>
  </si>
  <si>
    <t>สารานุกรม คิดเป็นร้อยละ 25.00</t>
  </si>
  <si>
    <t xml:space="preserve">อย่างอื่นที่ไม่ใช่น้ำเปล่าเข้าหอสมุดเพราะการอ่านหนังสือ บางครั้งเกิดความเมื่อยล้า ความง่วง เครื่องดื่มชูกำลัง </t>
  </si>
  <si>
    <t>มหาวิทยาลัยนเรศวรบริการค้นคว้า ที่สะดวกมากยิ่งขึ้นและมีข้อมูลหนังสือที่หลากหลาย อนุญาตให้นำเครื่องดื่ม</t>
  </si>
  <si>
    <t>ที่จัดทำโดยสำนักพิมพ์มหาวิทยาลัยนเรศวร คิดเป็นร้อยละ 60.87</t>
  </si>
  <si>
    <t>ไม่เหมาะสม</t>
  </si>
  <si>
    <t xml:space="preserve">          จากตารางแสดงจำนวนและร้อยละของผู้ตอบแบบสอบถามรูปแบบภาพประกอบ หนังสือ/ตำรา</t>
  </si>
  <si>
    <t xml:space="preserve">          จากตารางแสดงจำนวนและร้อยละของผู้ตอบแบบสอบถามขนาดรูปเล่ม หนังสือ/ตำรา</t>
  </si>
  <si>
    <t xml:space="preserve">          จากตารางแสดงจำนวนและร้อยละของผู้ตอบแบบสอบถามข้อมูลการอ่านหนังสือ/ตำรา</t>
  </si>
  <si>
    <t>ของสำนักพิมพ์มหาวิทยาลัยนเรศวรมีความเหมาะสม คิดเป็นร้อยละ 100.00</t>
  </si>
  <si>
    <t xml:space="preserve">                   จากตารางแสดงจำนวนและร้อยละของผู้ตอบแบบสอบถามข้อมูลการอ่านหนังสือ/ตำรา</t>
  </si>
  <si>
    <t xml:space="preserve">                   จากตารางแสดงจำนวนและร้อยละของผู้ตอบแบบสอบถามรูปแบบภาพประกอบ หนังสือ/ตำรา</t>
  </si>
  <si>
    <t xml:space="preserve">                   จากตารางแสดงจำนวนและร้อยละของผู้ตอบแบบสอบถามขนาดรูปเล่ม หนังสือ/ตำรา</t>
  </si>
  <si>
    <t>ณ โรงละคร อาคารเฉลิมพระเกียรติ 72 พรรษา บรมราชีนีนาถ มหาวิทยาลัยนเรศวร</t>
  </si>
  <si>
    <t xml:space="preserve">ที่จัดทำโดยสำนักพิมพ์มหาวิทยาลัยนเรศวร พบว่า ส่วนใหญ่ เคยอ่านหนังสือ/ตำรา </t>
  </si>
  <si>
    <t>ที่จัดทำโดยสำนักพิมพ์มหาวิทยาลัยนเรศวร พบว่า ส่วนใหญ่ เคยอ่านหนังสือ/ตำรา ที่จัดทำโดยสำนักพิมพ์</t>
  </si>
  <si>
    <t>มหาวิทยาลัยนเรศวร คิดเป็นร้อยละ 60.87 คิดเป็นร้อยละ 60.87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</si>
</sst>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E+00"/>
  </numFmts>
  <fonts count="30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sz val="18"/>
      <color theme="1"/>
      <name val="TH SarabunPSK"/>
      <family val="2"/>
    </font>
    <font>
      <b/>
      <u/>
      <sz val="16"/>
      <color rgb="FF000000"/>
      <name val="TH SarabunPSK"/>
      <family val="2"/>
    </font>
    <font>
      <b/>
      <sz val="14"/>
      <color rgb="FF000000"/>
      <name val="Cordia New"/>
      <family val="2"/>
    </font>
    <font>
      <b/>
      <sz val="8"/>
      <color rgb="FF000000"/>
      <name val="Cordia New"/>
      <family val="2"/>
    </font>
    <font>
      <sz val="14"/>
      <color rgb="FF000000"/>
      <name val="Cordia New"/>
      <family val="2"/>
    </font>
    <font>
      <b/>
      <sz val="12"/>
      <color rgb="FF000000"/>
      <name val="Cordia New"/>
      <family val="2"/>
    </font>
    <font>
      <sz val="16"/>
      <color theme="1"/>
      <name val="Calibri"/>
      <family val="2"/>
      <charset val="222"/>
      <scheme val="minor"/>
    </font>
    <font>
      <sz val="16"/>
      <color theme="0"/>
      <name val="TH SarabunPSK"/>
      <family val="2"/>
    </font>
    <font>
      <b/>
      <sz val="16"/>
      <color theme="1"/>
      <name val="TH SarabunPSK"/>
      <family val="2"/>
    </font>
    <font>
      <b/>
      <sz val="12"/>
      <color rgb="FF000000"/>
      <name val="TH Sarabun New"/>
      <family val="2"/>
    </font>
    <font>
      <b/>
      <i/>
      <sz val="16"/>
      <color theme="1"/>
      <name val="TH SarabunPSK"/>
      <family val="2"/>
    </font>
    <font>
      <i/>
      <sz val="16"/>
      <color theme="1"/>
      <name val="TH SarabunPSK"/>
      <family val="2"/>
    </font>
    <font>
      <b/>
      <sz val="16"/>
      <color theme="1"/>
      <name val="Calibri"/>
      <family val="2"/>
      <charset val="22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9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1" fillId="0" borderId="0" xfId="0" applyFont="1" applyBorder="1"/>
    <xf numFmtId="0" fontId="6" fillId="0" borderId="0" xfId="0" applyFont="1"/>
    <xf numFmtId="0" fontId="1" fillId="0" borderId="13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1" fillId="0" borderId="0" xfId="0" applyFont="1" applyAlignment="1"/>
    <xf numFmtId="0" fontId="9" fillId="0" borderId="0" xfId="0" applyFont="1"/>
    <xf numFmtId="0" fontId="11" fillId="0" borderId="0" xfId="0" applyFont="1"/>
    <xf numFmtId="0" fontId="12" fillId="0" borderId="0" xfId="0" applyFont="1"/>
    <xf numFmtId="2" fontId="1" fillId="0" borderId="1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5" fillId="0" borderId="1" xfId="0" applyFont="1" applyBorder="1"/>
    <xf numFmtId="0" fontId="1" fillId="0" borderId="2" xfId="0" applyFont="1" applyBorder="1"/>
    <xf numFmtId="0" fontId="13" fillId="0" borderId="3" xfId="0" applyFont="1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" fillId="0" borderId="0" xfId="0" applyFont="1" applyAlignment="1">
      <alignment horizontal="left" indent="5"/>
    </xf>
    <xf numFmtId="0" fontId="16" fillId="0" borderId="0" xfId="0" applyFont="1"/>
    <xf numFmtId="0" fontId="1" fillId="0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5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/>
    <xf numFmtId="0" fontId="1" fillId="0" borderId="14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center"/>
    </xf>
    <xf numFmtId="0" fontId="8" fillId="3" borderId="0" xfId="0" applyFont="1" applyFill="1" applyAlignment="1">
      <alignment wrapText="1"/>
    </xf>
    <xf numFmtId="0" fontId="8" fillId="4" borderId="0" xfId="0" applyFont="1" applyFill="1" applyAlignment="1">
      <alignment wrapText="1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/>
    <xf numFmtId="0" fontId="5" fillId="0" borderId="11" xfId="0" applyFont="1" applyBorder="1" applyAlignment="1">
      <alignment horizontal="center"/>
    </xf>
    <xf numFmtId="0" fontId="5" fillId="0" borderId="0" xfId="0" applyFont="1"/>
    <xf numFmtId="0" fontId="1" fillId="0" borderId="13" xfId="0" applyFont="1" applyFill="1" applyBorder="1" applyAlignment="1">
      <alignment horizontal="center"/>
    </xf>
    <xf numFmtId="0" fontId="5" fillId="0" borderId="0" xfId="0" applyFont="1" applyAlignment="1"/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8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6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0" fontId="8" fillId="5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Fill="1" applyBorder="1" applyAlignment="1">
      <alignment horizontal="left" vertical="center"/>
    </xf>
    <xf numFmtId="2" fontId="5" fillId="0" borderId="16" xfId="0" applyNumberFormat="1" applyFont="1" applyBorder="1" applyAlignment="1">
      <alignment horizontal="center"/>
    </xf>
    <xf numFmtId="0" fontId="3" fillId="0" borderId="0" xfId="0" applyFont="1" applyAlignment="1"/>
    <xf numFmtId="2" fontId="5" fillId="0" borderId="14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Fill="1" applyBorder="1" applyAlignment="1"/>
    <xf numFmtId="1" fontId="1" fillId="0" borderId="13" xfId="0" applyNumberFormat="1" applyFont="1" applyFill="1" applyBorder="1" applyAlignment="1">
      <alignment horizontal="center"/>
    </xf>
    <xf numFmtId="0" fontId="19" fillId="7" borderId="0" xfId="0" applyFont="1" applyFill="1" applyAlignment="1">
      <alignment horizontal="center" wrapText="1"/>
    </xf>
    <xf numFmtId="0" fontId="20" fillId="0" borderId="0" xfId="0" applyFont="1" applyAlignment="1">
      <alignment horizontal="center" wrapText="1"/>
    </xf>
    <xf numFmtId="0" fontId="19" fillId="8" borderId="0" xfId="0" applyFont="1" applyFill="1" applyAlignment="1">
      <alignment horizontal="center" wrapText="1"/>
    </xf>
    <xf numFmtId="0" fontId="19" fillId="9" borderId="0" xfId="0" applyFont="1" applyFill="1" applyAlignment="1">
      <alignment horizontal="center" wrapText="1"/>
    </xf>
    <xf numFmtId="0" fontId="19" fillId="10" borderId="0" xfId="0" applyFont="1" applyFill="1" applyAlignment="1">
      <alignment horizontal="center" wrapText="1"/>
    </xf>
    <xf numFmtId="0" fontId="19" fillId="11" borderId="0" xfId="0" applyFont="1" applyFill="1" applyAlignment="1">
      <alignment horizontal="center" wrapText="1"/>
    </xf>
    <xf numFmtId="0" fontId="19" fillId="12" borderId="0" xfId="0" applyFont="1" applyFill="1" applyAlignment="1">
      <alignment horizont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2" fontId="21" fillId="8" borderId="0" xfId="0" applyNumberFormat="1" applyFont="1" applyFill="1" applyAlignment="1">
      <alignment horizontal="center" wrapText="1"/>
    </xf>
    <xf numFmtId="2" fontId="21" fillId="11" borderId="0" xfId="0" applyNumberFormat="1" applyFont="1" applyFill="1" applyAlignment="1">
      <alignment horizontal="center" wrapText="1"/>
    </xf>
    <xf numFmtId="0" fontId="21" fillId="0" borderId="0" xfId="0" applyFont="1" applyAlignment="1">
      <alignment wrapText="1"/>
    </xf>
    <xf numFmtId="0" fontId="21" fillId="8" borderId="0" xfId="0" applyFont="1" applyFill="1" applyAlignment="1">
      <alignment horizontal="center" wrapText="1"/>
    </xf>
    <xf numFmtId="0" fontId="21" fillId="9" borderId="0" xfId="0" applyFont="1" applyFill="1" applyAlignment="1">
      <alignment horizontal="center" wrapText="1"/>
    </xf>
    <xf numFmtId="0" fontId="21" fillId="10" borderId="0" xfId="0" applyFont="1" applyFill="1" applyAlignment="1">
      <alignment horizontal="center" wrapText="1"/>
    </xf>
    <xf numFmtId="0" fontId="21" fillId="11" borderId="0" xfId="0" applyFont="1" applyFill="1" applyAlignment="1">
      <alignment horizontal="center" wrapText="1"/>
    </xf>
    <xf numFmtId="0" fontId="21" fillId="12" borderId="0" xfId="0" applyFont="1" applyFill="1" applyAlignment="1">
      <alignment horizontal="center" wrapText="1"/>
    </xf>
    <xf numFmtId="164" fontId="21" fillId="11" borderId="0" xfId="0" applyNumberFormat="1" applyFont="1" applyFill="1" applyAlignment="1">
      <alignment horizontal="center" wrapText="1"/>
    </xf>
    <xf numFmtId="2" fontId="21" fillId="9" borderId="0" xfId="0" applyNumberFormat="1" applyFont="1" applyFill="1" applyAlignment="1">
      <alignment horizontal="center" wrapText="1"/>
    </xf>
    <xf numFmtId="0" fontId="22" fillId="0" borderId="0" xfId="0" applyFont="1" applyAlignment="1">
      <alignment horizontal="center" wrapText="1"/>
    </xf>
    <xf numFmtId="0" fontId="8" fillId="0" borderId="14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28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/>
    <xf numFmtId="0" fontId="1" fillId="0" borderId="12" xfId="0" applyFont="1" applyFill="1" applyBorder="1" applyAlignment="1"/>
    <xf numFmtId="0" fontId="23" fillId="0" borderId="0" xfId="0" applyFont="1"/>
    <xf numFmtId="0" fontId="5" fillId="13" borderId="13" xfId="0" applyFont="1" applyFill="1" applyBorder="1" applyAlignment="1">
      <alignment horizontal="right"/>
    </xf>
    <xf numFmtId="2" fontId="7" fillId="13" borderId="13" xfId="0" applyNumberFormat="1" applyFont="1" applyFill="1" applyBorder="1" applyAlignment="1">
      <alignment wrapText="1"/>
    </xf>
    <xf numFmtId="0" fontId="8" fillId="7" borderId="14" xfId="0" applyFont="1" applyFill="1" applyBorder="1" applyAlignment="1">
      <alignment wrapText="1"/>
    </xf>
    <xf numFmtId="0" fontId="8" fillId="7" borderId="13" xfId="0" applyFont="1" applyFill="1" applyBorder="1" applyAlignment="1">
      <alignment wrapText="1"/>
    </xf>
    <xf numFmtId="0" fontId="5" fillId="0" borderId="35" xfId="0" applyFont="1" applyBorder="1" applyAlignment="1">
      <alignment horizontal="center"/>
    </xf>
    <xf numFmtId="0" fontId="8" fillId="0" borderId="14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7" borderId="13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14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25" xfId="0" applyFont="1" applyFill="1" applyBorder="1" applyAlignment="1"/>
    <xf numFmtId="0" fontId="1" fillId="0" borderId="26" xfId="0" applyFont="1" applyFill="1" applyBorder="1" applyAlignment="1"/>
    <xf numFmtId="0" fontId="1" fillId="0" borderId="27" xfId="0" applyFont="1" applyFill="1" applyBorder="1" applyAlignment="1"/>
    <xf numFmtId="0" fontId="1" fillId="0" borderId="23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left"/>
    </xf>
    <xf numFmtId="0" fontId="5" fillId="0" borderId="11" xfId="0" applyFont="1" applyFill="1" applyBorder="1" applyAlignment="1"/>
    <xf numFmtId="0" fontId="5" fillId="0" borderId="11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left" wrapText="1"/>
    </xf>
    <xf numFmtId="2" fontId="25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Alignment="1"/>
    <xf numFmtId="0" fontId="5" fillId="0" borderId="0" xfId="0" applyFont="1" applyAlignment="1"/>
    <xf numFmtId="0" fontId="1" fillId="0" borderId="0" xfId="0" applyFont="1" applyBorder="1" applyAlignment="1">
      <alignment wrapText="1"/>
    </xf>
    <xf numFmtId="0" fontId="1" fillId="0" borderId="14" xfId="0" applyFont="1" applyBorder="1" applyAlignment="1">
      <alignment horizontal="center" vertical="top" wrapText="1"/>
    </xf>
    <xf numFmtId="2" fontId="25" fillId="0" borderId="7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5" borderId="0" xfId="0" applyFont="1" applyFill="1" applyBorder="1" applyAlignment="1">
      <alignment wrapText="1"/>
    </xf>
    <xf numFmtId="0" fontId="26" fillId="0" borderId="0" xfId="0" applyFont="1" applyBorder="1" applyAlignment="1">
      <alignment vertical="top" wrapText="1"/>
    </xf>
    <xf numFmtId="0" fontId="26" fillId="0" borderId="23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2" fontId="5" fillId="15" borderId="0" xfId="0" applyNumberFormat="1" applyFont="1" applyFill="1" applyAlignment="1">
      <alignment wrapText="1"/>
    </xf>
    <xf numFmtId="2" fontId="5" fillId="3" borderId="0" xfId="0" applyNumberFormat="1" applyFont="1" applyFill="1" applyAlignment="1">
      <alignment wrapText="1"/>
    </xf>
    <xf numFmtId="0" fontId="26" fillId="7" borderId="13" xfId="0" applyFont="1" applyFill="1" applyBorder="1" applyAlignment="1">
      <alignment vertical="top" wrapText="1"/>
    </xf>
    <xf numFmtId="2" fontId="7" fillId="7" borderId="13" xfId="0" applyNumberFormat="1" applyFont="1" applyFill="1" applyBorder="1" applyAlignment="1">
      <alignment wrapText="1"/>
    </xf>
    <xf numFmtId="2" fontId="5" fillId="7" borderId="0" xfId="0" applyNumberFormat="1" applyFont="1" applyFill="1" applyAlignment="1">
      <alignment wrapText="1"/>
    </xf>
    <xf numFmtId="0" fontId="26" fillId="7" borderId="13" xfId="0" applyFont="1" applyFill="1" applyBorder="1" applyAlignment="1">
      <alignment horizontal="center" vertical="top" wrapText="1"/>
    </xf>
    <xf numFmtId="0" fontId="8" fillId="6" borderId="14" xfId="0" applyFont="1" applyFill="1" applyBorder="1" applyAlignment="1">
      <alignment wrapText="1"/>
    </xf>
    <xf numFmtId="0" fontId="8" fillId="6" borderId="13" xfId="0" applyFont="1" applyFill="1" applyBorder="1" applyAlignment="1">
      <alignment vertical="top" wrapText="1"/>
    </xf>
    <xf numFmtId="0" fontId="8" fillId="6" borderId="13" xfId="0" applyFont="1" applyFill="1" applyBorder="1" applyAlignment="1">
      <alignment wrapText="1"/>
    </xf>
    <xf numFmtId="0" fontId="26" fillId="6" borderId="13" xfId="0" applyFont="1" applyFill="1" applyBorder="1" applyAlignment="1">
      <alignment horizontal="center" vertical="top" wrapText="1"/>
    </xf>
    <xf numFmtId="0" fontId="8" fillId="6" borderId="14" xfId="0" applyFont="1" applyFill="1" applyBorder="1" applyAlignment="1">
      <alignment horizontal="center" wrapText="1"/>
    </xf>
    <xf numFmtId="0" fontId="8" fillId="6" borderId="13" xfId="0" applyFont="1" applyFill="1" applyBorder="1" applyAlignment="1">
      <alignment horizontal="center" vertical="top" wrapText="1"/>
    </xf>
    <xf numFmtId="0" fontId="8" fillId="6" borderId="13" xfId="0" applyFont="1" applyFill="1" applyBorder="1" applyAlignment="1">
      <alignment horizontal="center" wrapText="1"/>
    </xf>
    <xf numFmtId="0" fontId="8" fillId="6" borderId="0" xfId="0" applyFont="1" applyFill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25" fillId="0" borderId="20" xfId="0" applyFont="1" applyFill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/>
    <xf numFmtId="2" fontId="27" fillId="0" borderId="10" xfId="0" applyNumberFormat="1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2" fontId="6" fillId="0" borderId="0" xfId="0" applyNumberFormat="1" applyFont="1"/>
    <xf numFmtId="2" fontId="27" fillId="0" borderId="13" xfId="0" applyNumberFormat="1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23" xfId="0" applyFont="1" applyBorder="1" applyAlignment="1"/>
    <xf numFmtId="0" fontId="27" fillId="0" borderId="13" xfId="0" applyFont="1" applyBorder="1" applyAlignment="1">
      <alignment horizontal="center"/>
    </xf>
    <xf numFmtId="2" fontId="28" fillId="0" borderId="13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13" fillId="0" borderId="0" xfId="0" applyFont="1"/>
    <xf numFmtId="0" fontId="29" fillId="0" borderId="0" xfId="0" applyFont="1"/>
    <xf numFmtId="0" fontId="13" fillId="0" borderId="0" xfId="0" applyFont="1" applyAlignment="1"/>
    <xf numFmtId="0" fontId="13" fillId="0" borderId="0" xfId="0" applyFont="1" applyAlignment="1">
      <alignment vertical="center"/>
    </xf>
    <xf numFmtId="0" fontId="26" fillId="7" borderId="13" xfId="0" applyFont="1" applyFill="1" applyBorder="1" applyAlignment="1">
      <alignment horizontal="right" vertical="top" wrapText="1"/>
    </xf>
    <xf numFmtId="0" fontId="1" fillId="0" borderId="13" xfId="0" applyFont="1" applyBorder="1"/>
    <xf numFmtId="0" fontId="26" fillId="16" borderId="13" xfId="0" applyFont="1" applyFill="1" applyBorder="1" applyAlignment="1">
      <alignment horizontal="right" vertical="top" wrapText="1"/>
    </xf>
    <xf numFmtId="0" fontId="8" fillId="16" borderId="14" xfId="0" applyFont="1" applyFill="1" applyBorder="1" applyAlignment="1">
      <alignment wrapText="1"/>
    </xf>
    <xf numFmtId="0" fontId="26" fillId="11" borderId="13" xfId="0" applyFont="1" applyFill="1" applyBorder="1" applyAlignment="1">
      <alignment horizontal="right" vertical="top" wrapText="1"/>
    </xf>
    <xf numFmtId="0" fontId="8" fillId="11" borderId="14" xfId="0" applyFont="1" applyFill="1" applyBorder="1" applyAlignment="1">
      <alignment wrapText="1"/>
    </xf>
    <xf numFmtId="0" fontId="1" fillId="0" borderId="25" xfId="0" applyFont="1" applyBorder="1"/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vertical="top" wrapText="1"/>
    </xf>
    <xf numFmtId="0" fontId="8" fillId="6" borderId="0" xfId="0" applyFont="1" applyFill="1" applyBorder="1" applyAlignment="1">
      <alignment wrapText="1"/>
    </xf>
    <xf numFmtId="0" fontId="26" fillId="11" borderId="13" xfId="0" applyFont="1" applyFill="1" applyBorder="1" applyAlignment="1">
      <alignment vertical="top" wrapText="1"/>
    </xf>
    <xf numFmtId="0" fontId="8" fillId="11" borderId="13" xfId="0" applyFont="1" applyFill="1" applyBorder="1" applyAlignment="1">
      <alignment vertical="top" wrapText="1"/>
    </xf>
    <xf numFmtId="0" fontId="8" fillId="11" borderId="13" xfId="0" applyFont="1" applyFill="1" applyBorder="1" applyAlignment="1">
      <alignment wrapText="1"/>
    </xf>
    <xf numFmtId="0" fontId="8" fillId="16" borderId="13" xfId="0" applyFont="1" applyFill="1" applyBorder="1" applyAlignment="1">
      <alignment vertical="top" wrapText="1"/>
    </xf>
    <xf numFmtId="0" fontId="8" fillId="16" borderId="13" xfId="0" applyFont="1" applyFill="1" applyBorder="1" applyAlignment="1">
      <alignment wrapText="1"/>
    </xf>
    <xf numFmtId="0" fontId="1" fillId="0" borderId="11" xfId="0" applyFont="1" applyBorder="1"/>
    <xf numFmtId="0" fontId="1" fillId="0" borderId="25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8" fillId="5" borderId="0" xfId="0" applyFont="1" applyFill="1" applyBorder="1" applyAlignment="1">
      <alignment vertical="top" wrapText="1"/>
    </xf>
    <xf numFmtId="0" fontId="8" fillId="5" borderId="0" xfId="0" applyFont="1" applyFill="1" applyAlignment="1">
      <alignment vertical="top" wrapText="1"/>
    </xf>
    <xf numFmtId="49" fontId="1" fillId="0" borderId="0" xfId="0" applyNumberFormat="1" applyFont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5" xfId="0" applyFont="1" applyBorder="1" applyAlignment="1">
      <alignment wrapText="1"/>
    </xf>
    <xf numFmtId="0" fontId="1" fillId="0" borderId="10" xfId="0" applyFont="1" applyBorder="1"/>
    <xf numFmtId="0" fontId="1" fillId="0" borderId="14" xfId="0" applyFont="1" applyBorder="1"/>
    <xf numFmtId="2" fontId="7" fillId="17" borderId="0" xfId="0" applyNumberFormat="1" applyFont="1" applyFill="1" applyBorder="1" applyAlignment="1">
      <alignment wrapText="1"/>
    </xf>
    <xf numFmtId="2" fontId="27" fillId="0" borderId="7" xfId="0" applyNumberFormat="1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49" fontId="5" fillId="0" borderId="0" xfId="0" applyNumberFormat="1" applyFont="1" applyAlignment="1"/>
    <xf numFmtId="0" fontId="5" fillId="0" borderId="14" xfId="0" applyFont="1" applyBorder="1" applyAlignment="1">
      <alignment horizontal="center"/>
    </xf>
    <xf numFmtId="0" fontId="25" fillId="0" borderId="1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5" fillId="0" borderId="13" xfId="0" applyFont="1" applyFill="1" applyBorder="1" applyAlignment="1">
      <alignment horizontal="center" vertical="center"/>
    </xf>
    <xf numFmtId="0" fontId="25" fillId="0" borderId="5" xfId="0" applyFont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2" fillId="0" borderId="0" xfId="0" applyNumberFormat="1" applyFont="1" applyAlignment="1"/>
    <xf numFmtId="0" fontId="1" fillId="0" borderId="35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35" xfId="0" applyFont="1" applyBorder="1"/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5" xfId="0" applyFont="1" applyFill="1" applyBorder="1" applyAlignment="1"/>
    <xf numFmtId="0" fontId="12" fillId="0" borderId="27" xfId="0" applyFont="1" applyFill="1" applyBorder="1" applyAlignment="1"/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1" fillId="0" borderId="13" xfId="0" applyFont="1" applyFill="1" applyBorder="1" applyAlignment="1"/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25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25" fillId="0" borderId="0" xfId="0" applyFont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2" fontId="28" fillId="0" borderId="31" xfId="0" applyNumberFormat="1" applyFont="1" applyBorder="1" applyAlignment="1">
      <alignment horizontal="center" vertical="top"/>
    </xf>
    <xf numFmtId="2" fontId="28" fillId="0" borderId="27" xfId="0" applyNumberFormat="1" applyFont="1" applyBorder="1" applyAlignment="1">
      <alignment horizontal="center" vertical="top"/>
    </xf>
    <xf numFmtId="2" fontId="28" fillId="0" borderId="35" xfId="0" applyNumberFormat="1" applyFont="1" applyBorder="1" applyAlignment="1">
      <alignment horizontal="center" vertical="top"/>
    </xf>
    <xf numFmtId="2" fontId="28" fillId="0" borderId="14" xfId="0" applyNumberFormat="1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25" fillId="0" borderId="4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1" fillId="0" borderId="13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25" fillId="0" borderId="32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32" xfId="0" applyFont="1" applyFill="1" applyBorder="1" applyAlignment="1"/>
    <xf numFmtId="0" fontId="5" fillId="0" borderId="33" xfId="0" applyFont="1" applyFill="1" applyBorder="1" applyAlignment="1"/>
    <xf numFmtId="0" fontId="5" fillId="0" borderId="34" xfId="0" applyFont="1" applyFill="1" applyBorder="1" applyAlignment="1"/>
    <xf numFmtId="0" fontId="25" fillId="0" borderId="26" xfId="0" applyFont="1" applyBorder="1" applyAlignment="1">
      <alignment horizontal="left"/>
    </xf>
    <xf numFmtId="0" fontId="5" fillId="0" borderId="3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0" xfId="0" applyFont="1" applyAlignment="1"/>
    <xf numFmtId="0" fontId="1" fillId="0" borderId="29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5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36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23" xfId="0" applyFont="1" applyBorder="1" applyAlignment="1">
      <alignment horizontal="left"/>
    </xf>
    <xf numFmtId="0" fontId="1" fillId="0" borderId="36" xfId="0" applyFont="1" applyFill="1" applyBorder="1" applyAlignment="1"/>
    <xf numFmtId="0" fontId="1" fillId="0" borderId="0" xfId="0" applyFont="1" applyFill="1" applyBorder="1" applyAlignment="1"/>
    <xf numFmtId="0" fontId="1" fillId="0" borderId="15" xfId="0" applyFont="1" applyFill="1" applyBorder="1" applyAlignment="1"/>
    <xf numFmtId="0" fontId="1" fillId="0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99"/>
      <color rgb="FFF8BFA6"/>
      <color rgb="FFF0F5A9"/>
      <color rgb="FFF8D6E5"/>
      <color rgb="FFEDADE4"/>
      <color rgb="FFEB7D9C"/>
      <color rgb="FFB1CAD9"/>
      <color rgb="FFFFCC99"/>
      <color rgb="FF7679FA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285748</xdr:colOff>
      <xdr:row>14</xdr:row>
      <xdr:rowOff>0</xdr:rowOff>
    </xdr:from>
    <xdr:ext cx="238125" cy="174625"/>
    <xdr:sp macro="" textlink="">
      <xdr:nvSpPr>
        <xdr:cNvPr id="2" name="TextBox 1"/>
        <xdr:cNvSpPr txBox="1"/>
      </xdr:nvSpPr>
      <xdr:spPr>
        <a:xfrm>
          <a:off x="5600698" y="4467225"/>
          <a:ext cx="238125" cy="174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14</xdr:row>
      <xdr:rowOff>0</xdr:rowOff>
    </xdr:from>
    <xdr:ext cx="238125" cy="172227"/>
    <xdr:sp macro="" textlink="">
      <xdr:nvSpPr>
        <xdr:cNvPr id="3" name="TextBox 2"/>
        <xdr:cNvSpPr txBox="1"/>
      </xdr:nvSpPr>
      <xdr:spPr>
        <a:xfrm>
          <a:off x="5600698" y="4467225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14</xdr:row>
      <xdr:rowOff>0</xdr:rowOff>
    </xdr:from>
    <xdr:ext cx="238125" cy="172227"/>
    <xdr:sp macro="" textlink="">
      <xdr:nvSpPr>
        <xdr:cNvPr id="4" name="TextBox 3"/>
        <xdr:cNvSpPr txBox="1"/>
      </xdr:nvSpPr>
      <xdr:spPr>
        <a:xfrm>
          <a:off x="5600698" y="4467225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14</xdr:row>
      <xdr:rowOff>0</xdr:rowOff>
    </xdr:from>
    <xdr:ext cx="238125" cy="172227"/>
    <xdr:sp macro="" textlink="">
      <xdr:nvSpPr>
        <xdr:cNvPr id="5" name="TextBox 4"/>
        <xdr:cNvSpPr txBox="1"/>
      </xdr:nvSpPr>
      <xdr:spPr>
        <a:xfrm>
          <a:off x="5600698" y="4467225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14</xdr:row>
      <xdr:rowOff>0</xdr:rowOff>
    </xdr:from>
    <xdr:ext cx="238125" cy="174625"/>
    <xdr:sp macro="" textlink="">
      <xdr:nvSpPr>
        <xdr:cNvPr id="6" name="TextBox 5"/>
        <xdr:cNvSpPr txBox="1"/>
      </xdr:nvSpPr>
      <xdr:spPr>
        <a:xfrm>
          <a:off x="5600698" y="10229850"/>
          <a:ext cx="238125" cy="174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14</xdr:row>
      <xdr:rowOff>0</xdr:rowOff>
    </xdr:from>
    <xdr:ext cx="238125" cy="172227"/>
    <xdr:sp macro="" textlink="">
      <xdr:nvSpPr>
        <xdr:cNvPr id="7" name="TextBox 6"/>
        <xdr:cNvSpPr txBox="1"/>
      </xdr:nvSpPr>
      <xdr:spPr>
        <a:xfrm>
          <a:off x="5600698" y="10229850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14</xdr:row>
      <xdr:rowOff>0</xdr:rowOff>
    </xdr:from>
    <xdr:ext cx="238125" cy="172227"/>
    <xdr:sp macro="" textlink="">
      <xdr:nvSpPr>
        <xdr:cNvPr id="8" name="TextBox 7"/>
        <xdr:cNvSpPr txBox="1"/>
      </xdr:nvSpPr>
      <xdr:spPr>
        <a:xfrm>
          <a:off x="5600698" y="10229850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14</xdr:row>
      <xdr:rowOff>0</xdr:rowOff>
    </xdr:from>
    <xdr:ext cx="238125" cy="172227"/>
    <xdr:sp macro="" textlink="">
      <xdr:nvSpPr>
        <xdr:cNvPr id="9" name="TextBox 8"/>
        <xdr:cNvSpPr txBox="1"/>
      </xdr:nvSpPr>
      <xdr:spPr>
        <a:xfrm>
          <a:off x="5600698" y="10229850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285748</xdr:colOff>
      <xdr:row>11</xdr:row>
      <xdr:rowOff>55562</xdr:rowOff>
    </xdr:from>
    <xdr:ext cx="238125" cy="174625"/>
    <xdr:sp macro="" textlink="">
      <xdr:nvSpPr>
        <xdr:cNvPr id="2" name="TextBox 1"/>
        <xdr:cNvSpPr txBox="1"/>
      </xdr:nvSpPr>
      <xdr:spPr>
        <a:xfrm>
          <a:off x="5262561" y="3889375"/>
          <a:ext cx="238125" cy="174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12</xdr:row>
      <xdr:rowOff>0</xdr:rowOff>
    </xdr:from>
    <xdr:ext cx="238125" cy="172227"/>
    <xdr:sp macro="" textlink="">
      <xdr:nvSpPr>
        <xdr:cNvPr id="3" name="TextBox 2"/>
        <xdr:cNvSpPr txBox="1"/>
      </xdr:nvSpPr>
      <xdr:spPr>
        <a:xfrm>
          <a:off x="5262561" y="4159250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12</xdr:row>
      <xdr:rowOff>0</xdr:rowOff>
    </xdr:from>
    <xdr:ext cx="238125" cy="172227"/>
    <xdr:sp macro="" textlink="">
      <xdr:nvSpPr>
        <xdr:cNvPr id="4" name="TextBox 3"/>
        <xdr:cNvSpPr txBox="1"/>
      </xdr:nvSpPr>
      <xdr:spPr>
        <a:xfrm>
          <a:off x="5262561" y="4429125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12</xdr:row>
      <xdr:rowOff>0</xdr:rowOff>
    </xdr:from>
    <xdr:ext cx="238125" cy="172227"/>
    <xdr:sp macro="" textlink="">
      <xdr:nvSpPr>
        <xdr:cNvPr id="5" name="TextBox 4"/>
        <xdr:cNvSpPr txBox="1"/>
      </xdr:nvSpPr>
      <xdr:spPr>
        <a:xfrm>
          <a:off x="5262561" y="6318250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21</xdr:row>
      <xdr:rowOff>0</xdr:rowOff>
    </xdr:from>
    <xdr:ext cx="238125" cy="174625"/>
    <xdr:sp macro="" textlink="">
      <xdr:nvSpPr>
        <xdr:cNvPr id="6" name="TextBox 5"/>
        <xdr:cNvSpPr txBox="1"/>
      </xdr:nvSpPr>
      <xdr:spPr>
        <a:xfrm>
          <a:off x="5865811" y="4159250"/>
          <a:ext cx="238125" cy="174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21</xdr:row>
      <xdr:rowOff>0</xdr:rowOff>
    </xdr:from>
    <xdr:ext cx="238125" cy="172227"/>
    <xdr:sp macro="" textlink="">
      <xdr:nvSpPr>
        <xdr:cNvPr id="7" name="TextBox 6"/>
        <xdr:cNvSpPr txBox="1"/>
      </xdr:nvSpPr>
      <xdr:spPr>
        <a:xfrm>
          <a:off x="5865811" y="4405313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21</xdr:row>
      <xdr:rowOff>0</xdr:rowOff>
    </xdr:from>
    <xdr:ext cx="238125" cy="172227"/>
    <xdr:sp macro="" textlink="">
      <xdr:nvSpPr>
        <xdr:cNvPr id="8" name="TextBox 7"/>
        <xdr:cNvSpPr txBox="1"/>
      </xdr:nvSpPr>
      <xdr:spPr>
        <a:xfrm>
          <a:off x="5865811" y="4405313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21</xdr:row>
      <xdr:rowOff>0</xdr:rowOff>
    </xdr:from>
    <xdr:ext cx="238125" cy="172227"/>
    <xdr:sp macro="" textlink="">
      <xdr:nvSpPr>
        <xdr:cNvPr id="9" name="TextBox 8"/>
        <xdr:cNvSpPr txBox="1"/>
      </xdr:nvSpPr>
      <xdr:spPr>
        <a:xfrm>
          <a:off x="5865811" y="4762500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11</xdr:row>
      <xdr:rowOff>55562</xdr:rowOff>
    </xdr:from>
    <xdr:ext cx="238125" cy="174625"/>
    <xdr:sp macro="" textlink="">
      <xdr:nvSpPr>
        <xdr:cNvPr id="10" name="TextBox 9"/>
        <xdr:cNvSpPr txBox="1"/>
      </xdr:nvSpPr>
      <xdr:spPr>
        <a:xfrm>
          <a:off x="5857873" y="4484687"/>
          <a:ext cx="238125" cy="174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12</xdr:row>
      <xdr:rowOff>0</xdr:rowOff>
    </xdr:from>
    <xdr:ext cx="238125" cy="172227"/>
    <xdr:sp macro="" textlink="">
      <xdr:nvSpPr>
        <xdr:cNvPr id="11" name="TextBox 10"/>
        <xdr:cNvSpPr txBox="1"/>
      </xdr:nvSpPr>
      <xdr:spPr>
        <a:xfrm>
          <a:off x="5857873" y="4733925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12</xdr:row>
      <xdr:rowOff>0</xdr:rowOff>
    </xdr:from>
    <xdr:ext cx="238125" cy="172227"/>
    <xdr:sp macro="" textlink="">
      <xdr:nvSpPr>
        <xdr:cNvPr id="12" name="TextBox 11"/>
        <xdr:cNvSpPr txBox="1"/>
      </xdr:nvSpPr>
      <xdr:spPr>
        <a:xfrm>
          <a:off x="5857873" y="4733925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12</xdr:row>
      <xdr:rowOff>55562</xdr:rowOff>
    </xdr:from>
    <xdr:ext cx="238125" cy="172227"/>
    <xdr:sp macro="" textlink="">
      <xdr:nvSpPr>
        <xdr:cNvPr id="13" name="TextBox 12"/>
        <xdr:cNvSpPr txBox="1"/>
      </xdr:nvSpPr>
      <xdr:spPr>
        <a:xfrm>
          <a:off x="5857873" y="5703887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25</xdr:row>
      <xdr:rowOff>0</xdr:rowOff>
    </xdr:from>
    <xdr:ext cx="238125" cy="174625"/>
    <xdr:sp macro="" textlink="">
      <xdr:nvSpPr>
        <xdr:cNvPr id="14" name="TextBox 13"/>
        <xdr:cNvSpPr txBox="1"/>
      </xdr:nvSpPr>
      <xdr:spPr>
        <a:xfrm>
          <a:off x="5607048" y="3605212"/>
          <a:ext cx="238125" cy="174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25</xdr:row>
      <xdr:rowOff>0</xdr:rowOff>
    </xdr:from>
    <xdr:ext cx="238125" cy="172227"/>
    <xdr:sp macro="" textlink="">
      <xdr:nvSpPr>
        <xdr:cNvPr id="15" name="TextBox 14"/>
        <xdr:cNvSpPr txBox="1"/>
      </xdr:nvSpPr>
      <xdr:spPr>
        <a:xfrm>
          <a:off x="5607048" y="3854450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25</xdr:row>
      <xdr:rowOff>0</xdr:rowOff>
    </xdr:from>
    <xdr:ext cx="238125" cy="172227"/>
    <xdr:sp macro="" textlink="">
      <xdr:nvSpPr>
        <xdr:cNvPr id="16" name="TextBox 15"/>
        <xdr:cNvSpPr txBox="1"/>
      </xdr:nvSpPr>
      <xdr:spPr>
        <a:xfrm>
          <a:off x="5607048" y="3854450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25</xdr:row>
      <xdr:rowOff>0</xdr:rowOff>
    </xdr:from>
    <xdr:ext cx="238125" cy="172227"/>
    <xdr:sp macro="" textlink="">
      <xdr:nvSpPr>
        <xdr:cNvPr id="17" name="TextBox 16"/>
        <xdr:cNvSpPr txBox="1"/>
      </xdr:nvSpPr>
      <xdr:spPr>
        <a:xfrm>
          <a:off x="5607048" y="3854450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25</xdr:row>
      <xdr:rowOff>0</xdr:rowOff>
    </xdr:from>
    <xdr:ext cx="238125" cy="174625"/>
    <xdr:sp macro="" textlink="">
      <xdr:nvSpPr>
        <xdr:cNvPr id="18" name="TextBox 17"/>
        <xdr:cNvSpPr txBox="1"/>
      </xdr:nvSpPr>
      <xdr:spPr>
        <a:xfrm>
          <a:off x="5607048" y="4489450"/>
          <a:ext cx="238125" cy="174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25</xdr:row>
      <xdr:rowOff>0</xdr:rowOff>
    </xdr:from>
    <xdr:ext cx="238125" cy="172227"/>
    <xdr:sp macro="" textlink="">
      <xdr:nvSpPr>
        <xdr:cNvPr id="19" name="TextBox 18"/>
        <xdr:cNvSpPr txBox="1"/>
      </xdr:nvSpPr>
      <xdr:spPr>
        <a:xfrm>
          <a:off x="5607048" y="4489450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25</xdr:row>
      <xdr:rowOff>0</xdr:rowOff>
    </xdr:from>
    <xdr:ext cx="238125" cy="172227"/>
    <xdr:sp macro="" textlink="">
      <xdr:nvSpPr>
        <xdr:cNvPr id="20" name="TextBox 19"/>
        <xdr:cNvSpPr txBox="1"/>
      </xdr:nvSpPr>
      <xdr:spPr>
        <a:xfrm>
          <a:off x="5607048" y="4489450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25</xdr:row>
      <xdr:rowOff>0</xdr:rowOff>
    </xdr:from>
    <xdr:ext cx="238125" cy="172227"/>
    <xdr:sp macro="" textlink="">
      <xdr:nvSpPr>
        <xdr:cNvPr id="21" name="TextBox 20"/>
        <xdr:cNvSpPr txBox="1"/>
      </xdr:nvSpPr>
      <xdr:spPr>
        <a:xfrm>
          <a:off x="5607048" y="4489450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25</xdr:row>
      <xdr:rowOff>0</xdr:rowOff>
    </xdr:from>
    <xdr:ext cx="238125" cy="174625"/>
    <xdr:sp macro="" textlink="">
      <xdr:nvSpPr>
        <xdr:cNvPr id="22" name="TextBox 21"/>
        <xdr:cNvSpPr txBox="1"/>
      </xdr:nvSpPr>
      <xdr:spPr>
        <a:xfrm>
          <a:off x="5607048" y="3605212"/>
          <a:ext cx="238125" cy="174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25</xdr:row>
      <xdr:rowOff>0</xdr:rowOff>
    </xdr:from>
    <xdr:ext cx="238125" cy="172227"/>
    <xdr:sp macro="" textlink="">
      <xdr:nvSpPr>
        <xdr:cNvPr id="23" name="TextBox 22"/>
        <xdr:cNvSpPr txBox="1"/>
      </xdr:nvSpPr>
      <xdr:spPr>
        <a:xfrm>
          <a:off x="5607048" y="3854450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25</xdr:row>
      <xdr:rowOff>0</xdr:rowOff>
    </xdr:from>
    <xdr:ext cx="238125" cy="172227"/>
    <xdr:sp macro="" textlink="">
      <xdr:nvSpPr>
        <xdr:cNvPr id="24" name="TextBox 23"/>
        <xdr:cNvSpPr txBox="1"/>
      </xdr:nvSpPr>
      <xdr:spPr>
        <a:xfrm>
          <a:off x="5607048" y="3854450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25</xdr:row>
      <xdr:rowOff>0</xdr:rowOff>
    </xdr:from>
    <xdr:ext cx="238125" cy="172227"/>
    <xdr:sp macro="" textlink="">
      <xdr:nvSpPr>
        <xdr:cNvPr id="25" name="TextBox 24"/>
        <xdr:cNvSpPr txBox="1"/>
      </xdr:nvSpPr>
      <xdr:spPr>
        <a:xfrm>
          <a:off x="5607048" y="3910012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185738</xdr:colOff>
      <xdr:row>5</xdr:row>
      <xdr:rowOff>229394</xdr:rowOff>
    </xdr:from>
    <xdr:ext cx="65" cy="172227"/>
    <xdr:sp macro="" textlink="">
      <xdr:nvSpPr>
        <xdr:cNvPr id="2" name="TextBox 1"/>
        <xdr:cNvSpPr txBox="1"/>
      </xdr:nvSpPr>
      <xdr:spPr>
        <a:xfrm>
          <a:off x="3995738" y="175339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180975</xdr:colOff>
          <xdr:row>5</xdr:row>
          <xdr:rowOff>247650</xdr:rowOff>
        </xdr:from>
        <xdr:to>
          <xdr:col>5</xdr:col>
          <xdr:colOff>323850</xdr:colOff>
          <xdr:row>6</xdr:row>
          <xdr:rowOff>57150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142560</xdr:colOff>
      <xdr:row>3</xdr:row>
      <xdr:rowOff>87313</xdr:rowOff>
    </xdr:from>
    <xdr:ext cx="190815" cy="182561"/>
    <xdr:sp macro="" textlink="">
      <xdr:nvSpPr>
        <xdr:cNvPr id="2" name="TextBox 1"/>
        <xdr:cNvSpPr txBox="1"/>
      </xdr:nvSpPr>
      <xdr:spPr>
        <a:xfrm>
          <a:off x="4484373" y="1008063"/>
          <a:ext cx="190815" cy="1825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134937</xdr:colOff>
      <xdr:row>29</xdr:row>
      <xdr:rowOff>0</xdr:rowOff>
    </xdr:from>
    <xdr:ext cx="206375" cy="198437"/>
    <xdr:sp macro="" textlink="">
      <xdr:nvSpPr>
        <xdr:cNvPr id="4" name="TextBox 3"/>
        <xdr:cNvSpPr txBox="1"/>
      </xdr:nvSpPr>
      <xdr:spPr>
        <a:xfrm rot="21177735">
          <a:off x="4476750" y="8691563"/>
          <a:ext cx="206375" cy="1984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138906</xdr:colOff>
      <xdr:row>29</xdr:row>
      <xdr:rowOff>0</xdr:rowOff>
    </xdr:from>
    <xdr:ext cx="198437" cy="206375"/>
    <xdr:sp macro="" textlink="">
      <xdr:nvSpPr>
        <xdr:cNvPr id="5" name="TextBox 4"/>
        <xdr:cNvSpPr txBox="1"/>
      </xdr:nvSpPr>
      <xdr:spPr>
        <a:xfrm rot="4967198">
          <a:off x="4476750" y="8691563"/>
          <a:ext cx="206375" cy="1984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190500</xdr:colOff>
          <xdr:row>3</xdr:row>
          <xdr:rowOff>95250</xdr:rowOff>
        </xdr:from>
        <xdr:to>
          <xdr:col>5</xdr:col>
          <xdr:colOff>342900</xdr:colOff>
          <xdr:row>3</xdr:row>
          <xdr:rowOff>219075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142560</xdr:colOff>
      <xdr:row>3</xdr:row>
      <xdr:rowOff>87313</xdr:rowOff>
    </xdr:from>
    <xdr:ext cx="190815" cy="1825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4476435" y="1011238"/>
              <a:ext cx="190815" cy="1825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4476435" y="1011238"/>
              <a:ext cx="190815" cy="1825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5</xdr:col>
      <xdr:colOff>134937</xdr:colOff>
      <xdr:row>66</xdr:row>
      <xdr:rowOff>0</xdr:rowOff>
    </xdr:from>
    <xdr:ext cx="206375" cy="198437"/>
    <xdr:sp macro="" textlink="">
      <xdr:nvSpPr>
        <xdr:cNvPr id="3" name="TextBox 2"/>
        <xdr:cNvSpPr txBox="1"/>
      </xdr:nvSpPr>
      <xdr:spPr>
        <a:xfrm rot="21177735">
          <a:off x="4468812" y="9124950"/>
          <a:ext cx="206375" cy="1984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138906</xdr:colOff>
      <xdr:row>66</xdr:row>
      <xdr:rowOff>0</xdr:rowOff>
    </xdr:from>
    <xdr:ext cx="198437" cy="206375"/>
    <xdr:sp macro="" textlink="">
      <xdr:nvSpPr>
        <xdr:cNvPr id="4" name="TextBox 3"/>
        <xdr:cNvSpPr txBox="1"/>
      </xdr:nvSpPr>
      <xdr:spPr>
        <a:xfrm rot="4967198">
          <a:off x="4468812" y="9128919"/>
          <a:ext cx="206375" cy="1984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142560</xdr:colOff>
      <xdr:row>30</xdr:row>
      <xdr:rowOff>87313</xdr:rowOff>
    </xdr:from>
    <xdr:ext cx="190815" cy="1825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4490042" y="1012599"/>
              <a:ext cx="190815" cy="1825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4490042" y="1012599"/>
              <a:ext cx="190815" cy="1825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7"/>
  <sheetViews>
    <sheetView workbookViewId="0">
      <selection activeCell="G9" sqref="G9"/>
    </sheetView>
  </sheetViews>
  <sheetFormatPr defaultColWidth="17.140625" defaultRowHeight="21.75"/>
  <cols>
    <col min="1" max="1" width="8.140625" style="90" bestFit="1" customWidth="1"/>
    <col min="2" max="2" width="5.85546875" style="99" bestFit="1" customWidth="1"/>
    <col min="3" max="3" width="8.7109375" style="99" customWidth="1"/>
    <col min="4" max="4" width="4.28515625" style="99" bestFit="1" customWidth="1"/>
    <col min="5" max="5" width="5.5703125" style="99" bestFit="1" customWidth="1"/>
    <col min="6" max="14" width="5.5703125" style="99" customWidth="1"/>
    <col min="15" max="24" width="7.7109375" style="99" customWidth="1"/>
    <col min="25" max="25" width="9.140625" style="106" bestFit="1" customWidth="1"/>
    <col min="26" max="26" width="5.140625" style="106" bestFit="1" customWidth="1"/>
    <col min="27" max="32" width="7.5703125" style="106" customWidth="1"/>
    <col min="33" max="33" width="7.5703125" style="99" customWidth="1"/>
    <col min="34" max="35" width="7.28515625" style="99" customWidth="1"/>
    <col min="36" max="16384" width="17.140625" style="102"/>
  </cols>
  <sheetData>
    <row r="1" spans="1:35" s="97" customFormat="1" ht="27.75" customHeight="1">
      <c r="A1" s="90" t="s">
        <v>26</v>
      </c>
      <c r="B1" s="91" t="s">
        <v>42</v>
      </c>
      <c r="C1" s="91" t="s">
        <v>43</v>
      </c>
      <c r="D1" s="91" t="s">
        <v>44</v>
      </c>
      <c r="E1" s="91" t="s">
        <v>45</v>
      </c>
      <c r="F1" s="91" t="s">
        <v>46</v>
      </c>
      <c r="G1" s="91" t="s">
        <v>47</v>
      </c>
      <c r="H1" s="91" t="s">
        <v>48</v>
      </c>
      <c r="I1" s="91" t="s">
        <v>49</v>
      </c>
      <c r="J1" s="91" t="s">
        <v>50</v>
      </c>
      <c r="K1" s="91" t="s">
        <v>51</v>
      </c>
      <c r="L1" s="91" t="s">
        <v>52</v>
      </c>
      <c r="M1" s="91" t="s">
        <v>53</v>
      </c>
      <c r="N1" s="91" t="s">
        <v>54</v>
      </c>
      <c r="O1" s="92">
        <v>1.1000000000000001</v>
      </c>
      <c r="P1" s="92">
        <v>1.2</v>
      </c>
      <c r="Q1" s="92">
        <v>1.3</v>
      </c>
      <c r="R1" s="93">
        <v>2.1</v>
      </c>
      <c r="S1" s="93">
        <v>2.2000000000000002</v>
      </c>
      <c r="T1" s="94">
        <v>3.1</v>
      </c>
      <c r="U1" s="94">
        <v>3.2</v>
      </c>
      <c r="V1" s="94">
        <v>3.3</v>
      </c>
      <c r="W1" s="94">
        <v>3.4</v>
      </c>
      <c r="X1" s="94">
        <v>3.5</v>
      </c>
      <c r="Y1" s="95" t="s">
        <v>32</v>
      </c>
      <c r="Z1" s="95" t="s">
        <v>33</v>
      </c>
      <c r="AA1" s="95" t="s">
        <v>34</v>
      </c>
      <c r="AB1" s="95" t="s">
        <v>35</v>
      </c>
      <c r="AC1" s="95">
        <v>4.3</v>
      </c>
      <c r="AD1" s="95">
        <v>4.4000000000000004</v>
      </c>
      <c r="AE1" s="95">
        <v>4.5</v>
      </c>
      <c r="AF1" s="95">
        <v>4.5999999999999996</v>
      </c>
      <c r="AG1" s="96">
        <v>5.0999999999999996</v>
      </c>
      <c r="AH1" s="96">
        <v>5.2</v>
      </c>
      <c r="AI1" s="96">
        <v>5.3</v>
      </c>
    </row>
    <row r="2" spans="1:35" s="97" customFormat="1" ht="21">
      <c r="A2" s="90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2"/>
      <c r="P2" s="92"/>
      <c r="Q2" s="92"/>
      <c r="R2" s="93"/>
      <c r="S2" s="93"/>
      <c r="T2" s="94"/>
      <c r="U2" s="94"/>
      <c r="V2" s="94"/>
      <c r="W2" s="94"/>
      <c r="X2" s="94"/>
      <c r="Y2" s="95"/>
      <c r="Z2" s="95"/>
      <c r="AA2" s="95"/>
      <c r="AB2" s="95"/>
      <c r="AC2" s="95"/>
      <c r="AD2" s="95"/>
      <c r="AE2" s="95"/>
      <c r="AF2" s="95"/>
      <c r="AG2" s="96"/>
      <c r="AH2" s="96"/>
      <c r="AI2" s="96"/>
    </row>
    <row r="3" spans="1:35" s="97" customFormat="1" ht="21">
      <c r="A3" s="90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2"/>
      <c r="P3" s="92"/>
      <c r="Q3" s="92"/>
      <c r="R3" s="93"/>
      <c r="S3" s="93"/>
      <c r="T3" s="94"/>
      <c r="U3" s="94"/>
      <c r="V3" s="94"/>
      <c r="W3" s="94"/>
      <c r="X3" s="94"/>
      <c r="Y3" s="95"/>
      <c r="Z3" s="95"/>
      <c r="AA3" s="95"/>
      <c r="AB3" s="95"/>
      <c r="AC3" s="95"/>
      <c r="AD3" s="95"/>
      <c r="AE3" s="95"/>
      <c r="AF3" s="95"/>
      <c r="AG3" s="96"/>
      <c r="AH3" s="96"/>
      <c r="AI3" s="96"/>
    </row>
    <row r="4" spans="1:35" s="97" customFormat="1" ht="21">
      <c r="A4" s="90">
        <v>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2"/>
      <c r="P4" s="92"/>
      <c r="Q4" s="92"/>
      <c r="R4" s="93"/>
      <c r="S4" s="93"/>
      <c r="T4" s="94"/>
      <c r="U4" s="94"/>
      <c r="V4" s="94"/>
      <c r="W4" s="94"/>
      <c r="X4" s="94"/>
      <c r="Y4" s="95"/>
      <c r="Z4" s="95"/>
      <c r="AA4" s="95"/>
      <c r="AB4" s="95"/>
      <c r="AC4" s="95"/>
      <c r="AD4" s="95"/>
      <c r="AE4" s="95"/>
      <c r="AF4" s="95"/>
      <c r="AG4" s="96"/>
      <c r="AH4" s="96"/>
      <c r="AI4" s="96"/>
    </row>
    <row r="5" spans="1:35" s="97" customFormat="1" ht="21">
      <c r="A5" s="90">
        <v>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2"/>
      <c r="P5" s="92"/>
      <c r="Q5" s="92"/>
      <c r="R5" s="93"/>
      <c r="S5" s="93"/>
      <c r="T5" s="94"/>
      <c r="U5" s="94"/>
      <c r="V5" s="94"/>
      <c r="W5" s="94"/>
      <c r="X5" s="94"/>
      <c r="Y5" s="95"/>
      <c r="Z5" s="95"/>
      <c r="AA5" s="95"/>
      <c r="AB5" s="95"/>
      <c r="AC5" s="95"/>
      <c r="AD5" s="95"/>
      <c r="AE5" s="95"/>
      <c r="AF5" s="95"/>
      <c r="AG5" s="96"/>
      <c r="AH5" s="96"/>
      <c r="AI5" s="96"/>
    </row>
    <row r="6" spans="1:35" s="97" customFormat="1" ht="21">
      <c r="A6" s="90">
        <v>5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2"/>
      <c r="P6" s="92"/>
      <c r="Q6" s="92"/>
      <c r="R6" s="93"/>
      <c r="S6" s="93"/>
      <c r="T6" s="94"/>
      <c r="U6" s="94"/>
      <c r="V6" s="94"/>
      <c r="W6" s="94"/>
      <c r="X6" s="94"/>
      <c r="Y6" s="95"/>
      <c r="Z6" s="95"/>
      <c r="AA6" s="95"/>
      <c r="AB6" s="95"/>
      <c r="AC6" s="95"/>
      <c r="AD6" s="95"/>
      <c r="AE6" s="95"/>
      <c r="AF6" s="95"/>
      <c r="AG6" s="96"/>
      <c r="AH6" s="96"/>
      <c r="AI6" s="96"/>
    </row>
    <row r="7" spans="1:35" s="97" customFormat="1" ht="21">
      <c r="A7" s="90">
        <v>6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2"/>
      <c r="P7" s="92"/>
      <c r="Q7" s="92"/>
      <c r="R7" s="93"/>
      <c r="S7" s="93"/>
      <c r="T7" s="94"/>
      <c r="U7" s="94"/>
      <c r="V7" s="94"/>
      <c r="W7" s="94"/>
      <c r="X7" s="94"/>
      <c r="Y7" s="95"/>
      <c r="Z7" s="95"/>
      <c r="AA7" s="95"/>
      <c r="AB7" s="95"/>
      <c r="AC7" s="95"/>
      <c r="AD7" s="95"/>
      <c r="AE7" s="95"/>
      <c r="AF7" s="95"/>
      <c r="AG7" s="96"/>
      <c r="AH7" s="96"/>
      <c r="AI7" s="96"/>
    </row>
    <row r="8" spans="1:35" s="97" customFormat="1" ht="21">
      <c r="A8" s="90">
        <v>7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2"/>
      <c r="P8" s="92"/>
      <c r="Q8" s="92"/>
      <c r="R8" s="93"/>
      <c r="S8" s="93"/>
      <c r="T8" s="94"/>
      <c r="U8" s="94"/>
      <c r="V8" s="94"/>
      <c r="W8" s="94"/>
      <c r="X8" s="94"/>
      <c r="Y8" s="95"/>
      <c r="Z8" s="95"/>
      <c r="AA8" s="95"/>
      <c r="AB8" s="95"/>
      <c r="AC8" s="95"/>
      <c r="AD8" s="95"/>
      <c r="AE8" s="95"/>
      <c r="AF8" s="95"/>
      <c r="AG8" s="96"/>
      <c r="AH8" s="96"/>
      <c r="AI8" s="96"/>
    </row>
    <row r="9" spans="1:35" s="97" customFormat="1" ht="21">
      <c r="A9" s="90">
        <v>8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2"/>
      <c r="P9" s="92"/>
      <c r="Q9" s="92"/>
      <c r="R9" s="93"/>
      <c r="S9" s="93"/>
      <c r="T9" s="94"/>
      <c r="U9" s="94"/>
      <c r="V9" s="94"/>
      <c r="W9" s="94"/>
      <c r="X9" s="94"/>
      <c r="Y9" s="95"/>
      <c r="Z9" s="95"/>
      <c r="AA9" s="95"/>
      <c r="AB9" s="95"/>
      <c r="AC9" s="95"/>
      <c r="AD9" s="95"/>
      <c r="AE9" s="95"/>
      <c r="AF9" s="95"/>
      <c r="AG9" s="96"/>
      <c r="AH9" s="96"/>
      <c r="AI9" s="96"/>
    </row>
    <row r="10" spans="1:35" s="97" customFormat="1" ht="21">
      <c r="A10" s="90">
        <v>9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2"/>
      <c r="P10" s="92"/>
      <c r="Q10" s="92"/>
      <c r="R10" s="93"/>
      <c r="S10" s="93"/>
      <c r="T10" s="94"/>
      <c r="U10" s="94"/>
      <c r="V10" s="94"/>
      <c r="W10" s="94"/>
      <c r="X10" s="94"/>
      <c r="Y10" s="95"/>
      <c r="Z10" s="95"/>
      <c r="AA10" s="95"/>
      <c r="AB10" s="95"/>
      <c r="AC10" s="95"/>
      <c r="AD10" s="95"/>
      <c r="AE10" s="95"/>
      <c r="AF10" s="95"/>
      <c r="AG10" s="96"/>
      <c r="AH10" s="96"/>
      <c r="AI10" s="96"/>
    </row>
    <row r="11" spans="1:35" s="97" customFormat="1" ht="21">
      <c r="A11" s="90">
        <v>10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2"/>
      <c r="P11" s="92"/>
      <c r="Q11" s="92"/>
      <c r="R11" s="93"/>
      <c r="S11" s="93"/>
      <c r="T11" s="94"/>
      <c r="U11" s="94"/>
      <c r="V11" s="94"/>
      <c r="W11" s="94"/>
      <c r="X11" s="94"/>
      <c r="Y11" s="95"/>
      <c r="Z11" s="95"/>
      <c r="AA11" s="95"/>
      <c r="AB11" s="95"/>
      <c r="AC11" s="95"/>
      <c r="AD11" s="95"/>
      <c r="AE11" s="95"/>
      <c r="AF11" s="95"/>
      <c r="AG11" s="96"/>
      <c r="AH11" s="96"/>
      <c r="AI11" s="96"/>
    </row>
    <row r="12" spans="1:35" s="97" customFormat="1" ht="21">
      <c r="A12" s="90">
        <v>11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2"/>
      <c r="P12" s="92"/>
      <c r="Q12" s="92"/>
      <c r="R12" s="93"/>
      <c r="S12" s="93"/>
      <c r="T12" s="94"/>
      <c r="U12" s="94"/>
      <c r="V12" s="94"/>
      <c r="W12" s="94"/>
      <c r="X12" s="94"/>
      <c r="Y12" s="95"/>
      <c r="Z12" s="95"/>
      <c r="AA12" s="95"/>
      <c r="AB12" s="95"/>
      <c r="AC12" s="95"/>
      <c r="AD12" s="95"/>
      <c r="AE12" s="95"/>
      <c r="AF12" s="95"/>
      <c r="AG12" s="96"/>
      <c r="AH12" s="96"/>
      <c r="AI12" s="96"/>
    </row>
    <row r="13" spans="1:35" s="97" customFormat="1" ht="21">
      <c r="A13" s="90">
        <v>12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2"/>
      <c r="P13" s="92"/>
      <c r="Q13" s="92"/>
      <c r="R13" s="93"/>
      <c r="S13" s="93"/>
      <c r="T13" s="94"/>
      <c r="U13" s="94"/>
      <c r="V13" s="94"/>
      <c r="W13" s="94"/>
      <c r="X13" s="94"/>
      <c r="Y13" s="95"/>
      <c r="Z13" s="95"/>
      <c r="AA13" s="95"/>
      <c r="AB13" s="95"/>
      <c r="AC13" s="95"/>
      <c r="AD13" s="95"/>
      <c r="AE13" s="95"/>
      <c r="AF13" s="95"/>
      <c r="AG13" s="96"/>
      <c r="AH13" s="96"/>
      <c r="AI13" s="96"/>
    </row>
    <row r="14" spans="1:35" s="97" customFormat="1" ht="21">
      <c r="A14" s="90">
        <v>13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2"/>
      <c r="P14" s="92"/>
      <c r="Q14" s="92"/>
      <c r="R14" s="93"/>
      <c r="S14" s="93"/>
      <c r="T14" s="94"/>
      <c r="U14" s="94"/>
      <c r="V14" s="94"/>
      <c r="W14" s="94"/>
      <c r="X14" s="94"/>
      <c r="Y14" s="95"/>
      <c r="Z14" s="95"/>
      <c r="AA14" s="95"/>
      <c r="AB14" s="95"/>
      <c r="AC14" s="95"/>
      <c r="AD14" s="95"/>
      <c r="AE14" s="95"/>
      <c r="AF14" s="95"/>
      <c r="AG14" s="96"/>
      <c r="AH14" s="96"/>
      <c r="AI14" s="96"/>
    </row>
    <row r="15" spans="1:35" s="97" customFormat="1" ht="21">
      <c r="A15" s="90">
        <v>14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2"/>
      <c r="P15" s="92"/>
      <c r="Q15" s="92"/>
      <c r="R15" s="93"/>
      <c r="S15" s="93"/>
      <c r="T15" s="94"/>
      <c r="U15" s="94"/>
      <c r="V15" s="94"/>
      <c r="W15" s="94"/>
      <c r="X15" s="94"/>
      <c r="Y15" s="95"/>
      <c r="Z15" s="95"/>
      <c r="AA15" s="95"/>
      <c r="AB15" s="95"/>
      <c r="AC15" s="95"/>
      <c r="AD15" s="95"/>
      <c r="AE15" s="95"/>
      <c r="AF15" s="95"/>
      <c r="AG15" s="96"/>
      <c r="AH15" s="96"/>
      <c r="AI15" s="96"/>
    </row>
    <row r="16" spans="1:35" s="97" customFormat="1" ht="21">
      <c r="A16" s="90">
        <v>15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2"/>
      <c r="P16" s="92"/>
      <c r="Q16" s="92"/>
      <c r="R16" s="93"/>
      <c r="S16" s="93"/>
      <c r="T16" s="94"/>
      <c r="U16" s="94"/>
      <c r="V16" s="94"/>
      <c r="W16" s="94"/>
      <c r="X16" s="94"/>
      <c r="Y16" s="95"/>
      <c r="Z16" s="95"/>
      <c r="AA16" s="95"/>
      <c r="AB16" s="95"/>
      <c r="AC16" s="95"/>
      <c r="AD16" s="95"/>
      <c r="AE16" s="95"/>
      <c r="AF16" s="95"/>
      <c r="AG16" s="96"/>
      <c r="AH16" s="96"/>
      <c r="AI16" s="96"/>
    </row>
    <row r="17" spans="1:35" s="97" customFormat="1" ht="21">
      <c r="A17" s="90">
        <v>16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2"/>
      <c r="P17" s="92"/>
      <c r="Q17" s="92"/>
      <c r="R17" s="93"/>
      <c r="S17" s="93"/>
      <c r="T17" s="94"/>
      <c r="U17" s="94"/>
      <c r="V17" s="94"/>
      <c r="W17" s="94"/>
      <c r="X17" s="94"/>
      <c r="Y17" s="95"/>
      <c r="Z17" s="95"/>
      <c r="AA17" s="95"/>
      <c r="AB17" s="95"/>
      <c r="AC17" s="95"/>
      <c r="AD17" s="95"/>
      <c r="AE17" s="95"/>
      <c r="AF17" s="95"/>
      <c r="AG17" s="96"/>
      <c r="AH17" s="96"/>
      <c r="AI17" s="96"/>
    </row>
    <row r="18" spans="1:35" s="97" customFormat="1" ht="21">
      <c r="A18" s="90">
        <v>17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2"/>
      <c r="P18" s="92"/>
      <c r="Q18" s="92"/>
      <c r="R18" s="93"/>
      <c r="S18" s="93"/>
      <c r="T18" s="94"/>
      <c r="U18" s="94"/>
      <c r="V18" s="94"/>
      <c r="W18" s="94"/>
      <c r="X18" s="94"/>
      <c r="Y18" s="95"/>
      <c r="Z18" s="95"/>
      <c r="AA18" s="95"/>
      <c r="AB18" s="95"/>
      <c r="AC18" s="95"/>
      <c r="AD18" s="95"/>
      <c r="AE18" s="95"/>
      <c r="AF18" s="95"/>
      <c r="AG18" s="96"/>
      <c r="AH18" s="96"/>
      <c r="AI18" s="96"/>
    </row>
    <row r="19" spans="1:35" s="97" customFormat="1" ht="21">
      <c r="A19" s="90">
        <v>18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2"/>
      <c r="P19" s="92"/>
      <c r="Q19" s="92"/>
      <c r="R19" s="93"/>
      <c r="S19" s="93"/>
      <c r="T19" s="94"/>
      <c r="U19" s="94"/>
      <c r="V19" s="94"/>
      <c r="W19" s="94"/>
      <c r="X19" s="94"/>
      <c r="Y19" s="95"/>
      <c r="Z19" s="95"/>
      <c r="AA19" s="95"/>
      <c r="AB19" s="95"/>
      <c r="AC19" s="95"/>
      <c r="AD19" s="95"/>
      <c r="AE19" s="95"/>
      <c r="AF19" s="95"/>
      <c r="AG19" s="96"/>
      <c r="AH19" s="96"/>
      <c r="AI19" s="96"/>
    </row>
    <row r="20" spans="1:35" s="97" customFormat="1" ht="21">
      <c r="A20" s="90">
        <v>19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2"/>
      <c r="P20" s="92"/>
      <c r="Q20" s="92"/>
      <c r="R20" s="93"/>
      <c r="S20" s="93"/>
      <c r="T20" s="94"/>
      <c r="U20" s="94"/>
      <c r="V20" s="94"/>
      <c r="W20" s="94"/>
      <c r="X20" s="94"/>
      <c r="Y20" s="95"/>
      <c r="Z20" s="95"/>
      <c r="AA20" s="95"/>
      <c r="AB20" s="95"/>
      <c r="AC20" s="95"/>
      <c r="AD20" s="95"/>
      <c r="AE20" s="95"/>
      <c r="AF20" s="95"/>
      <c r="AG20" s="96"/>
      <c r="AH20" s="96"/>
      <c r="AI20" s="96"/>
    </row>
    <row r="21" spans="1:35" s="97" customFormat="1" ht="21">
      <c r="A21" s="90">
        <v>20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2"/>
      <c r="P21" s="92"/>
      <c r="Q21" s="92"/>
      <c r="R21" s="93"/>
      <c r="S21" s="93"/>
      <c r="T21" s="94"/>
      <c r="U21" s="94"/>
      <c r="V21" s="94"/>
      <c r="W21" s="94"/>
      <c r="X21" s="94"/>
      <c r="Y21" s="95"/>
      <c r="Z21" s="95"/>
      <c r="AA21" s="95"/>
      <c r="AB21" s="95"/>
      <c r="AC21" s="95"/>
      <c r="AD21" s="95"/>
      <c r="AE21" s="95"/>
      <c r="AF21" s="95"/>
      <c r="AG21" s="96"/>
      <c r="AH21" s="96"/>
      <c r="AI21" s="96"/>
    </row>
    <row r="22" spans="1:35" s="97" customFormat="1" ht="21">
      <c r="A22" s="90">
        <v>21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2"/>
      <c r="P22" s="92"/>
      <c r="Q22" s="92"/>
      <c r="R22" s="93"/>
      <c r="S22" s="93"/>
      <c r="T22" s="94"/>
      <c r="U22" s="94"/>
      <c r="V22" s="94"/>
      <c r="W22" s="94"/>
      <c r="X22" s="94"/>
      <c r="Y22" s="95"/>
      <c r="Z22" s="95"/>
      <c r="AA22" s="95"/>
      <c r="AB22" s="95"/>
      <c r="AC22" s="95"/>
      <c r="AD22" s="95"/>
      <c r="AE22" s="95"/>
      <c r="AF22" s="95"/>
      <c r="AG22" s="96"/>
      <c r="AH22" s="96"/>
      <c r="AI22" s="96"/>
    </row>
    <row r="23" spans="1:35" s="97" customFormat="1" ht="21">
      <c r="A23" s="90">
        <v>22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2"/>
      <c r="P23" s="92"/>
      <c r="Q23" s="92"/>
      <c r="R23" s="93"/>
      <c r="S23" s="93"/>
      <c r="T23" s="94"/>
      <c r="U23" s="94"/>
      <c r="V23" s="94"/>
      <c r="W23" s="94"/>
      <c r="X23" s="94"/>
      <c r="Y23" s="95"/>
      <c r="Z23" s="95"/>
      <c r="AA23" s="95"/>
      <c r="AB23" s="95"/>
      <c r="AC23" s="95"/>
      <c r="AD23" s="95"/>
      <c r="AE23" s="95"/>
      <c r="AF23" s="95"/>
      <c r="AG23" s="96"/>
      <c r="AH23" s="96"/>
      <c r="AI23" s="96"/>
    </row>
    <row r="24" spans="1:35" s="97" customFormat="1" ht="21">
      <c r="A24" s="90">
        <v>23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2"/>
      <c r="P24" s="92"/>
      <c r="Q24" s="92"/>
      <c r="R24" s="93"/>
      <c r="S24" s="93"/>
      <c r="T24" s="94"/>
      <c r="U24" s="94"/>
      <c r="V24" s="94"/>
      <c r="W24" s="94"/>
      <c r="X24" s="94"/>
      <c r="Y24" s="95"/>
      <c r="Z24" s="95"/>
      <c r="AA24" s="95"/>
      <c r="AB24" s="95"/>
      <c r="AC24" s="95"/>
      <c r="AD24" s="95"/>
      <c r="AE24" s="95"/>
      <c r="AF24" s="95"/>
      <c r="AG24" s="96"/>
      <c r="AH24" s="96"/>
      <c r="AI24" s="96"/>
    </row>
    <row r="25" spans="1:35" s="97" customFormat="1" ht="21">
      <c r="A25" s="90">
        <v>24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2"/>
      <c r="P25" s="92"/>
      <c r="Q25" s="92"/>
      <c r="R25" s="93"/>
      <c r="S25" s="93"/>
      <c r="T25" s="94"/>
      <c r="U25" s="94"/>
      <c r="V25" s="94"/>
      <c r="W25" s="94"/>
      <c r="X25" s="94"/>
      <c r="Y25" s="95"/>
      <c r="Z25" s="95"/>
      <c r="AA25" s="95"/>
      <c r="AB25" s="95"/>
      <c r="AC25" s="95"/>
      <c r="AD25" s="95"/>
      <c r="AE25" s="95"/>
      <c r="AF25" s="95"/>
      <c r="AG25" s="96"/>
      <c r="AH25" s="96"/>
      <c r="AI25" s="96"/>
    </row>
    <row r="26" spans="1:35" s="97" customFormat="1" ht="21">
      <c r="A26" s="90">
        <v>25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2"/>
      <c r="P26" s="92"/>
      <c r="Q26" s="92"/>
      <c r="R26" s="93"/>
      <c r="S26" s="93"/>
      <c r="T26" s="94"/>
      <c r="U26" s="94"/>
      <c r="V26" s="94"/>
      <c r="W26" s="94"/>
      <c r="X26" s="94"/>
      <c r="Y26" s="95"/>
      <c r="Z26" s="95"/>
      <c r="AA26" s="95"/>
      <c r="AB26" s="95"/>
      <c r="AC26" s="95"/>
      <c r="AD26" s="95"/>
      <c r="AE26" s="95"/>
      <c r="AF26" s="95"/>
      <c r="AG26" s="96"/>
      <c r="AH26" s="96"/>
      <c r="AI26" s="96"/>
    </row>
    <row r="27" spans="1:35" s="97" customFormat="1" ht="21">
      <c r="A27" s="90">
        <v>26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2"/>
      <c r="P27" s="92"/>
      <c r="Q27" s="92"/>
      <c r="R27" s="93"/>
      <c r="S27" s="93"/>
      <c r="T27" s="94"/>
      <c r="U27" s="94"/>
      <c r="V27" s="94"/>
      <c r="W27" s="94"/>
      <c r="X27" s="94"/>
      <c r="Y27" s="95"/>
      <c r="Z27" s="95"/>
      <c r="AA27" s="95"/>
      <c r="AB27" s="95"/>
      <c r="AC27" s="95"/>
      <c r="AD27" s="95"/>
      <c r="AE27" s="95"/>
      <c r="AF27" s="95"/>
      <c r="AG27" s="96"/>
      <c r="AH27" s="96"/>
      <c r="AI27" s="96"/>
    </row>
    <row r="28" spans="1:35" s="97" customFormat="1" ht="21">
      <c r="A28" s="90">
        <v>27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2"/>
      <c r="P28" s="92"/>
      <c r="Q28" s="92"/>
      <c r="R28" s="93"/>
      <c r="S28" s="93"/>
      <c r="T28" s="94"/>
      <c r="U28" s="94"/>
      <c r="V28" s="94"/>
      <c r="W28" s="94"/>
      <c r="X28" s="94"/>
      <c r="Y28" s="95"/>
      <c r="Z28" s="95"/>
      <c r="AA28" s="95"/>
      <c r="AB28" s="95"/>
      <c r="AC28" s="95"/>
      <c r="AD28" s="95"/>
      <c r="AE28" s="95"/>
      <c r="AF28" s="95"/>
      <c r="AG28" s="96"/>
      <c r="AH28" s="96"/>
      <c r="AI28" s="96"/>
    </row>
    <row r="29" spans="1:35" s="97" customFormat="1" ht="21">
      <c r="A29" s="90">
        <v>28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2"/>
      <c r="P29" s="92"/>
      <c r="Q29" s="92"/>
      <c r="R29" s="93"/>
      <c r="S29" s="93"/>
      <c r="T29" s="94"/>
      <c r="U29" s="94"/>
      <c r="V29" s="94"/>
      <c r="W29" s="94"/>
      <c r="X29" s="94"/>
      <c r="Y29" s="95"/>
      <c r="Z29" s="95"/>
      <c r="AA29" s="95"/>
      <c r="AB29" s="95"/>
      <c r="AC29" s="95"/>
      <c r="AD29" s="95"/>
      <c r="AE29" s="95"/>
      <c r="AF29" s="95"/>
      <c r="AG29" s="96"/>
      <c r="AH29" s="96"/>
      <c r="AI29" s="96"/>
    </row>
    <row r="30" spans="1:35" s="97" customFormat="1" ht="21">
      <c r="A30" s="90">
        <v>29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2"/>
      <c r="P30" s="92"/>
      <c r="Q30" s="92"/>
      <c r="R30" s="93"/>
      <c r="S30" s="93"/>
      <c r="T30" s="94"/>
      <c r="U30" s="94"/>
      <c r="V30" s="94"/>
      <c r="W30" s="94"/>
      <c r="X30" s="94"/>
      <c r="Y30" s="95"/>
      <c r="Z30" s="95"/>
      <c r="AA30" s="95"/>
      <c r="AB30" s="95"/>
      <c r="AC30" s="95"/>
      <c r="AD30" s="95"/>
      <c r="AE30" s="95"/>
      <c r="AF30" s="95"/>
      <c r="AG30" s="96"/>
      <c r="AH30" s="96"/>
      <c r="AI30" s="96"/>
    </row>
    <row r="31" spans="1:35" s="97" customFormat="1" ht="21">
      <c r="A31" s="90">
        <v>30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2"/>
      <c r="P31" s="92"/>
      <c r="Q31" s="92"/>
      <c r="R31" s="93"/>
      <c r="S31" s="93"/>
      <c r="T31" s="94"/>
      <c r="U31" s="94"/>
      <c r="V31" s="94"/>
      <c r="W31" s="94"/>
      <c r="X31" s="94"/>
      <c r="Y31" s="95"/>
      <c r="Z31" s="95"/>
      <c r="AA31" s="95"/>
      <c r="AB31" s="95"/>
      <c r="AC31" s="95"/>
      <c r="AD31" s="95"/>
      <c r="AE31" s="95"/>
      <c r="AF31" s="95"/>
      <c r="AG31" s="96"/>
      <c r="AH31" s="96"/>
      <c r="AI31" s="96"/>
    </row>
    <row r="32" spans="1:35" s="97" customFormat="1" ht="21">
      <c r="A32" s="90">
        <v>31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2"/>
      <c r="P32" s="92"/>
      <c r="Q32" s="92"/>
      <c r="R32" s="93"/>
      <c r="S32" s="93"/>
      <c r="T32" s="94"/>
      <c r="U32" s="94"/>
      <c r="V32" s="94"/>
      <c r="W32" s="94"/>
      <c r="X32" s="94"/>
      <c r="Y32" s="95"/>
      <c r="Z32" s="95"/>
      <c r="AA32" s="95"/>
      <c r="AB32" s="95"/>
      <c r="AC32" s="95"/>
      <c r="AD32" s="95"/>
      <c r="AE32" s="95"/>
      <c r="AF32" s="95"/>
      <c r="AG32" s="96"/>
      <c r="AH32" s="96"/>
      <c r="AI32" s="96"/>
    </row>
    <row r="33" spans="1:35" s="97" customFormat="1" ht="21">
      <c r="A33" s="90">
        <v>32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2"/>
      <c r="P33" s="92"/>
      <c r="Q33" s="92"/>
      <c r="R33" s="93"/>
      <c r="S33" s="93"/>
      <c r="T33" s="94"/>
      <c r="U33" s="94"/>
      <c r="V33" s="94"/>
      <c r="W33" s="94"/>
      <c r="X33" s="94"/>
      <c r="Y33" s="95"/>
      <c r="Z33" s="95"/>
      <c r="AA33" s="95"/>
      <c r="AB33" s="95"/>
      <c r="AC33" s="95"/>
      <c r="AD33" s="95"/>
      <c r="AE33" s="95"/>
      <c r="AF33" s="95"/>
      <c r="AG33" s="96"/>
      <c r="AH33" s="96"/>
      <c r="AI33" s="96"/>
    </row>
    <row r="34" spans="1:35" s="97" customFormat="1" ht="21">
      <c r="A34" s="90">
        <v>33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2"/>
      <c r="P34" s="92"/>
      <c r="Q34" s="92"/>
      <c r="R34" s="93"/>
      <c r="S34" s="93"/>
      <c r="T34" s="94"/>
      <c r="U34" s="94"/>
      <c r="V34" s="94"/>
      <c r="W34" s="94"/>
      <c r="X34" s="94"/>
      <c r="Y34" s="95"/>
      <c r="Z34" s="95"/>
      <c r="AA34" s="95"/>
      <c r="AB34" s="95"/>
      <c r="AC34" s="95"/>
      <c r="AD34" s="95"/>
      <c r="AE34" s="95"/>
      <c r="AF34" s="95"/>
      <c r="AG34" s="96"/>
      <c r="AH34" s="96"/>
      <c r="AI34" s="96"/>
    </row>
    <row r="35" spans="1:35" s="97" customFormat="1" ht="21">
      <c r="A35" s="90">
        <v>34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2"/>
      <c r="P35" s="92"/>
      <c r="Q35" s="92"/>
      <c r="R35" s="93"/>
      <c r="S35" s="93"/>
      <c r="T35" s="94"/>
      <c r="U35" s="94"/>
      <c r="V35" s="94"/>
      <c r="W35" s="94"/>
      <c r="X35" s="94"/>
      <c r="Y35" s="95"/>
      <c r="Z35" s="95"/>
      <c r="AA35" s="95"/>
      <c r="AB35" s="95"/>
      <c r="AC35" s="95"/>
      <c r="AD35" s="95"/>
      <c r="AE35" s="95"/>
      <c r="AF35" s="95"/>
      <c r="AG35" s="96"/>
      <c r="AH35" s="96"/>
      <c r="AI35" s="96"/>
    </row>
    <row r="36" spans="1:35" s="97" customFormat="1" ht="21">
      <c r="A36" s="90">
        <v>35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2"/>
      <c r="P36" s="92"/>
      <c r="Q36" s="92"/>
      <c r="R36" s="93"/>
      <c r="S36" s="93"/>
      <c r="T36" s="94"/>
      <c r="U36" s="94"/>
      <c r="V36" s="94"/>
      <c r="W36" s="94"/>
      <c r="X36" s="94"/>
      <c r="Y36" s="95"/>
      <c r="Z36" s="95"/>
      <c r="AA36" s="95"/>
      <c r="AB36" s="95"/>
      <c r="AC36" s="95"/>
      <c r="AD36" s="95"/>
      <c r="AE36" s="95"/>
      <c r="AF36" s="95"/>
      <c r="AG36" s="96"/>
      <c r="AH36" s="96"/>
      <c r="AI36" s="96"/>
    </row>
    <row r="37" spans="1:35" s="97" customFormat="1" ht="21">
      <c r="A37" s="90">
        <v>36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2"/>
      <c r="P37" s="92"/>
      <c r="Q37" s="92"/>
      <c r="R37" s="93"/>
      <c r="S37" s="93"/>
      <c r="T37" s="94"/>
      <c r="U37" s="94"/>
      <c r="V37" s="94"/>
      <c r="W37" s="94"/>
      <c r="X37" s="94"/>
      <c r="Y37" s="95"/>
      <c r="Z37" s="95"/>
      <c r="AA37" s="95"/>
      <c r="AB37" s="95"/>
      <c r="AC37" s="95"/>
      <c r="AD37" s="95"/>
      <c r="AE37" s="95"/>
      <c r="AF37" s="95"/>
      <c r="AG37" s="96"/>
      <c r="AH37" s="96"/>
      <c r="AI37" s="96"/>
    </row>
    <row r="38" spans="1:35" s="97" customFormat="1" ht="21">
      <c r="A38" s="90">
        <v>37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2"/>
      <c r="P38" s="92"/>
      <c r="Q38" s="92"/>
      <c r="R38" s="93"/>
      <c r="S38" s="93"/>
      <c r="T38" s="94"/>
      <c r="U38" s="94"/>
      <c r="V38" s="94"/>
      <c r="W38" s="94"/>
      <c r="X38" s="94"/>
      <c r="Y38" s="95"/>
      <c r="Z38" s="95"/>
      <c r="AA38" s="95"/>
      <c r="AB38" s="95"/>
      <c r="AC38" s="95"/>
      <c r="AD38" s="95"/>
      <c r="AE38" s="95"/>
      <c r="AF38" s="95"/>
      <c r="AG38" s="96"/>
      <c r="AH38" s="96"/>
      <c r="AI38" s="96"/>
    </row>
    <row r="39" spans="1:35" s="97" customFormat="1" ht="21">
      <c r="A39" s="90">
        <v>38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2"/>
      <c r="P39" s="92"/>
      <c r="Q39" s="92"/>
      <c r="R39" s="93"/>
      <c r="S39" s="93"/>
      <c r="T39" s="94"/>
      <c r="U39" s="94"/>
      <c r="V39" s="94"/>
      <c r="W39" s="94"/>
      <c r="X39" s="94"/>
      <c r="Y39" s="95"/>
      <c r="Z39" s="95"/>
      <c r="AA39" s="95"/>
      <c r="AB39" s="95"/>
      <c r="AC39" s="95"/>
      <c r="AD39" s="95"/>
      <c r="AE39" s="95"/>
      <c r="AF39" s="95"/>
      <c r="AG39" s="96"/>
      <c r="AH39" s="96"/>
      <c r="AI39" s="96"/>
    </row>
    <row r="40" spans="1:35" s="97" customFormat="1" ht="21">
      <c r="A40" s="90">
        <v>39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2"/>
      <c r="P40" s="92"/>
      <c r="Q40" s="92"/>
      <c r="R40" s="93"/>
      <c r="S40" s="93"/>
      <c r="T40" s="94"/>
      <c r="U40" s="94"/>
      <c r="V40" s="94"/>
      <c r="W40" s="94"/>
      <c r="X40" s="94"/>
      <c r="Y40" s="95"/>
      <c r="Z40" s="95"/>
      <c r="AA40" s="95"/>
      <c r="AB40" s="95"/>
      <c r="AC40" s="95"/>
      <c r="AD40" s="95"/>
      <c r="AE40" s="95"/>
      <c r="AF40" s="95"/>
      <c r="AG40" s="96"/>
      <c r="AH40" s="96"/>
      <c r="AI40" s="96"/>
    </row>
    <row r="41" spans="1:35" s="97" customFormat="1" ht="21">
      <c r="A41" s="90">
        <v>40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2"/>
      <c r="P41" s="92"/>
      <c r="Q41" s="92"/>
      <c r="R41" s="93"/>
      <c r="S41" s="93"/>
      <c r="T41" s="94"/>
      <c r="U41" s="94"/>
      <c r="V41" s="94"/>
      <c r="W41" s="94"/>
      <c r="X41" s="94"/>
      <c r="Y41" s="95"/>
      <c r="Z41" s="95"/>
      <c r="AA41" s="95"/>
      <c r="AB41" s="95"/>
      <c r="AC41" s="95"/>
      <c r="AD41" s="95"/>
      <c r="AE41" s="95"/>
      <c r="AF41" s="95"/>
      <c r="AG41" s="96"/>
      <c r="AH41" s="96"/>
      <c r="AI41" s="96"/>
    </row>
    <row r="42" spans="1:35">
      <c r="O42" s="100" t="e">
        <f t="shared" ref="O42:AI42" si="0">AVERAGE(O2:O41)</f>
        <v>#DIV/0!</v>
      </c>
      <c r="P42" s="100" t="e">
        <f t="shared" si="0"/>
        <v>#DIV/0!</v>
      </c>
      <c r="Q42" s="100" t="e">
        <f t="shared" si="0"/>
        <v>#DIV/0!</v>
      </c>
      <c r="R42" s="100" t="e">
        <f t="shared" si="0"/>
        <v>#DIV/0!</v>
      </c>
      <c r="S42" s="100" t="e">
        <f t="shared" si="0"/>
        <v>#DIV/0!</v>
      </c>
      <c r="T42" s="100" t="e">
        <f t="shared" si="0"/>
        <v>#DIV/0!</v>
      </c>
      <c r="U42" s="100" t="e">
        <f t="shared" si="0"/>
        <v>#DIV/0!</v>
      </c>
      <c r="V42" s="100" t="e">
        <f t="shared" si="0"/>
        <v>#DIV/0!</v>
      </c>
      <c r="W42" s="100" t="e">
        <f t="shared" si="0"/>
        <v>#DIV/0!</v>
      </c>
      <c r="X42" s="100" t="e">
        <f t="shared" si="0"/>
        <v>#DIV/0!</v>
      </c>
      <c r="Y42" s="101" t="e">
        <f t="shared" si="0"/>
        <v>#DIV/0!</v>
      </c>
      <c r="Z42" s="101" t="e">
        <f t="shared" si="0"/>
        <v>#DIV/0!</v>
      </c>
      <c r="AA42" s="101" t="e">
        <f t="shared" si="0"/>
        <v>#DIV/0!</v>
      </c>
      <c r="AB42" s="101" t="e">
        <f t="shared" si="0"/>
        <v>#DIV/0!</v>
      </c>
      <c r="AC42" s="101" t="e">
        <f t="shared" si="0"/>
        <v>#DIV/0!</v>
      </c>
      <c r="AD42" s="101"/>
      <c r="AE42" s="101"/>
      <c r="AF42" s="101"/>
      <c r="AG42" s="100" t="e">
        <f t="shared" si="0"/>
        <v>#DIV/0!</v>
      </c>
      <c r="AH42" s="100" t="e">
        <f t="shared" si="0"/>
        <v>#DIV/0!</v>
      </c>
      <c r="AI42" s="100" t="e">
        <f t="shared" si="0"/>
        <v>#DIV/0!</v>
      </c>
    </row>
    <row r="43" spans="1:35">
      <c r="O43" s="100" t="e">
        <f t="shared" ref="O43:AI43" si="1">STDEVA(O2:O41)</f>
        <v>#DIV/0!</v>
      </c>
      <c r="P43" s="100" t="e">
        <f t="shared" si="1"/>
        <v>#DIV/0!</v>
      </c>
      <c r="Q43" s="100" t="e">
        <f t="shared" si="1"/>
        <v>#DIV/0!</v>
      </c>
      <c r="R43" s="100" t="e">
        <f t="shared" si="1"/>
        <v>#DIV/0!</v>
      </c>
      <c r="S43" s="100" t="e">
        <f t="shared" si="1"/>
        <v>#DIV/0!</v>
      </c>
      <c r="T43" s="100" t="e">
        <f t="shared" si="1"/>
        <v>#DIV/0!</v>
      </c>
      <c r="U43" s="100" t="e">
        <f t="shared" si="1"/>
        <v>#DIV/0!</v>
      </c>
      <c r="V43" s="100" t="e">
        <f t="shared" si="1"/>
        <v>#DIV/0!</v>
      </c>
      <c r="W43" s="100" t="e">
        <f t="shared" si="1"/>
        <v>#DIV/0!</v>
      </c>
      <c r="X43" s="100" t="e">
        <f t="shared" si="1"/>
        <v>#DIV/0!</v>
      </c>
      <c r="Y43" s="101" t="e">
        <f t="shared" si="1"/>
        <v>#DIV/0!</v>
      </c>
      <c r="Z43" s="101" t="e">
        <f t="shared" si="1"/>
        <v>#DIV/0!</v>
      </c>
      <c r="AA43" s="101" t="e">
        <f t="shared" si="1"/>
        <v>#DIV/0!</v>
      </c>
      <c r="AB43" s="101" t="e">
        <f t="shared" si="1"/>
        <v>#DIV/0!</v>
      </c>
      <c r="AC43" s="101" t="e">
        <f t="shared" si="1"/>
        <v>#DIV/0!</v>
      </c>
      <c r="AD43" s="101"/>
      <c r="AE43" s="101"/>
      <c r="AF43" s="101"/>
      <c r="AG43" s="100" t="e">
        <f t="shared" si="1"/>
        <v>#DIV/0!</v>
      </c>
      <c r="AH43" s="100" t="e">
        <f t="shared" si="1"/>
        <v>#DIV/0!</v>
      </c>
      <c r="AI43" s="100" t="e">
        <f t="shared" si="1"/>
        <v>#DIV/0!</v>
      </c>
    </row>
    <row r="44" spans="1:35">
      <c r="O44" s="103"/>
      <c r="P44" s="103"/>
      <c r="Q44" s="103"/>
      <c r="S44" s="104"/>
      <c r="T44" s="105"/>
      <c r="U44" s="105"/>
      <c r="V44" s="105"/>
      <c r="W44" s="105"/>
      <c r="X44" s="105"/>
      <c r="AG44" s="107"/>
      <c r="AH44" s="107"/>
      <c r="AI44" s="107"/>
    </row>
    <row r="45" spans="1:35">
      <c r="A45" s="90" t="s">
        <v>55</v>
      </c>
      <c r="B45" s="99">
        <f>COUNTIF(B2:B41,1)</f>
        <v>0</v>
      </c>
      <c r="O45" s="100" t="e">
        <f>AVERAGE(O42:Q42)</f>
        <v>#DIV/0!</v>
      </c>
      <c r="P45" s="103"/>
      <c r="Q45" s="103"/>
      <c r="R45" s="104"/>
      <c r="S45" s="104"/>
      <c r="T45" s="105"/>
      <c r="U45" s="105"/>
      <c r="V45" s="105"/>
      <c r="W45" s="105"/>
      <c r="X45" s="105"/>
      <c r="Y45" s="108" t="e">
        <f>_xlfn.T.TEST(Y2:Y41,Z2:Z41,1,1)</f>
        <v>#DIV/0!</v>
      </c>
      <c r="AG45" s="107"/>
      <c r="AH45" s="107"/>
      <c r="AI45" s="107"/>
    </row>
    <row r="46" spans="1:35">
      <c r="A46" s="90" t="s">
        <v>56</v>
      </c>
      <c r="B46" s="99">
        <f>COUNTIF(B2:B41,2)</f>
        <v>0</v>
      </c>
      <c r="O46" s="109"/>
      <c r="P46" s="103"/>
      <c r="Q46" s="103"/>
      <c r="R46" s="104"/>
      <c r="S46" s="104"/>
      <c r="T46" s="105"/>
      <c r="U46" s="105"/>
      <c r="V46" s="105"/>
      <c r="W46" s="105"/>
      <c r="X46" s="105"/>
      <c r="AG46" s="107"/>
      <c r="AH46" s="107"/>
      <c r="AI46" s="107"/>
    </row>
    <row r="47" spans="1:35">
      <c r="A47" s="90" t="s">
        <v>57</v>
      </c>
      <c r="B47" s="99">
        <f>COUNTIF(B2:B41,3)</f>
        <v>0</v>
      </c>
      <c r="O47" s="100" t="e">
        <f>AVERAGE(O43:Q43)</f>
        <v>#DIV/0!</v>
      </c>
      <c r="P47" s="103"/>
      <c r="Q47" s="103"/>
      <c r="R47" s="104"/>
      <c r="S47" s="104"/>
      <c r="T47" s="105"/>
      <c r="U47" s="105"/>
      <c r="V47" s="105"/>
      <c r="W47" s="105"/>
      <c r="X47" s="105"/>
      <c r="Y47" s="101" t="e">
        <f>AVERAGE(Y42:Y42)</f>
        <v>#DIV/0!</v>
      </c>
      <c r="AG47" s="107"/>
      <c r="AH47" s="107"/>
      <c r="AI47" s="107"/>
    </row>
    <row r="48" spans="1:35" ht="42.75">
      <c r="A48" s="90" t="s">
        <v>58</v>
      </c>
      <c r="B48" s="99">
        <f>COUNTIF(B1:B42,4)</f>
        <v>0</v>
      </c>
      <c r="O48" s="100"/>
      <c r="P48" s="103"/>
      <c r="Q48" s="103"/>
      <c r="R48" s="104"/>
      <c r="S48" s="104"/>
      <c r="T48" s="105"/>
      <c r="U48" s="105"/>
      <c r="V48" s="105"/>
      <c r="W48" s="105"/>
      <c r="X48" s="105"/>
      <c r="Y48" s="101"/>
      <c r="AG48" s="107"/>
      <c r="AH48" s="107"/>
      <c r="AI48" s="107"/>
    </row>
    <row r="49" spans="1:35">
      <c r="A49" s="90" t="s">
        <v>59</v>
      </c>
      <c r="B49" s="99">
        <f>COUNTIF(B1:B44,5)</f>
        <v>0</v>
      </c>
      <c r="O49" s="103"/>
      <c r="P49" s="103"/>
      <c r="Q49" s="103"/>
      <c r="R49" s="104"/>
      <c r="S49" s="104"/>
      <c r="T49" s="105"/>
      <c r="U49" s="105"/>
      <c r="V49" s="105"/>
      <c r="W49" s="105"/>
      <c r="X49" s="105"/>
      <c r="AG49" s="107"/>
      <c r="AH49" s="107"/>
      <c r="AI49" s="107"/>
    </row>
    <row r="50" spans="1:35">
      <c r="O50" s="103"/>
      <c r="P50" s="103"/>
      <c r="Q50" s="103"/>
      <c r="R50" s="104"/>
      <c r="S50" s="104"/>
      <c r="T50" s="105"/>
      <c r="U50" s="105"/>
      <c r="V50" s="105"/>
      <c r="W50" s="105"/>
      <c r="X50" s="105"/>
      <c r="AG50" s="107"/>
      <c r="AH50" s="107"/>
      <c r="AI50" s="107"/>
    </row>
    <row r="51" spans="1:35">
      <c r="A51" s="110" t="s">
        <v>60</v>
      </c>
      <c r="B51" s="99">
        <f>COUNTIF(D2:D41,1)</f>
        <v>0</v>
      </c>
      <c r="O51" s="103"/>
      <c r="P51" s="103"/>
      <c r="Q51" s="103"/>
      <c r="R51" s="104"/>
      <c r="S51" s="104"/>
      <c r="T51" s="105"/>
      <c r="U51" s="105"/>
      <c r="V51" s="105"/>
      <c r="W51" s="105"/>
      <c r="X51" s="105"/>
      <c r="AG51" s="107"/>
      <c r="AH51" s="107"/>
      <c r="AI51" s="107"/>
    </row>
    <row r="52" spans="1:35">
      <c r="A52" s="110" t="s">
        <v>61</v>
      </c>
      <c r="B52" s="99">
        <f>COUNTIF(E2:E41,1)</f>
        <v>0</v>
      </c>
      <c r="O52" s="103"/>
      <c r="P52" s="103"/>
      <c r="Q52" s="103"/>
      <c r="R52" s="104"/>
      <c r="S52" s="104"/>
      <c r="T52" s="105"/>
      <c r="U52" s="105"/>
      <c r="V52" s="105"/>
      <c r="W52" s="105"/>
      <c r="X52" s="105"/>
      <c r="AG52" s="107"/>
      <c r="AH52" s="107"/>
      <c r="AI52" s="107"/>
    </row>
    <row r="53" spans="1:35">
      <c r="A53" s="110" t="s">
        <v>46</v>
      </c>
      <c r="B53" s="99">
        <f>COUNTIF(F2:F41,1)</f>
        <v>0</v>
      </c>
      <c r="O53" s="103"/>
      <c r="P53" s="103"/>
      <c r="Q53" s="103"/>
      <c r="R53" s="104"/>
      <c r="S53" s="104"/>
      <c r="T53" s="105"/>
      <c r="U53" s="105"/>
      <c r="V53" s="105"/>
      <c r="W53" s="105"/>
      <c r="X53" s="105"/>
      <c r="AG53" s="107"/>
      <c r="AH53" s="107"/>
      <c r="AI53" s="107"/>
    </row>
    <row r="54" spans="1:35">
      <c r="A54" s="110" t="s">
        <v>47</v>
      </c>
      <c r="B54" s="99">
        <f>COUNTIF(G2:G41,1)</f>
        <v>0</v>
      </c>
      <c r="O54" s="103"/>
      <c r="P54" s="103"/>
      <c r="Q54" s="103"/>
      <c r="R54" s="104"/>
      <c r="S54" s="104"/>
      <c r="T54" s="105"/>
      <c r="U54" s="105"/>
      <c r="V54" s="105"/>
      <c r="W54" s="105"/>
      <c r="X54" s="105"/>
      <c r="AG54" s="107"/>
      <c r="AH54" s="107"/>
      <c r="AI54" s="107"/>
    </row>
    <row r="55" spans="1:35">
      <c r="A55" s="110" t="s">
        <v>48</v>
      </c>
      <c r="B55" s="99">
        <f>COUNTIF(H2:H41,1)</f>
        <v>0</v>
      </c>
      <c r="O55" s="103"/>
      <c r="P55" s="103"/>
      <c r="Q55" s="103"/>
      <c r="R55" s="104"/>
      <c r="S55" s="104"/>
      <c r="T55" s="105"/>
      <c r="U55" s="105"/>
      <c r="V55" s="105"/>
      <c r="W55" s="105"/>
      <c r="X55" s="105"/>
      <c r="AG55" s="107"/>
      <c r="AH55" s="107"/>
      <c r="AI55" s="107"/>
    </row>
    <row r="56" spans="1:35">
      <c r="A56" s="110" t="s">
        <v>49</v>
      </c>
      <c r="B56" s="99">
        <f>COUNTIF(I2:I41,1)</f>
        <v>0</v>
      </c>
      <c r="O56" s="103"/>
      <c r="P56" s="103"/>
      <c r="Q56" s="103"/>
      <c r="R56" s="104"/>
      <c r="S56" s="104"/>
      <c r="T56" s="105"/>
      <c r="U56" s="105"/>
      <c r="V56" s="105"/>
      <c r="W56" s="105"/>
      <c r="X56" s="105"/>
      <c r="AG56" s="107"/>
      <c r="AH56" s="107"/>
      <c r="AI56" s="107"/>
    </row>
    <row r="57" spans="1:35" ht="37.5">
      <c r="A57" s="110" t="s">
        <v>50</v>
      </c>
      <c r="B57" s="99">
        <f>COUNTIF(J2:J41,1)</f>
        <v>0</v>
      </c>
      <c r="O57" s="103"/>
      <c r="P57" s="103"/>
      <c r="Q57" s="103"/>
      <c r="R57" s="104"/>
      <c r="S57" s="104"/>
      <c r="T57" s="105"/>
      <c r="U57" s="105"/>
      <c r="V57" s="105"/>
      <c r="W57" s="105"/>
      <c r="X57" s="105"/>
      <c r="AG57" s="107"/>
      <c r="AH57" s="107"/>
      <c r="AI57" s="107"/>
    </row>
    <row r="58" spans="1:35">
      <c r="A58" s="110" t="s">
        <v>51</v>
      </c>
      <c r="B58" s="99">
        <f>COUNTIF(K2:K41,1)</f>
        <v>0</v>
      </c>
      <c r="O58" s="103"/>
      <c r="P58" s="103"/>
      <c r="Q58" s="103"/>
      <c r="R58" s="104"/>
      <c r="S58" s="104"/>
      <c r="T58" s="105"/>
      <c r="U58" s="105"/>
      <c r="V58" s="105"/>
      <c r="W58" s="105"/>
      <c r="X58" s="105"/>
      <c r="AG58" s="107"/>
      <c r="AH58" s="107"/>
      <c r="AI58" s="107"/>
    </row>
    <row r="59" spans="1:35">
      <c r="A59" s="110" t="s">
        <v>52</v>
      </c>
      <c r="B59" s="99">
        <f>COUNTIF(L2:L41,1)</f>
        <v>0</v>
      </c>
      <c r="O59" s="103"/>
      <c r="P59" s="103"/>
      <c r="Q59" s="103"/>
      <c r="R59" s="104"/>
      <c r="S59" s="104"/>
      <c r="T59" s="105"/>
      <c r="U59" s="105"/>
      <c r="V59" s="105"/>
      <c r="W59" s="105"/>
      <c r="X59" s="105"/>
      <c r="AG59" s="107"/>
      <c r="AH59" s="107"/>
      <c r="AI59" s="107"/>
    </row>
    <row r="60" spans="1:35">
      <c r="A60" s="110" t="s">
        <v>53</v>
      </c>
      <c r="B60" s="99">
        <f>COUNTIF(M2:M41,1)</f>
        <v>0</v>
      </c>
      <c r="O60" s="103"/>
      <c r="P60" s="103"/>
      <c r="Q60" s="103"/>
      <c r="R60" s="104"/>
      <c r="S60" s="104"/>
      <c r="T60" s="105"/>
      <c r="U60" s="105"/>
      <c r="V60" s="105"/>
      <c r="W60" s="105"/>
      <c r="X60" s="105"/>
      <c r="AG60" s="107"/>
      <c r="AH60" s="107"/>
      <c r="AI60" s="107"/>
    </row>
    <row r="61" spans="1:35">
      <c r="B61" s="98">
        <f>SUM(B51:B60)</f>
        <v>0</v>
      </c>
      <c r="O61" s="103"/>
      <c r="P61" s="103"/>
      <c r="Q61" s="103"/>
      <c r="R61" s="104"/>
      <c r="S61" s="104"/>
      <c r="T61" s="105"/>
      <c r="U61" s="105"/>
      <c r="V61" s="105"/>
      <c r="W61" s="105"/>
      <c r="X61" s="105"/>
      <c r="AG61" s="107"/>
      <c r="AH61" s="107"/>
      <c r="AI61" s="107"/>
    </row>
    <row r="62" spans="1:35">
      <c r="O62" s="103"/>
      <c r="P62" s="103"/>
      <c r="Q62" s="103"/>
      <c r="R62" s="104"/>
      <c r="S62" s="104"/>
      <c r="T62" s="105"/>
      <c r="U62" s="105"/>
      <c r="V62" s="105"/>
      <c r="W62" s="105"/>
      <c r="X62" s="105"/>
      <c r="AG62" s="107"/>
      <c r="AH62" s="107"/>
      <c r="AI62" s="107"/>
    </row>
    <row r="63" spans="1:35">
      <c r="O63" s="103"/>
      <c r="P63" s="103"/>
      <c r="Q63" s="103"/>
      <c r="R63" s="104"/>
      <c r="S63" s="104"/>
      <c r="T63" s="105"/>
      <c r="U63" s="105"/>
      <c r="V63" s="105"/>
      <c r="W63" s="105"/>
      <c r="X63" s="105"/>
      <c r="AG63" s="107"/>
      <c r="AH63" s="107"/>
      <c r="AI63" s="107"/>
    </row>
    <row r="64" spans="1:35">
      <c r="O64" s="103"/>
      <c r="P64" s="103"/>
      <c r="Q64" s="103"/>
      <c r="R64" s="104"/>
      <c r="S64" s="104"/>
      <c r="T64" s="105"/>
      <c r="U64" s="105"/>
      <c r="V64" s="105"/>
      <c r="W64" s="105"/>
      <c r="X64" s="105"/>
      <c r="AG64" s="107"/>
      <c r="AH64" s="107"/>
      <c r="AI64" s="107"/>
    </row>
    <row r="65" spans="15:35">
      <c r="O65" s="103"/>
      <c r="P65" s="103"/>
      <c r="Q65" s="103"/>
      <c r="R65" s="104"/>
      <c r="S65" s="104"/>
      <c r="T65" s="105"/>
      <c r="U65" s="105"/>
      <c r="V65" s="105"/>
      <c r="W65" s="105"/>
      <c r="X65" s="105"/>
      <c r="AG65" s="107"/>
      <c r="AH65" s="107"/>
      <c r="AI65" s="107"/>
    </row>
    <row r="66" spans="15:35">
      <c r="O66" s="103"/>
      <c r="P66" s="103"/>
      <c r="Q66" s="103"/>
      <c r="R66" s="104"/>
      <c r="S66" s="104"/>
      <c r="T66" s="105"/>
      <c r="U66" s="105"/>
      <c r="V66" s="105"/>
      <c r="W66" s="105"/>
      <c r="X66" s="105"/>
      <c r="AG66" s="107"/>
      <c r="AH66" s="107"/>
      <c r="AI66" s="107"/>
    </row>
    <row r="67" spans="15:35">
      <c r="O67" s="103"/>
      <c r="P67" s="103"/>
      <c r="Q67" s="103"/>
      <c r="R67" s="104"/>
      <c r="S67" s="104"/>
      <c r="T67" s="105"/>
      <c r="U67" s="105"/>
      <c r="V67" s="105"/>
      <c r="W67" s="105"/>
      <c r="X67" s="105"/>
      <c r="AG67" s="107"/>
      <c r="AH67" s="107"/>
      <c r="AI67" s="107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zoomScale="140" zoomScaleNormal="140" workbookViewId="0">
      <selection activeCell="B11" sqref="B11:E11"/>
    </sheetView>
  </sheetViews>
  <sheetFormatPr defaultRowHeight="21"/>
  <cols>
    <col min="1" max="1" width="4.85546875" style="120" customWidth="1"/>
    <col min="2" max="4" width="9.140625" style="120"/>
    <col min="5" max="5" width="33.5703125" style="120" customWidth="1"/>
    <col min="6" max="7" width="7.28515625" style="120" bestFit="1" customWidth="1"/>
    <col min="8" max="8" width="14.42578125" style="120" customWidth="1"/>
    <col min="9" max="16384" width="9.140625" style="120"/>
  </cols>
  <sheetData>
    <row r="1" spans="1:10" s="3" customFormat="1" ht="24">
      <c r="B1" s="326" t="s">
        <v>30</v>
      </c>
      <c r="C1" s="326"/>
      <c r="D1" s="326"/>
      <c r="E1" s="326"/>
      <c r="F1" s="326"/>
      <c r="G1" s="326"/>
      <c r="H1" s="326"/>
      <c r="I1" s="71"/>
      <c r="J1" s="71"/>
    </row>
    <row r="2" spans="1:10" s="3" customFormat="1" ht="24">
      <c r="B2" s="246"/>
      <c r="C2" s="246"/>
      <c r="D2" s="246"/>
      <c r="E2" s="246"/>
      <c r="F2" s="246"/>
      <c r="G2" s="246"/>
      <c r="H2" s="246"/>
      <c r="I2" s="71"/>
      <c r="J2" s="71"/>
    </row>
    <row r="3" spans="1:10" s="3" customFormat="1" ht="24.75" thickBot="1">
      <c r="B3" s="221" t="s">
        <v>163</v>
      </c>
      <c r="C3" s="198"/>
      <c r="D3" s="198"/>
      <c r="E3" s="198"/>
      <c r="F3" s="199"/>
      <c r="G3" s="199"/>
      <c r="H3" s="199"/>
    </row>
    <row r="4" spans="1:10" s="6" customFormat="1" ht="24.75" thickTop="1">
      <c r="B4" s="392" t="s">
        <v>4</v>
      </c>
      <c r="C4" s="393"/>
      <c r="D4" s="393"/>
      <c r="E4" s="394"/>
      <c r="F4" s="200"/>
      <c r="G4" s="201" t="s">
        <v>5</v>
      </c>
      <c r="H4" s="201" t="s">
        <v>6</v>
      </c>
    </row>
    <row r="5" spans="1:10" s="6" customFormat="1" ht="24">
      <c r="A5" s="268" t="s">
        <v>168</v>
      </c>
      <c r="B5" s="430" t="s">
        <v>219</v>
      </c>
      <c r="C5" s="431"/>
      <c r="D5" s="431"/>
      <c r="E5" s="432"/>
      <c r="F5" s="266"/>
      <c r="G5" s="267"/>
      <c r="H5" s="267"/>
    </row>
    <row r="6" spans="1:10" s="6" customFormat="1" ht="24">
      <c r="B6" s="395" t="s">
        <v>164</v>
      </c>
      <c r="C6" s="396"/>
      <c r="D6" s="396"/>
      <c r="E6" s="397"/>
      <c r="F6" s="204" t="e">
        <f>DATA!#REF!</f>
        <v>#REF!</v>
      </c>
      <c r="G6" s="204" t="e">
        <f>DATA!#REF!</f>
        <v>#REF!</v>
      </c>
      <c r="H6" s="205" t="e">
        <f>IF(F6&gt;4.5,"มากที่สุด",IF(F6&gt;3.5,"มาก",IF(F6&gt;2.5,"ปานกลาง",IF(F6&gt;1.5,"น้อย",IF(F6&lt;=1.5,"น้อยที่สุด")))))</f>
        <v>#REF!</v>
      </c>
    </row>
    <row r="7" spans="1:10" s="6" customFormat="1" ht="24">
      <c r="B7" s="380" t="s">
        <v>165</v>
      </c>
      <c r="C7" s="381"/>
      <c r="D7" s="381"/>
      <c r="E7" s="382"/>
      <c r="F7" s="204" t="e">
        <f>DATA!#REF!</f>
        <v>#REF!</v>
      </c>
      <c r="G7" s="204" t="e">
        <f>DATA!#REF!</f>
        <v>#REF!</v>
      </c>
      <c r="H7" s="205" t="e">
        <f>IF(F7&gt;4.5,"มากที่สุด",IF(F7&gt;3.5,"มาก",IF(F7&gt;2.5,"ปานกลาง",IF(F7&gt;1.5,"น้อย",IF(F7&lt;=1.5,"น้อยที่สุด")))))</f>
        <v>#REF!</v>
      </c>
    </row>
    <row r="8" spans="1:10" s="6" customFormat="1" ht="24">
      <c r="B8" s="206" t="s">
        <v>166</v>
      </c>
      <c r="C8" s="206"/>
      <c r="D8" s="206"/>
      <c r="E8" s="206"/>
      <c r="F8" s="204" t="e">
        <f>DATA!#REF!</f>
        <v>#REF!</v>
      </c>
      <c r="G8" s="204" t="e">
        <f>DATA!#REF!</f>
        <v>#REF!</v>
      </c>
      <c r="H8" s="205" t="e">
        <f>IF(F8&gt;4.5,"มากที่สุด",IF(F8&gt;3.5,"มาก",IF(F8&gt;2.5,"ปานกลาง",IF(F8&gt;1.5,"น้อย",IF(F8&lt;=1.5,"น้อยที่สุด")))))</f>
        <v>#REF!</v>
      </c>
    </row>
    <row r="9" spans="1:10" s="6" customFormat="1" ht="24">
      <c r="B9" s="206" t="s">
        <v>220</v>
      </c>
      <c r="C9" s="206"/>
      <c r="D9" s="206"/>
      <c r="E9" s="206"/>
      <c r="F9" s="204" t="e">
        <f>DATA!#REF!</f>
        <v>#REF!</v>
      </c>
      <c r="G9" s="204" t="e">
        <f>DATA!#REF!</f>
        <v>#REF!</v>
      </c>
      <c r="H9" s="205" t="e">
        <f t="shared" ref="H9:H66" si="0">IF(F9&gt;4.5,"มากที่สุด",IF(F9&gt;3.5,"มาก",IF(F9&gt;2.5,"ปานกลาง",IF(F9&gt;1.5,"น้อย",IF(F9&lt;=1.5,"น้อยที่สุด")))))</f>
        <v>#REF!</v>
      </c>
    </row>
    <row r="10" spans="1:10" s="6" customFormat="1" ht="24">
      <c r="B10" s="377" t="s">
        <v>167</v>
      </c>
      <c r="C10" s="378"/>
      <c r="D10" s="378"/>
      <c r="E10" s="379"/>
      <c r="F10" s="207" t="e">
        <f>DATA!#REF!</f>
        <v>#REF!</v>
      </c>
      <c r="G10" s="207" t="e">
        <f>DATA!#REF!</f>
        <v>#REF!</v>
      </c>
      <c r="H10" s="208" t="e">
        <f>IF(F10&gt;4.5,"มากที่สุด",IF(F10&gt;3.5,"มาก",IF(F10&gt;2.5,"ปานกลาง",IF(F10&gt;1.5,"น้อย",IF(F10&lt;=1.5,"น้อยที่สุด")))))</f>
        <v>#REF!</v>
      </c>
      <c r="J10" s="209"/>
    </row>
    <row r="11" spans="1:10" s="6" customFormat="1" ht="24">
      <c r="B11" s="380" t="s">
        <v>169</v>
      </c>
      <c r="C11" s="381"/>
      <c r="D11" s="381"/>
      <c r="E11" s="382"/>
      <c r="F11" s="205"/>
      <c r="G11" s="205"/>
      <c r="H11" s="205"/>
    </row>
    <row r="12" spans="1:10" s="6" customFormat="1" ht="24">
      <c r="B12" s="269" t="s">
        <v>170</v>
      </c>
      <c r="C12" s="248"/>
      <c r="D12" s="248"/>
      <c r="E12" s="249"/>
      <c r="F12" s="205"/>
      <c r="G12" s="205"/>
      <c r="H12" s="205"/>
    </row>
    <row r="13" spans="1:10" s="6" customFormat="1" ht="24">
      <c r="B13" s="212" t="s">
        <v>171</v>
      </c>
      <c r="C13" s="213"/>
      <c r="D13" s="213"/>
      <c r="E13" s="214"/>
      <c r="F13" s="204">
        <f>DATA!AN67</f>
        <v>6</v>
      </c>
      <c r="G13" s="204">
        <f>DATA!AN68</f>
        <v>0.2917124506190194</v>
      </c>
      <c r="H13" s="205" t="str">
        <f t="shared" si="0"/>
        <v>มากที่สุด</v>
      </c>
    </row>
    <row r="14" spans="1:10" s="6" customFormat="1" ht="24">
      <c r="B14" s="380" t="s">
        <v>172</v>
      </c>
      <c r="C14" s="381"/>
      <c r="D14" s="381"/>
      <c r="E14" s="382"/>
      <c r="F14" s="204">
        <f>DATA!AO67</f>
        <v>3</v>
      </c>
      <c r="G14" s="204">
        <f>DATA!AO68</f>
        <v>0.21145103088313016</v>
      </c>
      <c r="H14" s="205" t="str">
        <f t="shared" si="0"/>
        <v>ปานกลาง</v>
      </c>
    </row>
    <row r="15" spans="1:10" s="6" customFormat="1" ht="24">
      <c r="B15" s="380" t="s">
        <v>173</v>
      </c>
      <c r="C15" s="381"/>
      <c r="D15" s="381"/>
      <c r="E15" s="382"/>
      <c r="F15" s="204">
        <f>DATA!AP67</f>
        <v>9</v>
      </c>
      <c r="G15" s="204">
        <f>DATA!AP68</f>
        <v>0.34807161066919284</v>
      </c>
      <c r="H15" s="205" t="str">
        <f>IF(F15&gt;4.5,"มากที่สุด",IF(F15&gt;3.5,"มาก",IF(F15&gt;2.5,"ปานกลาง",IF(F15&gt;1.5,"น้อย",IF(F15&lt;=1.5,"น้อยที่สุด")))))</f>
        <v>มากที่สุด</v>
      </c>
    </row>
    <row r="16" spans="1:10" s="6" customFormat="1" ht="24">
      <c r="B16" s="247" t="s">
        <v>174</v>
      </c>
      <c r="C16" s="248"/>
      <c r="D16" s="248"/>
      <c r="E16" s="249"/>
      <c r="F16" s="204">
        <f>DATA!AQ67</f>
        <v>5</v>
      </c>
      <c r="G16" s="204">
        <f>DATA!AQ68</f>
        <v>0.26854307776478731</v>
      </c>
      <c r="H16" s="205" t="str">
        <f t="shared" ref="H16:H35" si="1">IF(F16&gt;4.5,"มากที่สุด",IF(F16&gt;3.5,"มาก",IF(F16&gt;2.5,"ปานกลาง",IF(F16&gt;1.5,"น้อย",IF(F16&lt;=1.5,"น้อยที่สุด")))))</f>
        <v>มากที่สุด</v>
      </c>
    </row>
    <row r="17" spans="2:8" s="6" customFormat="1" ht="24">
      <c r="B17" s="247" t="s">
        <v>175</v>
      </c>
      <c r="C17" s="248"/>
      <c r="D17" s="248"/>
      <c r="E17" s="249"/>
      <c r="F17" s="204">
        <f>DATA!AR67</f>
        <v>10</v>
      </c>
      <c r="G17" s="204">
        <f>DATA!AR68</f>
        <v>0.36360904617671225</v>
      </c>
      <c r="H17" s="205" t="str">
        <f t="shared" si="1"/>
        <v>มากที่สุด</v>
      </c>
    </row>
    <row r="18" spans="2:8" s="6" customFormat="1" ht="24">
      <c r="B18" s="247" t="s">
        <v>176</v>
      </c>
      <c r="C18" s="248"/>
      <c r="D18" s="248"/>
      <c r="E18" s="249"/>
      <c r="F18" s="204">
        <f>DATA!AS67</f>
        <v>9</v>
      </c>
      <c r="G18" s="204">
        <f>DATA!AS68</f>
        <v>0.34807161066919284</v>
      </c>
      <c r="H18" s="205" t="str">
        <f t="shared" si="1"/>
        <v>มากที่สุด</v>
      </c>
    </row>
    <row r="19" spans="2:8" s="6" customFormat="1" ht="24">
      <c r="B19" s="247" t="s">
        <v>177</v>
      </c>
      <c r="C19" s="248"/>
      <c r="D19" s="248"/>
      <c r="E19" s="249"/>
      <c r="F19" s="204">
        <f>DATA!AT67</f>
        <v>11</v>
      </c>
      <c r="G19" s="204">
        <f>DATA!AT68</f>
        <v>0.37787360524183417</v>
      </c>
      <c r="H19" s="205" t="str">
        <f t="shared" si="1"/>
        <v>มากที่สุด</v>
      </c>
    </row>
    <row r="20" spans="2:8" s="6" customFormat="1" ht="24">
      <c r="B20" s="247" t="s">
        <v>178</v>
      </c>
      <c r="C20" s="248"/>
      <c r="D20" s="248"/>
      <c r="E20" s="249"/>
      <c r="F20" s="204">
        <f>DATA!AU67</f>
        <v>27</v>
      </c>
      <c r="G20" s="204">
        <f>DATA!AU68</f>
        <v>0.49662321269209253</v>
      </c>
      <c r="H20" s="205" t="str">
        <f t="shared" si="1"/>
        <v>มากที่สุด</v>
      </c>
    </row>
    <row r="21" spans="2:8" s="6" customFormat="1" ht="24">
      <c r="B21" s="247" t="s">
        <v>179</v>
      </c>
      <c r="C21" s="248"/>
      <c r="D21" s="248"/>
      <c r="E21" s="249"/>
      <c r="F21" s="204">
        <f>DATA!AV67</f>
        <v>4</v>
      </c>
      <c r="G21" s="204">
        <f>DATA!AV68</f>
        <v>0.2421855614066333</v>
      </c>
      <c r="H21" s="205" t="str">
        <f t="shared" si="1"/>
        <v>มาก</v>
      </c>
    </row>
    <row r="22" spans="2:8" s="6" customFormat="1" ht="24">
      <c r="B22" s="247" t="s">
        <v>180</v>
      </c>
      <c r="C22" s="248"/>
      <c r="D22" s="248"/>
      <c r="E22" s="249"/>
      <c r="F22" s="204">
        <f>DATA!AW67</f>
        <v>3</v>
      </c>
      <c r="G22" s="204">
        <f>DATA!AW68</f>
        <v>0.21145103088313016</v>
      </c>
      <c r="H22" s="205" t="str">
        <f t="shared" si="1"/>
        <v>ปานกลาง</v>
      </c>
    </row>
    <row r="23" spans="2:8" s="6" customFormat="1" ht="24">
      <c r="B23" s="247" t="s">
        <v>181</v>
      </c>
      <c r="C23" s="248"/>
      <c r="D23" s="248"/>
      <c r="E23" s="249"/>
      <c r="F23" s="204">
        <f>DATA!AX67</f>
        <v>4</v>
      </c>
      <c r="G23" s="204">
        <f>DATA!AX68</f>
        <v>0.2421855614066333</v>
      </c>
      <c r="H23" s="205" t="str">
        <f t="shared" si="1"/>
        <v>มาก</v>
      </c>
    </row>
    <row r="24" spans="2:8" s="6" customFormat="1" ht="24">
      <c r="B24" s="247" t="s">
        <v>182</v>
      </c>
      <c r="C24" s="248"/>
      <c r="D24" s="248"/>
      <c r="E24" s="249"/>
      <c r="F24" s="204">
        <f>DATA!AY67</f>
        <v>5</v>
      </c>
      <c r="G24" s="204">
        <f>DATA!AY68</f>
        <v>0.26854307776478731</v>
      </c>
      <c r="H24" s="205" t="str">
        <f t="shared" si="1"/>
        <v>มากที่สุด</v>
      </c>
    </row>
    <row r="25" spans="2:8" s="6" customFormat="1" ht="24">
      <c r="B25" s="247" t="s">
        <v>183</v>
      </c>
      <c r="C25" s="248"/>
      <c r="D25" s="248"/>
      <c r="E25" s="249"/>
      <c r="F25" s="204">
        <f>DATA!AZ67</f>
        <v>20</v>
      </c>
      <c r="G25" s="204">
        <f>DATA!AZ68</f>
        <v>0.46513025470953173</v>
      </c>
      <c r="H25" s="205" t="str">
        <f t="shared" si="1"/>
        <v>มากที่สุด</v>
      </c>
    </row>
    <row r="26" spans="2:8" s="6" customFormat="1" ht="24">
      <c r="B26" s="247" t="s">
        <v>184</v>
      </c>
      <c r="C26" s="248"/>
      <c r="D26" s="248"/>
      <c r="E26" s="249"/>
      <c r="F26" s="204">
        <f>DATA!BA67</f>
        <v>13</v>
      </c>
      <c r="G26" s="204">
        <f>DATA!BA68</f>
        <v>0.40311288741492751</v>
      </c>
      <c r="H26" s="205" t="str">
        <f t="shared" si="1"/>
        <v>มากที่สุด</v>
      </c>
    </row>
    <row r="27" spans="2:8" s="6" customFormat="1" ht="24">
      <c r="B27" s="247" t="s">
        <v>185</v>
      </c>
      <c r="C27" s="248"/>
      <c r="D27" s="248"/>
      <c r="E27" s="249"/>
      <c r="F27" s="204">
        <f>DATA!BB67</f>
        <v>7</v>
      </c>
      <c r="G27" s="204">
        <f>DATA!BB68</f>
        <v>0.31240383135639332</v>
      </c>
      <c r="H27" s="205" t="str">
        <f t="shared" si="1"/>
        <v>มากที่สุด</v>
      </c>
    </row>
    <row r="28" spans="2:8" s="6" customFormat="1" ht="24">
      <c r="B28" s="254" t="s">
        <v>186</v>
      </c>
      <c r="C28" s="255"/>
      <c r="D28" s="255"/>
      <c r="E28" s="256"/>
      <c r="F28" s="204">
        <f>DATA!BC67</f>
        <v>6</v>
      </c>
      <c r="G28" s="204">
        <f>DATA!BC68</f>
        <v>0.2917124506190194</v>
      </c>
      <c r="H28" s="205" t="str">
        <f t="shared" si="1"/>
        <v>มากที่สุด</v>
      </c>
    </row>
    <row r="29" spans="2:8" s="6" customFormat="1" ht="24">
      <c r="B29" s="274"/>
      <c r="C29" s="274"/>
      <c r="D29" s="274"/>
      <c r="E29" s="274"/>
      <c r="F29" s="275"/>
      <c r="G29" s="275"/>
      <c r="H29" s="276"/>
    </row>
    <row r="30" spans="2:8" s="6" customFormat="1" ht="24">
      <c r="B30" s="274"/>
      <c r="C30" s="274"/>
      <c r="D30" s="274"/>
      <c r="E30" s="274"/>
      <c r="F30" s="275"/>
      <c r="G30" s="275"/>
      <c r="H30" s="276"/>
    </row>
    <row r="31" spans="2:8" s="6" customFormat="1" ht="24">
      <c r="B31" s="427" t="s">
        <v>4</v>
      </c>
      <c r="C31" s="428"/>
      <c r="D31" s="428"/>
      <c r="E31" s="429"/>
      <c r="F31" s="50"/>
      <c r="G31" s="277" t="s">
        <v>5</v>
      </c>
      <c r="H31" s="277" t="s">
        <v>6</v>
      </c>
    </row>
    <row r="32" spans="2:8" s="6" customFormat="1" ht="24">
      <c r="B32" s="247" t="s">
        <v>187</v>
      </c>
      <c r="C32" s="248"/>
      <c r="D32" s="248"/>
      <c r="E32" s="249"/>
      <c r="F32" s="204">
        <f>DATA!BD67</f>
        <v>3</v>
      </c>
      <c r="G32" s="204">
        <f>DATA!BD68</f>
        <v>0.21145103088313016</v>
      </c>
      <c r="H32" s="205" t="str">
        <f t="shared" si="1"/>
        <v>ปานกลาง</v>
      </c>
    </row>
    <row r="33" spans="2:8" s="6" customFormat="1" ht="24">
      <c r="B33" s="247" t="s">
        <v>188</v>
      </c>
      <c r="C33" s="248"/>
      <c r="D33" s="248"/>
      <c r="E33" s="249"/>
      <c r="F33" s="204">
        <f>DATA!BE67</f>
        <v>23</v>
      </c>
      <c r="G33" s="204">
        <f>DATA!BE68</f>
        <v>0.48188332453150778</v>
      </c>
      <c r="H33" s="205" t="str">
        <f t="shared" si="1"/>
        <v>มากที่สุด</v>
      </c>
    </row>
    <row r="34" spans="2:8" s="6" customFormat="1" ht="24">
      <c r="B34" s="247" t="s">
        <v>189</v>
      </c>
      <c r="C34" s="248"/>
      <c r="D34" s="248"/>
      <c r="E34" s="249"/>
      <c r="F34" s="204">
        <f>DATA!BF67</f>
        <v>2</v>
      </c>
      <c r="G34" s="204">
        <f>DATA!BF68</f>
        <v>0.17403580533459642</v>
      </c>
      <c r="H34" s="205" t="str">
        <f t="shared" si="1"/>
        <v>น้อย</v>
      </c>
    </row>
    <row r="35" spans="2:8" s="6" customFormat="1" ht="24">
      <c r="B35" s="247" t="s">
        <v>190</v>
      </c>
      <c r="C35" s="248"/>
      <c r="D35" s="248"/>
      <c r="E35" s="249"/>
      <c r="F35" s="204">
        <f>DATA!BG67</f>
        <v>19</v>
      </c>
      <c r="G35" s="204">
        <f>DATA!BG68</f>
        <v>0.45836246993635271</v>
      </c>
      <c r="H35" s="205" t="str">
        <f t="shared" si="1"/>
        <v>มากที่สุด</v>
      </c>
    </row>
    <row r="36" spans="2:8" s="6" customFormat="1" ht="24">
      <c r="B36" s="377" t="s">
        <v>204</v>
      </c>
      <c r="C36" s="378"/>
      <c r="D36" s="378"/>
      <c r="E36" s="379"/>
      <c r="F36" s="210">
        <f>DATA!BG69</f>
        <v>0.35262384760557514</v>
      </c>
      <c r="G36" s="210">
        <f>DATA!BG70</f>
        <v>0.14538461538461539</v>
      </c>
      <c r="H36" s="211" t="str">
        <f t="shared" si="0"/>
        <v>น้อยที่สุด</v>
      </c>
    </row>
    <row r="37" spans="2:8" s="6" customFormat="1" ht="24">
      <c r="B37" s="433" t="s">
        <v>191</v>
      </c>
      <c r="C37" s="434"/>
      <c r="D37" s="434"/>
      <c r="E37" s="435"/>
      <c r="F37" s="204"/>
      <c r="G37" s="204"/>
      <c r="H37" s="205"/>
    </row>
    <row r="38" spans="2:8" s="6" customFormat="1" ht="24">
      <c r="B38" s="254" t="s">
        <v>192</v>
      </c>
      <c r="C38" s="255"/>
      <c r="D38" s="255"/>
      <c r="E38" s="256"/>
      <c r="F38" s="204">
        <f>DATA!BH67</f>
        <v>13</v>
      </c>
      <c r="G38" s="204">
        <f>DATA!BH68</f>
        <v>0.40311288741492751</v>
      </c>
      <c r="H38" s="205" t="str">
        <f t="shared" ref="H38" si="2">IF(F38&gt;4.5,"มากที่สุด",IF(F38&gt;3.5,"มาก",IF(F38&gt;2.5,"ปานกลาง",IF(F38&gt;1.5,"น้อย",IF(F38&lt;=1.5,"น้อยที่สุด")))))</f>
        <v>มากที่สุด</v>
      </c>
    </row>
    <row r="39" spans="2:8" s="6" customFormat="1" ht="24">
      <c r="B39" s="254" t="s">
        <v>193</v>
      </c>
      <c r="C39" s="255"/>
      <c r="D39" s="255"/>
      <c r="E39" s="256"/>
      <c r="F39" s="204">
        <f>DATA!BI67</f>
        <v>11</v>
      </c>
      <c r="G39" s="204">
        <f>DATA!BI68</f>
        <v>0.37787360524183417</v>
      </c>
      <c r="H39" s="205" t="str">
        <f t="shared" ref="H39:H49" si="3">IF(F39&gt;4.5,"มากที่สุด",IF(F39&gt;3.5,"มาก",IF(F39&gt;2.5,"ปานกลาง",IF(F39&gt;1.5,"น้อย",IF(F39&lt;=1.5,"น้อยที่สุด")))))</f>
        <v>มากที่สุด</v>
      </c>
    </row>
    <row r="40" spans="2:8" s="6" customFormat="1" ht="24">
      <c r="B40" s="254" t="s">
        <v>194</v>
      </c>
      <c r="C40" s="255"/>
      <c r="D40" s="255"/>
      <c r="E40" s="256"/>
      <c r="F40" s="204">
        <f>DATA!BJ67</f>
        <v>20</v>
      </c>
      <c r="G40" s="204">
        <f>DATA!BJ68</f>
        <v>0.46513025470953173</v>
      </c>
      <c r="H40" s="205" t="str">
        <f t="shared" si="3"/>
        <v>มากที่สุด</v>
      </c>
    </row>
    <row r="41" spans="2:8" s="6" customFormat="1" ht="24">
      <c r="B41" s="254" t="s">
        <v>195</v>
      </c>
      <c r="C41" s="255"/>
      <c r="D41" s="255"/>
      <c r="E41" s="256"/>
      <c r="F41" s="204">
        <f>DATA!BK67</f>
        <v>12</v>
      </c>
      <c r="G41" s="204">
        <f>DATA!BK68</f>
        <v>0.39100462322665114</v>
      </c>
      <c r="H41" s="205" t="str">
        <f t="shared" si="3"/>
        <v>มากที่สุด</v>
      </c>
    </row>
    <row r="42" spans="2:8" s="6" customFormat="1" ht="24">
      <c r="B42" s="254" t="s">
        <v>196</v>
      </c>
      <c r="C42" s="255"/>
      <c r="D42" s="255"/>
      <c r="E42" s="256"/>
      <c r="F42" s="204">
        <f>DATA!BL67</f>
        <v>10</v>
      </c>
      <c r="G42" s="204">
        <f>DATA!BL68</f>
        <v>0.36360904617671225</v>
      </c>
      <c r="H42" s="205" t="str">
        <f t="shared" si="3"/>
        <v>มากที่สุด</v>
      </c>
    </row>
    <row r="43" spans="2:8" s="6" customFormat="1" ht="24">
      <c r="B43" s="254" t="s">
        <v>197</v>
      </c>
      <c r="C43" s="255"/>
      <c r="D43" s="255"/>
      <c r="E43" s="256"/>
      <c r="F43" s="204">
        <f>DATA!BM67</f>
        <v>12</v>
      </c>
      <c r="G43" s="204">
        <f>DATA!BM68</f>
        <v>0.39100462322665114</v>
      </c>
      <c r="H43" s="205" t="str">
        <f t="shared" si="3"/>
        <v>มากที่สุด</v>
      </c>
    </row>
    <row r="44" spans="2:8" s="6" customFormat="1" ht="24">
      <c r="B44" s="254" t="s">
        <v>198</v>
      </c>
      <c r="C44" s="255"/>
      <c r="D44" s="255"/>
      <c r="E44" s="256"/>
      <c r="F44" s="204">
        <f>DATA!BN67</f>
        <v>1</v>
      </c>
      <c r="G44" s="204">
        <f>DATA!BN68</f>
        <v>0.12403473458920845</v>
      </c>
      <c r="H44" s="205" t="str">
        <f t="shared" si="3"/>
        <v>น้อยที่สุด</v>
      </c>
    </row>
    <row r="45" spans="2:8" s="6" customFormat="1" ht="24">
      <c r="B45" s="254" t="s">
        <v>199</v>
      </c>
      <c r="C45" s="255"/>
      <c r="D45" s="255"/>
      <c r="E45" s="256"/>
      <c r="F45" s="204">
        <f>DATA!BO67</f>
        <v>8</v>
      </c>
      <c r="G45" s="204">
        <f>DATA!BO68</f>
        <v>0.33108214179472834</v>
      </c>
      <c r="H45" s="205" t="str">
        <f t="shared" si="3"/>
        <v>มากที่สุด</v>
      </c>
    </row>
    <row r="46" spans="2:8" s="6" customFormat="1" ht="24">
      <c r="B46" s="254" t="s">
        <v>200</v>
      </c>
      <c r="C46" s="255"/>
      <c r="D46" s="255"/>
      <c r="E46" s="256"/>
      <c r="F46" s="204">
        <f>DATA!BP67</f>
        <v>26</v>
      </c>
      <c r="G46" s="204">
        <f>DATA!BP68</f>
        <v>0.49371044145328746</v>
      </c>
      <c r="H46" s="205" t="str">
        <f t="shared" si="3"/>
        <v>มากที่สุด</v>
      </c>
    </row>
    <row r="47" spans="2:8" s="6" customFormat="1" ht="24">
      <c r="B47" s="254" t="s">
        <v>201</v>
      </c>
      <c r="C47" s="255"/>
      <c r="D47" s="255"/>
      <c r="E47" s="256"/>
      <c r="F47" s="204">
        <f>DATA!BQ67</f>
        <v>10</v>
      </c>
      <c r="G47" s="204">
        <f>DATA!BQ68</f>
        <v>0.36360904617671225</v>
      </c>
      <c r="H47" s="205" t="str">
        <f t="shared" si="3"/>
        <v>มากที่สุด</v>
      </c>
    </row>
    <row r="48" spans="2:8" s="6" customFormat="1" ht="24">
      <c r="B48" s="254" t="s">
        <v>202</v>
      </c>
      <c r="C48" s="255"/>
      <c r="D48" s="255"/>
      <c r="E48" s="256"/>
      <c r="F48" s="204">
        <f>DATA!BR67</f>
        <v>3</v>
      </c>
      <c r="G48" s="204">
        <f>DATA!BQ68</f>
        <v>0.36360904617671225</v>
      </c>
      <c r="H48" s="205" t="str">
        <f t="shared" si="3"/>
        <v>ปานกลาง</v>
      </c>
    </row>
    <row r="49" spans="2:8" s="6" customFormat="1" ht="24">
      <c r="B49" s="254" t="s">
        <v>203</v>
      </c>
      <c r="C49" s="255"/>
      <c r="D49" s="255"/>
      <c r="E49" s="256"/>
      <c r="F49" s="204">
        <f>DATA!BS67</f>
        <v>4</v>
      </c>
      <c r="G49" s="204">
        <f>DATA!BS68</f>
        <v>0.2421855614066333</v>
      </c>
      <c r="H49" s="205" t="str">
        <f t="shared" si="3"/>
        <v>มาก</v>
      </c>
    </row>
    <row r="50" spans="2:8" s="6" customFormat="1" ht="24">
      <c r="B50" s="377" t="s">
        <v>205</v>
      </c>
      <c r="C50" s="378"/>
      <c r="D50" s="378"/>
      <c r="E50" s="379"/>
      <c r="F50" s="210">
        <f>DATA!BS69</f>
        <v>0.37291712235493513</v>
      </c>
      <c r="G50" s="210">
        <f>DATA!BS70</f>
        <v>0.16927083333333334</v>
      </c>
      <c r="H50" s="211" t="str">
        <f t="shared" ref="H50" si="4">IF(F50&gt;4.5,"มากที่สุด",IF(F50&gt;3.5,"มาก",IF(F50&gt;2.5,"ปานกลาง",IF(F50&gt;1.5,"น้อย",IF(F50&lt;=1.5,"น้อยที่สุด")))))</f>
        <v>น้อยที่สุด</v>
      </c>
    </row>
    <row r="51" spans="2:8" s="6" customFormat="1" ht="24">
      <c r="B51" s="433" t="s">
        <v>206</v>
      </c>
      <c r="C51" s="434"/>
      <c r="D51" s="434"/>
      <c r="E51" s="435"/>
      <c r="F51" s="204"/>
      <c r="G51" s="204"/>
      <c r="H51" s="205"/>
    </row>
    <row r="52" spans="2:8" s="6" customFormat="1" ht="24">
      <c r="B52" s="212" t="s">
        <v>207</v>
      </c>
      <c r="C52" s="213"/>
      <c r="D52" s="213"/>
      <c r="E52" s="214"/>
      <c r="F52" s="204">
        <f>DATA!BT67</f>
        <v>8</v>
      </c>
      <c r="G52" s="204">
        <f>DATA!BT68</f>
        <v>0.33108214179472834</v>
      </c>
      <c r="H52" s="205" t="str">
        <f t="shared" si="0"/>
        <v>มากที่สุด</v>
      </c>
    </row>
    <row r="53" spans="2:8" s="6" customFormat="1" ht="24">
      <c r="B53" s="212" t="s">
        <v>208</v>
      </c>
      <c r="C53" s="213"/>
      <c r="D53" s="213"/>
      <c r="E53" s="214"/>
      <c r="F53" s="204">
        <f>DATA!BU67</f>
        <v>1</v>
      </c>
      <c r="G53" s="204">
        <f>DATA!BU68</f>
        <v>0.12403473458920845</v>
      </c>
      <c r="H53" s="205" t="str">
        <f t="shared" si="0"/>
        <v>น้อยที่สุด</v>
      </c>
    </row>
    <row r="54" spans="2:8" s="6" customFormat="1" ht="24">
      <c r="B54" s="380" t="s">
        <v>209</v>
      </c>
      <c r="C54" s="381"/>
      <c r="D54" s="381"/>
      <c r="E54" s="382"/>
      <c r="F54" s="204">
        <f>DATA!BV67</f>
        <v>7</v>
      </c>
      <c r="G54" s="204">
        <f>DATA!BV68</f>
        <v>0.31240383135639332</v>
      </c>
      <c r="H54" s="205" t="str">
        <f t="shared" si="0"/>
        <v>มากที่สุด</v>
      </c>
    </row>
    <row r="55" spans="2:8" s="6" customFormat="1" ht="24">
      <c r="B55" s="380" t="s">
        <v>210</v>
      </c>
      <c r="C55" s="381"/>
      <c r="D55" s="381"/>
      <c r="E55" s="382"/>
      <c r="F55" s="204">
        <f>DATA!BW67</f>
        <v>4</v>
      </c>
      <c r="G55" s="204">
        <f>DATA!BW68</f>
        <v>0.2421855614066333</v>
      </c>
      <c r="H55" s="205" t="str">
        <f t="shared" si="0"/>
        <v>มาก</v>
      </c>
    </row>
    <row r="56" spans="2:8" s="6" customFormat="1" ht="24">
      <c r="B56" s="380" t="s">
        <v>211</v>
      </c>
      <c r="C56" s="381"/>
      <c r="D56" s="381"/>
      <c r="E56" s="382"/>
      <c r="F56" s="204">
        <f>DATA!BX67</f>
        <v>3</v>
      </c>
      <c r="G56" s="204">
        <f>DATA!BX68</f>
        <v>0.21145103088313016</v>
      </c>
      <c r="H56" s="205" t="str">
        <f t="shared" ref="H56:H60" si="5">IF(F56&gt;4.5,"มากที่สุด",IF(F56&gt;3.5,"มาก",IF(F56&gt;2.5,"ปานกลาง",IF(F56&gt;1.5,"น้อย",IF(F56&lt;=1.5,"น้อยที่สุด")))))</f>
        <v>ปานกลาง</v>
      </c>
    </row>
    <row r="57" spans="2:8" s="6" customFormat="1" ht="24">
      <c r="B57" s="380" t="s">
        <v>212</v>
      </c>
      <c r="C57" s="381"/>
      <c r="D57" s="381"/>
      <c r="E57" s="382"/>
      <c r="F57" s="204">
        <f>DATA!BY67</f>
        <v>12</v>
      </c>
      <c r="G57" s="204">
        <f>DATA!BY68</f>
        <v>0.39100462322665114</v>
      </c>
      <c r="H57" s="205" t="str">
        <f t="shared" si="5"/>
        <v>มากที่สุด</v>
      </c>
    </row>
    <row r="58" spans="2:8" s="6" customFormat="1" ht="24">
      <c r="B58" s="274"/>
      <c r="C58" s="274"/>
      <c r="D58" s="274"/>
      <c r="E58" s="274"/>
      <c r="F58" s="275"/>
      <c r="G58" s="275"/>
      <c r="H58" s="276"/>
    </row>
    <row r="59" spans="2:8" s="6" customFormat="1" ht="24">
      <c r="B59" s="274"/>
      <c r="C59" s="274"/>
      <c r="D59" s="274"/>
      <c r="E59" s="274"/>
      <c r="F59" s="275"/>
      <c r="G59" s="275"/>
      <c r="H59" s="276"/>
    </row>
    <row r="60" spans="2:8" s="6" customFormat="1" ht="24">
      <c r="B60" s="377" t="s">
        <v>216</v>
      </c>
      <c r="C60" s="378"/>
      <c r="D60" s="378"/>
      <c r="E60" s="379"/>
      <c r="F60" s="210">
        <f>DATA!BY69</f>
        <v>0.28618119612468995</v>
      </c>
      <c r="G60" s="210">
        <f>DATA!BY70</f>
        <v>9.1145833333333329E-2</v>
      </c>
      <c r="H60" s="215" t="str">
        <f t="shared" si="5"/>
        <v>น้อยที่สุด</v>
      </c>
    </row>
    <row r="61" spans="2:8" s="6" customFormat="1" ht="24">
      <c r="B61" s="269" t="s">
        <v>213</v>
      </c>
      <c r="C61" s="255"/>
      <c r="D61" s="255"/>
      <c r="E61" s="256"/>
      <c r="F61" s="204"/>
      <c r="G61" s="204"/>
      <c r="H61" s="205"/>
    </row>
    <row r="62" spans="2:8" s="6" customFormat="1" ht="24">
      <c r="B62" s="254" t="s">
        <v>214</v>
      </c>
      <c r="C62" s="255"/>
      <c r="D62" s="255"/>
      <c r="E62" s="256"/>
      <c r="F62" s="204">
        <f>DATA!BZ67</f>
        <v>16</v>
      </c>
      <c r="G62" s="204">
        <f>DATA!BZ68</f>
        <v>0.43412157106222959</v>
      </c>
      <c r="H62" s="205" t="str">
        <f t="shared" ref="H62:H63" si="6">IF(F62&gt;4.5,"มากที่สุด",IF(F62&gt;3.5,"มาก",IF(F62&gt;2.5,"ปานกลาง",IF(F62&gt;1.5,"น้อย",IF(F62&lt;=1.5,"น้อยที่สุด")))))</f>
        <v>มากที่สุด</v>
      </c>
    </row>
    <row r="63" spans="2:8" s="6" customFormat="1" ht="24">
      <c r="B63" s="254" t="s">
        <v>215</v>
      </c>
      <c r="C63" s="255"/>
      <c r="D63" s="255"/>
      <c r="E63" s="256"/>
      <c r="F63" s="204">
        <f>DATA!CA67</f>
        <v>6</v>
      </c>
      <c r="G63" s="204">
        <f>DATA!CA68</f>
        <v>0.2917124506190194</v>
      </c>
      <c r="H63" s="205" t="str">
        <f t="shared" si="6"/>
        <v>มากที่สุด</v>
      </c>
    </row>
    <row r="64" spans="2:8" s="6" customFormat="1" ht="24">
      <c r="B64" s="254" t="s">
        <v>217</v>
      </c>
      <c r="C64" s="255"/>
      <c r="D64" s="255"/>
      <c r="E64" s="256"/>
      <c r="F64" s="204">
        <f>DATA!CB67</f>
        <v>2</v>
      </c>
      <c r="G64" s="204">
        <f>DATA!CB68</f>
        <v>0.17403580533459642</v>
      </c>
      <c r="H64" s="205" t="str">
        <f t="shared" ref="H64" si="7">IF(F64&gt;4.5,"มากที่สุด",IF(F64&gt;3.5,"มาก",IF(F64&gt;2.5,"ปานกลาง",IF(F64&gt;1.5,"น้อย",IF(F64&lt;=1.5,"น้อยที่สุด")))))</f>
        <v>น้อย</v>
      </c>
    </row>
    <row r="65" spans="2:8" s="6" customFormat="1" ht="24">
      <c r="B65" s="377" t="s">
        <v>218</v>
      </c>
      <c r="C65" s="378"/>
      <c r="D65" s="378"/>
      <c r="E65" s="379"/>
      <c r="F65" s="210">
        <f>DATA!CB69</f>
        <v>0.32937111151994769</v>
      </c>
      <c r="G65" s="210">
        <f>DATA!CB70</f>
        <v>0.125</v>
      </c>
      <c r="H65" s="215" t="str">
        <f t="shared" si="0"/>
        <v>น้อยที่สุด</v>
      </c>
    </row>
    <row r="66" spans="2:8" s="6" customFormat="1" ht="24.75" thickBot="1">
      <c r="B66" s="374" t="s">
        <v>12</v>
      </c>
      <c r="C66" s="375"/>
      <c r="D66" s="375"/>
      <c r="E66" s="376"/>
      <c r="F66" s="263">
        <f>DATA!CC67</f>
        <v>10.782692307692306</v>
      </c>
      <c r="G66" s="263">
        <f>DATA!CC68</f>
        <v>0.42155904535931471</v>
      </c>
      <c r="H66" s="264" t="str">
        <f t="shared" si="0"/>
        <v>มากที่สุด</v>
      </c>
    </row>
    <row r="67" spans="2:8" s="10" customFormat="1" ht="24.75" thickTop="1">
      <c r="B67" s="29"/>
      <c r="C67" s="29"/>
      <c r="D67" s="29"/>
      <c r="E67" s="29"/>
      <c r="F67" s="30"/>
      <c r="G67" s="30"/>
      <c r="H67" s="29"/>
    </row>
    <row r="68" spans="2:8" s="10" customFormat="1" ht="24">
      <c r="B68" s="29"/>
      <c r="C68" s="29"/>
      <c r="D68" s="29"/>
      <c r="E68" s="29"/>
      <c r="F68" s="30"/>
      <c r="G68" s="30"/>
      <c r="H68" s="29"/>
    </row>
    <row r="69" spans="2:8" s="3" customFormat="1" ht="24">
      <c r="B69" s="14"/>
      <c r="C69" s="325" t="s">
        <v>99</v>
      </c>
      <c r="D69" s="325"/>
      <c r="E69" s="325"/>
      <c r="F69" s="325"/>
      <c r="G69" s="325"/>
      <c r="H69" s="325"/>
    </row>
    <row r="70" spans="2:8" s="3" customFormat="1" ht="24">
      <c r="B70" s="322" t="s">
        <v>155</v>
      </c>
      <c r="C70" s="323"/>
      <c r="D70" s="323"/>
      <c r="E70" s="323"/>
      <c r="F70" s="323"/>
      <c r="G70" s="323"/>
      <c r="H70" s="323"/>
    </row>
    <row r="71" spans="2:8" s="3" customFormat="1" ht="24">
      <c r="B71" s="322" t="s">
        <v>156</v>
      </c>
      <c r="C71" s="323"/>
      <c r="D71" s="323"/>
      <c r="E71" s="323"/>
      <c r="F71" s="323"/>
      <c r="G71" s="323"/>
      <c r="H71" s="323"/>
    </row>
    <row r="72" spans="2:8" s="3" customFormat="1" ht="24">
      <c r="B72" s="240" t="s">
        <v>157</v>
      </c>
      <c r="C72" s="241"/>
      <c r="D72" s="241"/>
      <c r="E72" s="241"/>
      <c r="F72" s="241"/>
      <c r="G72" s="241"/>
      <c r="H72" s="241"/>
    </row>
    <row r="73" spans="2:8" s="3" customFormat="1" ht="24">
      <c r="B73" s="36"/>
      <c r="C73" s="322" t="s">
        <v>158</v>
      </c>
      <c r="D73" s="322"/>
      <c r="E73" s="322"/>
      <c r="F73" s="322"/>
      <c r="G73" s="322"/>
      <c r="H73" s="322"/>
    </row>
    <row r="74" spans="2:8" s="3" customFormat="1" ht="24">
      <c r="B74" s="36" t="s">
        <v>159</v>
      </c>
      <c r="C74" s="240"/>
      <c r="D74" s="240"/>
      <c r="E74" s="240"/>
      <c r="F74" s="240"/>
      <c r="G74" s="240"/>
      <c r="H74" s="240"/>
    </row>
    <row r="75" spans="2:8" s="3" customFormat="1" ht="24">
      <c r="B75" s="322" t="s">
        <v>160</v>
      </c>
      <c r="C75" s="323"/>
      <c r="D75" s="323"/>
      <c r="E75" s="323"/>
      <c r="F75" s="323"/>
      <c r="G75" s="323"/>
      <c r="H75" s="323"/>
    </row>
    <row r="76" spans="2:8" s="3" customFormat="1" ht="24">
      <c r="B76" s="3" t="s">
        <v>161</v>
      </c>
    </row>
    <row r="77" spans="2:8" s="3" customFormat="1" ht="24"/>
    <row r="78" spans="2:8" s="10" customFormat="1" ht="24"/>
    <row r="79" spans="2:8" s="10" customFormat="1" ht="24"/>
    <row r="80" spans="2:8" s="10" customFormat="1" ht="24"/>
    <row r="81" s="10" customFormat="1" ht="24"/>
    <row r="82" s="10" customFormat="1" ht="24"/>
    <row r="83" s="10" customFormat="1" ht="24"/>
    <row r="84" s="10" customFormat="1" ht="24"/>
    <row r="85" s="10" customFormat="1" ht="24"/>
    <row r="86" s="10" customFormat="1" ht="24"/>
    <row r="87" s="10" customFormat="1" ht="24"/>
    <row r="88" s="10" customFormat="1" ht="24"/>
    <row r="89" s="10" customFormat="1" ht="24"/>
  </sheetData>
  <mergeCells count="26">
    <mergeCell ref="B31:E31"/>
    <mergeCell ref="B54:E54"/>
    <mergeCell ref="B1:H1"/>
    <mergeCell ref="B4:E4"/>
    <mergeCell ref="B6:E6"/>
    <mergeCell ref="B7:E7"/>
    <mergeCell ref="B10:E10"/>
    <mergeCell ref="B11:E11"/>
    <mergeCell ref="B5:E5"/>
    <mergeCell ref="B50:E50"/>
    <mergeCell ref="B14:E14"/>
    <mergeCell ref="B15:E15"/>
    <mergeCell ref="B36:E36"/>
    <mergeCell ref="B37:E37"/>
    <mergeCell ref="B51:E51"/>
    <mergeCell ref="B55:E55"/>
    <mergeCell ref="B56:E56"/>
    <mergeCell ref="B57:E57"/>
    <mergeCell ref="B75:H75"/>
    <mergeCell ref="B65:E65"/>
    <mergeCell ref="B66:E66"/>
    <mergeCell ref="C69:H69"/>
    <mergeCell ref="B70:H70"/>
    <mergeCell ref="B71:H71"/>
    <mergeCell ref="C73:H73"/>
    <mergeCell ref="B60:E60"/>
  </mergeCells>
  <pageMargins left="0.7" right="0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15"/>
  <sheetViews>
    <sheetView topLeftCell="Q55" zoomScale="130" zoomScaleNormal="130" workbookViewId="0">
      <selection activeCell="AJ51" sqref="AJ51"/>
    </sheetView>
  </sheetViews>
  <sheetFormatPr defaultColWidth="15" defaultRowHeight="24"/>
  <cols>
    <col min="1" max="1" width="5.7109375" style="197" customWidth="1"/>
    <col min="2" max="2" width="41.42578125" style="8" customWidth="1"/>
    <col min="3" max="3" width="5.85546875" style="8" customWidth="1"/>
    <col min="4" max="4" width="58.42578125" style="8" bestFit="1" customWidth="1"/>
    <col min="5" max="5" width="17.5703125" style="8" customWidth="1"/>
    <col min="6" max="7" width="8.28515625" style="8" customWidth="1"/>
    <col min="8" max="8" width="12.140625" style="8" customWidth="1"/>
    <col min="9" max="11" width="8.28515625" style="8" customWidth="1"/>
    <col min="12" max="12" width="6.42578125" style="8" customWidth="1"/>
    <col min="13" max="13" width="11.7109375" style="8" bestFit="1" customWidth="1"/>
    <col min="14" max="14" width="7.28515625" style="8" bestFit="1" customWidth="1"/>
    <col min="15" max="15" width="6.5703125" style="8" bestFit="1" customWidth="1"/>
    <col min="16" max="16" width="5.140625" style="8" bestFit="1" customWidth="1"/>
    <col min="17" max="17" width="10.28515625" style="8" bestFit="1" customWidth="1"/>
    <col min="18" max="18" width="5.140625" style="49" bestFit="1" customWidth="1"/>
    <col min="19" max="19" width="5" style="49" customWidth="1"/>
    <col min="20" max="20" width="5.140625" style="49" bestFit="1" customWidth="1"/>
    <col min="21" max="23" width="5.140625" style="131" bestFit="1" customWidth="1"/>
    <col min="24" max="25" width="5.140625" style="48" bestFit="1" customWidth="1"/>
    <col min="26" max="26" width="5.140625" style="48" customWidth="1"/>
    <col min="27" max="28" width="5.140625" style="48" bestFit="1" customWidth="1"/>
    <col min="29" max="29" width="6.85546875" style="48" bestFit="1" customWidth="1"/>
    <col min="30" max="31" width="5.7109375" style="131" bestFit="1" customWidth="1"/>
    <col min="32" max="59" width="5.7109375" style="131" customWidth="1"/>
    <col min="60" max="67" width="6.7109375" style="131" customWidth="1"/>
    <col min="68" max="70" width="5.7109375" style="131" customWidth="1"/>
    <col min="71" max="71" width="9" style="131" bestFit="1" customWidth="1"/>
    <col min="72" max="72" width="6.85546875" style="131" customWidth="1"/>
    <col min="73" max="77" width="5.7109375" style="131" customWidth="1"/>
    <col min="78" max="78" width="9" style="131" bestFit="1" customWidth="1"/>
    <col min="79" max="80" width="5.140625" style="131" bestFit="1" customWidth="1"/>
    <col min="81" max="98" width="15" style="112"/>
    <col min="99" max="16384" width="15" style="8"/>
  </cols>
  <sheetData>
    <row r="1" spans="1:99" s="183" customFormat="1" ht="93.75">
      <c r="A1" s="193" t="s">
        <v>26</v>
      </c>
      <c r="B1" s="189" t="s">
        <v>0</v>
      </c>
      <c r="C1" s="189"/>
      <c r="D1" s="189" t="s">
        <v>36</v>
      </c>
      <c r="E1" s="189" t="s">
        <v>43</v>
      </c>
      <c r="F1" s="189" t="s">
        <v>44</v>
      </c>
      <c r="G1" s="189" t="s">
        <v>45</v>
      </c>
      <c r="H1" s="189" t="s">
        <v>80</v>
      </c>
      <c r="I1" s="189" t="s">
        <v>46</v>
      </c>
      <c r="J1" s="189" t="s">
        <v>47</v>
      </c>
      <c r="K1" s="189" t="s">
        <v>81</v>
      </c>
      <c r="L1" s="189" t="s">
        <v>128</v>
      </c>
      <c r="M1" s="189" t="s">
        <v>76</v>
      </c>
      <c r="N1" s="189" t="s">
        <v>86</v>
      </c>
      <c r="O1" s="189" t="s">
        <v>22</v>
      </c>
      <c r="P1" s="189" t="s">
        <v>63</v>
      </c>
      <c r="Q1" s="189" t="s">
        <v>134</v>
      </c>
      <c r="R1" s="186">
        <v>1.1000000000000001</v>
      </c>
      <c r="S1" s="186">
        <v>1.2</v>
      </c>
      <c r="T1" s="186">
        <v>1.3</v>
      </c>
      <c r="U1" s="232">
        <v>2.1</v>
      </c>
      <c r="V1" s="232">
        <v>2.2000000000000002</v>
      </c>
      <c r="W1" s="232">
        <v>2.2999999999999998</v>
      </c>
      <c r="X1" s="186">
        <v>3.1</v>
      </c>
      <c r="Y1" s="186">
        <v>3.2</v>
      </c>
      <c r="Z1" s="186">
        <v>3.3</v>
      </c>
      <c r="AA1" s="186">
        <v>3.4</v>
      </c>
      <c r="AB1" s="186">
        <v>3.5</v>
      </c>
      <c r="AC1" s="224">
        <v>4.0999999999999996</v>
      </c>
      <c r="AD1" s="224">
        <v>4.2</v>
      </c>
      <c r="AE1" s="222">
        <v>4.3</v>
      </c>
      <c r="AF1" s="222">
        <v>4.4000000000000004</v>
      </c>
      <c r="AG1" s="222">
        <v>4.5</v>
      </c>
      <c r="AH1" s="222">
        <v>4.5999999999999996</v>
      </c>
      <c r="AI1" s="8"/>
      <c r="AJ1" s="226">
        <v>4.0999999999999996</v>
      </c>
      <c r="AK1" s="226">
        <v>4.2</v>
      </c>
      <c r="AL1" s="226">
        <v>4.3</v>
      </c>
      <c r="AM1" s="226">
        <v>4.4000000000000004</v>
      </c>
      <c r="AN1" s="222" t="s">
        <v>109</v>
      </c>
      <c r="AO1" s="222">
        <v>2</v>
      </c>
      <c r="AP1" s="222">
        <v>3</v>
      </c>
      <c r="AQ1" s="222">
        <v>4</v>
      </c>
      <c r="AR1" s="222">
        <v>5</v>
      </c>
      <c r="AS1" s="222">
        <v>6</v>
      </c>
      <c r="AT1" s="222">
        <v>7</v>
      </c>
      <c r="AU1" s="222">
        <v>8</v>
      </c>
      <c r="AV1" s="222">
        <v>9</v>
      </c>
      <c r="AW1" s="222">
        <v>10</v>
      </c>
      <c r="AX1" s="222">
        <v>11</v>
      </c>
      <c r="AY1" s="222">
        <v>12</v>
      </c>
      <c r="AZ1" s="222">
        <v>13</v>
      </c>
      <c r="BA1" s="222">
        <v>14</v>
      </c>
      <c r="BB1" s="222">
        <v>15</v>
      </c>
      <c r="BC1" s="222">
        <v>16</v>
      </c>
      <c r="BD1" s="222">
        <v>17</v>
      </c>
      <c r="BE1" s="222">
        <v>18</v>
      </c>
      <c r="BF1" s="222">
        <v>19</v>
      </c>
      <c r="BG1" s="222">
        <v>20</v>
      </c>
      <c r="BH1" s="226" t="s">
        <v>137</v>
      </c>
      <c r="BI1" s="226">
        <v>22</v>
      </c>
      <c r="BJ1" s="226">
        <v>23</v>
      </c>
      <c r="BK1" s="226">
        <v>24</v>
      </c>
      <c r="BL1" s="226">
        <v>25</v>
      </c>
      <c r="BM1" s="226">
        <v>26</v>
      </c>
      <c r="BN1" s="226">
        <v>27</v>
      </c>
      <c r="BO1" s="226">
        <v>28</v>
      </c>
      <c r="BP1" s="226">
        <v>29</v>
      </c>
      <c r="BQ1" s="226">
        <v>30</v>
      </c>
      <c r="BR1" s="226">
        <v>31</v>
      </c>
      <c r="BS1" s="226">
        <v>32</v>
      </c>
      <c r="BT1" s="222" t="s">
        <v>138</v>
      </c>
      <c r="BU1" s="222">
        <v>34</v>
      </c>
      <c r="BV1" s="222">
        <v>35</v>
      </c>
      <c r="BW1" s="222">
        <v>36</v>
      </c>
      <c r="BX1" s="222">
        <v>37</v>
      </c>
      <c r="BY1" s="222">
        <v>38</v>
      </c>
      <c r="BZ1" s="226" t="s">
        <v>139</v>
      </c>
      <c r="CA1" s="226">
        <v>40</v>
      </c>
      <c r="CB1" s="226">
        <v>41</v>
      </c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2"/>
    </row>
    <row r="2" spans="1:99">
      <c r="A2" s="194">
        <v>1</v>
      </c>
      <c r="B2" s="111" t="s">
        <v>89</v>
      </c>
      <c r="C2" s="111"/>
      <c r="D2" s="190" t="s">
        <v>88</v>
      </c>
      <c r="E2" s="111" t="s">
        <v>127</v>
      </c>
      <c r="F2" s="111">
        <v>0</v>
      </c>
      <c r="G2" s="111">
        <v>1</v>
      </c>
      <c r="H2" s="111">
        <v>0</v>
      </c>
      <c r="I2" s="111">
        <v>0</v>
      </c>
      <c r="J2" s="111">
        <v>0</v>
      </c>
      <c r="K2" s="111">
        <v>0</v>
      </c>
      <c r="L2" s="111">
        <v>1</v>
      </c>
      <c r="M2" s="111">
        <v>0</v>
      </c>
      <c r="N2" s="111">
        <v>0</v>
      </c>
      <c r="O2" s="111">
        <v>0</v>
      </c>
      <c r="P2" s="111"/>
      <c r="Q2" s="111"/>
      <c r="R2" s="123">
        <v>5</v>
      </c>
      <c r="S2" s="123">
        <v>5</v>
      </c>
      <c r="T2" s="123">
        <v>5</v>
      </c>
      <c r="U2" s="227">
        <v>5</v>
      </c>
      <c r="V2" s="227">
        <v>5</v>
      </c>
      <c r="W2" s="227">
        <v>5</v>
      </c>
      <c r="X2" s="123">
        <v>5</v>
      </c>
      <c r="Y2" s="123">
        <v>5</v>
      </c>
      <c r="Z2" s="123">
        <v>5</v>
      </c>
      <c r="AA2" s="123">
        <v>4</v>
      </c>
      <c r="AB2" s="123">
        <v>5</v>
      </c>
      <c r="AC2" s="225">
        <v>4</v>
      </c>
      <c r="AD2" s="225">
        <v>5</v>
      </c>
      <c r="AE2" s="123">
        <v>5</v>
      </c>
      <c r="AF2" s="123">
        <v>5</v>
      </c>
      <c r="AG2" s="123">
        <v>5</v>
      </c>
      <c r="AH2" s="123">
        <v>5</v>
      </c>
      <c r="AI2" s="8"/>
      <c r="AJ2" s="227">
        <v>1</v>
      </c>
      <c r="AK2" s="227">
        <v>0</v>
      </c>
      <c r="AL2" s="227">
        <v>0</v>
      </c>
      <c r="AM2" s="227">
        <v>0</v>
      </c>
      <c r="AN2" s="123">
        <v>0</v>
      </c>
      <c r="AO2" s="123">
        <v>0</v>
      </c>
      <c r="AP2" s="123">
        <v>0</v>
      </c>
      <c r="AQ2" s="123">
        <v>0</v>
      </c>
      <c r="AR2" s="123">
        <v>0</v>
      </c>
      <c r="AS2" s="123">
        <v>0</v>
      </c>
      <c r="AT2" s="123">
        <v>0</v>
      </c>
      <c r="AU2" s="123">
        <v>0</v>
      </c>
      <c r="AV2" s="123">
        <v>0</v>
      </c>
      <c r="AW2" s="123">
        <v>0</v>
      </c>
      <c r="AX2" s="123">
        <v>0</v>
      </c>
      <c r="AY2" s="123">
        <v>0</v>
      </c>
      <c r="AZ2" s="123">
        <v>0</v>
      </c>
      <c r="BA2" s="123">
        <v>0</v>
      </c>
      <c r="BB2" s="123">
        <v>0</v>
      </c>
      <c r="BC2" s="123">
        <v>0</v>
      </c>
      <c r="BD2" s="123">
        <v>0</v>
      </c>
      <c r="BE2" s="123">
        <v>0</v>
      </c>
      <c r="BF2" s="123">
        <v>0</v>
      </c>
      <c r="BG2" s="123">
        <v>0</v>
      </c>
      <c r="BH2" s="227">
        <v>0</v>
      </c>
      <c r="BI2" s="227">
        <v>0</v>
      </c>
      <c r="BJ2" s="227">
        <v>0</v>
      </c>
      <c r="BK2" s="227">
        <v>0</v>
      </c>
      <c r="BL2" s="227">
        <v>0</v>
      </c>
      <c r="BM2" s="227">
        <v>0</v>
      </c>
      <c r="BN2" s="227">
        <v>0</v>
      </c>
      <c r="BO2" s="227">
        <v>0</v>
      </c>
      <c r="BP2" s="227">
        <v>0</v>
      </c>
      <c r="BQ2" s="227">
        <v>0</v>
      </c>
      <c r="BR2" s="227">
        <v>0</v>
      </c>
      <c r="BS2" s="227">
        <v>0</v>
      </c>
      <c r="BT2" s="123">
        <v>0</v>
      </c>
      <c r="BU2" s="123">
        <v>0</v>
      </c>
      <c r="BV2" s="123">
        <v>0</v>
      </c>
      <c r="BW2" s="123">
        <v>0</v>
      </c>
      <c r="BX2" s="123">
        <v>0</v>
      </c>
      <c r="BY2" s="123">
        <v>0</v>
      </c>
      <c r="BZ2" s="227">
        <v>0</v>
      </c>
      <c r="CA2" s="227">
        <v>0</v>
      </c>
      <c r="CB2" s="227">
        <v>0</v>
      </c>
    </row>
    <row r="3" spans="1:99" s="130" customFormat="1">
      <c r="A3" s="195">
        <v>2</v>
      </c>
      <c r="B3" s="126" t="s">
        <v>62</v>
      </c>
      <c r="C3" s="127"/>
      <c r="D3" s="191" t="s">
        <v>41</v>
      </c>
      <c r="E3" s="127" t="s">
        <v>28</v>
      </c>
      <c r="F3" s="127">
        <v>0</v>
      </c>
      <c r="G3" s="127">
        <v>0</v>
      </c>
      <c r="H3" s="127">
        <v>0</v>
      </c>
      <c r="I3" s="127">
        <v>0</v>
      </c>
      <c r="J3" s="127">
        <v>0</v>
      </c>
      <c r="K3" s="127">
        <v>0</v>
      </c>
      <c r="L3" s="127">
        <v>0</v>
      </c>
      <c r="M3" s="127">
        <v>0</v>
      </c>
      <c r="N3" s="127">
        <v>1</v>
      </c>
      <c r="O3" s="127">
        <v>0</v>
      </c>
      <c r="P3" s="127"/>
      <c r="Q3" s="127"/>
      <c r="R3" s="128">
        <v>5</v>
      </c>
      <c r="S3" s="128">
        <v>5</v>
      </c>
      <c r="T3" s="128">
        <v>5</v>
      </c>
      <c r="U3" s="233">
        <v>5</v>
      </c>
      <c r="V3" s="233">
        <v>5</v>
      </c>
      <c r="W3" s="233">
        <v>5</v>
      </c>
      <c r="X3" s="128">
        <v>3</v>
      </c>
      <c r="Y3" s="128">
        <v>5</v>
      </c>
      <c r="Z3" s="128">
        <v>4</v>
      </c>
      <c r="AA3" s="128">
        <v>5</v>
      </c>
      <c r="AB3" s="128">
        <v>3</v>
      </c>
      <c r="AC3" s="235">
        <v>4</v>
      </c>
      <c r="AD3" s="235">
        <v>5</v>
      </c>
      <c r="AE3" s="128">
        <v>5</v>
      </c>
      <c r="AF3" s="128">
        <v>5</v>
      </c>
      <c r="AG3" s="128">
        <v>5</v>
      </c>
      <c r="AH3" s="128">
        <v>5</v>
      </c>
      <c r="AI3" s="8"/>
      <c r="AJ3" s="227">
        <v>0</v>
      </c>
      <c r="AK3" s="227">
        <v>1</v>
      </c>
      <c r="AL3" s="227">
        <v>1</v>
      </c>
      <c r="AM3" s="227">
        <v>1</v>
      </c>
      <c r="AN3" s="123">
        <v>0</v>
      </c>
      <c r="AO3" s="123">
        <v>0</v>
      </c>
      <c r="AP3" s="123">
        <v>0</v>
      </c>
      <c r="AQ3" s="123">
        <v>0</v>
      </c>
      <c r="AR3" s="123">
        <v>0</v>
      </c>
      <c r="AS3" s="123">
        <v>0</v>
      </c>
      <c r="AT3" s="123">
        <v>0</v>
      </c>
      <c r="AU3" s="123">
        <v>0</v>
      </c>
      <c r="AV3" s="123">
        <v>0</v>
      </c>
      <c r="AW3" s="123">
        <v>0</v>
      </c>
      <c r="AX3" s="123">
        <v>0</v>
      </c>
      <c r="AY3" s="123">
        <v>0</v>
      </c>
      <c r="AZ3" s="123">
        <v>0</v>
      </c>
      <c r="BA3" s="123">
        <v>0</v>
      </c>
      <c r="BB3" s="123">
        <v>0</v>
      </c>
      <c r="BC3" s="123">
        <v>0</v>
      </c>
      <c r="BD3" s="123">
        <v>0</v>
      </c>
      <c r="BE3" s="123">
        <v>0</v>
      </c>
      <c r="BF3" s="123">
        <v>0</v>
      </c>
      <c r="BG3" s="123">
        <v>0</v>
      </c>
      <c r="BH3" s="227">
        <v>0</v>
      </c>
      <c r="BI3" s="227">
        <v>0</v>
      </c>
      <c r="BJ3" s="227">
        <v>0</v>
      </c>
      <c r="BK3" s="227">
        <v>0</v>
      </c>
      <c r="BL3" s="227">
        <v>0</v>
      </c>
      <c r="BM3" s="227">
        <v>0</v>
      </c>
      <c r="BN3" s="227">
        <v>0</v>
      </c>
      <c r="BO3" s="227">
        <v>0</v>
      </c>
      <c r="BP3" s="227">
        <v>0</v>
      </c>
      <c r="BQ3" s="227">
        <v>0</v>
      </c>
      <c r="BR3" s="227">
        <v>0</v>
      </c>
      <c r="BS3" s="227">
        <v>0</v>
      </c>
      <c r="BT3" s="123">
        <v>0</v>
      </c>
      <c r="BU3" s="123">
        <v>0</v>
      </c>
      <c r="BV3" s="123">
        <v>0</v>
      </c>
      <c r="BW3" s="123">
        <v>0</v>
      </c>
      <c r="BX3" s="123">
        <v>0</v>
      </c>
      <c r="BY3" s="123">
        <v>0</v>
      </c>
      <c r="BZ3" s="227">
        <v>0</v>
      </c>
      <c r="CA3" s="227">
        <v>0</v>
      </c>
      <c r="CB3" s="227">
        <v>0</v>
      </c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</row>
    <row r="4" spans="1:99">
      <c r="A4" s="196">
        <v>3</v>
      </c>
      <c r="B4" s="111" t="s">
        <v>62</v>
      </c>
      <c r="C4" s="72"/>
      <c r="D4" s="192" t="s">
        <v>39</v>
      </c>
      <c r="E4" s="72" t="s">
        <v>28</v>
      </c>
      <c r="F4" s="72">
        <v>1</v>
      </c>
      <c r="G4" s="72">
        <v>0</v>
      </c>
      <c r="H4" s="72">
        <v>0</v>
      </c>
      <c r="I4" s="72">
        <v>1</v>
      </c>
      <c r="J4" s="72">
        <v>0</v>
      </c>
      <c r="K4" s="72">
        <v>0</v>
      </c>
      <c r="L4" s="72">
        <v>0</v>
      </c>
      <c r="M4" s="72">
        <v>0</v>
      </c>
      <c r="N4" s="72">
        <v>0</v>
      </c>
      <c r="O4" s="72">
        <v>0</v>
      </c>
      <c r="P4" s="72"/>
      <c r="Q4" s="72"/>
      <c r="R4" s="124">
        <v>5</v>
      </c>
      <c r="S4" s="124">
        <v>5</v>
      </c>
      <c r="T4" s="124">
        <v>5</v>
      </c>
      <c r="U4" s="234">
        <v>5</v>
      </c>
      <c r="V4" s="234">
        <v>5</v>
      </c>
      <c r="W4" s="234">
        <v>5</v>
      </c>
      <c r="X4" s="124">
        <v>4</v>
      </c>
      <c r="Y4" s="124">
        <v>4</v>
      </c>
      <c r="Z4" s="124">
        <v>4</v>
      </c>
      <c r="AA4" s="124">
        <v>4</v>
      </c>
      <c r="AB4" s="124">
        <v>5</v>
      </c>
      <c r="AC4" s="236">
        <v>3</v>
      </c>
      <c r="AD4" s="236">
        <v>4</v>
      </c>
      <c r="AE4" s="124">
        <v>5</v>
      </c>
      <c r="AF4" s="124">
        <v>5</v>
      </c>
      <c r="AG4" s="124">
        <v>4</v>
      </c>
      <c r="AH4" s="124">
        <v>4</v>
      </c>
      <c r="AI4" s="8"/>
      <c r="AJ4" s="227">
        <v>1</v>
      </c>
      <c r="AK4" s="227">
        <v>1</v>
      </c>
      <c r="AL4" s="227">
        <v>1</v>
      </c>
      <c r="AM4" s="227">
        <v>1</v>
      </c>
      <c r="AN4" s="123">
        <v>0</v>
      </c>
      <c r="AO4" s="123">
        <v>0</v>
      </c>
      <c r="AP4" s="123">
        <v>0</v>
      </c>
      <c r="AQ4" s="123">
        <v>0</v>
      </c>
      <c r="AR4" s="123">
        <v>0</v>
      </c>
      <c r="AS4" s="123">
        <v>0</v>
      </c>
      <c r="AT4" s="123">
        <v>0</v>
      </c>
      <c r="AU4" s="123">
        <v>0</v>
      </c>
      <c r="AV4" s="123">
        <v>0</v>
      </c>
      <c r="AW4" s="123">
        <v>0</v>
      </c>
      <c r="AX4" s="123">
        <v>0</v>
      </c>
      <c r="AY4" s="123">
        <v>0</v>
      </c>
      <c r="AZ4" s="123">
        <v>0</v>
      </c>
      <c r="BA4" s="123">
        <v>0</v>
      </c>
      <c r="BB4" s="123">
        <v>1</v>
      </c>
      <c r="BC4" s="123">
        <v>0</v>
      </c>
      <c r="BD4" s="123">
        <v>0</v>
      </c>
      <c r="BE4" s="123">
        <v>0</v>
      </c>
      <c r="BF4" s="123">
        <v>0</v>
      </c>
      <c r="BG4" s="123">
        <v>0</v>
      </c>
      <c r="BH4" s="227">
        <v>0</v>
      </c>
      <c r="BI4" s="227">
        <v>0</v>
      </c>
      <c r="BJ4" s="227">
        <v>0</v>
      </c>
      <c r="BK4" s="227">
        <v>1</v>
      </c>
      <c r="BL4" s="227">
        <v>0</v>
      </c>
      <c r="BM4" s="227">
        <v>0</v>
      </c>
      <c r="BN4" s="227">
        <v>0</v>
      </c>
      <c r="BO4" s="227">
        <v>0</v>
      </c>
      <c r="BP4" s="227">
        <v>0</v>
      </c>
      <c r="BQ4" s="227">
        <v>0</v>
      </c>
      <c r="BR4" s="227">
        <v>0</v>
      </c>
      <c r="BS4" s="227">
        <v>0</v>
      </c>
      <c r="BT4" s="123">
        <v>0</v>
      </c>
      <c r="BU4" s="123">
        <v>0</v>
      </c>
      <c r="BV4" s="123">
        <v>0</v>
      </c>
      <c r="BW4" s="123">
        <v>1</v>
      </c>
      <c r="BX4" s="123">
        <v>0</v>
      </c>
      <c r="BY4" s="123">
        <v>0</v>
      </c>
      <c r="BZ4" s="227">
        <v>0</v>
      </c>
      <c r="CA4" s="227">
        <v>0</v>
      </c>
      <c r="CB4" s="227">
        <v>0</v>
      </c>
    </row>
    <row r="5" spans="1:99">
      <c r="A5" s="196">
        <v>4</v>
      </c>
      <c r="B5" s="111" t="s">
        <v>62</v>
      </c>
      <c r="C5" s="72"/>
      <c r="D5" s="192" t="s">
        <v>85</v>
      </c>
      <c r="E5" s="72" t="s">
        <v>28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1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2"/>
      <c r="R5" s="124">
        <v>5</v>
      </c>
      <c r="S5" s="124">
        <v>5</v>
      </c>
      <c r="T5" s="124">
        <v>5</v>
      </c>
      <c r="U5" s="234">
        <v>5</v>
      </c>
      <c r="V5" s="234">
        <v>5</v>
      </c>
      <c r="W5" s="234">
        <v>5</v>
      </c>
      <c r="X5" s="124">
        <v>5</v>
      </c>
      <c r="Y5" s="124">
        <v>5</v>
      </c>
      <c r="Z5" s="124">
        <v>5</v>
      </c>
      <c r="AA5" s="124">
        <v>4</v>
      </c>
      <c r="AB5" s="124">
        <v>5</v>
      </c>
      <c r="AC5" s="236">
        <v>3</v>
      </c>
      <c r="AD5" s="236">
        <v>4</v>
      </c>
      <c r="AE5" s="124">
        <v>5</v>
      </c>
      <c r="AF5" s="124">
        <v>5</v>
      </c>
      <c r="AG5" s="124">
        <v>4</v>
      </c>
      <c r="AH5" s="124">
        <v>4</v>
      </c>
      <c r="AI5" s="8"/>
      <c r="AJ5" s="227">
        <v>1</v>
      </c>
      <c r="AK5" s="227">
        <v>1</v>
      </c>
      <c r="AL5" s="227">
        <v>1</v>
      </c>
      <c r="AM5" s="227">
        <v>1</v>
      </c>
      <c r="AN5" s="123">
        <v>0</v>
      </c>
      <c r="AO5" s="123">
        <v>0</v>
      </c>
      <c r="AP5" s="123">
        <v>0</v>
      </c>
      <c r="AQ5" s="123">
        <v>0</v>
      </c>
      <c r="AR5" s="123">
        <v>0</v>
      </c>
      <c r="AS5" s="123">
        <v>0</v>
      </c>
      <c r="AT5" s="123">
        <v>0</v>
      </c>
      <c r="AU5" s="123">
        <v>0</v>
      </c>
      <c r="AV5" s="123">
        <v>0</v>
      </c>
      <c r="AW5" s="123">
        <v>0</v>
      </c>
      <c r="AX5" s="123">
        <v>0</v>
      </c>
      <c r="AY5" s="123">
        <v>0</v>
      </c>
      <c r="AZ5" s="123">
        <v>0</v>
      </c>
      <c r="BA5" s="123">
        <v>0</v>
      </c>
      <c r="BB5" s="123">
        <v>0</v>
      </c>
      <c r="BC5" s="123">
        <v>0</v>
      </c>
      <c r="BD5" s="123">
        <v>0</v>
      </c>
      <c r="BE5" s="123">
        <v>0</v>
      </c>
      <c r="BF5" s="123">
        <v>0</v>
      </c>
      <c r="BG5" s="123">
        <v>0</v>
      </c>
      <c r="BH5" s="227">
        <v>1</v>
      </c>
      <c r="BI5" s="227">
        <v>0</v>
      </c>
      <c r="BJ5" s="227">
        <v>0</v>
      </c>
      <c r="BK5" s="227">
        <v>0</v>
      </c>
      <c r="BL5" s="227">
        <v>0</v>
      </c>
      <c r="BM5" s="227">
        <v>1</v>
      </c>
      <c r="BN5" s="227">
        <v>0</v>
      </c>
      <c r="BO5" s="227">
        <v>0</v>
      </c>
      <c r="BP5" s="227">
        <v>1</v>
      </c>
      <c r="BQ5" s="227">
        <v>0</v>
      </c>
      <c r="BR5" s="227">
        <v>0</v>
      </c>
      <c r="BS5" s="227">
        <v>0</v>
      </c>
      <c r="BT5" s="123">
        <v>0</v>
      </c>
      <c r="BU5" s="123">
        <v>0</v>
      </c>
      <c r="BV5" s="123">
        <v>0</v>
      </c>
      <c r="BW5" s="123">
        <v>0</v>
      </c>
      <c r="BX5" s="123">
        <v>0</v>
      </c>
      <c r="BY5" s="123">
        <v>0</v>
      </c>
      <c r="BZ5" s="227">
        <v>0</v>
      </c>
      <c r="CA5" s="227">
        <v>0</v>
      </c>
      <c r="CB5" s="227">
        <v>0</v>
      </c>
    </row>
    <row r="6" spans="1:99">
      <c r="A6" s="196">
        <v>5</v>
      </c>
      <c r="B6" s="111" t="s">
        <v>64</v>
      </c>
      <c r="C6" s="72"/>
      <c r="D6" s="192" t="s">
        <v>17</v>
      </c>
      <c r="E6" s="72" t="s">
        <v>17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1</v>
      </c>
      <c r="L6" s="72">
        <v>0</v>
      </c>
      <c r="M6" s="72">
        <v>0</v>
      </c>
      <c r="N6" s="72">
        <v>1</v>
      </c>
      <c r="O6" s="72">
        <v>0</v>
      </c>
      <c r="P6" s="72">
        <v>0</v>
      </c>
      <c r="Q6" s="72"/>
      <c r="R6" s="124">
        <v>5</v>
      </c>
      <c r="S6" s="124">
        <v>5</v>
      </c>
      <c r="T6" s="124">
        <v>4</v>
      </c>
      <c r="U6" s="234">
        <v>5</v>
      </c>
      <c r="V6" s="234">
        <v>5</v>
      </c>
      <c r="W6" s="234">
        <v>5</v>
      </c>
      <c r="X6" s="124">
        <v>3</v>
      </c>
      <c r="Y6" s="124">
        <v>3</v>
      </c>
      <c r="Z6" s="124">
        <v>5</v>
      </c>
      <c r="AA6" s="124">
        <v>4</v>
      </c>
      <c r="AB6" s="124">
        <v>5</v>
      </c>
      <c r="AC6" s="236">
        <v>3</v>
      </c>
      <c r="AD6" s="236">
        <v>4</v>
      </c>
      <c r="AE6" s="124">
        <v>5</v>
      </c>
      <c r="AF6" s="124">
        <v>5</v>
      </c>
      <c r="AG6" s="124">
        <v>5</v>
      </c>
      <c r="AH6" s="124">
        <v>5</v>
      </c>
      <c r="AI6" s="8"/>
      <c r="AJ6" s="227">
        <v>1</v>
      </c>
      <c r="AK6" s="227">
        <v>0</v>
      </c>
      <c r="AL6" s="227">
        <v>0</v>
      </c>
      <c r="AM6" s="227">
        <v>0</v>
      </c>
      <c r="AN6" s="123">
        <v>0</v>
      </c>
      <c r="AO6" s="123">
        <v>0</v>
      </c>
      <c r="AP6" s="123">
        <v>0</v>
      </c>
      <c r="AQ6" s="123">
        <v>0</v>
      </c>
      <c r="AR6" s="123">
        <v>0</v>
      </c>
      <c r="AS6" s="123">
        <v>0</v>
      </c>
      <c r="AT6" s="123">
        <v>0</v>
      </c>
      <c r="AU6" s="123">
        <v>0</v>
      </c>
      <c r="AV6" s="123">
        <v>0</v>
      </c>
      <c r="AW6" s="123">
        <v>0</v>
      </c>
      <c r="AX6" s="123">
        <v>0</v>
      </c>
      <c r="AY6" s="123">
        <v>0</v>
      </c>
      <c r="AZ6" s="123">
        <v>0</v>
      </c>
      <c r="BA6" s="123">
        <v>0</v>
      </c>
      <c r="BB6" s="123">
        <v>0</v>
      </c>
      <c r="BC6" s="123">
        <v>0</v>
      </c>
      <c r="BD6" s="123">
        <v>0</v>
      </c>
      <c r="BE6" s="123">
        <v>0</v>
      </c>
      <c r="BF6" s="123">
        <v>0</v>
      </c>
      <c r="BG6" s="123">
        <v>0</v>
      </c>
      <c r="BH6" s="227">
        <v>0</v>
      </c>
      <c r="BI6" s="227">
        <v>0</v>
      </c>
      <c r="BJ6" s="227">
        <v>0</v>
      </c>
      <c r="BK6" s="227">
        <v>0</v>
      </c>
      <c r="BL6" s="227">
        <v>0</v>
      </c>
      <c r="BM6" s="227">
        <v>0</v>
      </c>
      <c r="BN6" s="227">
        <v>0</v>
      </c>
      <c r="BO6" s="227">
        <v>1</v>
      </c>
      <c r="BP6" s="227">
        <v>0</v>
      </c>
      <c r="BQ6" s="227">
        <v>0</v>
      </c>
      <c r="BR6" s="227">
        <v>0</v>
      </c>
      <c r="BS6" s="227">
        <v>0</v>
      </c>
      <c r="BT6" s="123">
        <v>0</v>
      </c>
      <c r="BU6" s="123">
        <v>0</v>
      </c>
      <c r="BV6" s="123">
        <v>0</v>
      </c>
      <c r="BW6" s="123">
        <v>0</v>
      </c>
      <c r="BX6" s="123">
        <v>0</v>
      </c>
      <c r="BY6" s="123">
        <v>0</v>
      </c>
      <c r="BZ6" s="227">
        <v>0</v>
      </c>
      <c r="CA6" s="227">
        <v>0</v>
      </c>
      <c r="CB6" s="227">
        <v>0</v>
      </c>
    </row>
    <row r="7" spans="1:99">
      <c r="A7" s="196">
        <v>6</v>
      </c>
      <c r="B7" s="111" t="s">
        <v>62</v>
      </c>
      <c r="C7" s="72"/>
      <c r="D7" s="192" t="s">
        <v>82</v>
      </c>
      <c r="E7" s="72" t="s">
        <v>22</v>
      </c>
      <c r="F7" s="72">
        <v>0</v>
      </c>
      <c r="G7" s="72">
        <v>1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/>
      <c r="R7" s="124">
        <v>5</v>
      </c>
      <c r="S7" s="124">
        <v>4</v>
      </c>
      <c r="T7" s="124">
        <v>4</v>
      </c>
      <c r="U7" s="234">
        <v>5</v>
      </c>
      <c r="V7" s="234">
        <v>5</v>
      </c>
      <c r="W7" s="234">
        <v>5</v>
      </c>
      <c r="X7" s="124">
        <v>5</v>
      </c>
      <c r="Y7" s="124">
        <v>4</v>
      </c>
      <c r="Z7" s="124">
        <v>5</v>
      </c>
      <c r="AA7" s="124">
        <v>4</v>
      </c>
      <c r="AB7" s="124">
        <v>2</v>
      </c>
      <c r="AC7" s="236">
        <v>5</v>
      </c>
      <c r="AD7" s="236">
        <v>5</v>
      </c>
      <c r="AE7" s="124">
        <v>5</v>
      </c>
      <c r="AF7" s="124">
        <v>5</v>
      </c>
      <c r="AG7" s="124">
        <v>4</v>
      </c>
      <c r="AH7" s="124">
        <v>4</v>
      </c>
      <c r="AI7" s="8"/>
      <c r="AJ7" s="227">
        <v>1</v>
      </c>
      <c r="AK7" s="227">
        <v>1</v>
      </c>
      <c r="AL7" s="227">
        <v>1</v>
      </c>
      <c r="AM7" s="227">
        <v>1</v>
      </c>
      <c r="AN7" s="123">
        <v>0</v>
      </c>
      <c r="AO7" s="123">
        <v>0</v>
      </c>
      <c r="AP7" s="123">
        <v>0</v>
      </c>
      <c r="AQ7" s="123">
        <v>0</v>
      </c>
      <c r="AR7" s="123">
        <v>1</v>
      </c>
      <c r="AS7" s="123">
        <v>0</v>
      </c>
      <c r="AT7" s="123">
        <v>0</v>
      </c>
      <c r="AU7" s="123">
        <v>0</v>
      </c>
      <c r="AV7" s="123">
        <v>0</v>
      </c>
      <c r="AW7" s="123">
        <v>0</v>
      </c>
      <c r="AX7" s="123">
        <v>0</v>
      </c>
      <c r="AY7" s="123">
        <v>0</v>
      </c>
      <c r="AZ7" s="123">
        <v>0</v>
      </c>
      <c r="BA7" s="123">
        <v>1</v>
      </c>
      <c r="BB7" s="123">
        <v>0</v>
      </c>
      <c r="BC7" s="123">
        <v>0</v>
      </c>
      <c r="BD7" s="123">
        <v>0</v>
      </c>
      <c r="BE7" s="123">
        <v>0</v>
      </c>
      <c r="BF7" s="123">
        <v>0</v>
      </c>
      <c r="BG7" s="123">
        <v>0</v>
      </c>
      <c r="BH7" s="227">
        <v>0</v>
      </c>
      <c r="BI7" s="227">
        <v>0</v>
      </c>
      <c r="BJ7" s="227">
        <v>0</v>
      </c>
      <c r="BK7" s="227">
        <v>0</v>
      </c>
      <c r="BL7" s="227">
        <v>0</v>
      </c>
      <c r="BM7" s="227">
        <v>0</v>
      </c>
      <c r="BN7" s="227">
        <v>0</v>
      </c>
      <c r="BO7" s="227">
        <v>0</v>
      </c>
      <c r="BP7" s="227">
        <v>0</v>
      </c>
      <c r="BQ7" s="227">
        <v>0</v>
      </c>
      <c r="BR7" s="227">
        <v>0</v>
      </c>
      <c r="BS7" s="227">
        <v>0</v>
      </c>
      <c r="BT7" s="123">
        <v>0</v>
      </c>
      <c r="BU7" s="123">
        <v>0</v>
      </c>
      <c r="BV7" s="123">
        <v>0</v>
      </c>
      <c r="BW7" s="123">
        <v>0</v>
      </c>
      <c r="BX7" s="123">
        <v>0</v>
      </c>
      <c r="BY7" s="123">
        <v>0</v>
      </c>
      <c r="BZ7" s="227">
        <v>0</v>
      </c>
      <c r="CA7" s="227">
        <v>0</v>
      </c>
      <c r="CB7" s="227">
        <v>1</v>
      </c>
      <c r="CC7" s="112" t="s">
        <v>130</v>
      </c>
    </row>
    <row r="8" spans="1:99">
      <c r="A8" s="196">
        <v>7</v>
      </c>
      <c r="B8" s="111" t="s">
        <v>89</v>
      </c>
      <c r="C8" s="72"/>
      <c r="D8" s="192" t="s">
        <v>72</v>
      </c>
      <c r="E8" s="72" t="s">
        <v>127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1</v>
      </c>
      <c r="N8" s="72">
        <v>0</v>
      </c>
      <c r="O8" s="72">
        <v>0</v>
      </c>
      <c r="P8" s="72">
        <v>0</v>
      </c>
      <c r="Q8" s="72"/>
      <c r="R8" s="124">
        <v>4</v>
      </c>
      <c r="S8" s="124">
        <v>5</v>
      </c>
      <c r="T8" s="124">
        <v>5</v>
      </c>
      <c r="U8" s="234">
        <v>5</v>
      </c>
      <c r="V8" s="234">
        <v>5</v>
      </c>
      <c r="W8" s="234">
        <v>5</v>
      </c>
      <c r="X8" s="124">
        <v>1</v>
      </c>
      <c r="Y8" s="124">
        <v>1</v>
      </c>
      <c r="Z8" s="124">
        <v>1</v>
      </c>
      <c r="AA8" s="124">
        <v>5</v>
      </c>
      <c r="AB8" s="124">
        <v>5</v>
      </c>
      <c r="AC8" s="236">
        <v>4</v>
      </c>
      <c r="AD8" s="236">
        <v>3</v>
      </c>
      <c r="AE8" s="124">
        <v>4</v>
      </c>
      <c r="AF8" s="124">
        <v>3</v>
      </c>
      <c r="AG8" s="124">
        <v>4</v>
      </c>
      <c r="AH8" s="124">
        <v>5</v>
      </c>
      <c r="AI8" s="8"/>
      <c r="AJ8" s="227">
        <v>1</v>
      </c>
      <c r="AK8" s="227">
        <v>1</v>
      </c>
      <c r="AL8" s="227">
        <v>1</v>
      </c>
      <c r="AM8" s="227">
        <v>1</v>
      </c>
      <c r="AN8" s="123">
        <v>0</v>
      </c>
      <c r="AO8" s="123">
        <v>0</v>
      </c>
      <c r="AP8" s="123">
        <v>0</v>
      </c>
      <c r="AQ8" s="123">
        <v>0</v>
      </c>
      <c r="AR8" s="123">
        <v>0</v>
      </c>
      <c r="AS8" s="123">
        <v>0</v>
      </c>
      <c r="AT8" s="123">
        <v>0</v>
      </c>
      <c r="AU8" s="123">
        <v>0</v>
      </c>
      <c r="AV8" s="123">
        <v>0</v>
      </c>
      <c r="AW8" s="123">
        <v>0</v>
      </c>
      <c r="AX8" s="123">
        <v>0</v>
      </c>
      <c r="AY8" s="123">
        <v>0</v>
      </c>
      <c r="AZ8" s="123">
        <v>1</v>
      </c>
      <c r="BA8" s="123">
        <v>0</v>
      </c>
      <c r="BB8" s="123">
        <v>0</v>
      </c>
      <c r="BC8" s="123">
        <v>0</v>
      </c>
      <c r="BD8" s="123">
        <v>0</v>
      </c>
      <c r="BE8" s="123">
        <v>0</v>
      </c>
      <c r="BF8" s="123">
        <v>0</v>
      </c>
      <c r="BG8" s="123">
        <v>0</v>
      </c>
      <c r="BH8" s="227">
        <v>0</v>
      </c>
      <c r="BI8" s="227">
        <v>0</v>
      </c>
      <c r="BJ8" s="227">
        <v>0</v>
      </c>
      <c r="BK8" s="227">
        <v>0</v>
      </c>
      <c r="BL8" s="227">
        <v>1</v>
      </c>
      <c r="BM8" s="227">
        <v>0</v>
      </c>
      <c r="BN8" s="227">
        <v>0</v>
      </c>
      <c r="BO8" s="227">
        <v>0</v>
      </c>
      <c r="BP8" s="227">
        <v>0</v>
      </c>
      <c r="BQ8" s="227">
        <v>0</v>
      </c>
      <c r="BR8" s="227">
        <v>1</v>
      </c>
      <c r="BS8" s="227">
        <v>0</v>
      </c>
      <c r="BT8" s="123">
        <v>0</v>
      </c>
      <c r="BU8" s="123">
        <v>0</v>
      </c>
      <c r="BV8" s="123">
        <v>0</v>
      </c>
      <c r="BW8" s="123">
        <v>0</v>
      </c>
      <c r="BX8" s="123">
        <v>0</v>
      </c>
      <c r="BY8" s="123">
        <v>0</v>
      </c>
      <c r="BZ8" s="227">
        <v>0</v>
      </c>
      <c r="CA8" s="227">
        <v>0</v>
      </c>
      <c r="CB8" s="227">
        <v>0</v>
      </c>
    </row>
    <row r="9" spans="1:99">
      <c r="A9" s="196">
        <v>8</v>
      </c>
      <c r="B9" s="111" t="s">
        <v>89</v>
      </c>
      <c r="C9" s="72"/>
      <c r="D9" s="192" t="s">
        <v>72</v>
      </c>
      <c r="E9" s="72" t="s">
        <v>127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1</v>
      </c>
      <c r="P9" s="72">
        <v>0</v>
      </c>
      <c r="Q9" s="72"/>
      <c r="R9" s="124">
        <v>5</v>
      </c>
      <c r="S9" s="124">
        <v>5</v>
      </c>
      <c r="T9" s="124">
        <v>5</v>
      </c>
      <c r="U9" s="234">
        <v>5</v>
      </c>
      <c r="V9" s="234">
        <v>5</v>
      </c>
      <c r="W9" s="234">
        <v>5</v>
      </c>
      <c r="X9" s="124">
        <v>4</v>
      </c>
      <c r="Y9" s="124">
        <v>5</v>
      </c>
      <c r="Z9" s="124">
        <v>5</v>
      </c>
      <c r="AA9" s="124">
        <v>4</v>
      </c>
      <c r="AB9" s="124">
        <v>5</v>
      </c>
      <c r="AC9" s="236">
        <v>4</v>
      </c>
      <c r="AD9" s="236">
        <v>4</v>
      </c>
      <c r="AE9" s="124">
        <v>4</v>
      </c>
      <c r="AF9" s="124">
        <v>4</v>
      </c>
      <c r="AG9" s="124">
        <v>4</v>
      </c>
      <c r="AH9" s="124">
        <v>5</v>
      </c>
      <c r="AI9" s="8"/>
      <c r="AJ9" s="227">
        <v>1</v>
      </c>
      <c r="AK9" s="227">
        <v>1</v>
      </c>
      <c r="AL9" s="227">
        <v>1</v>
      </c>
      <c r="AM9" s="227">
        <v>1</v>
      </c>
      <c r="AN9" s="123">
        <v>1</v>
      </c>
      <c r="AO9" s="123">
        <v>0</v>
      </c>
      <c r="AP9" s="123">
        <v>1</v>
      </c>
      <c r="AQ9" s="123">
        <v>0</v>
      </c>
      <c r="AR9" s="123">
        <v>0</v>
      </c>
      <c r="AS9" s="123">
        <v>0</v>
      </c>
      <c r="AT9" s="123">
        <v>0</v>
      </c>
      <c r="AU9" s="123">
        <v>0</v>
      </c>
      <c r="AV9" s="123">
        <v>0</v>
      </c>
      <c r="AW9" s="123">
        <v>0</v>
      </c>
      <c r="AX9" s="123">
        <v>0</v>
      </c>
      <c r="AY9" s="123">
        <v>1</v>
      </c>
      <c r="AZ9" s="123">
        <v>1</v>
      </c>
      <c r="BA9" s="123">
        <v>0</v>
      </c>
      <c r="BB9" s="123">
        <v>0</v>
      </c>
      <c r="BC9" s="123">
        <v>0</v>
      </c>
      <c r="BD9" s="123">
        <v>0</v>
      </c>
      <c r="BE9" s="123">
        <v>0</v>
      </c>
      <c r="BF9" s="123">
        <v>0</v>
      </c>
      <c r="BG9" s="123">
        <v>0</v>
      </c>
      <c r="BH9" s="227">
        <v>0</v>
      </c>
      <c r="BI9" s="227">
        <v>0</v>
      </c>
      <c r="BJ9" s="227">
        <v>0</v>
      </c>
      <c r="BK9" s="227">
        <v>0</v>
      </c>
      <c r="BL9" s="227">
        <v>0</v>
      </c>
      <c r="BM9" s="227">
        <v>0</v>
      </c>
      <c r="BN9" s="227">
        <v>0</v>
      </c>
      <c r="BO9" s="227">
        <v>0</v>
      </c>
      <c r="BP9" s="227">
        <v>0</v>
      </c>
      <c r="BQ9" s="227">
        <v>0</v>
      </c>
      <c r="BR9" s="227">
        <v>0</v>
      </c>
      <c r="BS9" s="227">
        <v>0</v>
      </c>
      <c r="BT9" s="123">
        <v>0</v>
      </c>
      <c r="BU9" s="123">
        <v>0</v>
      </c>
      <c r="BV9" s="123">
        <v>0</v>
      </c>
      <c r="BW9" s="123">
        <v>0</v>
      </c>
      <c r="BX9" s="123">
        <v>0</v>
      </c>
      <c r="BY9" s="123">
        <v>0</v>
      </c>
      <c r="BZ9" s="227">
        <v>0</v>
      </c>
      <c r="CA9" s="227">
        <v>0</v>
      </c>
      <c r="CB9" s="227">
        <v>0</v>
      </c>
    </row>
    <row r="10" spans="1:99">
      <c r="A10" s="196">
        <v>9</v>
      </c>
      <c r="B10" s="111" t="s">
        <v>89</v>
      </c>
      <c r="C10" s="72"/>
      <c r="D10" s="192" t="s">
        <v>72</v>
      </c>
      <c r="E10" s="72" t="s">
        <v>127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1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/>
      <c r="R10" s="124">
        <v>4</v>
      </c>
      <c r="S10" s="124">
        <v>4</v>
      </c>
      <c r="T10" s="124">
        <v>4</v>
      </c>
      <c r="U10" s="234">
        <v>3</v>
      </c>
      <c r="V10" s="234">
        <v>4</v>
      </c>
      <c r="W10" s="234">
        <v>3</v>
      </c>
      <c r="X10" s="124">
        <v>4</v>
      </c>
      <c r="Y10" s="124">
        <v>4</v>
      </c>
      <c r="Z10" s="124">
        <v>4</v>
      </c>
      <c r="AA10" s="124">
        <v>3</v>
      </c>
      <c r="AB10" s="124">
        <v>4</v>
      </c>
      <c r="AC10" s="236">
        <v>3</v>
      </c>
      <c r="AD10" s="236">
        <v>4</v>
      </c>
      <c r="AE10" s="124">
        <v>4</v>
      </c>
      <c r="AF10" s="124">
        <v>4</v>
      </c>
      <c r="AG10" s="124">
        <v>4</v>
      </c>
      <c r="AH10" s="124">
        <v>4</v>
      </c>
      <c r="AI10" s="8"/>
      <c r="AJ10" s="227">
        <v>1</v>
      </c>
      <c r="AK10" s="227">
        <v>1</v>
      </c>
      <c r="AL10" s="227">
        <v>1</v>
      </c>
      <c r="AM10" s="227">
        <v>1</v>
      </c>
      <c r="AN10" s="123">
        <v>0</v>
      </c>
      <c r="AO10" s="123">
        <v>0</v>
      </c>
      <c r="AP10" s="123">
        <v>0</v>
      </c>
      <c r="AQ10" s="123">
        <v>0</v>
      </c>
      <c r="AR10" s="123">
        <v>0</v>
      </c>
      <c r="AS10" s="123">
        <v>0</v>
      </c>
      <c r="AT10" s="123">
        <v>1</v>
      </c>
      <c r="AU10" s="123">
        <v>0</v>
      </c>
      <c r="AV10" s="123">
        <v>0</v>
      </c>
      <c r="AW10" s="123">
        <v>0</v>
      </c>
      <c r="AX10" s="123">
        <v>0</v>
      </c>
      <c r="AY10" s="123">
        <v>0</v>
      </c>
      <c r="AZ10" s="123">
        <v>0</v>
      </c>
      <c r="BA10" s="123">
        <v>0</v>
      </c>
      <c r="BB10" s="123">
        <v>0</v>
      </c>
      <c r="BC10" s="123">
        <v>0</v>
      </c>
      <c r="BD10" s="123">
        <v>0</v>
      </c>
      <c r="BE10" s="123">
        <v>0</v>
      </c>
      <c r="BF10" s="123">
        <v>0</v>
      </c>
      <c r="BG10" s="123">
        <v>0</v>
      </c>
      <c r="BH10" s="227">
        <v>0</v>
      </c>
      <c r="BI10" s="227">
        <v>0</v>
      </c>
      <c r="BJ10" s="227">
        <v>0</v>
      </c>
      <c r="BK10" s="227">
        <v>0</v>
      </c>
      <c r="BL10" s="227">
        <v>0</v>
      </c>
      <c r="BM10" s="227">
        <v>0</v>
      </c>
      <c r="BN10" s="227">
        <v>0</v>
      </c>
      <c r="BO10" s="227">
        <v>0</v>
      </c>
      <c r="BP10" s="227">
        <v>0</v>
      </c>
      <c r="BQ10" s="227">
        <v>0</v>
      </c>
      <c r="BR10" s="227">
        <v>0</v>
      </c>
      <c r="BS10" s="227">
        <v>0</v>
      </c>
      <c r="BT10" s="123">
        <v>0</v>
      </c>
      <c r="BU10" s="123">
        <v>0</v>
      </c>
      <c r="BV10" s="123">
        <v>0</v>
      </c>
      <c r="BW10" s="123">
        <v>0</v>
      </c>
      <c r="BX10" s="123">
        <v>0</v>
      </c>
      <c r="BY10" s="123">
        <v>0</v>
      </c>
      <c r="BZ10" s="227">
        <v>0</v>
      </c>
      <c r="CA10" s="227">
        <v>0</v>
      </c>
      <c r="CB10" s="227">
        <v>0</v>
      </c>
    </row>
    <row r="11" spans="1:99">
      <c r="A11" s="196">
        <v>10</v>
      </c>
      <c r="B11" s="111" t="s">
        <v>62</v>
      </c>
      <c r="C11" s="72"/>
      <c r="D11" s="192" t="s">
        <v>87</v>
      </c>
      <c r="E11" s="72" t="s">
        <v>22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1</v>
      </c>
      <c r="Q11" s="72"/>
      <c r="R11" s="124">
        <v>5</v>
      </c>
      <c r="S11" s="124">
        <v>5</v>
      </c>
      <c r="T11" s="124">
        <v>5</v>
      </c>
      <c r="U11" s="234">
        <v>5</v>
      </c>
      <c r="V11" s="234">
        <v>5</v>
      </c>
      <c r="W11" s="234">
        <v>5</v>
      </c>
      <c r="X11" s="124">
        <v>5</v>
      </c>
      <c r="Y11" s="124">
        <v>5</v>
      </c>
      <c r="Z11" s="124">
        <v>5</v>
      </c>
      <c r="AA11" s="124">
        <v>5</v>
      </c>
      <c r="AB11" s="124">
        <v>5</v>
      </c>
      <c r="AC11" s="236">
        <v>3</v>
      </c>
      <c r="AD11" s="236">
        <v>5</v>
      </c>
      <c r="AE11" s="124">
        <v>5</v>
      </c>
      <c r="AF11" s="124">
        <v>5</v>
      </c>
      <c r="AG11" s="124">
        <v>5</v>
      </c>
      <c r="AH11" s="124">
        <v>5</v>
      </c>
      <c r="AI11" s="8"/>
      <c r="AJ11" s="227">
        <v>2</v>
      </c>
      <c r="AK11" s="227">
        <v>0</v>
      </c>
      <c r="AL11" s="227">
        <v>0</v>
      </c>
      <c r="AM11" s="227">
        <v>0</v>
      </c>
      <c r="AN11" s="123">
        <v>0</v>
      </c>
      <c r="AO11" s="123">
        <v>0</v>
      </c>
      <c r="AP11" s="123">
        <v>0</v>
      </c>
      <c r="AQ11" s="123">
        <v>0</v>
      </c>
      <c r="AR11" s="123">
        <v>0</v>
      </c>
      <c r="AS11" s="123">
        <v>0</v>
      </c>
      <c r="AT11" s="123">
        <v>1</v>
      </c>
      <c r="AU11" s="123">
        <v>1</v>
      </c>
      <c r="AV11" s="123">
        <v>0</v>
      </c>
      <c r="AW11" s="123">
        <v>0</v>
      </c>
      <c r="AX11" s="123">
        <v>0</v>
      </c>
      <c r="AY11" s="123">
        <v>0</v>
      </c>
      <c r="AZ11" s="123">
        <v>1</v>
      </c>
      <c r="BA11" s="123">
        <v>1</v>
      </c>
      <c r="BB11" s="123">
        <v>0</v>
      </c>
      <c r="BC11" s="123">
        <v>0</v>
      </c>
      <c r="BD11" s="123">
        <v>0</v>
      </c>
      <c r="BE11" s="123">
        <v>0</v>
      </c>
      <c r="BF11" s="123">
        <v>0</v>
      </c>
      <c r="BG11" s="123">
        <v>0</v>
      </c>
      <c r="BH11" s="227">
        <v>0</v>
      </c>
      <c r="BI11" s="227">
        <v>0</v>
      </c>
      <c r="BJ11" s="227">
        <v>0</v>
      </c>
      <c r="BK11" s="227">
        <v>1</v>
      </c>
      <c r="BL11" s="227">
        <v>0</v>
      </c>
      <c r="BM11" s="227">
        <v>0</v>
      </c>
      <c r="BN11" s="227">
        <v>0</v>
      </c>
      <c r="BO11" s="227">
        <v>0</v>
      </c>
      <c r="BP11" s="227">
        <v>0</v>
      </c>
      <c r="BQ11" s="227">
        <v>1</v>
      </c>
      <c r="BR11" s="227">
        <v>0</v>
      </c>
      <c r="BS11" s="227">
        <v>0</v>
      </c>
      <c r="BT11" s="123">
        <v>0</v>
      </c>
      <c r="BU11" s="123">
        <v>0</v>
      </c>
      <c r="BV11" s="123">
        <v>0</v>
      </c>
      <c r="BW11" s="123">
        <v>0</v>
      </c>
      <c r="BX11" s="123">
        <v>0</v>
      </c>
      <c r="BY11" s="123">
        <v>0</v>
      </c>
      <c r="BZ11" s="227">
        <v>1</v>
      </c>
      <c r="CA11" s="227">
        <v>0</v>
      </c>
      <c r="CB11" s="227">
        <v>0</v>
      </c>
    </row>
    <row r="12" spans="1:99">
      <c r="A12" s="196">
        <v>11</v>
      </c>
      <c r="B12" s="111" t="s">
        <v>64</v>
      </c>
      <c r="C12" s="72"/>
      <c r="D12" s="192" t="s">
        <v>131</v>
      </c>
      <c r="E12" s="72" t="s">
        <v>17</v>
      </c>
      <c r="F12" s="72">
        <v>1</v>
      </c>
      <c r="G12" s="72">
        <v>0</v>
      </c>
      <c r="H12" s="72">
        <v>1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/>
      <c r="R12" s="124">
        <v>5</v>
      </c>
      <c r="S12" s="124">
        <v>5</v>
      </c>
      <c r="T12" s="124">
        <v>5</v>
      </c>
      <c r="U12" s="234">
        <v>5</v>
      </c>
      <c r="V12" s="234">
        <v>5</v>
      </c>
      <c r="W12" s="234">
        <v>5</v>
      </c>
      <c r="X12" s="124">
        <v>5</v>
      </c>
      <c r="Y12" s="124">
        <v>5</v>
      </c>
      <c r="Z12" s="124">
        <v>5</v>
      </c>
      <c r="AA12" s="124">
        <v>5</v>
      </c>
      <c r="AB12" s="124">
        <v>5</v>
      </c>
      <c r="AC12" s="236">
        <v>3</v>
      </c>
      <c r="AD12" s="236">
        <v>4</v>
      </c>
      <c r="AE12" s="124">
        <v>5</v>
      </c>
      <c r="AF12" s="124">
        <v>5</v>
      </c>
      <c r="AG12" s="124">
        <v>4</v>
      </c>
      <c r="AH12" s="124">
        <v>4</v>
      </c>
      <c r="AI12" s="8"/>
      <c r="AJ12" s="227">
        <v>2</v>
      </c>
      <c r="AK12" s="227">
        <v>0</v>
      </c>
      <c r="AL12" s="227">
        <v>0</v>
      </c>
      <c r="AM12" s="227">
        <v>0</v>
      </c>
      <c r="AN12" s="123">
        <v>0</v>
      </c>
      <c r="AO12" s="123">
        <v>0</v>
      </c>
      <c r="AP12" s="123">
        <v>0</v>
      </c>
      <c r="AQ12" s="123">
        <v>0</v>
      </c>
      <c r="AR12" s="123">
        <v>0</v>
      </c>
      <c r="AS12" s="123">
        <v>0</v>
      </c>
      <c r="AT12" s="123">
        <v>0</v>
      </c>
      <c r="AU12" s="123">
        <v>1</v>
      </c>
      <c r="AV12" s="123">
        <v>0</v>
      </c>
      <c r="AW12" s="123">
        <v>0</v>
      </c>
      <c r="AX12" s="123">
        <v>0</v>
      </c>
      <c r="AY12" s="123">
        <v>0</v>
      </c>
      <c r="AZ12" s="123">
        <v>0</v>
      </c>
      <c r="BA12" s="123">
        <v>0</v>
      </c>
      <c r="BB12" s="123">
        <v>0</v>
      </c>
      <c r="BC12" s="123">
        <v>0</v>
      </c>
      <c r="BD12" s="123">
        <v>0</v>
      </c>
      <c r="BE12" s="123">
        <v>0</v>
      </c>
      <c r="BF12" s="123">
        <v>0</v>
      </c>
      <c r="BG12" s="123">
        <v>0</v>
      </c>
      <c r="BH12" s="227">
        <v>0</v>
      </c>
      <c r="BI12" s="227">
        <v>0</v>
      </c>
      <c r="BJ12" s="227">
        <v>0</v>
      </c>
      <c r="BK12" s="227">
        <v>0</v>
      </c>
      <c r="BL12" s="227">
        <v>0</v>
      </c>
      <c r="BM12" s="227">
        <v>0</v>
      </c>
      <c r="BN12" s="227">
        <v>0</v>
      </c>
      <c r="BO12" s="227">
        <v>0</v>
      </c>
      <c r="BP12" s="227">
        <v>0</v>
      </c>
      <c r="BQ12" s="227">
        <v>0</v>
      </c>
      <c r="BR12" s="227">
        <v>0</v>
      </c>
      <c r="BS12" s="227">
        <v>1</v>
      </c>
      <c r="BT12" s="123">
        <v>0</v>
      </c>
      <c r="BU12" s="123">
        <v>0</v>
      </c>
      <c r="BV12" s="123">
        <v>0</v>
      </c>
      <c r="BW12" s="123">
        <v>0</v>
      </c>
      <c r="BX12" s="123">
        <v>0</v>
      </c>
      <c r="BY12" s="123">
        <v>0</v>
      </c>
      <c r="BZ12" s="227">
        <v>1</v>
      </c>
      <c r="CA12" s="227">
        <v>0</v>
      </c>
      <c r="CB12" s="227">
        <v>0</v>
      </c>
    </row>
    <row r="13" spans="1:99">
      <c r="A13" s="196">
        <v>12</v>
      </c>
      <c r="B13" s="111" t="s">
        <v>64</v>
      </c>
      <c r="C13" s="72"/>
      <c r="D13" s="192" t="s">
        <v>87</v>
      </c>
      <c r="E13" s="72" t="s">
        <v>17</v>
      </c>
      <c r="F13" s="72">
        <v>1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1</v>
      </c>
      <c r="Q13" s="72"/>
      <c r="R13" s="124">
        <v>4</v>
      </c>
      <c r="S13" s="124">
        <v>4</v>
      </c>
      <c r="T13" s="124">
        <v>4</v>
      </c>
      <c r="U13" s="234">
        <v>4</v>
      </c>
      <c r="V13" s="234">
        <v>4</v>
      </c>
      <c r="W13" s="234">
        <v>5</v>
      </c>
      <c r="X13" s="124">
        <v>5</v>
      </c>
      <c r="Y13" s="124">
        <v>5</v>
      </c>
      <c r="Z13" s="124">
        <v>5</v>
      </c>
      <c r="AA13" s="124">
        <v>5</v>
      </c>
      <c r="AB13" s="124">
        <v>5</v>
      </c>
      <c r="AC13" s="236">
        <v>1</v>
      </c>
      <c r="AD13" s="236">
        <v>4</v>
      </c>
      <c r="AE13" s="124">
        <v>5</v>
      </c>
      <c r="AF13" s="124">
        <v>5</v>
      </c>
      <c r="AG13" s="124">
        <v>5</v>
      </c>
      <c r="AH13" s="124">
        <v>5</v>
      </c>
      <c r="AI13" s="8"/>
      <c r="AJ13" s="227">
        <v>2</v>
      </c>
      <c r="AK13" s="227">
        <v>0</v>
      </c>
      <c r="AL13" s="227">
        <v>0</v>
      </c>
      <c r="AM13" s="227">
        <v>0</v>
      </c>
      <c r="AN13" s="123">
        <v>0</v>
      </c>
      <c r="AO13" s="123">
        <v>0</v>
      </c>
      <c r="AP13" s="123">
        <v>0</v>
      </c>
      <c r="AQ13" s="123">
        <v>0</v>
      </c>
      <c r="AR13" s="123">
        <v>0</v>
      </c>
      <c r="AS13" s="123">
        <v>0</v>
      </c>
      <c r="AT13" s="123">
        <v>0</v>
      </c>
      <c r="AU13" s="123">
        <v>0</v>
      </c>
      <c r="AV13" s="123">
        <v>0</v>
      </c>
      <c r="AW13" s="123">
        <v>0</v>
      </c>
      <c r="AX13" s="123">
        <v>0</v>
      </c>
      <c r="AY13" s="123">
        <v>0</v>
      </c>
      <c r="AZ13" s="123">
        <v>1</v>
      </c>
      <c r="BA13" s="123">
        <v>0</v>
      </c>
      <c r="BB13" s="123">
        <v>0</v>
      </c>
      <c r="BC13" s="123">
        <v>0</v>
      </c>
      <c r="BD13" s="123">
        <v>0</v>
      </c>
      <c r="BE13" s="123">
        <v>0</v>
      </c>
      <c r="BF13" s="123">
        <v>0</v>
      </c>
      <c r="BG13" s="123">
        <v>0</v>
      </c>
      <c r="BH13" s="227">
        <v>0</v>
      </c>
      <c r="BI13" s="227">
        <v>0</v>
      </c>
      <c r="BJ13" s="227">
        <v>0</v>
      </c>
      <c r="BK13" s="227">
        <v>0</v>
      </c>
      <c r="BL13" s="227">
        <v>0</v>
      </c>
      <c r="BM13" s="227">
        <v>0</v>
      </c>
      <c r="BN13" s="227">
        <v>0</v>
      </c>
      <c r="BO13" s="227">
        <v>0</v>
      </c>
      <c r="BP13" s="227">
        <v>0</v>
      </c>
      <c r="BQ13" s="227">
        <v>0</v>
      </c>
      <c r="BR13" s="227">
        <v>0</v>
      </c>
      <c r="BS13" s="227">
        <v>0</v>
      </c>
      <c r="BT13" s="123">
        <v>0</v>
      </c>
      <c r="BU13" s="123">
        <v>0</v>
      </c>
      <c r="BV13" s="123">
        <v>0</v>
      </c>
      <c r="BW13" s="123">
        <v>0</v>
      </c>
      <c r="BX13" s="123">
        <v>0</v>
      </c>
      <c r="BY13" s="123">
        <v>0</v>
      </c>
      <c r="BZ13" s="227">
        <v>0</v>
      </c>
      <c r="CA13" s="227">
        <v>0</v>
      </c>
      <c r="CB13" s="227">
        <v>0</v>
      </c>
    </row>
    <row r="14" spans="1:99">
      <c r="A14" s="196">
        <v>13</v>
      </c>
      <c r="B14" s="111" t="s">
        <v>89</v>
      </c>
      <c r="C14" s="72"/>
      <c r="D14" s="192" t="s">
        <v>41</v>
      </c>
      <c r="E14" s="72" t="s">
        <v>132</v>
      </c>
      <c r="F14" s="72">
        <v>0</v>
      </c>
      <c r="G14" s="72">
        <v>0</v>
      </c>
      <c r="H14" s="72">
        <v>1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/>
      <c r="R14" s="124">
        <v>4</v>
      </c>
      <c r="S14" s="124">
        <v>5</v>
      </c>
      <c r="T14" s="124">
        <v>4</v>
      </c>
      <c r="U14" s="234">
        <v>4</v>
      </c>
      <c r="V14" s="234">
        <v>4</v>
      </c>
      <c r="W14" s="234">
        <v>4</v>
      </c>
      <c r="X14" s="124">
        <v>5</v>
      </c>
      <c r="Y14" s="124">
        <v>4</v>
      </c>
      <c r="Z14" s="124">
        <v>4</v>
      </c>
      <c r="AA14" s="124">
        <v>4</v>
      </c>
      <c r="AB14" s="124">
        <v>5</v>
      </c>
      <c r="AC14" s="236">
        <v>5</v>
      </c>
      <c r="AD14" s="236">
        <v>4</v>
      </c>
      <c r="AE14" s="124">
        <v>4</v>
      </c>
      <c r="AF14" s="124">
        <v>4</v>
      </c>
      <c r="AG14" s="124">
        <v>5</v>
      </c>
      <c r="AH14" s="124">
        <v>5</v>
      </c>
      <c r="AI14" s="8"/>
      <c r="AJ14" s="227">
        <v>2</v>
      </c>
      <c r="AK14" s="227">
        <v>0</v>
      </c>
      <c r="AL14" s="227">
        <v>0</v>
      </c>
      <c r="AM14" s="227">
        <v>0</v>
      </c>
      <c r="AN14" s="123">
        <v>1</v>
      </c>
      <c r="AO14" s="123">
        <v>1</v>
      </c>
      <c r="AP14" s="123">
        <v>0</v>
      </c>
      <c r="AQ14" s="123">
        <v>0</v>
      </c>
      <c r="AR14" s="123">
        <v>0</v>
      </c>
      <c r="AS14" s="123">
        <v>0</v>
      </c>
      <c r="AT14" s="123">
        <v>0</v>
      </c>
      <c r="AU14" s="123">
        <v>0</v>
      </c>
      <c r="AV14" s="123">
        <v>0</v>
      </c>
      <c r="AW14" s="123">
        <v>0</v>
      </c>
      <c r="AX14" s="123">
        <v>0</v>
      </c>
      <c r="AY14" s="123">
        <v>1</v>
      </c>
      <c r="AZ14" s="123">
        <v>0</v>
      </c>
      <c r="BA14" s="123">
        <v>0</v>
      </c>
      <c r="BB14" s="123">
        <v>1</v>
      </c>
      <c r="BC14" s="123">
        <v>0</v>
      </c>
      <c r="BD14" s="123">
        <v>0</v>
      </c>
      <c r="BE14" s="123">
        <v>1</v>
      </c>
      <c r="BF14" s="123">
        <v>0</v>
      </c>
      <c r="BG14" s="123">
        <v>0</v>
      </c>
      <c r="BH14" s="227">
        <v>0</v>
      </c>
      <c r="BI14" s="227">
        <v>0</v>
      </c>
      <c r="BJ14" s="227">
        <v>0</v>
      </c>
      <c r="BK14" s="227">
        <v>0</v>
      </c>
      <c r="BL14" s="227">
        <v>0</v>
      </c>
      <c r="BM14" s="227">
        <v>0</v>
      </c>
      <c r="BN14" s="227">
        <v>0</v>
      </c>
      <c r="BO14" s="227">
        <v>0</v>
      </c>
      <c r="BP14" s="227">
        <v>0</v>
      </c>
      <c r="BQ14" s="227">
        <v>0</v>
      </c>
      <c r="BR14" s="227">
        <v>0</v>
      </c>
      <c r="BS14" s="227">
        <v>0</v>
      </c>
      <c r="BT14" s="123">
        <v>0</v>
      </c>
      <c r="BU14" s="123">
        <v>0</v>
      </c>
      <c r="BV14" s="123">
        <v>0</v>
      </c>
      <c r="BW14" s="123">
        <v>0</v>
      </c>
      <c r="BX14" s="123">
        <v>0</v>
      </c>
      <c r="BY14" s="123">
        <v>0</v>
      </c>
      <c r="BZ14" s="227">
        <v>0</v>
      </c>
      <c r="CA14" s="227">
        <v>0</v>
      </c>
      <c r="CB14" s="227">
        <v>0</v>
      </c>
    </row>
    <row r="15" spans="1:99">
      <c r="A15" s="196">
        <v>14</v>
      </c>
      <c r="B15" s="111" t="s">
        <v>89</v>
      </c>
      <c r="C15" s="72"/>
      <c r="D15" s="192" t="s">
        <v>88</v>
      </c>
      <c r="E15" s="72" t="s">
        <v>127</v>
      </c>
      <c r="F15" s="72">
        <v>0</v>
      </c>
      <c r="G15" s="72">
        <v>1</v>
      </c>
      <c r="H15" s="72">
        <v>0</v>
      </c>
      <c r="I15" s="72">
        <v>0</v>
      </c>
      <c r="J15" s="72">
        <v>1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/>
      <c r="R15" s="124">
        <v>4</v>
      </c>
      <c r="S15" s="124">
        <v>3</v>
      </c>
      <c r="T15" s="124">
        <v>4</v>
      </c>
      <c r="U15" s="234">
        <v>5</v>
      </c>
      <c r="V15" s="234">
        <v>5</v>
      </c>
      <c r="W15" s="234">
        <v>4</v>
      </c>
      <c r="X15" s="124">
        <v>5</v>
      </c>
      <c r="Y15" s="124">
        <v>4</v>
      </c>
      <c r="Z15" s="124">
        <v>5</v>
      </c>
      <c r="AA15" s="124">
        <v>4</v>
      </c>
      <c r="AB15" s="124">
        <v>5</v>
      </c>
      <c r="AC15" s="236">
        <v>3</v>
      </c>
      <c r="AD15" s="236">
        <v>5</v>
      </c>
      <c r="AE15" s="124">
        <v>5</v>
      </c>
      <c r="AF15" s="124">
        <v>5</v>
      </c>
      <c r="AG15" s="124">
        <v>5</v>
      </c>
      <c r="AH15" s="124">
        <v>5</v>
      </c>
      <c r="AI15" s="8"/>
      <c r="AJ15" s="227">
        <v>1</v>
      </c>
      <c r="AK15" s="227">
        <v>1</v>
      </c>
      <c r="AL15" s="227">
        <v>1</v>
      </c>
      <c r="AM15" s="227">
        <v>1</v>
      </c>
      <c r="AN15" s="123">
        <v>1</v>
      </c>
      <c r="AO15" s="123">
        <v>1</v>
      </c>
      <c r="AP15" s="123">
        <v>0</v>
      </c>
      <c r="AQ15" s="123">
        <v>0</v>
      </c>
      <c r="AR15" s="123">
        <v>0</v>
      </c>
      <c r="AS15" s="123">
        <v>0</v>
      </c>
      <c r="AT15" s="123">
        <v>0</v>
      </c>
      <c r="AU15" s="123">
        <v>0</v>
      </c>
      <c r="AV15" s="123">
        <v>0</v>
      </c>
      <c r="AW15" s="123">
        <v>0</v>
      </c>
      <c r="AX15" s="123">
        <v>0</v>
      </c>
      <c r="AY15" s="123">
        <v>0</v>
      </c>
      <c r="AZ15" s="123">
        <v>0</v>
      </c>
      <c r="BA15" s="123">
        <v>0</v>
      </c>
      <c r="BB15" s="123">
        <v>0</v>
      </c>
      <c r="BC15" s="123">
        <v>0</v>
      </c>
      <c r="BD15" s="123">
        <v>0</v>
      </c>
      <c r="BE15" s="123">
        <v>1</v>
      </c>
      <c r="BF15" s="123">
        <v>0</v>
      </c>
      <c r="BG15" s="123">
        <v>0</v>
      </c>
      <c r="BH15" s="227">
        <v>0</v>
      </c>
      <c r="BI15" s="227">
        <v>0</v>
      </c>
      <c r="BJ15" s="227">
        <v>0</v>
      </c>
      <c r="BK15" s="227">
        <v>0</v>
      </c>
      <c r="BL15" s="227">
        <v>0</v>
      </c>
      <c r="BM15" s="227">
        <v>0</v>
      </c>
      <c r="BN15" s="227">
        <v>0</v>
      </c>
      <c r="BO15" s="227">
        <v>0</v>
      </c>
      <c r="BP15" s="227">
        <v>0</v>
      </c>
      <c r="BQ15" s="227">
        <v>0</v>
      </c>
      <c r="BR15" s="227">
        <v>0</v>
      </c>
      <c r="BS15" s="227">
        <v>0</v>
      </c>
      <c r="BT15" s="123">
        <v>0</v>
      </c>
      <c r="BU15" s="123">
        <v>0</v>
      </c>
      <c r="BV15" s="123">
        <v>0</v>
      </c>
      <c r="BW15" s="123">
        <v>0</v>
      </c>
      <c r="BX15" s="123">
        <v>0</v>
      </c>
      <c r="BY15" s="123">
        <v>0</v>
      </c>
      <c r="BZ15" s="227">
        <v>0</v>
      </c>
      <c r="CA15" s="227">
        <v>0</v>
      </c>
      <c r="CB15" s="227">
        <v>0</v>
      </c>
    </row>
    <row r="16" spans="1:99">
      <c r="A16" s="196">
        <v>15</v>
      </c>
      <c r="B16" s="111" t="s">
        <v>62</v>
      </c>
      <c r="C16" s="72"/>
      <c r="D16" s="192" t="s">
        <v>37</v>
      </c>
      <c r="E16" s="72" t="s">
        <v>28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1</v>
      </c>
      <c r="R16" s="124">
        <v>5</v>
      </c>
      <c r="S16" s="124">
        <v>5</v>
      </c>
      <c r="T16" s="124">
        <v>5</v>
      </c>
      <c r="U16" s="234">
        <v>5</v>
      </c>
      <c r="V16" s="234">
        <v>5</v>
      </c>
      <c r="W16" s="234">
        <v>5</v>
      </c>
      <c r="X16" s="124">
        <v>5</v>
      </c>
      <c r="Y16" s="124">
        <v>5</v>
      </c>
      <c r="Z16" s="124">
        <v>4</v>
      </c>
      <c r="AA16" s="124">
        <v>5</v>
      </c>
      <c r="AB16" s="124">
        <v>3</v>
      </c>
      <c r="AC16" s="236">
        <v>4</v>
      </c>
      <c r="AD16" s="236">
        <v>5</v>
      </c>
      <c r="AE16" s="124">
        <v>4</v>
      </c>
      <c r="AF16" s="124">
        <v>5</v>
      </c>
      <c r="AG16" s="124">
        <v>5</v>
      </c>
      <c r="AH16" s="124">
        <v>5</v>
      </c>
      <c r="AI16" s="8"/>
      <c r="AJ16" s="227">
        <v>1</v>
      </c>
      <c r="AK16" s="227">
        <v>1</v>
      </c>
      <c r="AL16" s="227">
        <v>1</v>
      </c>
      <c r="AM16" s="227">
        <v>1</v>
      </c>
      <c r="AN16" s="123">
        <v>0</v>
      </c>
      <c r="AO16" s="123">
        <v>0</v>
      </c>
      <c r="AP16" s="123">
        <v>1</v>
      </c>
      <c r="AQ16" s="123">
        <v>0</v>
      </c>
      <c r="AR16" s="123">
        <v>0</v>
      </c>
      <c r="AS16" s="123">
        <v>0</v>
      </c>
      <c r="AT16" s="123">
        <v>0</v>
      </c>
      <c r="AU16" s="123">
        <v>0</v>
      </c>
      <c r="AV16" s="123">
        <v>0</v>
      </c>
      <c r="AW16" s="123">
        <v>0</v>
      </c>
      <c r="AX16" s="123">
        <v>0</v>
      </c>
      <c r="AY16" s="123">
        <v>0</v>
      </c>
      <c r="AZ16" s="123">
        <v>0</v>
      </c>
      <c r="BA16" s="123">
        <v>0</v>
      </c>
      <c r="BB16" s="123">
        <v>0</v>
      </c>
      <c r="BC16" s="123">
        <v>0</v>
      </c>
      <c r="BD16" s="123">
        <v>0</v>
      </c>
      <c r="BE16" s="123">
        <v>0</v>
      </c>
      <c r="BF16" s="123">
        <v>0</v>
      </c>
      <c r="BG16" s="123">
        <v>0</v>
      </c>
      <c r="BH16" s="227">
        <v>0</v>
      </c>
      <c r="BI16" s="227">
        <v>0</v>
      </c>
      <c r="BJ16" s="227">
        <v>0</v>
      </c>
      <c r="BK16" s="227">
        <v>0</v>
      </c>
      <c r="BL16" s="227">
        <v>0</v>
      </c>
      <c r="BM16" s="227">
        <v>1</v>
      </c>
      <c r="BN16" s="227">
        <v>0</v>
      </c>
      <c r="BO16" s="227">
        <v>0</v>
      </c>
      <c r="BP16" s="227">
        <v>0</v>
      </c>
      <c r="BQ16" s="227">
        <v>0</v>
      </c>
      <c r="BR16" s="227">
        <v>0</v>
      </c>
      <c r="BS16" s="227">
        <v>0</v>
      </c>
      <c r="BT16" s="123">
        <v>0</v>
      </c>
      <c r="BU16" s="123">
        <v>0</v>
      </c>
      <c r="BV16" s="123">
        <v>0</v>
      </c>
      <c r="BW16" s="123">
        <v>0</v>
      </c>
      <c r="BX16" s="123">
        <v>0</v>
      </c>
      <c r="BY16" s="123">
        <v>1</v>
      </c>
      <c r="BZ16" s="227">
        <v>1</v>
      </c>
      <c r="CA16" s="227">
        <v>0</v>
      </c>
      <c r="CB16" s="227">
        <v>0</v>
      </c>
    </row>
    <row r="17" spans="1:98" ht="21" customHeight="1">
      <c r="A17" s="196">
        <v>16</v>
      </c>
      <c r="B17" s="111" t="s">
        <v>62</v>
      </c>
      <c r="C17" s="72"/>
      <c r="D17" s="192" t="s">
        <v>39</v>
      </c>
      <c r="E17" s="72" t="s">
        <v>28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1</v>
      </c>
      <c r="O17" s="72">
        <v>0</v>
      </c>
      <c r="P17" s="72">
        <v>0</v>
      </c>
      <c r="Q17" s="72">
        <v>0</v>
      </c>
      <c r="R17" s="124">
        <v>4</v>
      </c>
      <c r="S17" s="124">
        <v>3</v>
      </c>
      <c r="T17" s="124">
        <v>3</v>
      </c>
      <c r="U17" s="234">
        <v>4</v>
      </c>
      <c r="V17" s="234">
        <v>4</v>
      </c>
      <c r="W17" s="234">
        <v>4</v>
      </c>
      <c r="X17" s="124">
        <v>3</v>
      </c>
      <c r="Y17" s="124">
        <v>3</v>
      </c>
      <c r="Z17" s="124">
        <v>4</v>
      </c>
      <c r="AA17" s="124">
        <v>2</v>
      </c>
      <c r="AB17" s="124">
        <v>4</v>
      </c>
      <c r="AC17" s="236">
        <v>3</v>
      </c>
      <c r="AD17" s="236">
        <v>4</v>
      </c>
      <c r="AE17" s="124">
        <v>4</v>
      </c>
      <c r="AF17" s="124">
        <v>3</v>
      </c>
      <c r="AG17" s="124">
        <v>4</v>
      </c>
      <c r="AH17" s="124">
        <v>3</v>
      </c>
      <c r="AI17" s="8"/>
      <c r="AJ17" s="227">
        <v>2</v>
      </c>
      <c r="AK17" s="227">
        <v>1</v>
      </c>
      <c r="AL17" s="227">
        <v>1</v>
      </c>
      <c r="AM17" s="227">
        <v>1</v>
      </c>
      <c r="AN17" s="123">
        <v>0</v>
      </c>
      <c r="AO17" s="123">
        <v>0</v>
      </c>
      <c r="AP17" s="123">
        <v>0</v>
      </c>
      <c r="AQ17" s="123">
        <v>0</v>
      </c>
      <c r="AR17" s="123">
        <v>0</v>
      </c>
      <c r="AS17" s="123">
        <v>0</v>
      </c>
      <c r="AT17" s="123">
        <v>0</v>
      </c>
      <c r="AU17" s="123">
        <v>0</v>
      </c>
      <c r="AV17" s="123">
        <v>0</v>
      </c>
      <c r="AW17" s="123">
        <v>0</v>
      </c>
      <c r="AX17" s="123">
        <v>0</v>
      </c>
      <c r="AY17" s="123">
        <v>0</v>
      </c>
      <c r="AZ17" s="123">
        <v>0</v>
      </c>
      <c r="BA17" s="123">
        <v>0</v>
      </c>
      <c r="BB17" s="123">
        <v>0</v>
      </c>
      <c r="BC17" s="123">
        <v>0</v>
      </c>
      <c r="BD17" s="123">
        <v>0</v>
      </c>
      <c r="BE17" s="123">
        <v>1</v>
      </c>
      <c r="BF17" s="123">
        <v>0</v>
      </c>
      <c r="BG17" s="123">
        <v>0</v>
      </c>
      <c r="BH17" s="227">
        <v>0</v>
      </c>
      <c r="BI17" s="227">
        <v>0</v>
      </c>
      <c r="BJ17" s="227">
        <v>0</v>
      </c>
      <c r="BK17" s="227">
        <v>0</v>
      </c>
      <c r="BL17" s="227">
        <v>0</v>
      </c>
      <c r="BM17" s="227">
        <v>0</v>
      </c>
      <c r="BN17" s="227">
        <v>0</v>
      </c>
      <c r="BO17" s="227">
        <v>0</v>
      </c>
      <c r="BP17" s="227">
        <v>0</v>
      </c>
      <c r="BQ17" s="227">
        <v>1</v>
      </c>
      <c r="BR17" s="227">
        <v>0</v>
      </c>
      <c r="BS17" s="227">
        <v>0</v>
      </c>
      <c r="BT17" s="123">
        <v>0</v>
      </c>
      <c r="BU17" s="123">
        <v>0</v>
      </c>
      <c r="BV17" s="123">
        <v>0</v>
      </c>
      <c r="BW17" s="123">
        <v>0</v>
      </c>
      <c r="BX17" s="123">
        <v>0</v>
      </c>
      <c r="BY17" s="123">
        <v>0</v>
      </c>
      <c r="BZ17" s="227">
        <v>0</v>
      </c>
      <c r="CA17" s="227">
        <v>0</v>
      </c>
      <c r="CB17" s="227">
        <v>0</v>
      </c>
    </row>
    <row r="18" spans="1:98">
      <c r="A18" s="196">
        <v>17</v>
      </c>
      <c r="B18" s="111" t="s">
        <v>62</v>
      </c>
      <c r="C18" s="72"/>
      <c r="D18" s="191" t="s">
        <v>82</v>
      </c>
      <c r="E18" s="73" t="s">
        <v>29</v>
      </c>
      <c r="F18" s="73">
        <v>1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124">
        <v>5</v>
      </c>
      <c r="S18" s="124">
        <v>5</v>
      </c>
      <c r="T18" s="124">
        <v>5</v>
      </c>
      <c r="U18" s="234">
        <v>5</v>
      </c>
      <c r="V18" s="234">
        <v>5</v>
      </c>
      <c r="W18" s="234">
        <v>5</v>
      </c>
      <c r="X18" s="124">
        <v>5</v>
      </c>
      <c r="Y18" s="124">
        <v>5</v>
      </c>
      <c r="Z18" s="124">
        <v>5</v>
      </c>
      <c r="AA18" s="124">
        <v>5</v>
      </c>
      <c r="AB18" s="124">
        <v>5</v>
      </c>
      <c r="AC18" s="236">
        <v>5</v>
      </c>
      <c r="AD18" s="236">
        <v>5</v>
      </c>
      <c r="AE18" s="124">
        <v>5</v>
      </c>
      <c r="AF18" s="124">
        <v>5</v>
      </c>
      <c r="AG18" s="124">
        <v>5</v>
      </c>
      <c r="AH18" s="124">
        <v>5</v>
      </c>
      <c r="AI18" s="8"/>
      <c r="AJ18" s="227">
        <v>1</v>
      </c>
      <c r="AK18" s="227">
        <v>1</v>
      </c>
      <c r="AL18" s="227">
        <v>1</v>
      </c>
      <c r="AM18" s="227">
        <v>1</v>
      </c>
      <c r="AN18" s="123">
        <v>0</v>
      </c>
      <c r="AO18" s="123">
        <v>0</v>
      </c>
      <c r="AP18" s="123">
        <v>0</v>
      </c>
      <c r="AQ18" s="123">
        <v>0</v>
      </c>
      <c r="AR18" s="123">
        <v>0</v>
      </c>
      <c r="AS18" s="123">
        <v>0</v>
      </c>
      <c r="AT18" s="123">
        <v>1</v>
      </c>
      <c r="AU18" s="123">
        <v>0</v>
      </c>
      <c r="AV18" s="123">
        <v>0</v>
      </c>
      <c r="AW18" s="123">
        <v>0</v>
      </c>
      <c r="AX18" s="123">
        <v>0</v>
      </c>
      <c r="AY18" s="123">
        <v>0</v>
      </c>
      <c r="AZ18" s="123">
        <v>0</v>
      </c>
      <c r="BA18" s="123">
        <v>0</v>
      </c>
      <c r="BB18" s="123">
        <v>0</v>
      </c>
      <c r="BC18" s="123">
        <v>0</v>
      </c>
      <c r="BD18" s="123">
        <v>0</v>
      </c>
      <c r="BE18" s="123">
        <v>0</v>
      </c>
      <c r="BF18" s="123">
        <v>0</v>
      </c>
      <c r="BG18" s="123">
        <v>0</v>
      </c>
      <c r="BH18" s="227">
        <v>0</v>
      </c>
      <c r="BI18" s="227">
        <v>0</v>
      </c>
      <c r="BJ18" s="227">
        <v>0</v>
      </c>
      <c r="BK18" s="227">
        <v>0</v>
      </c>
      <c r="BL18" s="227">
        <v>1</v>
      </c>
      <c r="BM18" s="227">
        <v>0</v>
      </c>
      <c r="BN18" s="227">
        <v>0</v>
      </c>
      <c r="BO18" s="227">
        <v>0</v>
      </c>
      <c r="BP18" s="227">
        <v>0</v>
      </c>
      <c r="BQ18" s="227">
        <v>0</v>
      </c>
      <c r="BR18" s="227">
        <v>0</v>
      </c>
      <c r="BS18" s="227">
        <v>0</v>
      </c>
      <c r="BT18" s="123">
        <v>0</v>
      </c>
      <c r="BU18" s="123">
        <v>0</v>
      </c>
      <c r="BV18" s="123">
        <v>0</v>
      </c>
      <c r="BW18" s="123">
        <v>0</v>
      </c>
      <c r="BX18" s="123">
        <v>0</v>
      </c>
      <c r="BY18" s="123">
        <v>0</v>
      </c>
      <c r="BZ18" s="227">
        <v>0</v>
      </c>
      <c r="CA18" s="227">
        <v>0</v>
      </c>
      <c r="CB18" s="227">
        <v>0</v>
      </c>
    </row>
    <row r="19" spans="1:98">
      <c r="A19" s="196">
        <v>18</v>
      </c>
      <c r="B19" s="111" t="s">
        <v>89</v>
      </c>
      <c r="C19" s="72"/>
      <c r="D19" s="191" t="s">
        <v>88</v>
      </c>
      <c r="E19" s="73" t="s">
        <v>127</v>
      </c>
      <c r="F19" s="72">
        <v>0</v>
      </c>
      <c r="G19" s="72">
        <v>1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124">
        <v>5</v>
      </c>
      <c r="S19" s="124">
        <v>5</v>
      </c>
      <c r="T19" s="124">
        <v>5</v>
      </c>
      <c r="U19" s="234">
        <v>5</v>
      </c>
      <c r="V19" s="234">
        <v>5</v>
      </c>
      <c r="W19" s="234">
        <v>5</v>
      </c>
      <c r="X19" s="124">
        <v>4</v>
      </c>
      <c r="Y19" s="124">
        <v>5</v>
      </c>
      <c r="Z19" s="124">
        <v>5</v>
      </c>
      <c r="AA19" s="124">
        <v>5</v>
      </c>
      <c r="AB19" s="124">
        <v>5</v>
      </c>
      <c r="AC19" s="236">
        <v>3</v>
      </c>
      <c r="AD19" s="236">
        <v>5</v>
      </c>
      <c r="AE19" s="124">
        <v>5</v>
      </c>
      <c r="AF19" s="124">
        <v>5</v>
      </c>
      <c r="AG19" s="124">
        <v>5</v>
      </c>
      <c r="AH19" s="124">
        <v>5</v>
      </c>
      <c r="AI19" s="8"/>
      <c r="AJ19" s="227">
        <v>2</v>
      </c>
      <c r="AK19" s="227">
        <v>0</v>
      </c>
      <c r="AL19" s="227">
        <v>0</v>
      </c>
      <c r="AM19" s="227">
        <v>0</v>
      </c>
      <c r="AN19" s="123">
        <v>0</v>
      </c>
      <c r="AO19" s="123">
        <v>0</v>
      </c>
      <c r="AP19" s="123">
        <v>0</v>
      </c>
      <c r="AQ19" s="123">
        <v>0</v>
      </c>
      <c r="AR19" s="123">
        <v>0</v>
      </c>
      <c r="AS19" s="123">
        <v>0</v>
      </c>
      <c r="AT19" s="123">
        <v>0</v>
      </c>
      <c r="AU19" s="123">
        <v>0</v>
      </c>
      <c r="AV19" s="123">
        <v>0</v>
      </c>
      <c r="AW19" s="123">
        <v>0</v>
      </c>
      <c r="AX19" s="123">
        <v>0</v>
      </c>
      <c r="AY19" s="123">
        <v>0</v>
      </c>
      <c r="AZ19" s="123">
        <v>0</v>
      </c>
      <c r="BA19" s="123">
        <v>0</v>
      </c>
      <c r="BB19" s="123">
        <v>0</v>
      </c>
      <c r="BC19" s="123">
        <v>1</v>
      </c>
      <c r="BD19" s="123">
        <v>0</v>
      </c>
      <c r="BE19" s="123">
        <v>0</v>
      </c>
      <c r="BF19" s="123">
        <v>0</v>
      </c>
      <c r="BG19" s="123">
        <v>0</v>
      </c>
      <c r="BH19" s="227">
        <v>0</v>
      </c>
      <c r="BI19" s="227">
        <v>0</v>
      </c>
      <c r="BJ19" s="227">
        <v>0</v>
      </c>
      <c r="BK19" s="227">
        <v>0</v>
      </c>
      <c r="BL19" s="227">
        <v>1</v>
      </c>
      <c r="BM19" s="227">
        <v>0</v>
      </c>
      <c r="BN19" s="227">
        <v>0</v>
      </c>
      <c r="BO19" s="227">
        <v>0</v>
      </c>
      <c r="BP19" s="227">
        <v>0</v>
      </c>
      <c r="BQ19" s="227">
        <v>0</v>
      </c>
      <c r="BR19" s="227">
        <v>0</v>
      </c>
      <c r="BS19" s="227">
        <v>0</v>
      </c>
      <c r="BT19" s="123">
        <v>0</v>
      </c>
      <c r="BU19" s="123">
        <v>0</v>
      </c>
      <c r="BV19" s="123">
        <v>0</v>
      </c>
      <c r="BW19" s="123">
        <v>0</v>
      </c>
      <c r="BX19" s="123">
        <v>0</v>
      </c>
      <c r="BY19" s="123">
        <v>0</v>
      </c>
      <c r="BZ19" s="227">
        <v>0</v>
      </c>
      <c r="CA19" s="227">
        <v>0</v>
      </c>
      <c r="CB19" s="227">
        <v>0</v>
      </c>
    </row>
    <row r="20" spans="1:98">
      <c r="A20" s="196">
        <v>19</v>
      </c>
      <c r="B20" s="111" t="s">
        <v>89</v>
      </c>
      <c r="C20" s="72"/>
      <c r="D20" s="191" t="s">
        <v>40</v>
      </c>
      <c r="E20" s="73" t="s">
        <v>132</v>
      </c>
      <c r="F20" s="72">
        <v>0</v>
      </c>
      <c r="G20" s="72">
        <v>0</v>
      </c>
      <c r="H20" s="72">
        <v>0</v>
      </c>
      <c r="I20" s="72">
        <v>0</v>
      </c>
      <c r="J20" s="72">
        <v>1</v>
      </c>
      <c r="K20" s="72">
        <v>0</v>
      </c>
      <c r="L20" s="72">
        <v>0</v>
      </c>
      <c r="M20" s="72">
        <v>0</v>
      </c>
      <c r="N20" s="72">
        <v>0</v>
      </c>
      <c r="O20" s="72">
        <v>1</v>
      </c>
      <c r="P20" s="72">
        <v>0</v>
      </c>
      <c r="Q20" s="72">
        <v>0</v>
      </c>
      <c r="R20" s="124">
        <v>5</v>
      </c>
      <c r="S20" s="124">
        <v>4</v>
      </c>
      <c r="T20" s="124">
        <v>4</v>
      </c>
      <c r="U20" s="234">
        <v>5</v>
      </c>
      <c r="V20" s="234">
        <v>5</v>
      </c>
      <c r="W20" s="234">
        <v>5</v>
      </c>
      <c r="X20" s="124">
        <v>5</v>
      </c>
      <c r="Y20" s="124">
        <v>3</v>
      </c>
      <c r="Z20" s="124">
        <v>5</v>
      </c>
      <c r="AA20" s="124">
        <v>4</v>
      </c>
      <c r="AB20" s="124">
        <v>5</v>
      </c>
      <c r="AC20" s="236">
        <v>3</v>
      </c>
      <c r="AD20" s="236">
        <v>4</v>
      </c>
      <c r="AE20" s="124">
        <v>5</v>
      </c>
      <c r="AF20" s="124">
        <v>5</v>
      </c>
      <c r="AG20" s="124">
        <v>4</v>
      </c>
      <c r="AH20" s="124">
        <v>4</v>
      </c>
      <c r="AI20" s="8"/>
      <c r="AJ20" s="227">
        <v>1</v>
      </c>
      <c r="AK20" s="227">
        <v>1</v>
      </c>
      <c r="AL20" s="227">
        <v>1</v>
      </c>
      <c r="AM20" s="227">
        <v>1</v>
      </c>
      <c r="AN20" s="123">
        <v>0</v>
      </c>
      <c r="AO20" s="123">
        <v>0</v>
      </c>
      <c r="AP20" s="123">
        <v>0</v>
      </c>
      <c r="AQ20" s="123">
        <v>0</v>
      </c>
      <c r="AR20" s="123">
        <v>0</v>
      </c>
      <c r="AS20" s="123">
        <v>0</v>
      </c>
      <c r="AT20" s="123">
        <v>0</v>
      </c>
      <c r="AU20" s="123">
        <v>0</v>
      </c>
      <c r="AV20" s="123">
        <v>0</v>
      </c>
      <c r="AW20" s="123">
        <v>0</v>
      </c>
      <c r="AX20" s="123">
        <v>0</v>
      </c>
      <c r="AY20" s="123">
        <v>0</v>
      </c>
      <c r="AZ20" s="123">
        <v>1</v>
      </c>
      <c r="BA20" s="123">
        <v>0</v>
      </c>
      <c r="BB20" s="123">
        <v>0</v>
      </c>
      <c r="BC20" s="123">
        <v>0</v>
      </c>
      <c r="BD20" s="123">
        <v>0</v>
      </c>
      <c r="BE20" s="123">
        <v>0</v>
      </c>
      <c r="BF20" s="123">
        <v>0</v>
      </c>
      <c r="BG20" s="123">
        <v>0</v>
      </c>
      <c r="BH20" s="227">
        <v>0</v>
      </c>
      <c r="BI20" s="227">
        <v>0</v>
      </c>
      <c r="BJ20" s="227">
        <v>0</v>
      </c>
      <c r="BK20" s="227">
        <v>0</v>
      </c>
      <c r="BL20" s="227">
        <v>0</v>
      </c>
      <c r="BM20" s="227">
        <v>0</v>
      </c>
      <c r="BN20" s="227">
        <v>0</v>
      </c>
      <c r="BO20" s="227">
        <v>0</v>
      </c>
      <c r="BP20" s="227">
        <v>0</v>
      </c>
      <c r="BQ20" s="227">
        <v>1</v>
      </c>
      <c r="BR20" s="227">
        <v>0</v>
      </c>
      <c r="BS20" s="227">
        <v>0</v>
      </c>
      <c r="BT20" s="123">
        <v>0</v>
      </c>
      <c r="BU20" s="123">
        <v>0</v>
      </c>
      <c r="BV20" s="123">
        <v>0</v>
      </c>
      <c r="BW20" s="123">
        <v>0</v>
      </c>
      <c r="BX20" s="123">
        <v>0</v>
      </c>
      <c r="BY20" s="123">
        <v>0</v>
      </c>
      <c r="BZ20" s="227">
        <v>0</v>
      </c>
      <c r="CA20" s="227">
        <v>0</v>
      </c>
      <c r="CB20" s="227">
        <v>0</v>
      </c>
    </row>
    <row r="21" spans="1:98">
      <c r="A21" s="196">
        <v>20</v>
      </c>
      <c r="B21" s="111" t="s">
        <v>89</v>
      </c>
      <c r="C21" s="72"/>
      <c r="D21" s="192" t="s">
        <v>17</v>
      </c>
      <c r="E21" s="73" t="s">
        <v>135</v>
      </c>
      <c r="F21" s="72">
        <v>1</v>
      </c>
      <c r="G21" s="72">
        <v>0</v>
      </c>
      <c r="H21" s="72">
        <v>0</v>
      </c>
      <c r="I21" s="72">
        <v>0</v>
      </c>
      <c r="J21" s="72">
        <v>0</v>
      </c>
      <c r="K21" s="72">
        <v>1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124">
        <v>4</v>
      </c>
      <c r="S21" s="124">
        <v>3</v>
      </c>
      <c r="T21" s="124">
        <v>5</v>
      </c>
      <c r="U21" s="234">
        <v>5</v>
      </c>
      <c r="V21" s="234">
        <v>5</v>
      </c>
      <c r="W21" s="234">
        <v>5</v>
      </c>
      <c r="X21" s="124">
        <v>5</v>
      </c>
      <c r="Y21" s="124">
        <v>5</v>
      </c>
      <c r="Z21" s="124">
        <v>5</v>
      </c>
      <c r="AA21" s="124">
        <v>4</v>
      </c>
      <c r="AB21" s="124">
        <v>5</v>
      </c>
      <c r="AC21" s="236">
        <v>3</v>
      </c>
      <c r="AD21" s="236">
        <v>5</v>
      </c>
      <c r="AE21" s="124">
        <v>5</v>
      </c>
      <c r="AF21" s="124">
        <v>5</v>
      </c>
      <c r="AG21" s="124">
        <v>4</v>
      </c>
      <c r="AH21" s="124">
        <v>4</v>
      </c>
      <c r="AI21" s="8"/>
      <c r="AJ21" s="227">
        <v>2</v>
      </c>
      <c r="AK21" s="227">
        <v>0</v>
      </c>
      <c r="AL21" s="227">
        <v>0</v>
      </c>
      <c r="AM21" s="227">
        <v>0</v>
      </c>
      <c r="AN21" s="123">
        <v>0</v>
      </c>
      <c r="AO21" s="123">
        <v>0</v>
      </c>
      <c r="AP21" s="123">
        <v>0</v>
      </c>
      <c r="AQ21" s="123">
        <v>0</v>
      </c>
      <c r="AR21" s="123">
        <v>0</v>
      </c>
      <c r="AS21" s="123">
        <v>0</v>
      </c>
      <c r="AT21" s="123">
        <v>0</v>
      </c>
      <c r="AU21" s="123">
        <v>0</v>
      </c>
      <c r="AV21" s="123">
        <v>0</v>
      </c>
      <c r="AW21" s="123">
        <v>0</v>
      </c>
      <c r="AX21" s="123">
        <v>0</v>
      </c>
      <c r="AY21" s="123">
        <v>0</v>
      </c>
      <c r="AZ21" s="123">
        <v>0</v>
      </c>
      <c r="BA21" s="123">
        <v>0</v>
      </c>
      <c r="BB21" s="123">
        <v>0</v>
      </c>
      <c r="BC21" s="123">
        <v>0</v>
      </c>
      <c r="BD21" s="123">
        <v>0</v>
      </c>
      <c r="BE21" s="123">
        <v>0</v>
      </c>
      <c r="BF21" s="123">
        <v>1</v>
      </c>
      <c r="BG21" s="123">
        <v>0</v>
      </c>
      <c r="BH21" s="227">
        <v>0</v>
      </c>
      <c r="BI21" s="227">
        <v>0</v>
      </c>
      <c r="BJ21" s="227">
        <v>0</v>
      </c>
      <c r="BK21" s="227">
        <v>0</v>
      </c>
      <c r="BL21" s="227">
        <v>0</v>
      </c>
      <c r="BM21" s="227">
        <v>0</v>
      </c>
      <c r="BN21" s="227">
        <v>0</v>
      </c>
      <c r="BO21" s="227">
        <v>0</v>
      </c>
      <c r="BP21" s="227">
        <v>0</v>
      </c>
      <c r="BQ21" s="227">
        <v>0</v>
      </c>
      <c r="BR21" s="227">
        <v>0</v>
      </c>
      <c r="BS21" s="227">
        <v>0</v>
      </c>
      <c r="BT21" s="123">
        <v>0</v>
      </c>
      <c r="BU21" s="123">
        <v>0</v>
      </c>
      <c r="BV21" s="123">
        <v>0</v>
      </c>
      <c r="BW21" s="123">
        <v>0</v>
      </c>
      <c r="BX21" s="123">
        <v>1</v>
      </c>
      <c r="BY21" s="123">
        <v>0</v>
      </c>
      <c r="BZ21" s="227">
        <v>0</v>
      </c>
      <c r="CA21" s="227">
        <v>0</v>
      </c>
      <c r="CB21" s="227">
        <v>0</v>
      </c>
    </row>
    <row r="22" spans="1:98">
      <c r="A22" s="196">
        <v>21</v>
      </c>
      <c r="B22" s="111" t="s">
        <v>62</v>
      </c>
      <c r="C22" s="72"/>
      <c r="D22" s="192" t="s">
        <v>39</v>
      </c>
      <c r="E22" s="72" t="s">
        <v>29</v>
      </c>
      <c r="F22" s="72">
        <v>1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124">
        <v>5</v>
      </c>
      <c r="S22" s="124">
        <v>4</v>
      </c>
      <c r="T22" s="124">
        <v>4</v>
      </c>
      <c r="U22" s="234">
        <v>5</v>
      </c>
      <c r="V22" s="234">
        <v>5</v>
      </c>
      <c r="W22" s="234">
        <v>5</v>
      </c>
      <c r="X22" s="124">
        <v>2</v>
      </c>
      <c r="Y22" s="124">
        <v>4</v>
      </c>
      <c r="Z22" s="124">
        <v>5</v>
      </c>
      <c r="AA22" s="124">
        <v>5</v>
      </c>
      <c r="AB22" s="124">
        <v>5</v>
      </c>
      <c r="AC22" s="236">
        <v>3</v>
      </c>
      <c r="AD22" s="236">
        <v>4</v>
      </c>
      <c r="AE22" s="124">
        <v>5</v>
      </c>
      <c r="AF22" s="124">
        <v>4</v>
      </c>
      <c r="AG22" s="124">
        <v>4</v>
      </c>
      <c r="AH22" s="124">
        <v>4</v>
      </c>
      <c r="AI22" s="8"/>
      <c r="AJ22" s="227">
        <v>2</v>
      </c>
      <c r="AK22" s="227">
        <v>0</v>
      </c>
      <c r="AL22" s="227">
        <v>0</v>
      </c>
      <c r="AM22" s="227">
        <v>0</v>
      </c>
      <c r="AN22" s="123">
        <v>0</v>
      </c>
      <c r="AO22" s="123">
        <v>0</v>
      </c>
      <c r="AP22" s="123">
        <v>1</v>
      </c>
      <c r="AQ22" s="123">
        <v>0</v>
      </c>
      <c r="AR22" s="123">
        <v>0</v>
      </c>
      <c r="AS22" s="123">
        <v>0</v>
      </c>
      <c r="AT22" s="123">
        <v>0</v>
      </c>
      <c r="AU22" s="123">
        <v>0</v>
      </c>
      <c r="AV22" s="123">
        <v>0</v>
      </c>
      <c r="AW22" s="123">
        <v>1</v>
      </c>
      <c r="AX22" s="123">
        <v>0</v>
      </c>
      <c r="AY22" s="123">
        <v>0</v>
      </c>
      <c r="AZ22" s="123">
        <v>0</v>
      </c>
      <c r="BA22" s="123">
        <v>0</v>
      </c>
      <c r="BB22" s="123">
        <v>0</v>
      </c>
      <c r="BC22" s="123">
        <v>0</v>
      </c>
      <c r="BD22" s="123">
        <v>0</v>
      </c>
      <c r="BE22" s="123">
        <v>0</v>
      </c>
      <c r="BF22" s="123">
        <v>0</v>
      </c>
      <c r="BG22" s="123">
        <v>0</v>
      </c>
      <c r="BH22" s="227">
        <v>0</v>
      </c>
      <c r="BI22" s="227">
        <v>0</v>
      </c>
      <c r="BJ22" s="227">
        <v>0</v>
      </c>
      <c r="BK22" s="227">
        <v>0</v>
      </c>
      <c r="BL22" s="227">
        <v>0</v>
      </c>
      <c r="BM22" s="227">
        <v>1</v>
      </c>
      <c r="BN22" s="227">
        <v>0</v>
      </c>
      <c r="BO22" s="227">
        <v>0</v>
      </c>
      <c r="BP22" s="227">
        <v>1</v>
      </c>
      <c r="BQ22" s="227">
        <v>0</v>
      </c>
      <c r="BR22" s="227">
        <v>0</v>
      </c>
      <c r="BS22" s="227">
        <v>0</v>
      </c>
      <c r="BT22" s="123">
        <v>1</v>
      </c>
      <c r="BU22" s="123">
        <v>0</v>
      </c>
      <c r="BV22" s="123">
        <v>1</v>
      </c>
      <c r="BW22" s="123">
        <v>0</v>
      </c>
      <c r="BX22" s="123">
        <v>0</v>
      </c>
      <c r="BY22" s="123">
        <v>1</v>
      </c>
      <c r="BZ22" s="227">
        <v>1</v>
      </c>
      <c r="CA22" s="227">
        <v>0</v>
      </c>
      <c r="CB22" s="227">
        <v>0</v>
      </c>
    </row>
    <row r="23" spans="1:98">
      <c r="A23" s="196">
        <v>22</v>
      </c>
      <c r="B23" s="111" t="s">
        <v>89</v>
      </c>
      <c r="C23" s="72"/>
      <c r="D23" s="192" t="s">
        <v>40</v>
      </c>
      <c r="E23" s="72" t="s">
        <v>132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1</v>
      </c>
      <c r="P23" s="72">
        <v>0</v>
      </c>
      <c r="Q23" s="72">
        <v>0</v>
      </c>
      <c r="R23" s="124">
        <v>4</v>
      </c>
      <c r="S23" s="124">
        <v>4</v>
      </c>
      <c r="T23" s="124">
        <v>4</v>
      </c>
      <c r="U23" s="234">
        <v>4</v>
      </c>
      <c r="V23" s="234">
        <v>4</v>
      </c>
      <c r="W23" s="234">
        <v>4</v>
      </c>
      <c r="X23" s="124">
        <v>4</v>
      </c>
      <c r="Y23" s="124">
        <v>5</v>
      </c>
      <c r="Z23" s="124">
        <v>5</v>
      </c>
      <c r="AA23" s="124">
        <v>4</v>
      </c>
      <c r="AB23" s="124">
        <v>4</v>
      </c>
      <c r="AC23" s="236">
        <v>3</v>
      </c>
      <c r="AD23" s="236">
        <v>4</v>
      </c>
      <c r="AE23" s="124">
        <v>5</v>
      </c>
      <c r="AF23" s="124">
        <v>5</v>
      </c>
      <c r="AG23" s="124">
        <v>5</v>
      </c>
      <c r="AH23" s="124">
        <v>5</v>
      </c>
      <c r="AI23" s="8"/>
      <c r="AJ23" s="227">
        <v>2</v>
      </c>
      <c r="AK23" s="227">
        <v>0</v>
      </c>
      <c r="AL23" s="227">
        <v>0</v>
      </c>
      <c r="AM23" s="227">
        <v>0</v>
      </c>
      <c r="AN23" s="123">
        <v>0</v>
      </c>
      <c r="AO23" s="123">
        <v>0</v>
      </c>
      <c r="AP23" s="123">
        <v>0</v>
      </c>
      <c r="AQ23" s="123">
        <v>0</v>
      </c>
      <c r="AR23" s="123">
        <v>0</v>
      </c>
      <c r="AS23" s="123">
        <v>0</v>
      </c>
      <c r="AT23" s="123">
        <v>0</v>
      </c>
      <c r="AU23" s="123">
        <v>0</v>
      </c>
      <c r="AV23" s="123">
        <v>0</v>
      </c>
      <c r="AW23" s="123">
        <v>0</v>
      </c>
      <c r="AX23" s="123">
        <v>0</v>
      </c>
      <c r="AY23" s="123">
        <v>0</v>
      </c>
      <c r="AZ23" s="123">
        <v>1</v>
      </c>
      <c r="BA23" s="123">
        <v>0</v>
      </c>
      <c r="BB23" s="123">
        <v>0</v>
      </c>
      <c r="BC23" s="123">
        <v>0</v>
      </c>
      <c r="BD23" s="123">
        <v>0</v>
      </c>
      <c r="BE23" s="123">
        <v>1</v>
      </c>
      <c r="BF23" s="123">
        <v>0</v>
      </c>
      <c r="BG23" s="123">
        <v>0</v>
      </c>
      <c r="BH23" s="227">
        <v>1</v>
      </c>
      <c r="BI23" s="227">
        <v>0</v>
      </c>
      <c r="BJ23" s="227">
        <v>0</v>
      </c>
      <c r="BK23" s="227">
        <v>0</v>
      </c>
      <c r="BL23" s="227">
        <v>0</v>
      </c>
      <c r="BM23" s="227">
        <v>0</v>
      </c>
      <c r="BN23" s="227">
        <v>0</v>
      </c>
      <c r="BO23" s="227">
        <v>1</v>
      </c>
      <c r="BP23" s="227">
        <v>1</v>
      </c>
      <c r="BQ23" s="227">
        <v>0</v>
      </c>
      <c r="BR23" s="227">
        <v>0</v>
      </c>
      <c r="BS23" s="227">
        <v>0</v>
      </c>
      <c r="BT23" s="123">
        <v>1</v>
      </c>
      <c r="BU23" s="123">
        <v>0</v>
      </c>
      <c r="BV23" s="123">
        <v>0</v>
      </c>
      <c r="BW23" s="123">
        <v>0</v>
      </c>
      <c r="BX23" s="123">
        <v>0</v>
      </c>
      <c r="BY23" s="123">
        <v>1</v>
      </c>
      <c r="BZ23" s="227">
        <v>0</v>
      </c>
      <c r="CA23" s="227">
        <v>0</v>
      </c>
      <c r="CB23" s="227">
        <v>0</v>
      </c>
    </row>
    <row r="24" spans="1:98" s="130" customFormat="1">
      <c r="A24" s="195">
        <v>23</v>
      </c>
      <c r="B24" s="126" t="s">
        <v>89</v>
      </c>
      <c r="C24" s="127"/>
      <c r="D24" s="191" t="s">
        <v>41</v>
      </c>
      <c r="E24" s="72" t="s">
        <v>132</v>
      </c>
      <c r="F24" s="127">
        <v>0</v>
      </c>
      <c r="G24" s="127">
        <v>0</v>
      </c>
      <c r="H24" s="127">
        <v>0</v>
      </c>
      <c r="I24" s="127">
        <v>0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1</v>
      </c>
      <c r="P24" s="127">
        <v>0</v>
      </c>
      <c r="Q24" s="127">
        <v>0</v>
      </c>
      <c r="R24" s="128">
        <v>5</v>
      </c>
      <c r="S24" s="128">
        <v>4</v>
      </c>
      <c r="T24" s="128">
        <v>5</v>
      </c>
      <c r="U24" s="233">
        <v>4</v>
      </c>
      <c r="V24" s="233">
        <v>4</v>
      </c>
      <c r="W24" s="233">
        <v>4</v>
      </c>
      <c r="X24" s="128">
        <v>5</v>
      </c>
      <c r="Y24" s="128">
        <v>5</v>
      </c>
      <c r="Z24" s="128">
        <v>5</v>
      </c>
      <c r="AA24" s="128">
        <v>2</v>
      </c>
      <c r="AB24" s="128">
        <v>4</v>
      </c>
      <c r="AC24" s="235">
        <v>1</v>
      </c>
      <c r="AD24" s="235">
        <v>4</v>
      </c>
      <c r="AE24" s="128">
        <v>5</v>
      </c>
      <c r="AF24" s="128">
        <v>5</v>
      </c>
      <c r="AG24" s="128">
        <v>5</v>
      </c>
      <c r="AH24" s="128">
        <v>4</v>
      </c>
      <c r="AI24" s="8"/>
      <c r="AJ24" s="227">
        <v>1</v>
      </c>
      <c r="AK24" s="227">
        <v>1</v>
      </c>
      <c r="AL24" s="227">
        <v>1</v>
      </c>
      <c r="AM24" s="227">
        <v>1</v>
      </c>
      <c r="AN24" s="123">
        <v>0</v>
      </c>
      <c r="AO24" s="123">
        <v>0</v>
      </c>
      <c r="AP24" s="123">
        <v>0</v>
      </c>
      <c r="AQ24" s="123">
        <v>0</v>
      </c>
      <c r="AR24" s="123">
        <v>0</v>
      </c>
      <c r="AS24" s="123">
        <v>0</v>
      </c>
      <c r="AT24" s="123">
        <v>0</v>
      </c>
      <c r="AU24" s="123">
        <v>0</v>
      </c>
      <c r="AV24" s="123">
        <v>0</v>
      </c>
      <c r="AW24" s="123">
        <v>0</v>
      </c>
      <c r="AX24" s="123">
        <v>0</v>
      </c>
      <c r="AY24" s="123">
        <v>0</v>
      </c>
      <c r="AZ24" s="123">
        <v>0</v>
      </c>
      <c r="BA24" s="123">
        <v>0</v>
      </c>
      <c r="BB24" s="123">
        <v>0</v>
      </c>
      <c r="BC24" s="123">
        <v>0</v>
      </c>
      <c r="BD24" s="123">
        <v>0</v>
      </c>
      <c r="BE24" s="123">
        <v>0</v>
      </c>
      <c r="BF24" s="123">
        <v>0</v>
      </c>
      <c r="BG24" s="123">
        <v>0</v>
      </c>
      <c r="BH24" s="227">
        <v>0</v>
      </c>
      <c r="BI24" s="227">
        <v>1</v>
      </c>
      <c r="BJ24" s="227">
        <v>0</v>
      </c>
      <c r="BK24" s="227">
        <v>0</v>
      </c>
      <c r="BL24" s="227">
        <v>0</v>
      </c>
      <c r="BM24" s="227">
        <v>0</v>
      </c>
      <c r="BN24" s="227">
        <v>0</v>
      </c>
      <c r="BO24" s="227">
        <v>0</v>
      </c>
      <c r="BP24" s="227">
        <v>0</v>
      </c>
      <c r="BQ24" s="227">
        <v>0</v>
      </c>
      <c r="BR24" s="227">
        <v>0</v>
      </c>
      <c r="BS24" s="227">
        <v>0</v>
      </c>
      <c r="BT24" s="123">
        <v>0</v>
      </c>
      <c r="BU24" s="123">
        <v>0</v>
      </c>
      <c r="BV24" s="123">
        <v>0</v>
      </c>
      <c r="BW24" s="123">
        <v>0</v>
      </c>
      <c r="BX24" s="123">
        <v>0</v>
      </c>
      <c r="BY24" s="123">
        <v>0</v>
      </c>
      <c r="BZ24" s="227">
        <v>0</v>
      </c>
      <c r="CA24" s="227">
        <v>0</v>
      </c>
      <c r="CB24" s="227">
        <v>0</v>
      </c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</row>
    <row r="25" spans="1:98">
      <c r="A25" s="196">
        <v>24</v>
      </c>
      <c r="B25" s="126" t="s">
        <v>89</v>
      </c>
      <c r="C25" s="72"/>
      <c r="D25" s="191" t="s">
        <v>41</v>
      </c>
      <c r="E25" s="72" t="s">
        <v>132</v>
      </c>
      <c r="F25" s="72">
        <v>1</v>
      </c>
      <c r="G25" s="72">
        <v>0</v>
      </c>
      <c r="H25" s="72">
        <v>0</v>
      </c>
      <c r="I25" s="72">
        <v>0</v>
      </c>
      <c r="J25" s="72">
        <v>0</v>
      </c>
      <c r="K25" s="72">
        <v>1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124">
        <v>4</v>
      </c>
      <c r="S25" s="124">
        <v>2</v>
      </c>
      <c r="T25" s="124">
        <v>3</v>
      </c>
      <c r="U25" s="234">
        <v>4</v>
      </c>
      <c r="V25" s="234">
        <v>4</v>
      </c>
      <c r="W25" s="234">
        <v>4</v>
      </c>
      <c r="X25" s="124">
        <v>4</v>
      </c>
      <c r="Y25" s="124">
        <v>4</v>
      </c>
      <c r="Z25" s="124">
        <v>4</v>
      </c>
      <c r="AA25" s="124">
        <v>3</v>
      </c>
      <c r="AB25" s="124">
        <v>4</v>
      </c>
      <c r="AC25" s="236">
        <v>3</v>
      </c>
      <c r="AD25" s="236">
        <v>4</v>
      </c>
      <c r="AE25" s="124">
        <v>4</v>
      </c>
      <c r="AF25" s="124">
        <v>5</v>
      </c>
      <c r="AG25" s="124">
        <v>4</v>
      </c>
      <c r="AH25" s="124">
        <v>4</v>
      </c>
      <c r="AI25" s="8"/>
      <c r="AJ25" s="227">
        <v>2</v>
      </c>
      <c r="AK25" s="227">
        <v>0</v>
      </c>
      <c r="AL25" s="227">
        <v>0</v>
      </c>
      <c r="AM25" s="227">
        <v>0</v>
      </c>
      <c r="AN25" s="123">
        <v>0</v>
      </c>
      <c r="AO25" s="123">
        <v>0</v>
      </c>
      <c r="AP25" s="123">
        <v>1</v>
      </c>
      <c r="AQ25" s="123">
        <v>0</v>
      </c>
      <c r="AR25" s="123">
        <v>1</v>
      </c>
      <c r="AS25" s="123">
        <v>0</v>
      </c>
      <c r="AT25" s="123">
        <v>0</v>
      </c>
      <c r="AU25" s="123">
        <v>0</v>
      </c>
      <c r="AV25" s="123">
        <v>0</v>
      </c>
      <c r="AW25" s="123">
        <v>0</v>
      </c>
      <c r="AX25" s="123">
        <v>0</v>
      </c>
      <c r="AY25" s="123">
        <v>0</v>
      </c>
      <c r="AZ25" s="123">
        <v>0</v>
      </c>
      <c r="BA25" s="123">
        <v>0</v>
      </c>
      <c r="BB25" s="123">
        <v>0</v>
      </c>
      <c r="BC25" s="123">
        <v>0</v>
      </c>
      <c r="BD25" s="123">
        <v>0</v>
      </c>
      <c r="BE25" s="123">
        <v>0</v>
      </c>
      <c r="BF25" s="123">
        <v>0</v>
      </c>
      <c r="BG25" s="123">
        <v>0</v>
      </c>
      <c r="BH25" s="227">
        <v>0</v>
      </c>
      <c r="BI25" s="227">
        <v>0</v>
      </c>
      <c r="BJ25" s="227">
        <v>0</v>
      </c>
      <c r="BK25" s="227">
        <v>1</v>
      </c>
      <c r="BL25" s="227">
        <v>0</v>
      </c>
      <c r="BM25" s="227">
        <v>0</v>
      </c>
      <c r="BN25" s="227">
        <v>0</v>
      </c>
      <c r="BO25" s="227">
        <v>0</v>
      </c>
      <c r="BP25" s="227">
        <v>0</v>
      </c>
      <c r="BQ25" s="227">
        <v>0</v>
      </c>
      <c r="BR25" s="227">
        <v>0</v>
      </c>
      <c r="BS25" s="227">
        <v>0</v>
      </c>
      <c r="BT25" s="123">
        <v>0</v>
      </c>
      <c r="BU25" s="123">
        <v>0</v>
      </c>
      <c r="BV25" s="123">
        <v>0</v>
      </c>
      <c r="BW25" s="123">
        <v>0</v>
      </c>
      <c r="BX25" s="123">
        <v>0</v>
      </c>
      <c r="BY25" s="123">
        <v>1</v>
      </c>
      <c r="BZ25" s="227">
        <v>1</v>
      </c>
      <c r="CA25" s="227">
        <v>0</v>
      </c>
      <c r="CB25" s="227">
        <v>0</v>
      </c>
    </row>
    <row r="26" spans="1:98">
      <c r="A26" s="196">
        <v>25</v>
      </c>
      <c r="B26" s="126" t="s">
        <v>89</v>
      </c>
      <c r="C26" s="72"/>
      <c r="D26" s="191" t="s">
        <v>41</v>
      </c>
      <c r="E26" s="72" t="s">
        <v>132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1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124">
        <v>4</v>
      </c>
      <c r="S26" s="124">
        <v>4</v>
      </c>
      <c r="T26" s="124">
        <v>3</v>
      </c>
      <c r="U26" s="234">
        <v>4</v>
      </c>
      <c r="V26" s="234">
        <v>4</v>
      </c>
      <c r="W26" s="234">
        <v>4</v>
      </c>
      <c r="X26" s="124">
        <v>4</v>
      </c>
      <c r="Y26" s="124">
        <v>4</v>
      </c>
      <c r="Z26" s="124">
        <v>3</v>
      </c>
      <c r="AA26" s="124">
        <v>4</v>
      </c>
      <c r="AB26" s="124">
        <v>4</v>
      </c>
      <c r="AC26" s="236">
        <v>2</v>
      </c>
      <c r="AD26" s="236">
        <v>4</v>
      </c>
      <c r="AE26" s="124">
        <v>4</v>
      </c>
      <c r="AF26" s="124">
        <v>4</v>
      </c>
      <c r="AG26" s="124">
        <v>4</v>
      </c>
      <c r="AH26" s="124">
        <v>4</v>
      </c>
      <c r="AI26" s="8"/>
      <c r="AJ26" s="227">
        <v>2</v>
      </c>
      <c r="AK26" s="227">
        <v>0</v>
      </c>
      <c r="AL26" s="227">
        <v>0</v>
      </c>
      <c r="AM26" s="227">
        <v>0</v>
      </c>
      <c r="AN26" s="123">
        <v>0</v>
      </c>
      <c r="AO26" s="123">
        <v>0</v>
      </c>
      <c r="AP26" s="123">
        <v>0</v>
      </c>
      <c r="AQ26" s="123">
        <v>0</v>
      </c>
      <c r="AR26" s="123">
        <v>0</v>
      </c>
      <c r="AS26" s="123">
        <v>0</v>
      </c>
      <c r="AT26" s="123">
        <v>0</v>
      </c>
      <c r="AU26" s="123">
        <v>0</v>
      </c>
      <c r="AV26" s="123">
        <v>0</v>
      </c>
      <c r="AW26" s="123">
        <v>0</v>
      </c>
      <c r="AX26" s="123">
        <v>0</v>
      </c>
      <c r="AY26" s="123">
        <v>0</v>
      </c>
      <c r="AZ26" s="123">
        <v>1</v>
      </c>
      <c r="BA26" s="123">
        <v>0</v>
      </c>
      <c r="BB26" s="123">
        <v>0</v>
      </c>
      <c r="BC26" s="123">
        <v>0</v>
      </c>
      <c r="BD26" s="123">
        <v>0</v>
      </c>
      <c r="BE26" s="123">
        <v>0</v>
      </c>
      <c r="BF26" s="123">
        <v>0</v>
      </c>
      <c r="BG26" s="123">
        <v>0</v>
      </c>
      <c r="BH26" s="227">
        <v>1</v>
      </c>
      <c r="BI26" s="227">
        <v>1</v>
      </c>
      <c r="BJ26" s="227">
        <v>0</v>
      </c>
      <c r="BK26" s="227">
        <v>0</v>
      </c>
      <c r="BL26" s="227">
        <v>1</v>
      </c>
      <c r="BM26" s="227">
        <v>1</v>
      </c>
      <c r="BN26" s="227">
        <v>0</v>
      </c>
      <c r="BO26" s="227">
        <v>0</v>
      </c>
      <c r="BP26" s="227">
        <v>1</v>
      </c>
      <c r="BQ26" s="227">
        <v>1</v>
      </c>
      <c r="BR26" s="227">
        <v>0</v>
      </c>
      <c r="BS26" s="227">
        <v>0</v>
      </c>
      <c r="BT26" s="123">
        <v>0</v>
      </c>
      <c r="BU26" s="123">
        <v>0</v>
      </c>
      <c r="BV26" s="123">
        <v>0</v>
      </c>
      <c r="BW26" s="123">
        <v>0</v>
      </c>
      <c r="BX26" s="123">
        <v>0</v>
      </c>
      <c r="BY26" s="123">
        <v>1</v>
      </c>
      <c r="BZ26" s="227">
        <v>0</v>
      </c>
      <c r="CA26" s="227">
        <v>0</v>
      </c>
      <c r="CB26" s="227">
        <v>0</v>
      </c>
    </row>
    <row r="27" spans="1:98">
      <c r="A27" s="196">
        <v>26</v>
      </c>
      <c r="B27" s="111" t="s">
        <v>62</v>
      </c>
      <c r="C27" s="72"/>
      <c r="D27" s="191" t="s">
        <v>41</v>
      </c>
      <c r="E27" s="72" t="s">
        <v>28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1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124">
        <v>4</v>
      </c>
      <c r="S27" s="124">
        <v>4</v>
      </c>
      <c r="T27" s="124">
        <v>4</v>
      </c>
      <c r="U27" s="234">
        <v>4</v>
      </c>
      <c r="V27" s="234">
        <v>4</v>
      </c>
      <c r="W27" s="234">
        <v>4</v>
      </c>
      <c r="X27" s="124">
        <v>3</v>
      </c>
      <c r="Y27" s="124">
        <v>3</v>
      </c>
      <c r="Z27" s="124">
        <v>3</v>
      </c>
      <c r="AA27" s="124">
        <v>4</v>
      </c>
      <c r="AB27" s="124">
        <v>4</v>
      </c>
      <c r="AC27" s="236">
        <v>3</v>
      </c>
      <c r="AD27" s="236">
        <v>4</v>
      </c>
      <c r="AE27" s="124">
        <v>4</v>
      </c>
      <c r="AF27" s="124">
        <v>4</v>
      </c>
      <c r="AG27" s="124">
        <v>4</v>
      </c>
      <c r="AH27" s="124">
        <v>4</v>
      </c>
      <c r="AI27" s="8"/>
      <c r="AJ27" s="227">
        <v>2</v>
      </c>
      <c r="AK27" s="227">
        <v>1</v>
      </c>
      <c r="AL27" s="227">
        <v>1</v>
      </c>
      <c r="AM27" s="227">
        <v>1</v>
      </c>
      <c r="AN27" s="123">
        <v>0</v>
      </c>
      <c r="AO27" s="123">
        <v>0</v>
      </c>
      <c r="AP27" s="123">
        <v>0</v>
      </c>
      <c r="AQ27" s="123">
        <v>0</v>
      </c>
      <c r="AR27" s="123">
        <v>0</v>
      </c>
      <c r="AS27" s="123">
        <v>0</v>
      </c>
      <c r="AT27" s="123">
        <v>0</v>
      </c>
      <c r="AU27" s="123">
        <v>0</v>
      </c>
      <c r="AV27" s="123">
        <v>0</v>
      </c>
      <c r="AW27" s="123">
        <v>0</v>
      </c>
      <c r="AX27" s="123">
        <v>0</v>
      </c>
      <c r="AY27" s="123">
        <v>0</v>
      </c>
      <c r="AZ27" s="123">
        <v>1</v>
      </c>
      <c r="BA27" s="123">
        <v>0</v>
      </c>
      <c r="BB27" s="123">
        <v>0</v>
      </c>
      <c r="BC27" s="123">
        <v>0</v>
      </c>
      <c r="BD27" s="123">
        <v>0</v>
      </c>
      <c r="BE27" s="123">
        <v>0</v>
      </c>
      <c r="BF27" s="123">
        <v>0</v>
      </c>
      <c r="BG27" s="123">
        <v>0</v>
      </c>
      <c r="BH27" s="227">
        <v>1</v>
      </c>
      <c r="BI27" s="227">
        <v>0</v>
      </c>
      <c r="BJ27" s="227">
        <v>0</v>
      </c>
      <c r="BK27" s="227">
        <v>0</v>
      </c>
      <c r="BL27" s="227">
        <v>0</v>
      </c>
      <c r="BM27" s="227">
        <v>1</v>
      </c>
      <c r="BN27" s="227">
        <v>0</v>
      </c>
      <c r="BO27" s="227">
        <v>0</v>
      </c>
      <c r="BP27" s="227">
        <v>1</v>
      </c>
      <c r="BQ27" s="227">
        <v>0</v>
      </c>
      <c r="BR27" s="227">
        <v>0</v>
      </c>
      <c r="BS27" s="227">
        <v>0</v>
      </c>
      <c r="BT27" s="123">
        <v>0</v>
      </c>
      <c r="BU27" s="123">
        <v>0</v>
      </c>
      <c r="BV27" s="123">
        <v>0</v>
      </c>
      <c r="BW27" s="123">
        <v>0</v>
      </c>
      <c r="BX27" s="123">
        <v>0</v>
      </c>
      <c r="BY27" s="123">
        <v>1</v>
      </c>
      <c r="BZ27" s="227">
        <v>0</v>
      </c>
      <c r="CA27" s="227">
        <v>0</v>
      </c>
      <c r="CB27" s="227">
        <v>0</v>
      </c>
    </row>
    <row r="28" spans="1:98">
      <c r="A28" s="196">
        <v>27</v>
      </c>
      <c r="B28" s="111" t="s">
        <v>64</v>
      </c>
      <c r="C28" s="72"/>
      <c r="D28" s="191" t="s">
        <v>37</v>
      </c>
      <c r="E28" s="72" t="s">
        <v>17</v>
      </c>
      <c r="F28" s="72">
        <v>0</v>
      </c>
      <c r="G28" s="72">
        <v>1</v>
      </c>
      <c r="H28" s="72">
        <v>0</v>
      </c>
      <c r="I28" s="72">
        <v>0</v>
      </c>
      <c r="J28" s="72">
        <v>1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124">
        <v>5</v>
      </c>
      <c r="S28" s="124">
        <v>5</v>
      </c>
      <c r="T28" s="124">
        <v>5</v>
      </c>
      <c r="U28" s="234">
        <v>5</v>
      </c>
      <c r="V28" s="234">
        <v>5</v>
      </c>
      <c r="W28" s="234">
        <v>5</v>
      </c>
      <c r="X28" s="124">
        <v>4</v>
      </c>
      <c r="Y28" s="124">
        <v>4</v>
      </c>
      <c r="Z28" s="124">
        <v>4</v>
      </c>
      <c r="AA28" s="124">
        <v>4</v>
      </c>
      <c r="AB28" s="124">
        <v>4</v>
      </c>
      <c r="AC28" s="236">
        <v>2</v>
      </c>
      <c r="AD28" s="236">
        <v>4</v>
      </c>
      <c r="AE28" s="124">
        <v>5</v>
      </c>
      <c r="AF28" s="124">
        <v>5</v>
      </c>
      <c r="AG28" s="124">
        <v>5</v>
      </c>
      <c r="AH28" s="124">
        <v>5</v>
      </c>
      <c r="AI28" s="8"/>
      <c r="AJ28" s="227">
        <v>1</v>
      </c>
      <c r="AK28" s="227">
        <v>1</v>
      </c>
      <c r="AL28" s="227">
        <v>1</v>
      </c>
      <c r="AM28" s="227">
        <v>0</v>
      </c>
      <c r="AN28" s="123">
        <v>0</v>
      </c>
      <c r="AO28" s="123">
        <v>0</v>
      </c>
      <c r="AP28" s="123">
        <v>0</v>
      </c>
      <c r="AQ28" s="123">
        <v>0</v>
      </c>
      <c r="AR28" s="123">
        <v>0</v>
      </c>
      <c r="AS28" s="123">
        <v>0</v>
      </c>
      <c r="AT28" s="123">
        <v>0</v>
      </c>
      <c r="AU28" s="123">
        <v>0</v>
      </c>
      <c r="AV28" s="123">
        <v>0</v>
      </c>
      <c r="AW28" s="123">
        <v>0</v>
      </c>
      <c r="AX28" s="123">
        <v>0</v>
      </c>
      <c r="AY28" s="123">
        <v>0</v>
      </c>
      <c r="AZ28" s="123">
        <v>1</v>
      </c>
      <c r="BA28" s="123">
        <v>0</v>
      </c>
      <c r="BB28" s="123">
        <v>0</v>
      </c>
      <c r="BC28" s="123">
        <v>0</v>
      </c>
      <c r="BD28" s="123">
        <v>0</v>
      </c>
      <c r="BE28" s="123">
        <v>0</v>
      </c>
      <c r="BF28" s="123">
        <v>0</v>
      </c>
      <c r="BG28" s="123">
        <v>0</v>
      </c>
      <c r="BH28" s="227">
        <v>1</v>
      </c>
      <c r="BI28" s="227">
        <v>0</v>
      </c>
      <c r="BJ28" s="227">
        <v>0</v>
      </c>
      <c r="BK28" s="227">
        <v>0</v>
      </c>
      <c r="BL28" s="227">
        <v>0</v>
      </c>
      <c r="BM28" s="227">
        <v>0</v>
      </c>
      <c r="BN28" s="227">
        <v>0</v>
      </c>
      <c r="BO28" s="227">
        <v>0</v>
      </c>
      <c r="BP28" s="227">
        <v>0</v>
      </c>
      <c r="BQ28" s="227">
        <v>0</v>
      </c>
      <c r="BR28" s="227">
        <v>0</v>
      </c>
      <c r="BS28" s="227">
        <v>0</v>
      </c>
      <c r="BT28" s="123">
        <v>0</v>
      </c>
      <c r="BU28" s="123">
        <v>0</v>
      </c>
      <c r="BV28" s="123">
        <v>0</v>
      </c>
      <c r="BW28" s="123">
        <v>0</v>
      </c>
      <c r="BX28" s="123">
        <v>0</v>
      </c>
      <c r="BY28" s="123">
        <v>1</v>
      </c>
      <c r="BZ28" s="227">
        <v>0</v>
      </c>
      <c r="CA28" s="227">
        <v>1</v>
      </c>
      <c r="CB28" s="227">
        <v>0</v>
      </c>
    </row>
    <row r="29" spans="1:98">
      <c r="A29" s="196">
        <v>28</v>
      </c>
      <c r="B29" s="111" t="s">
        <v>62</v>
      </c>
      <c r="C29" s="72"/>
      <c r="D29" s="192" t="s">
        <v>40</v>
      </c>
      <c r="E29" s="72" t="s">
        <v>28</v>
      </c>
      <c r="F29" s="72">
        <v>1</v>
      </c>
      <c r="G29" s="72">
        <v>1</v>
      </c>
      <c r="H29" s="72">
        <v>0</v>
      </c>
      <c r="I29" s="72">
        <v>0</v>
      </c>
      <c r="J29" s="72">
        <v>1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124">
        <v>5</v>
      </c>
      <c r="S29" s="124">
        <v>5</v>
      </c>
      <c r="T29" s="124">
        <v>5</v>
      </c>
      <c r="U29" s="234">
        <v>5</v>
      </c>
      <c r="V29" s="234">
        <v>5</v>
      </c>
      <c r="W29" s="234">
        <v>5</v>
      </c>
      <c r="X29" s="124">
        <v>3</v>
      </c>
      <c r="Y29" s="124">
        <v>5</v>
      </c>
      <c r="Z29" s="124">
        <v>5</v>
      </c>
      <c r="AA29" s="124">
        <v>5</v>
      </c>
      <c r="AB29" s="124">
        <v>5</v>
      </c>
      <c r="AC29" s="236">
        <v>3</v>
      </c>
      <c r="AD29" s="236">
        <v>5</v>
      </c>
      <c r="AE29" s="124">
        <v>5</v>
      </c>
      <c r="AF29" s="124">
        <v>5</v>
      </c>
      <c r="AG29" s="124">
        <v>5</v>
      </c>
      <c r="AH29" s="124">
        <v>5</v>
      </c>
      <c r="AI29" s="8"/>
      <c r="AJ29" s="227">
        <v>1</v>
      </c>
      <c r="AK29" s="227">
        <v>1</v>
      </c>
      <c r="AL29" s="227">
        <v>1</v>
      </c>
      <c r="AM29" s="227">
        <v>1</v>
      </c>
      <c r="AN29" s="123">
        <v>0</v>
      </c>
      <c r="AO29" s="123">
        <v>0</v>
      </c>
      <c r="AP29" s="123">
        <v>0</v>
      </c>
      <c r="AQ29" s="123">
        <v>0</v>
      </c>
      <c r="AR29" s="123">
        <v>0</v>
      </c>
      <c r="AS29" s="123">
        <v>0</v>
      </c>
      <c r="AT29" s="123">
        <v>0</v>
      </c>
      <c r="AU29" s="123">
        <v>0</v>
      </c>
      <c r="AV29" s="123">
        <v>0</v>
      </c>
      <c r="AW29" s="123">
        <v>0</v>
      </c>
      <c r="AX29" s="123">
        <v>0</v>
      </c>
      <c r="AY29" s="123">
        <v>0</v>
      </c>
      <c r="AZ29" s="123">
        <v>0</v>
      </c>
      <c r="BA29" s="123">
        <v>0</v>
      </c>
      <c r="BB29" s="123">
        <v>0</v>
      </c>
      <c r="BC29" s="123">
        <v>0</v>
      </c>
      <c r="BD29" s="123">
        <v>0</v>
      </c>
      <c r="BE29" s="123">
        <v>0</v>
      </c>
      <c r="BF29" s="123">
        <v>0</v>
      </c>
      <c r="BG29" s="123">
        <v>0</v>
      </c>
      <c r="BH29" s="227">
        <v>1</v>
      </c>
      <c r="BI29" s="227">
        <v>1</v>
      </c>
      <c r="BJ29" s="227">
        <v>0</v>
      </c>
      <c r="BK29" s="227">
        <v>1</v>
      </c>
      <c r="BL29" s="227">
        <v>1</v>
      </c>
      <c r="BM29" s="227">
        <v>1</v>
      </c>
      <c r="BN29" s="227">
        <v>0</v>
      </c>
      <c r="BO29" s="227">
        <v>0</v>
      </c>
      <c r="BP29" s="227">
        <v>0</v>
      </c>
      <c r="BQ29" s="227">
        <v>0</v>
      </c>
      <c r="BR29" s="227">
        <v>0</v>
      </c>
      <c r="BS29" s="227">
        <v>0</v>
      </c>
      <c r="BT29" s="123">
        <v>0</v>
      </c>
      <c r="BU29" s="123">
        <v>0</v>
      </c>
      <c r="BV29" s="123">
        <v>0</v>
      </c>
      <c r="BW29" s="123">
        <v>0</v>
      </c>
      <c r="BX29" s="123">
        <v>0</v>
      </c>
      <c r="BY29" s="123">
        <v>0</v>
      </c>
      <c r="BZ29" s="227">
        <v>0</v>
      </c>
      <c r="CA29" s="227">
        <v>0</v>
      </c>
      <c r="CB29" s="227">
        <v>0</v>
      </c>
    </row>
    <row r="30" spans="1:98">
      <c r="A30" s="196">
        <v>29</v>
      </c>
      <c r="B30" s="111" t="s">
        <v>62</v>
      </c>
      <c r="C30" s="72"/>
      <c r="D30" s="191" t="s">
        <v>82</v>
      </c>
      <c r="E30" s="72" t="s">
        <v>22</v>
      </c>
      <c r="F30" s="72">
        <v>1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1</v>
      </c>
      <c r="O30" s="72">
        <v>0</v>
      </c>
      <c r="P30" s="72">
        <v>0</v>
      </c>
      <c r="Q30" s="72">
        <v>0</v>
      </c>
      <c r="R30" s="124">
        <v>5</v>
      </c>
      <c r="S30" s="124">
        <v>5</v>
      </c>
      <c r="T30" s="124">
        <v>5</v>
      </c>
      <c r="U30" s="234">
        <v>5</v>
      </c>
      <c r="V30" s="234">
        <v>5</v>
      </c>
      <c r="W30" s="234">
        <v>5</v>
      </c>
      <c r="X30" s="124">
        <v>5</v>
      </c>
      <c r="Y30" s="124">
        <v>4</v>
      </c>
      <c r="Z30" s="124">
        <v>5</v>
      </c>
      <c r="AA30" s="124">
        <v>5</v>
      </c>
      <c r="AB30" s="124">
        <v>5</v>
      </c>
      <c r="AC30" s="236">
        <v>2</v>
      </c>
      <c r="AD30" s="236">
        <v>5</v>
      </c>
      <c r="AE30" s="124">
        <v>5</v>
      </c>
      <c r="AF30" s="124">
        <v>5</v>
      </c>
      <c r="AG30" s="124">
        <v>5</v>
      </c>
      <c r="AH30" s="124">
        <v>4</v>
      </c>
      <c r="AI30" s="8"/>
      <c r="AJ30" s="227">
        <v>2</v>
      </c>
      <c r="AK30" s="227">
        <v>0</v>
      </c>
      <c r="AL30" s="227">
        <v>0</v>
      </c>
      <c r="AM30" s="227">
        <v>0</v>
      </c>
      <c r="AN30" s="123">
        <v>0</v>
      </c>
      <c r="AO30" s="123">
        <v>0</v>
      </c>
      <c r="AP30" s="123">
        <v>0</v>
      </c>
      <c r="AQ30" s="123">
        <v>0</v>
      </c>
      <c r="AR30" s="123">
        <v>0</v>
      </c>
      <c r="AS30" s="123">
        <v>0</v>
      </c>
      <c r="AT30" s="123">
        <v>0</v>
      </c>
      <c r="AU30" s="123">
        <v>0</v>
      </c>
      <c r="AV30" s="123">
        <v>1</v>
      </c>
      <c r="AW30" s="123">
        <v>0</v>
      </c>
      <c r="AX30" s="123">
        <v>0</v>
      </c>
      <c r="AY30" s="123">
        <v>0</v>
      </c>
      <c r="AZ30" s="123">
        <v>1</v>
      </c>
      <c r="BA30" s="123">
        <v>1</v>
      </c>
      <c r="BB30" s="123">
        <v>0</v>
      </c>
      <c r="BC30" s="123">
        <v>0</v>
      </c>
      <c r="BD30" s="123">
        <v>0</v>
      </c>
      <c r="BE30" s="123">
        <v>0</v>
      </c>
      <c r="BF30" s="123">
        <v>0</v>
      </c>
      <c r="BG30" s="123">
        <v>0</v>
      </c>
      <c r="BH30" s="227">
        <v>1</v>
      </c>
      <c r="BI30" s="227">
        <v>1</v>
      </c>
      <c r="BJ30" s="227">
        <v>0</v>
      </c>
      <c r="BK30" s="227">
        <v>1</v>
      </c>
      <c r="BL30" s="227">
        <v>0</v>
      </c>
      <c r="BM30" s="227">
        <v>0</v>
      </c>
      <c r="BN30" s="227">
        <v>0</v>
      </c>
      <c r="BO30" s="227">
        <v>0</v>
      </c>
      <c r="BP30" s="227">
        <v>0</v>
      </c>
      <c r="BQ30" s="227">
        <v>0</v>
      </c>
      <c r="BR30" s="227">
        <v>0</v>
      </c>
      <c r="BS30" s="227">
        <v>0</v>
      </c>
      <c r="BT30" s="123">
        <v>0</v>
      </c>
      <c r="BU30" s="123">
        <v>0</v>
      </c>
      <c r="BV30" s="123">
        <v>0</v>
      </c>
      <c r="BW30" s="123">
        <v>0</v>
      </c>
      <c r="BX30" s="123">
        <v>0</v>
      </c>
      <c r="BY30" s="123">
        <v>0</v>
      </c>
      <c r="BZ30" s="227">
        <v>0</v>
      </c>
      <c r="CA30" s="227">
        <v>0</v>
      </c>
      <c r="CB30" s="227">
        <v>0</v>
      </c>
    </row>
    <row r="31" spans="1:98" s="74" customFormat="1">
      <c r="A31" s="196">
        <v>30</v>
      </c>
      <c r="B31" s="190" t="s">
        <v>89</v>
      </c>
      <c r="C31" s="192"/>
      <c r="D31" s="191" t="s">
        <v>72</v>
      </c>
      <c r="E31" s="192" t="s">
        <v>127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1</v>
      </c>
      <c r="L31" s="192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24">
        <v>4</v>
      </c>
      <c r="S31" s="124">
        <v>5</v>
      </c>
      <c r="T31" s="124">
        <v>5</v>
      </c>
      <c r="U31" s="234">
        <v>4</v>
      </c>
      <c r="V31" s="234">
        <v>4</v>
      </c>
      <c r="W31" s="234">
        <v>4</v>
      </c>
      <c r="X31" s="124">
        <v>5</v>
      </c>
      <c r="Y31" s="124">
        <v>5</v>
      </c>
      <c r="Z31" s="124">
        <v>5</v>
      </c>
      <c r="AA31" s="124">
        <v>5</v>
      </c>
      <c r="AB31" s="124">
        <v>5</v>
      </c>
      <c r="AC31" s="236">
        <v>4</v>
      </c>
      <c r="AD31" s="236">
        <v>5</v>
      </c>
      <c r="AE31" s="124">
        <v>5</v>
      </c>
      <c r="AF31" s="124">
        <v>5</v>
      </c>
      <c r="AG31" s="124">
        <v>5</v>
      </c>
      <c r="AH31" s="124">
        <v>5</v>
      </c>
      <c r="AI31" s="8"/>
      <c r="AJ31" s="227">
        <v>1</v>
      </c>
      <c r="AK31" s="227">
        <v>1</v>
      </c>
      <c r="AL31" s="227">
        <v>1</v>
      </c>
      <c r="AM31" s="227">
        <v>1</v>
      </c>
      <c r="AN31" s="123">
        <v>0</v>
      </c>
      <c r="AO31" s="123">
        <v>0</v>
      </c>
      <c r="AP31" s="123">
        <v>0</v>
      </c>
      <c r="AQ31" s="123">
        <v>0</v>
      </c>
      <c r="AR31" s="123">
        <v>0</v>
      </c>
      <c r="AS31" s="123">
        <v>0</v>
      </c>
      <c r="AT31" s="123">
        <v>0</v>
      </c>
      <c r="AU31" s="123">
        <v>0</v>
      </c>
      <c r="AV31" s="123">
        <v>0</v>
      </c>
      <c r="AW31" s="123">
        <v>0</v>
      </c>
      <c r="AX31" s="123">
        <v>0</v>
      </c>
      <c r="AY31" s="123">
        <v>0</v>
      </c>
      <c r="AZ31" s="123">
        <v>0</v>
      </c>
      <c r="BA31" s="123">
        <v>0</v>
      </c>
      <c r="BB31" s="123">
        <v>0</v>
      </c>
      <c r="BC31" s="123">
        <v>0</v>
      </c>
      <c r="BD31" s="123">
        <v>1</v>
      </c>
      <c r="BE31" s="123">
        <v>1</v>
      </c>
      <c r="BF31" s="123">
        <v>0</v>
      </c>
      <c r="BG31" s="123">
        <v>1</v>
      </c>
      <c r="BH31" s="227">
        <v>0</v>
      </c>
      <c r="BI31" s="227">
        <v>0</v>
      </c>
      <c r="BJ31" s="227">
        <v>0</v>
      </c>
      <c r="BK31" s="227">
        <v>0</v>
      </c>
      <c r="BL31" s="227">
        <v>0</v>
      </c>
      <c r="BM31" s="227">
        <v>0</v>
      </c>
      <c r="BN31" s="227">
        <v>0</v>
      </c>
      <c r="BO31" s="227">
        <v>0</v>
      </c>
      <c r="BP31" s="227">
        <v>0</v>
      </c>
      <c r="BQ31" s="227">
        <v>0</v>
      </c>
      <c r="BR31" s="227">
        <v>0</v>
      </c>
      <c r="BS31" s="227">
        <v>0</v>
      </c>
      <c r="BT31" s="123">
        <v>1</v>
      </c>
      <c r="BU31" s="123">
        <v>0</v>
      </c>
      <c r="BV31" s="123">
        <v>0</v>
      </c>
      <c r="BW31" s="123">
        <v>0</v>
      </c>
      <c r="BX31" s="123">
        <v>0</v>
      </c>
      <c r="BY31" s="123">
        <v>1</v>
      </c>
      <c r="BZ31" s="227">
        <v>1</v>
      </c>
      <c r="CA31" s="227">
        <v>1</v>
      </c>
      <c r="CB31" s="227">
        <v>0</v>
      </c>
      <c r="CC31" s="231"/>
      <c r="CD31" s="231"/>
      <c r="CE31" s="231"/>
      <c r="CF31" s="231"/>
      <c r="CG31" s="231"/>
      <c r="CH31" s="231"/>
      <c r="CI31" s="231"/>
      <c r="CJ31" s="231"/>
      <c r="CK31" s="231"/>
      <c r="CL31" s="231"/>
      <c r="CM31" s="231"/>
      <c r="CN31" s="231"/>
      <c r="CO31" s="231"/>
      <c r="CP31" s="231"/>
      <c r="CQ31" s="231"/>
      <c r="CR31" s="231"/>
      <c r="CS31" s="231"/>
      <c r="CT31" s="231"/>
    </row>
    <row r="32" spans="1:98">
      <c r="A32" s="196">
        <v>31</v>
      </c>
      <c r="B32" s="190" t="s">
        <v>89</v>
      </c>
      <c r="C32" s="192"/>
      <c r="D32" s="191" t="s">
        <v>72</v>
      </c>
      <c r="E32" s="192" t="s">
        <v>127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1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124">
        <v>5</v>
      </c>
      <c r="S32" s="124">
        <v>5</v>
      </c>
      <c r="T32" s="124">
        <v>5</v>
      </c>
      <c r="U32" s="234">
        <v>5</v>
      </c>
      <c r="V32" s="234">
        <v>5</v>
      </c>
      <c r="W32" s="234">
        <v>5</v>
      </c>
      <c r="X32" s="124">
        <v>5</v>
      </c>
      <c r="Y32" s="124">
        <v>5</v>
      </c>
      <c r="Z32" s="124">
        <v>5</v>
      </c>
      <c r="AA32" s="124">
        <v>5</v>
      </c>
      <c r="AB32" s="124">
        <v>5</v>
      </c>
      <c r="AC32" s="236">
        <v>3</v>
      </c>
      <c r="AD32" s="236">
        <v>5</v>
      </c>
      <c r="AE32" s="124">
        <v>5</v>
      </c>
      <c r="AF32" s="124">
        <v>5</v>
      </c>
      <c r="AG32" s="124">
        <v>5</v>
      </c>
      <c r="AH32" s="124">
        <v>5</v>
      </c>
      <c r="AI32" s="8"/>
      <c r="AJ32" s="227">
        <v>1</v>
      </c>
      <c r="AK32" s="227">
        <v>0</v>
      </c>
      <c r="AL32" s="227">
        <v>0</v>
      </c>
      <c r="AM32" s="227">
        <v>0</v>
      </c>
      <c r="AN32" s="123">
        <v>1</v>
      </c>
      <c r="AO32" s="123">
        <v>0</v>
      </c>
      <c r="AP32" s="123">
        <v>0</v>
      </c>
      <c r="AQ32" s="123">
        <v>1</v>
      </c>
      <c r="AR32" s="123">
        <v>0</v>
      </c>
      <c r="AS32" s="123">
        <v>0</v>
      </c>
      <c r="AT32" s="123">
        <v>1</v>
      </c>
      <c r="AU32" s="123">
        <v>0</v>
      </c>
      <c r="AV32" s="123">
        <v>0</v>
      </c>
      <c r="AW32" s="123">
        <v>1</v>
      </c>
      <c r="AX32" s="123">
        <v>0</v>
      </c>
      <c r="AY32" s="123">
        <v>0</v>
      </c>
      <c r="AZ32" s="123">
        <v>1</v>
      </c>
      <c r="BA32" s="123">
        <v>0</v>
      </c>
      <c r="BB32" s="123">
        <v>0</v>
      </c>
      <c r="BC32" s="123">
        <v>1</v>
      </c>
      <c r="BD32" s="123">
        <v>0</v>
      </c>
      <c r="BE32" s="123">
        <v>0</v>
      </c>
      <c r="BF32" s="123">
        <v>0</v>
      </c>
      <c r="BG32" s="123">
        <v>0</v>
      </c>
      <c r="BH32" s="227">
        <v>0</v>
      </c>
      <c r="BI32" s="227">
        <v>0</v>
      </c>
      <c r="BJ32" s="227">
        <v>0</v>
      </c>
      <c r="BK32" s="227">
        <v>0</v>
      </c>
      <c r="BL32" s="227">
        <v>0</v>
      </c>
      <c r="BM32" s="227">
        <v>0</v>
      </c>
      <c r="BN32" s="227">
        <v>0</v>
      </c>
      <c r="BO32" s="227">
        <v>0</v>
      </c>
      <c r="BP32" s="227">
        <v>0</v>
      </c>
      <c r="BQ32" s="227">
        <v>0</v>
      </c>
      <c r="BR32" s="227">
        <v>0</v>
      </c>
      <c r="BS32" s="227">
        <v>0</v>
      </c>
      <c r="BT32" s="123">
        <v>1</v>
      </c>
      <c r="BU32" s="123">
        <v>0</v>
      </c>
      <c r="BV32" s="123">
        <v>0</v>
      </c>
      <c r="BW32" s="123">
        <v>0</v>
      </c>
      <c r="BX32" s="123">
        <v>0</v>
      </c>
      <c r="BY32" s="123">
        <v>0</v>
      </c>
      <c r="BZ32" s="227">
        <v>0</v>
      </c>
      <c r="CA32" s="227">
        <v>0</v>
      </c>
      <c r="CB32" s="227">
        <v>0</v>
      </c>
    </row>
    <row r="33" spans="1:81">
      <c r="A33" s="196">
        <v>32</v>
      </c>
      <c r="B33" s="190" t="s">
        <v>89</v>
      </c>
      <c r="C33" s="192"/>
      <c r="D33" s="191" t="s">
        <v>72</v>
      </c>
      <c r="E33" s="192" t="s">
        <v>127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1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124">
        <v>4</v>
      </c>
      <c r="S33" s="124">
        <v>4</v>
      </c>
      <c r="T33" s="124">
        <v>4</v>
      </c>
      <c r="U33" s="234">
        <v>4</v>
      </c>
      <c r="V33" s="234">
        <v>4</v>
      </c>
      <c r="W33" s="234">
        <v>4</v>
      </c>
      <c r="X33" s="124">
        <v>4</v>
      </c>
      <c r="Y33" s="124">
        <v>4</v>
      </c>
      <c r="Z33" s="124">
        <v>4</v>
      </c>
      <c r="AA33" s="124">
        <v>4</v>
      </c>
      <c r="AB33" s="124">
        <v>2</v>
      </c>
      <c r="AC33" s="236">
        <v>4</v>
      </c>
      <c r="AD33" s="236">
        <v>4</v>
      </c>
      <c r="AE33" s="124">
        <v>4</v>
      </c>
      <c r="AF33" s="124">
        <v>4</v>
      </c>
      <c r="AG33" s="124">
        <v>4</v>
      </c>
      <c r="AH33" s="124">
        <v>4</v>
      </c>
      <c r="AI33" s="8"/>
      <c r="AJ33" s="227">
        <v>1</v>
      </c>
      <c r="AK33" s="227">
        <v>0</v>
      </c>
      <c r="AL33" s="227">
        <v>0</v>
      </c>
      <c r="AM33" s="227">
        <v>0</v>
      </c>
      <c r="AN33" s="123">
        <v>0</v>
      </c>
      <c r="AO33" s="123">
        <v>0</v>
      </c>
      <c r="AP33" s="123">
        <v>1</v>
      </c>
      <c r="AQ33" s="123">
        <v>1</v>
      </c>
      <c r="AR33" s="123">
        <v>1</v>
      </c>
      <c r="AS33" s="123">
        <v>1</v>
      </c>
      <c r="AT33" s="123">
        <v>1</v>
      </c>
      <c r="AU33" s="123">
        <v>1</v>
      </c>
      <c r="AV33" s="123">
        <v>1</v>
      </c>
      <c r="AW33" s="123">
        <v>0</v>
      </c>
      <c r="AX33" s="123">
        <v>0</v>
      </c>
      <c r="AY33" s="123">
        <v>1</v>
      </c>
      <c r="AZ33" s="123">
        <v>1</v>
      </c>
      <c r="BA33" s="123">
        <v>1</v>
      </c>
      <c r="BB33" s="123">
        <v>1</v>
      </c>
      <c r="BC33" s="123">
        <v>0</v>
      </c>
      <c r="BD33" s="123">
        <v>0</v>
      </c>
      <c r="BE33" s="123">
        <v>1</v>
      </c>
      <c r="BF33" s="123">
        <v>0</v>
      </c>
      <c r="BG33" s="123">
        <v>1</v>
      </c>
      <c r="BH33" s="227">
        <v>1</v>
      </c>
      <c r="BI33" s="227">
        <v>1</v>
      </c>
      <c r="BJ33" s="227">
        <v>1</v>
      </c>
      <c r="BK33" s="227">
        <v>1</v>
      </c>
      <c r="BL33" s="227">
        <v>1</v>
      </c>
      <c r="BM33" s="227">
        <v>1</v>
      </c>
      <c r="BN33" s="227">
        <v>0</v>
      </c>
      <c r="BO33" s="227">
        <v>1</v>
      </c>
      <c r="BP33" s="227">
        <v>1</v>
      </c>
      <c r="BQ33" s="227">
        <v>1</v>
      </c>
      <c r="BR33" s="227">
        <v>0</v>
      </c>
      <c r="BS33" s="227">
        <v>1</v>
      </c>
      <c r="BT33" s="123">
        <v>0</v>
      </c>
      <c r="BU33" s="123">
        <v>0</v>
      </c>
      <c r="BV33" s="123">
        <v>0</v>
      </c>
      <c r="BW33" s="123">
        <v>0</v>
      </c>
      <c r="BX33" s="123">
        <v>0</v>
      </c>
      <c r="BY33" s="123">
        <v>0</v>
      </c>
      <c r="BZ33" s="227">
        <v>1</v>
      </c>
      <c r="CA33" s="227">
        <v>0</v>
      </c>
      <c r="CB33" s="227">
        <v>0</v>
      </c>
    </row>
    <row r="34" spans="1:81">
      <c r="A34" s="196">
        <v>33</v>
      </c>
      <c r="B34" s="190" t="s">
        <v>89</v>
      </c>
      <c r="C34" s="192"/>
      <c r="D34" s="191" t="s">
        <v>72</v>
      </c>
      <c r="E34" s="192" t="s">
        <v>127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1</v>
      </c>
      <c r="P34" s="72">
        <v>0</v>
      </c>
      <c r="Q34" s="72">
        <v>0</v>
      </c>
      <c r="R34" s="124">
        <v>5</v>
      </c>
      <c r="S34" s="124">
        <v>4</v>
      </c>
      <c r="T34" s="124">
        <v>4</v>
      </c>
      <c r="U34" s="234">
        <v>4</v>
      </c>
      <c r="V34" s="234">
        <v>4</v>
      </c>
      <c r="W34" s="234">
        <v>4</v>
      </c>
      <c r="X34" s="124">
        <v>4</v>
      </c>
      <c r="Y34" s="124">
        <v>3</v>
      </c>
      <c r="Z34" s="124">
        <v>2</v>
      </c>
      <c r="AA34" s="124">
        <v>2</v>
      </c>
      <c r="AB34" s="124">
        <v>3</v>
      </c>
      <c r="AC34" s="236">
        <v>3</v>
      </c>
      <c r="AD34" s="236">
        <v>4</v>
      </c>
      <c r="AE34" s="124">
        <v>4</v>
      </c>
      <c r="AF34" s="124">
        <v>4</v>
      </c>
      <c r="AG34" s="124">
        <v>4</v>
      </c>
      <c r="AH34" s="124">
        <v>5</v>
      </c>
      <c r="AI34" s="8"/>
      <c r="AJ34" s="227">
        <v>1</v>
      </c>
      <c r="AK34" s="227">
        <v>1</v>
      </c>
      <c r="AL34" s="227">
        <v>1</v>
      </c>
      <c r="AM34" s="227">
        <v>1</v>
      </c>
      <c r="AN34" s="123">
        <v>0</v>
      </c>
      <c r="AO34" s="123">
        <v>0</v>
      </c>
      <c r="AP34" s="123">
        <v>0</v>
      </c>
      <c r="AQ34" s="123">
        <v>1</v>
      </c>
      <c r="AR34" s="123">
        <v>0</v>
      </c>
      <c r="AS34" s="123">
        <v>1</v>
      </c>
      <c r="AT34" s="123">
        <v>0</v>
      </c>
      <c r="AU34" s="123">
        <v>1</v>
      </c>
      <c r="AV34" s="123">
        <v>0</v>
      </c>
      <c r="AW34" s="123">
        <v>0</v>
      </c>
      <c r="AX34" s="123">
        <v>0</v>
      </c>
      <c r="AY34" s="123">
        <v>0</v>
      </c>
      <c r="AZ34" s="123">
        <v>1</v>
      </c>
      <c r="BA34" s="123">
        <v>0</v>
      </c>
      <c r="BB34" s="123">
        <v>0</v>
      </c>
      <c r="BC34" s="123">
        <v>0</v>
      </c>
      <c r="BD34" s="123">
        <v>0</v>
      </c>
      <c r="BE34" s="123">
        <v>0</v>
      </c>
      <c r="BF34" s="123">
        <v>0</v>
      </c>
      <c r="BG34" s="123">
        <v>0</v>
      </c>
      <c r="BH34" s="227">
        <v>0</v>
      </c>
      <c r="BI34" s="227">
        <v>0</v>
      </c>
      <c r="BJ34" s="227">
        <v>0</v>
      </c>
      <c r="BK34" s="227">
        <v>0</v>
      </c>
      <c r="BL34" s="227">
        <v>0</v>
      </c>
      <c r="BM34" s="227">
        <v>0</v>
      </c>
      <c r="BN34" s="227">
        <v>0</v>
      </c>
      <c r="BO34" s="227">
        <v>0</v>
      </c>
      <c r="BP34" s="227">
        <v>0</v>
      </c>
      <c r="BQ34" s="227">
        <v>0</v>
      </c>
      <c r="BR34" s="227">
        <v>0</v>
      </c>
      <c r="BS34" s="227">
        <v>0</v>
      </c>
      <c r="BT34" s="123">
        <v>0</v>
      </c>
      <c r="BU34" s="123">
        <v>0</v>
      </c>
      <c r="BV34" s="123">
        <v>0</v>
      </c>
      <c r="BW34" s="123">
        <v>0</v>
      </c>
      <c r="BX34" s="123">
        <v>0</v>
      </c>
      <c r="BY34" s="123">
        <v>0</v>
      </c>
      <c r="BZ34" s="227">
        <v>0</v>
      </c>
      <c r="CA34" s="227">
        <v>0</v>
      </c>
      <c r="CB34" s="227">
        <v>0</v>
      </c>
    </row>
    <row r="35" spans="1:81">
      <c r="A35" s="196">
        <v>34</v>
      </c>
      <c r="B35" s="190" t="s">
        <v>89</v>
      </c>
      <c r="C35" s="192"/>
      <c r="D35" s="191" t="s">
        <v>72</v>
      </c>
      <c r="E35" s="192" t="s">
        <v>127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1</v>
      </c>
      <c r="P35" s="72">
        <v>0</v>
      </c>
      <c r="Q35" s="72">
        <v>0</v>
      </c>
      <c r="R35" s="124">
        <v>4</v>
      </c>
      <c r="S35" s="124">
        <v>5</v>
      </c>
      <c r="T35" s="124">
        <v>4</v>
      </c>
      <c r="U35" s="234">
        <v>4</v>
      </c>
      <c r="V35" s="234">
        <v>4</v>
      </c>
      <c r="W35" s="234">
        <v>4</v>
      </c>
      <c r="X35" s="124">
        <v>5</v>
      </c>
      <c r="Y35" s="124">
        <v>4</v>
      </c>
      <c r="Z35" s="124">
        <v>4</v>
      </c>
      <c r="AA35" s="124">
        <v>3</v>
      </c>
      <c r="AB35" s="124">
        <v>4</v>
      </c>
      <c r="AC35" s="236">
        <v>3</v>
      </c>
      <c r="AD35" s="236">
        <v>3</v>
      </c>
      <c r="AE35" s="124">
        <v>5</v>
      </c>
      <c r="AF35" s="124">
        <v>5</v>
      </c>
      <c r="AG35" s="124">
        <v>4</v>
      </c>
      <c r="AH35" s="124">
        <v>4</v>
      </c>
      <c r="AI35" s="8"/>
      <c r="AJ35" s="227">
        <v>1</v>
      </c>
      <c r="AK35" s="227">
        <v>1</v>
      </c>
      <c r="AL35" s="227">
        <v>1</v>
      </c>
      <c r="AM35" s="227">
        <v>1</v>
      </c>
      <c r="AN35" s="123">
        <v>0</v>
      </c>
      <c r="AO35" s="123">
        <v>0</v>
      </c>
      <c r="AP35" s="123">
        <v>0</v>
      </c>
      <c r="AQ35" s="123">
        <v>0</v>
      </c>
      <c r="AR35" s="123">
        <v>0</v>
      </c>
      <c r="AS35" s="123">
        <v>1</v>
      </c>
      <c r="AT35" s="123">
        <v>0</v>
      </c>
      <c r="AU35" s="123">
        <v>1</v>
      </c>
      <c r="AV35" s="123">
        <v>0</v>
      </c>
      <c r="AW35" s="123">
        <v>0</v>
      </c>
      <c r="AX35" s="123">
        <v>0</v>
      </c>
      <c r="AY35" s="123">
        <v>0</v>
      </c>
      <c r="AZ35" s="123">
        <v>0</v>
      </c>
      <c r="BA35" s="123">
        <v>1</v>
      </c>
      <c r="BB35" s="123">
        <v>0</v>
      </c>
      <c r="BC35" s="123">
        <v>1</v>
      </c>
      <c r="BD35" s="123">
        <v>0</v>
      </c>
      <c r="BE35" s="123">
        <v>0</v>
      </c>
      <c r="BF35" s="123">
        <v>0</v>
      </c>
      <c r="BG35" s="123">
        <v>0</v>
      </c>
      <c r="BH35" s="227">
        <v>0</v>
      </c>
      <c r="BI35" s="227">
        <v>1</v>
      </c>
      <c r="BJ35" s="227">
        <v>0</v>
      </c>
      <c r="BK35" s="227">
        <v>0</v>
      </c>
      <c r="BL35" s="227">
        <v>0</v>
      </c>
      <c r="BM35" s="227">
        <v>0</v>
      </c>
      <c r="BN35" s="227">
        <v>0</v>
      </c>
      <c r="BO35" s="227">
        <v>0</v>
      </c>
      <c r="BP35" s="227">
        <v>0</v>
      </c>
      <c r="BQ35" s="227">
        <v>0</v>
      </c>
      <c r="BR35" s="227">
        <v>0</v>
      </c>
      <c r="BS35" s="227">
        <v>0</v>
      </c>
      <c r="BT35" s="123">
        <v>0</v>
      </c>
      <c r="BU35" s="123">
        <v>0</v>
      </c>
      <c r="BV35" s="123">
        <v>1</v>
      </c>
      <c r="BW35" s="123">
        <v>0</v>
      </c>
      <c r="BX35" s="123">
        <v>0</v>
      </c>
      <c r="BY35" s="123">
        <v>0</v>
      </c>
      <c r="BZ35" s="227">
        <v>0</v>
      </c>
      <c r="CA35" s="227">
        <v>0</v>
      </c>
      <c r="CB35" s="227">
        <v>0</v>
      </c>
    </row>
    <row r="36" spans="1:81">
      <c r="A36" s="196">
        <v>35</v>
      </c>
      <c r="B36" s="190" t="s">
        <v>89</v>
      </c>
      <c r="C36" s="192"/>
      <c r="D36" s="191" t="s">
        <v>72</v>
      </c>
      <c r="E36" s="192" t="s">
        <v>127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1</v>
      </c>
      <c r="P36" s="72">
        <v>0</v>
      </c>
      <c r="Q36" s="72">
        <v>0</v>
      </c>
      <c r="R36" s="124">
        <v>4</v>
      </c>
      <c r="S36" s="124">
        <v>4</v>
      </c>
      <c r="T36" s="124">
        <v>4</v>
      </c>
      <c r="U36" s="234">
        <v>4</v>
      </c>
      <c r="V36" s="234">
        <v>4</v>
      </c>
      <c r="W36" s="234">
        <v>4</v>
      </c>
      <c r="X36" s="124">
        <v>4</v>
      </c>
      <c r="Y36" s="124">
        <v>4</v>
      </c>
      <c r="Z36" s="124">
        <v>3</v>
      </c>
      <c r="AA36" s="124">
        <v>3</v>
      </c>
      <c r="AB36" s="124">
        <v>4</v>
      </c>
      <c r="AC36" s="236">
        <v>2</v>
      </c>
      <c r="AD36" s="236">
        <v>3</v>
      </c>
      <c r="AE36" s="124">
        <v>4</v>
      </c>
      <c r="AF36" s="124">
        <v>4</v>
      </c>
      <c r="AG36" s="124">
        <v>4</v>
      </c>
      <c r="AH36" s="124">
        <v>4</v>
      </c>
      <c r="AI36" s="8"/>
      <c r="AJ36" s="227">
        <v>1</v>
      </c>
      <c r="AK36" s="227">
        <v>1</v>
      </c>
      <c r="AL36" s="227">
        <v>1</v>
      </c>
      <c r="AM36" s="227">
        <v>1</v>
      </c>
      <c r="AN36" s="123">
        <v>0</v>
      </c>
      <c r="AO36" s="123">
        <v>0</v>
      </c>
      <c r="AP36" s="123">
        <v>1</v>
      </c>
      <c r="AQ36" s="123">
        <v>0</v>
      </c>
      <c r="AR36" s="123">
        <v>0</v>
      </c>
      <c r="AS36" s="123">
        <v>1</v>
      </c>
      <c r="AT36" s="123">
        <v>0</v>
      </c>
      <c r="AU36" s="123">
        <v>1</v>
      </c>
      <c r="AV36" s="123">
        <v>0</v>
      </c>
      <c r="AW36" s="123">
        <v>0</v>
      </c>
      <c r="AX36" s="123">
        <v>0</v>
      </c>
      <c r="AY36" s="123">
        <v>0</v>
      </c>
      <c r="AZ36" s="123">
        <v>0</v>
      </c>
      <c r="BA36" s="123">
        <v>1</v>
      </c>
      <c r="BB36" s="123">
        <v>0</v>
      </c>
      <c r="BC36" s="123">
        <v>1</v>
      </c>
      <c r="BD36" s="123">
        <v>0</v>
      </c>
      <c r="BE36" s="123">
        <v>0</v>
      </c>
      <c r="BF36" s="123">
        <v>0</v>
      </c>
      <c r="BG36" s="123">
        <v>0</v>
      </c>
      <c r="BH36" s="227">
        <v>1</v>
      </c>
      <c r="BI36" s="227">
        <v>0</v>
      </c>
      <c r="BJ36" s="227">
        <v>1</v>
      </c>
      <c r="BK36" s="227">
        <v>0</v>
      </c>
      <c r="BL36" s="227">
        <v>0</v>
      </c>
      <c r="BM36" s="227">
        <v>0</v>
      </c>
      <c r="BN36" s="227">
        <v>0</v>
      </c>
      <c r="BO36" s="227">
        <v>0</v>
      </c>
      <c r="BP36" s="227">
        <v>0</v>
      </c>
      <c r="BQ36" s="227">
        <v>0</v>
      </c>
      <c r="BR36" s="227">
        <v>0</v>
      </c>
      <c r="BS36" s="227">
        <v>0</v>
      </c>
      <c r="BT36" s="123">
        <v>0</v>
      </c>
      <c r="BU36" s="123">
        <v>0</v>
      </c>
      <c r="BV36" s="123">
        <v>0</v>
      </c>
      <c r="BW36" s="123">
        <v>0</v>
      </c>
      <c r="BX36" s="123">
        <v>0</v>
      </c>
      <c r="BY36" s="123">
        <v>0</v>
      </c>
      <c r="BZ36" s="227">
        <v>1</v>
      </c>
      <c r="CA36" s="227">
        <v>0</v>
      </c>
      <c r="CB36" s="227">
        <v>0</v>
      </c>
    </row>
    <row r="37" spans="1:81">
      <c r="A37" s="196">
        <v>36</v>
      </c>
      <c r="B37" s="190" t="s">
        <v>89</v>
      </c>
      <c r="C37" s="192"/>
      <c r="D37" s="191" t="s">
        <v>72</v>
      </c>
      <c r="E37" s="192" t="s">
        <v>127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1</v>
      </c>
      <c r="P37" s="72">
        <v>0</v>
      </c>
      <c r="Q37" s="72">
        <v>0</v>
      </c>
      <c r="R37" s="124">
        <v>4</v>
      </c>
      <c r="S37" s="124">
        <v>4</v>
      </c>
      <c r="T37" s="124">
        <v>4</v>
      </c>
      <c r="U37" s="234">
        <v>5</v>
      </c>
      <c r="V37" s="234">
        <v>4</v>
      </c>
      <c r="W37" s="234">
        <v>4</v>
      </c>
      <c r="X37" s="124">
        <v>5</v>
      </c>
      <c r="Y37" s="124">
        <v>4</v>
      </c>
      <c r="Z37" s="124">
        <v>5</v>
      </c>
      <c r="AA37" s="124">
        <v>3</v>
      </c>
      <c r="AB37" s="124">
        <v>3</v>
      </c>
      <c r="AC37" s="236">
        <v>4</v>
      </c>
      <c r="AD37" s="236">
        <v>5</v>
      </c>
      <c r="AE37" s="124">
        <v>5</v>
      </c>
      <c r="AF37" s="124">
        <v>4</v>
      </c>
      <c r="AG37" s="124">
        <v>5</v>
      </c>
      <c r="AH37" s="124">
        <v>5</v>
      </c>
      <c r="AI37" s="8"/>
      <c r="AJ37" s="227">
        <v>1</v>
      </c>
      <c r="AK37" s="227">
        <v>1</v>
      </c>
      <c r="AL37" s="227">
        <v>1</v>
      </c>
      <c r="AM37" s="227">
        <v>1</v>
      </c>
      <c r="AN37" s="123">
        <v>0</v>
      </c>
      <c r="AO37" s="123">
        <v>0</v>
      </c>
      <c r="AP37" s="123">
        <v>0</v>
      </c>
      <c r="AQ37" s="123">
        <v>0</v>
      </c>
      <c r="AR37" s="123">
        <v>1</v>
      </c>
      <c r="AS37" s="123">
        <v>1</v>
      </c>
      <c r="AT37" s="123">
        <v>0</v>
      </c>
      <c r="AU37" s="123">
        <v>0</v>
      </c>
      <c r="AV37" s="123">
        <v>0</v>
      </c>
      <c r="AW37" s="123">
        <v>0</v>
      </c>
      <c r="AX37" s="123">
        <v>0</v>
      </c>
      <c r="AY37" s="123">
        <v>0</v>
      </c>
      <c r="AZ37" s="123">
        <v>1</v>
      </c>
      <c r="BA37" s="123">
        <v>1</v>
      </c>
      <c r="BB37" s="123">
        <v>0</v>
      </c>
      <c r="BC37" s="123">
        <v>0</v>
      </c>
      <c r="BD37" s="123">
        <v>0</v>
      </c>
      <c r="BE37" s="123">
        <v>0</v>
      </c>
      <c r="BF37" s="123">
        <v>0</v>
      </c>
      <c r="BG37" s="123">
        <v>0</v>
      </c>
      <c r="BH37" s="227">
        <v>0</v>
      </c>
      <c r="BI37" s="227">
        <v>0</v>
      </c>
      <c r="BJ37" s="227">
        <v>0</v>
      </c>
      <c r="BK37" s="227">
        <v>1</v>
      </c>
      <c r="BL37" s="227">
        <v>0</v>
      </c>
      <c r="BM37" s="227">
        <v>0</v>
      </c>
      <c r="BN37" s="227">
        <v>0</v>
      </c>
      <c r="BO37" s="227">
        <v>0</v>
      </c>
      <c r="BP37" s="227">
        <v>0</v>
      </c>
      <c r="BQ37" s="227">
        <v>0</v>
      </c>
      <c r="BR37" s="227">
        <v>0</v>
      </c>
      <c r="BS37" s="227">
        <v>1</v>
      </c>
      <c r="BT37" s="123">
        <v>0</v>
      </c>
      <c r="BU37" s="123">
        <v>0</v>
      </c>
      <c r="BV37" s="123">
        <v>1</v>
      </c>
      <c r="BW37" s="123">
        <v>0</v>
      </c>
      <c r="BX37" s="123">
        <v>0</v>
      </c>
      <c r="BY37" s="123">
        <v>0</v>
      </c>
      <c r="BZ37" s="227">
        <v>1</v>
      </c>
      <c r="CA37" s="227">
        <v>0</v>
      </c>
      <c r="CB37" s="227">
        <v>0</v>
      </c>
    </row>
    <row r="38" spans="1:81">
      <c r="A38" s="196">
        <v>37</v>
      </c>
      <c r="B38" s="190" t="s">
        <v>62</v>
      </c>
      <c r="C38" s="192"/>
      <c r="D38" s="191" t="s">
        <v>17</v>
      </c>
      <c r="E38" s="192" t="s">
        <v>28</v>
      </c>
      <c r="F38" s="72">
        <v>0</v>
      </c>
      <c r="G38" s="72">
        <v>0</v>
      </c>
      <c r="H38" s="72">
        <v>0</v>
      </c>
      <c r="I38" s="72">
        <v>0</v>
      </c>
      <c r="J38" s="72">
        <v>1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124">
        <v>5</v>
      </c>
      <c r="S38" s="124">
        <v>5</v>
      </c>
      <c r="T38" s="124">
        <v>4</v>
      </c>
      <c r="U38" s="234">
        <v>4</v>
      </c>
      <c r="V38" s="234">
        <v>4</v>
      </c>
      <c r="W38" s="234">
        <v>4</v>
      </c>
      <c r="X38" s="124">
        <v>4</v>
      </c>
      <c r="Y38" s="124">
        <v>4</v>
      </c>
      <c r="Z38" s="124">
        <v>4</v>
      </c>
      <c r="AA38" s="124">
        <v>4</v>
      </c>
      <c r="AB38" s="124">
        <v>4</v>
      </c>
      <c r="AC38" s="236">
        <v>3</v>
      </c>
      <c r="AD38" s="236">
        <v>4</v>
      </c>
      <c r="AE38" s="124">
        <v>4</v>
      </c>
      <c r="AF38" s="124">
        <v>4</v>
      </c>
      <c r="AG38" s="124">
        <v>4</v>
      </c>
      <c r="AH38" s="124">
        <v>4</v>
      </c>
      <c r="AI38" s="8"/>
      <c r="AJ38" s="227">
        <v>1</v>
      </c>
      <c r="AK38" s="227">
        <v>1</v>
      </c>
      <c r="AL38" s="227">
        <v>1</v>
      </c>
      <c r="AM38" s="227">
        <v>1</v>
      </c>
      <c r="AN38" s="123">
        <v>0</v>
      </c>
      <c r="AO38" s="123">
        <v>0</v>
      </c>
      <c r="AP38" s="123">
        <v>0</v>
      </c>
      <c r="AQ38" s="123">
        <v>0</v>
      </c>
      <c r="AR38" s="123">
        <v>0</v>
      </c>
      <c r="AS38" s="123">
        <v>0</v>
      </c>
      <c r="AT38" s="123">
        <v>0</v>
      </c>
      <c r="AU38" s="123">
        <v>0</v>
      </c>
      <c r="AV38" s="123">
        <v>0</v>
      </c>
      <c r="AW38" s="123">
        <v>0</v>
      </c>
      <c r="AX38" s="123">
        <v>0</v>
      </c>
      <c r="AY38" s="123">
        <v>0</v>
      </c>
      <c r="AZ38" s="123">
        <v>0</v>
      </c>
      <c r="BA38" s="123">
        <v>0</v>
      </c>
      <c r="BB38" s="123">
        <v>0</v>
      </c>
      <c r="BC38" s="123">
        <v>1</v>
      </c>
      <c r="BD38" s="123">
        <v>0</v>
      </c>
      <c r="BE38" s="123">
        <v>1</v>
      </c>
      <c r="BF38" s="123">
        <v>0</v>
      </c>
      <c r="BG38" s="123">
        <v>0</v>
      </c>
      <c r="BH38" s="227">
        <v>0</v>
      </c>
      <c r="BI38" s="227">
        <v>0</v>
      </c>
      <c r="BJ38" s="227">
        <v>0</v>
      </c>
      <c r="BK38" s="227">
        <v>0</v>
      </c>
      <c r="BL38" s="227">
        <v>0</v>
      </c>
      <c r="BM38" s="227">
        <v>0</v>
      </c>
      <c r="BN38" s="227">
        <v>0</v>
      </c>
      <c r="BO38" s="227">
        <v>0</v>
      </c>
      <c r="BP38" s="227">
        <v>0</v>
      </c>
      <c r="BQ38" s="227">
        <v>0</v>
      </c>
      <c r="BR38" s="227">
        <v>0</v>
      </c>
      <c r="BS38" s="227">
        <v>0</v>
      </c>
      <c r="BT38" s="123">
        <v>0</v>
      </c>
      <c r="BU38" s="123">
        <v>0</v>
      </c>
      <c r="BV38" s="123">
        <v>0</v>
      </c>
      <c r="BW38" s="123">
        <v>0</v>
      </c>
      <c r="BX38" s="123">
        <v>0</v>
      </c>
      <c r="BY38" s="123">
        <v>0</v>
      </c>
      <c r="BZ38" s="227">
        <v>0</v>
      </c>
      <c r="CA38" s="227">
        <v>0</v>
      </c>
      <c r="CB38" s="227">
        <v>0</v>
      </c>
    </row>
    <row r="39" spans="1:81">
      <c r="A39" s="196">
        <v>38</v>
      </c>
      <c r="B39" s="190" t="s">
        <v>62</v>
      </c>
      <c r="C39" s="192"/>
      <c r="D39" s="191" t="s">
        <v>39</v>
      </c>
      <c r="E39" s="192" t="s">
        <v>28</v>
      </c>
      <c r="F39" s="72">
        <v>1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124">
        <v>4</v>
      </c>
      <c r="S39" s="124">
        <v>4</v>
      </c>
      <c r="T39" s="124">
        <v>4</v>
      </c>
      <c r="U39" s="234">
        <v>4</v>
      </c>
      <c r="V39" s="234">
        <v>4</v>
      </c>
      <c r="W39" s="234">
        <v>4</v>
      </c>
      <c r="X39" s="124">
        <v>4</v>
      </c>
      <c r="Y39" s="124">
        <v>4</v>
      </c>
      <c r="Z39" s="124">
        <v>4</v>
      </c>
      <c r="AA39" s="124">
        <v>4</v>
      </c>
      <c r="AB39" s="124">
        <v>4</v>
      </c>
      <c r="AC39" s="236">
        <v>4</v>
      </c>
      <c r="AD39" s="236">
        <v>4</v>
      </c>
      <c r="AE39" s="124">
        <v>4</v>
      </c>
      <c r="AF39" s="124">
        <v>4</v>
      </c>
      <c r="AG39" s="124">
        <v>4</v>
      </c>
      <c r="AH39" s="124">
        <v>4</v>
      </c>
      <c r="AI39" s="8"/>
      <c r="AJ39" s="227">
        <v>1</v>
      </c>
      <c r="AK39" s="227">
        <v>1</v>
      </c>
      <c r="AL39" s="227">
        <v>1</v>
      </c>
      <c r="AM39" s="227">
        <v>1</v>
      </c>
      <c r="AN39" s="123">
        <v>0</v>
      </c>
      <c r="AO39" s="123">
        <v>0</v>
      </c>
      <c r="AP39" s="123">
        <v>0</v>
      </c>
      <c r="AQ39" s="123">
        <v>0</v>
      </c>
      <c r="AR39" s="123">
        <v>0</v>
      </c>
      <c r="AS39" s="123">
        <v>0</v>
      </c>
      <c r="AT39" s="123">
        <v>0</v>
      </c>
      <c r="AU39" s="123">
        <v>0</v>
      </c>
      <c r="AV39" s="123">
        <v>0</v>
      </c>
      <c r="AW39" s="123">
        <v>0</v>
      </c>
      <c r="AX39" s="123">
        <v>0</v>
      </c>
      <c r="AY39" s="123">
        <v>0</v>
      </c>
      <c r="AZ39" s="123">
        <v>0</v>
      </c>
      <c r="BA39" s="123">
        <v>0</v>
      </c>
      <c r="BB39" s="123">
        <v>1</v>
      </c>
      <c r="BC39" s="123">
        <v>0</v>
      </c>
      <c r="BD39" s="123">
        <v>0</v>
      </c>
      <c r="BE39" s="123">
        <v>0</v>
      </c>
      <c r="BF39" s="123">
        <v>0</v>
      </c>
      <c r="BG39" s="123">
        <v>0</v>
      </c>
      <c r="BH39" s="227">
        <v>0</v>
      </c>
      <c r="BI39" s="227">
        <v>0</v>
      </c>
      <c r="BJ39" s="227">
        <v>0</v>
      </c>
      <c r="BK39" s="227">
        <v>0</v>
      </c>
      <c r="BL39" s="227">
        <v>0</v>
      </c>
      <c r="BM39" s="227">
        <v>0</v>
      </c>
      <c r="BN39" s="227">
        <v>0</v>
      </c>
      <c r="BO39" s="227">
        <v>0</v>
      </c>
      <c r="BP39" s="227">
        <v>0</v>
      </c>
      <c r="BQ39" s="227">
        <v>1</v>
      </c>
      <c r="BR39" s="227">
        <v>0</v>
      </c>
      <c r="BS39" s="227">
        <v>0</v>
      </c>
      <c r="BT39" s="123">
        <v>0</v>
      </c>
      <c r="BU39" s="123">
        <v>0</v>
      </c>
      <c r="BV39" s="123">
        <v>0</v>
      </c>
      <c r="BW39" s="123">
        <v>0</v>
      </c>
      <c r="BX39" s="123">
        <v>0</v>
      </c>
      <c r="BY39" s="123">
        <v>0</v>
      </c>
      <c r="BZ39" s="227">
        <v>0</v>
      </c>
      <c r="CA39" s="227">
        <v>0</v>
      </c>
      <c r="CB39" s="227">
        <v>0</v>
      </c>
    </row>
    <row r="40" spans="1:81">
      <c r="A40" s="196">
        <v>39</v>
      </c>
      <c r="B40" s="190" t="s">
        <v>89</v>
      </c>
      <c r="C40" s="192"/>
      <c r="D40" s="191" t="s">
        <v>72</v>
      </c>
      <c r="E40" s="192" t="s">
        <v>127</v>
      </c>
      <c r="F40" s="72">
        <v>0</v>
      </c>
      <c r="G40" s="72">
        <v>0</v>
      </c>
      <c r="H40" s="72">
        <v>0</v>
      </c>
      <c r="I40" s="72">
        <v>0</v>
      </c>
      <c r="J40" s="72">
        <v>1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  <c r="R40" s="124">
        <v>4</v>
      </c>
      <c r="S40" s="124">
        <v>4</v>
      </c>
      <c r="T40" s="124">
        <v>4</v>
      </c>
      <c r="U40" s="234">
        <v>5</v>
      </c>
      <c r="V40" s="234">
        <v>5</v>
      </c>
      <c r="W40" s="234">
        <v>5</v>
      </c>
      <c r="X40" s="124">
        <v>3</v>
      </c>
      <c r="Y40" s="124">
        <v>3</v>
      </c>
      <c r="Z40" s="124">
        <v>4</v>
      </c>
      <c r="AA40" s="124">
        <v>3</v>
      </c>
      <c r="AB40" s="124">
        <v>3</v>
      </c>
      <c r="AC40" s="236">
        <v>3</v>
      </c>
      <c r="AD40" s="236">
        <v>4</v>
      </c>
      <c r="AE40" s="124">
        <v>4</v>
      </c>
      <c r="AF40" s="124">
        <v>4</v>
      </c>
      <c r="AG40" s="124">
        <v>4</v>
      </c>
      <c r="AH40" s="124">
        <v>3</v>
      </c>
      <c r="AI40" s="8"/>
      <c r="AJ40" s="227">
        <v>1</v>
      </c>
      <c r="AK40" s="227">
        <v>1</v>
      </c>
      <c r="AL40" s="227">
        <v>1</v>
      </c>
      <c r="AM40" s="227">
        <v>1</v>
      </c>
      <c r="AN40" s="123">
        <v>0</v>
      </c>
      <c r="AO40" s="123">
        <v>0</v>
      </c>
      <c r="AP40" s="123">
        <v>1</v>
      </c>
      <c r="AQ40" s="123">
        <v>0</v>
      </c>
      <c r="AR40" s="123">
        <v>1</v>
      </c>
      <c r="AS40" s="123">
        <v>0</v>
      </c>
      <c r="AT40" s="123">
        <v>1</v>
      </c>
      <c r="AU40" s="123">
        <v>1</v>
      </c>
      <c r="AV40" s="123">
        <v>0</v>
      </c>
      <c r="AW40" s="123">
        <v>0</v>
      </c>
      <c r="AX40" s="123">
        <v>0</v>
      </c>
      <c r="AY40" s="123">
        <v>0</v>
      </c>
      <c r="AZ40" s="123">
        <v>1</v>
      </c>
      <c r="BA40" s="123">
        <v>1</v>
      </c>
      <c r="BB40" s="123">
        <v>0</v>
      </c>
      <c r="BC40" s="123">
        <v>0</v>
      </c>
      <c r="BD40" s="123">
        <v>0</v>
      </c>
      <c r="BE40" s="123">
        <v>0</v>
      </c>
      <c r="BF40" s="123">
        <v>0</v>
      </c>
      <c r="BG40" s="123">
        <v>0</v>
      </c>
      <c r="BH40" s="227">
        <v>0</v>
      </c>
      <c r="BI40" s="227">
        <v>0</v>
      </c>
      <c r="BJ40" s="227">
        <v>0</v>
      </c>
      <c r="BK40" s="227">
        <v>1</v>
      </c>
      <c r="BL40" s="227">
        <v>0</v>
      </c>
      <c r="BM40" s="227">
        <v>1</v>
      </c>
      <c r="BN40" s="227">
        <v>0</v>
      </c>
      <c r="BO40" s="227">
        <v>0</v>
      </c>
      <c r="BP40" s="227">
        <v>0</v>
      </c>
      <c r="BQ40" s="227">
        <v>0</v>
      </c>
      <c r="BR40" s="227">
        <v>0</v>
      </c>
      <c r="BS40" s="227">
        <v>0</v>
      </c>
      <c r="BT40" s="123">
        <v>0</v>
      </c>
      <c r="BU40" s="123">
        <v>0</v>
      </c>
      <c r="BV40" s="123">
        <v>0</v>
      </c>
      <c r="BW40" s="123">
        <v>0</v>
      </c>
      <c r="BX40" s="123">
        <v>1</v>
      </c>
      <c r="BY40" s="123">
        <v>1</v>
      </c>
      <c r="BZ40" s="227">
        <v>1</v>
      </c>
      <c r="CA40" s="227">
        <v>1</v>
      </c>
      <c r="CB40" s="227">
        <v>0</v>
      </c>
    </row>
    <row r="41" spans="1:81">
      <c r="A41" s="196">
        <v>40</v>
      </c>
      <c r="B41" s="190" t="s">
        <v>62</v>
      </c>
      <c r="C41" s="192"/>
      <c r="D41" s="191" t="s">
        <v>38</v>
      </c>
      <c r="E41" s="192" t="s">
        <v>28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1</v>
      </c>
      <c r="O41" s="72">
        <v>0</v>
      </c>
      <c r="P41" s="72">
        <v>0</v>
      </c>
      <c r="Q41" s="72">
        <v>0</v>
      </c>
      <c r="R41" s="124">
        <v>5</v>
      </c>
      <c r="S41" s="124">
        <v>4</v>
      </c>
      <c r="T41" s="124">
        <v>4</v>
      </c>
      <c r="U41" s="234">
        <v>4</v>
      </c>
      <c r="V41" s="234">
        <v>4</v>
      </c>
      <c r="W41" s="234">
        <v>4</v>
      </c>
      <c r="X41" s="124">
        <v>4</v>
      </c>
      <c r="Y41" s="124">
        <v>4</v>
      </c>
      <c r="Z41" s="124">
        <v>4</v>
      </c>
      <c r="AA41" s="124">
        <v>3</v>
      </c>
      <c r="AB41" s="124">
        <v>3</v>
      </c>
      <c r="AC41" s="236">
        <v>3</v>
      </c>
      <c r="AD41" s="236">
        <v>4</v>
      </c>
      <c r="AE41" s="124">
        <v>4</v>
      </c>
      <c r="AF41" s="124">
        <v>4</v>
      </c>
      <c r="AG41" s="124">
        <v>3</v>
      </c>
      <c r="AH41" s="124">
        <v>3</v>
      </c>
      <c r="AI41" s="8"/>
      <c r="AJ41" s="227">
        <v>2</v>
      </c>
      <c r="AK41" s="227">
        <v>0</v>
      </c>
      <c r="AL41" s="227">
        <v>0</v>
      </c>
      <c r="AM41" s="227">
        <v>0</v>
      </c>
      <c r="AN41" s="123">
        <v>0</v>
      </c>
      <c r="AO41" s="123">
        <v>0</v>
      </c>
      <c r="AP41" s="123">
        <v>0</v>
      </c>
      <c r="AQ41" s="123">
        <v>0</v>
      </c>
      <c r="AR41" s="123">
        <v>0</v>
      </c>
      <c r="AS41" s="123">
        <v>0</v>
      </c>
      <c r="AT41" s="123">
        <v>0</v>
      </c>
      <c r="AU41" s="123">
        <v>0</v>
      </c>
      <c r="AV41" s="123">
        <v>0</v>
      </c>
      <c r="AW41" s="123">
        <v>0</v>
      </c>
      <c r="AX41" s="123">
        <v>0</v>
      </c>
      <c r="AY41" s="123">
        <v>0</v>
      </c>
      <c r="AZ41" s="123">
        <v>0</v>
      </c>
      <c r="BA41" s="123">
        <v>0</v>
      </c>
      <c r="BB41" s="123">
        <v>0</v>
      </c>
      <c r="BC41" s="123">
        <v>0</v>
      </c>
      <c r="BD41" s="123">
        <v>0</v>
      </c>
      <c r="BE41" s="123">
        <v>0</v>
      </c>
      <c r="BF41" s="123">
        <v>0</v>
      </c>
      <c r="BG41" s="123">
        <v>0</v>
      </c>
      <c r="BH41" s="227">
        <v>0</v>
      </c>
      <c r="BI41" s="227">
        <v>0</v>
      </c>
      <c r="BJ41" s="227">
        <v>0</v>
      </c>
      <c r="BK41" s="227">
        <v>0</v>
      </c>
      <c r="BL41" s="227">
        <v>0</v>
      </c>
      <c r="BM41" s="227">
        <v>0</v>
      </c>
      <c r="BN41" s="227">
        <v>0</v>
      </c>
      <c r="BO41" s="227">
        <v>0</v>
      </c>
      <c r="BP41" s="227">
        <v>0</v>
      </c>
      <c r="BQ41" s="227">
        <v>0</v>
      </c>
      <c r="BR41" s="227">
        <v>0</v>
      </c>
      <c r="BS41" s="227">
        <v>0</v>
      </c>
      <c r="BT41" s="123">
        <v>1</v>
      </c>
      <c r="BU41" s="123">
        <v>0</v>
      </c>
      <c r="BV41" s="123">
        <v>0</v>
      </c>
      <c r="BW41" s="123">
        <v>0</v>
      </c>
      <c r="BX41" s="123">
        <v>0</v>
      </c>
      <c r="BY41" s="123">
        <v>1</v>
      </c>
      <c r="BZ41" s="227">
        <v>0</v>
      </c>
      <c r="CA41" s="227">
        <v>0</v>
      </c>
      <c r="CB41" s="227">
        <v>0</v>
      </c>
    </row>
    <row r="42" spans="1:81">
      <c r="A42" s="196">
        <v>41</v>
      </c>
      <c r="B42" s="190" t="s">
        <v>89</v>
      </c>
      <c r="C42" s="192"/>
      <c r="D42" s="191" t="s">
        <v>72</v>
      </c>
      <c r="E42" s="192" t="s">
        <v>127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1</v>
      </c>
      <c r="P42" s="72">
        <v>0</v>
      </c>
      <c r="Q42" s="72">
        <v>0</v>
      </c>
      <c r="R42" s="124">
        <v>5</v>
      </c>
      <c r="S42" s="124">
        <v>4</v>
      </c>
      <c r="T42" s="124">
        <v>4</v>
      </c>
      <c r="U42" s="234">
        <v>4</v>
      </c>
      <c r="V42" s="234">
        <v>4</v>
      </c>
      <c r="W42" s="234">
        <v>4</v>
      </c>
      <c r="X42" s="124">
        <v>4</v>
      </c>
      <c r="Y42" s="124">
        <v>4</v>
      </c>
      <c r="Z42" s="124">
        <v>4</v>
      </c>
      <c r="AA42" s="124">
        <v>4</v>
      </c>
      <c r="AB42" s="124">
        <v>4</v>
      </c>
      <c r="AC42" s="236">
        <v>4</v>
      </c>
      <c r="AD42" s="236">
        <v>4</v>
      </c>
      <c r="AE42" s="124">
        <v>4</v>
      </c>
      <c r="AF42" s="124">
        <v>4</v>
      </c>
      <c r="AG42" s="124">
        <v>4</v>
      </c>
      <c r="AH42" s="124">
        <v>4</v>
      </c>
      <c r="AI42" s="8"/>
      <c r="AJ42" s="227">
        <v>1</v>
      </c>
      <c r="AK42" s="227">
        <v>1</v>
      </c>
      <c r="AL42" s="227">
        <v>1</v>
      </c>
      <c r="AM42" s="227">
        <v>1</v>
      </c>
      <c r="AN42" s="123">
        <v>0</v>
      </c>
      <c r="AO42" s="123">
        <v>0</v>
      </c>
      <c r="AP42" s="123">
        <v>0</v>
      </c>
      <c r="AQ42" s="123">
        <v>0</v>
      </c>
      <c r="AR42" s="123">
        <v>1</v>
      </c>
      <c r="AS42" s="123">
        <v>1</v>
      </c>
      <c r="AT42" s="123">
        <v>1</v>
      </c>
      <c r="AU42" s="123">
        <v>1</v>
      </c>
      <c r="AV42" s="123">
        <v>0</v>
      </c>
      <c r="AW42" s="123">
        <v>0</v>
      </c>
      <c r="AX42" s="123">
        <v>1</v>
      </c>
      <c r="AY42" s="123">
        <v>0</v>
      </c>
      <c r="AZ42" s="123">
        <v>1</v>
      </c>
      <c r="BA42" s="123">
        <v>1</v>
      </c>
      <c r="BB42" s="123">
        <v>0</v>
      </c>
      <c r="BC42" s="123">
        <v>0</v>
      </c>
      <c r="BD42" s="123">
        <v>0</v>
      </c>
      <c r="BE42" s="123">
        <v>0</v>
      </c>
      <c r="BF42" s="123">
        <v>0</v>
      </c>
      <c r="BG42" s="123">
        <v>0</v>
      </c>
      <c r="BH42" s="227">
        <v>0</v>
      </c>
      <c r="BI42" s="227">
        <v>1</v>
      </c>
      <c r="BJ42" s="227">
        <v>1</v>
      </c>
      <c r="BK42" s="227">
        <v>1</v>
      </c>
      <c r="BL42" s="227">
        <v>1</v>
      </c>
      <c r="BM42" s="227">
        <v>0</v>
      </c>
      <c r="BN42" s="227">
        <v>0</v>
      </c>
      <c r="BO42" s="227">
        <v>1</v>
      </c>
      <c r="BP42" s="227">
        <v>0</v>
      </c>
      <c r="BQ42" s="227">
        <v>0</v>
      </c>
      <c r="BR42" s="227">
        <v>0</v>
      </c>
      <c r="BS42" s="227">
        <v>0</v>
      </c>
      <c r="BT42" s="123">
        <v>0</v>
      </c>
      <c r="BU42" s="123">
        <v>0</v>
      </c>
      <c r="BV42" s="123">
        <v>1</v>
      </c>
      <c r="BW42" s="123">
        <v>0</v>
      </c>
      <c r="BX42" s="123">
        <v>0</v>
      </c>
      <c r="BY42" s="123">
        <v>0</v>
      </c>
      <c r="BZ42" s="227">
        <v>0</v>
      </c>
      <c r="CA42" s="227">
        <v>1</v>
      </c>
      <c r="CB42" s="227">
        <v>0</v>
      </c>
    </row>
    <row r="43" spans="1:81">
      <c r="A43" s="196">
        <v>42</v>
      </c>
      <c r="B43" s="190" t="s">
        <v>89</v>
      </c>
      <c r="C43" s="192"/>
      <c r="D43" s="191" t="s">
        <v>72</v>
      </c>
      <c r="E43" s="192" t="s">
        <v>127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1</v>
      </c>
      <c r="P43" s="72">
        <v>0</v>
      </c>
      <c r="Q43" s="72">
        <v>0</v>
      </c>
      <c r="R43" s="124">
        <v>4</v>
      </c>
      <c r="S43" s="124">
        <v>4</v>
      </c>
      <c r="T43" s="124">
        <v>4</v>
      </c>
      <c r="U43" s="234">
        <v>3</v>
      </c>
      <c r="V43" s="234">
        <v>3</v>
      </c>
      <c r="W43" s="234">
        <v>3</v>
      </c>
      <c r="X43" s="124">
        <v>3</v>
      </c>
      <c r="Y43" s="124">
        <v>3</v>
      </c>
      <c r="Z43" s="124">
        <v>4</v>
      </c>
      <c r="AA43" s="124">
        <v>4</v>
      </c>
      <c r="AB43" s="124">
        <v>4</v>
      </c>
      <c r="AC43" s="236">
        <v>3</v>
      </c>
      <c r="AD43" s="236">
        <v>3</v>
      </c>
      <c r="AE43" s="124">
        <v>3</v>
      </c>
      <c r="AF43" s="124">
        <v>3</v>
      </c>
      <c r="AG43" s="124">
        <v>3</v>
      </c>
      <c r="AH43" s="124">
        <v>4</v>
      </c>
      <c r="AI43" s="8"/>
      <c r="AJ43" s="227">
        <v>1</v>
      </c>
      <c r="AK43" s="227">
        <v>1</v>
      </c>
      <c r="AL43" s="227">
        <v>1</v>
      </c>
      <c r="AM43" s="227">
        <v>1</v>
      </c>
      <c r="AN43" s="123">
        <v>0</v>
      </c>
      <c r="AO43" s="123">
        <v>0</v>
      </c>
      <c r="AP43" s="123">
        <v>0</v>
      </c>
      <c r="AQ43" s="123">
        <v>0</v>
      </c>
      <c r="AR43" s="123">
        <v>1</v>
      </c>
      <c r="AS43" s="123">
        <v>1</v>
      </c>
      <c r="AT43" s="123">
        <v>1</v>
      </c>
      <c r="AU43" s="123">
        <v>1</v>
      </c>
      <c r="AV43" s="123">
        <v>0</v>
      </c>
      <c r="AW43" s="123">
        <v>0</v>
      </c>
      <c r="AX43" s="123">
        <v>0</v>
      </c>
      <c r="AY43" s="123">
        <v>0</v>
      </c>
      <c r="AZ43" s="123">
        <v>0</v>
      </c>
      <c r="BA43" s="123">
        <v>1</v>
      </c>
      <c r="BB43" s="123">
        <v>0</v>
      </c>
      <c r="BC43" s="123">
        <v>0</v>
      </c>
      <c r="BD43" s="123">
        <v>0</v>
      </c>
      <c r="BE43" s="123">
        <v>0</v>
      </c>
      <c r="BF43" s="123">
        <v>0</v>
      </c>
      <c r="BG43" s="123">
        <v>0</v>
      </c>
      <c r="BH43" s="227">
        <v>0</v>
      </c>
      <c r="BI43" s="227">
        <v>0</v>
      </c>
      <c r="BJ43" s="227">
        <v>0</v>
      </c>
      <c r="BK43" s="227">
        <v>0</v>
      </c>
      <c r="BL43" s="227">
        <v>0</v>
      </c>
      <c r="BM43" s="227">
        <v>0</v>
      </c>
      <c r="BN43" s="227">
        <v>0</v>
      </c>
      <c r="BO43" s="227">
        <v>0</v>
      </c>
      <c r="BP43" s="227">
        <v>0</v>
      </c>
      <c r="BQ43" s="227">
        <v>0</v>
      </c>
      <c r="BR43" s="227">
        <v>0</v>
      </c>
      <c r="BS43" s="227">
        <v>0</v>
      </c>
      <c r="BT43" s="123">
        <v>0</v>
      </c>
      <c r="BU43" s="123">
        <v>0</v>
      </c>
      <c r="BV43" s="123">
        <v>0</v>
      </c>
      <c r="BW43" s="123">
        <v>0</v>
      </c>
      <c r="BX43" s="123">
        <v>0</v>
      </c>
      <c r="BY43" s="123">
        <v>0</v>
      </c>
      <c r="BZ43" s="227">
        <v>1</v>
      </c>
      <c r="CA43" s="227">
        <v>0</v>
      </c>
      <c r="CB43" s="227">
        <v>0</v>
      </c>
    </row>
    <row r="44" spans="1:81">
      <c r="A44" s="196">
        <v>43</v>
      </c>
      <c r="B44" s="190" t="s">
        <v>89</v>
      </c>
      <c r="C44" s="192"/>
      <c r="D44" s="191" t="s">
        <v>72</v>
      </c>
      <c r="E44" s="192" t="s">
        <v>127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1</v>
      </c>
      <c r="P44" s="72">
        <v>0</v>
      </c>
      <c r="Q44" s="72">
        <v>0</v>
      </c>
      <c r="R44" s="124">
        <v>5</v>
      </c>
      <c r="S44" s="124">
        <v>4</v>
      </c>
      <c r="T44" s="124">
        <v>3</v>
      </c>
      <c r="U44" s="234">
        <v>4</v>
      </c>
      <c r="V44" s="234">
        <v>4</v>
      </c>
      <c r="W44" s="234">
        <v>4</v>
      </c>
      <c r="X44" s="124">
        <v>5</v>
      </c>
      <c r="Y44" s="124">
        <v>4</v>
      </c>
      <c r="Z44" s="124">
        <v>4</v>
      </c>
      <c r="AA44" s="124">
        <v>2</v>
      </c>
      <c r="AB44" s="124">
        <v>4</v>
      </c>
      <c r="AC44" s="236">
        <v>3</v>
      </c>
      <c r="AD44" s="236">
        <v>4</v>
      </c>
      <c r="AE44" s="124">
        <v>4</v>
      </c>
      <c r="AF44" s="124">
        <v>4</v>
      </c>
      <c r="AG44" s="124">
        <v>4</v>
      </c>
      <c r="AH44" s="124">
        <v>4</v>
      </c>
      <c r="AI44" s="8"/>
      <c r="AJ44" s="227">
        <v>1</v>
      </c>
      <c r="AK44" s="227">
        <v>1</v>
      </c>
      <c r="AL44" s="227">
        <v>1</v>
      </c>
      <c r="AM44" s="227">
        <v>1</v>
      </c>
      <c r="AN44" s="123">
        <v>0</v>
      </c>
      <c r="AO44" s="123">
        <v>0</v>
      </c>
      <c r="AP44" s="123">
        <v>0</v>
      </c>
      <c r="AQ44" s="123">
        <v>0</v>
      </c>
      <c r="AR44" s="123">
        <v>1</v>
      </c>
      <c r="AS44" s="123">
        <v>0</v>
      </c>
      <c r="AT44" s="123">
        <v>1</v>
      </c>
      <c r="AU44" s="123">
        <v>1</v>
      </c>
      <c r="AV44" s="123">
        <v>0</v>
      </c>
      <c r="AW44" s="123">
        <v>0</v>
      </c>
      <c r="AX44" s="123">
        <v>1</v>
      </c>
      <c r="AY44" s="123">
        <v>0</v>
      </c>
      <c r="AZ44" s="123">
        <v>1</v>
      </c>
      <c r="BA44" s="123">
        <v>1</v>
      </c>
      <c r="BB44" s="123">
        <v>0</v>
      </c>
      <c r="BC44" s="123">
        <v>0</v>
      </c>
      <c r="BD44" s="123">
        <v>0</v>
      </c>
      <c r="BE44" s="123">
        <v>0</v>
      </c>
      <c r="BF44" s="123">
        <v>0</v>
      </c>
      <c r="BG44" s="123">
        <v>0</v>
      </c>
      <c r="BH44" s="227">
        <v>0</v>
      </c>
      <c r="BI44" s="227">
        <v>0</v>
      </c>
      <c r="BJ44" s="227">
        <v>0</v>
      </c>
      <c r="BK44" s="227">
        <v>1</v>
      </c>
      <c r="BL44" s="227">
        <v>0</v>
      </c>
      <c r="BM44" s="227">
        <v>0</v>
      </c>
      <c r="BN44" s="227">
        <v>0</v>
      </c>
      <c r="BO44" s="227">
        <v>0</v>
      </c>
      <c r="BP44" s="227">
        <v>0</v>
      </c>
      <c r="BQ44" s="227">
        <v>0</v>
      </c>
      <c r="BR44" s="227">
        <v>0</v>
      </c>
      <c r="BS44" s="227">
        <v>0</v>
      </c>
      <c r="BT44" s="123">
        <v>0</v>
      </c>
      <c r="BU44" s="123">
        <v>0</v>
      </c>
      <c r="BV44" s="123">
        <v>0</v>
      </c>
      <c r="BW44" s="123">
        <v>0</v>
      </c>
      <c r="BX44" s="123">
        <v>0</v>
      </c>
      <c r="BY44" s="123">
        <v>0</v>
      </c>
      <c r="BZ44" s="227">
        <v>0</v>
      </c>
      <c r="CA44" s="227">
        <v>0</v>
      </c>
      <c r="CB44" s="227">
        <v>0</v>
      </c>
    </row>
    <row r="45" spans="1:81">
      <c r="A45" s="196">
        <v>44</v>
      </c>
      <c r="B45" s="190" t="s">
        <v>62</v>
      </c>
      <c r="C45" s="192"/>
      <c r="D45" s="191" t="s">
        <v>39</v>
      </c>
      <c r="E45" s="192" t="s">
        <v>28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1</v>
      </c>
      <c r="L45" s="72">
        <v>0</v>
      </c>
      <c r="M45" s="72">
        <v>0</v>
      </c>
      <c r="N45" s="72">
        <v>1</v>
      </c>
      <c r="O45" s="72">
        <v>0</v>
      </c>
      <c r="P45" s="72">
        <v>0</v>
      </c>
      <c r="Q45" s="72">
        <v>0</v>
      </c>
      <c r="R45" s="124">
        <v>5</v>
      </c>
      <c r="S45" s="124">
        <v>4</v>
      </c>
      <c r="T45" s="124">
        <v>4</v>
      </c>
      <c r="U45" s="234">
        <v>5</v>
      </c>
      <c r="V45" s="234">
        <v>5</v>
      </c>
      <c r="W45" s="234">
        <v>4</v>
      </c>
      <c r="X45" s="124">
        <v>5</v>
      </c>
      <c r="Y45" s="124">
        <v>4</v>
      </c>
      <c r="Z45" s="124">
        <v>5</v>
      </c>
      <c r="AA45" s="124">
        <v>4</v>
      </c>
      <c r="AB45" s="124">
        <v>4</v>
      </c>
      <c r="AC45" s="236">
        <v>3</v>
      </c>
      <c r="AD45" s="236">
        <v>5</v>
      </c>
      <c r="AE45" s="124">
        <v>5</v>
      </c>
      <c r="AF45" s="124">
        <v>4</v>
      </c>
      <c r="AG45" s="124">
        <v>5</v>
      </c>
      <c r="AH45" s="124">
        <v>5</v>
      </c>
      <c r="AI45" s="8"/>
      <c r="AJ45" s="227">
        <v>2</v>
      </c>
      <c r="AK45" s="227">
        <v>0</v>
      </c>
      <c r="AL45" s="227">
        <v>0</v>
      </c>
      <c r="AM45" s="227">
        <v>0</v>
      </c>
      <c r="AN45" s="123">
        <v>0</v>
      </c>
      <c r="AO45" s="123">
        <v>0</v>
      </c>
      <c r="AP45" s="123">
        <v>0</v>
      </c>
      <c r="AQ45" s="123">
        <v>0</v>
      </c>
      <c r="AR45" s="123">
        <v>0</v>
      </c>
      <c r="AS45" s="123">
        <v>0</v>
      </c>
      <c r="AT45" s="123">
        <v>0</v>
      </c>
      <c r="AU45" s="123">
        <v>0</v>
      </c>
      <c r="AV45" s="123">
        <v>0</v>
      </c>
      <c r="AW45" s="123">
        <v>0</v>
      </c>
      <c r="AX45" s="123">
        <v>0</v>
      </c>
      <c r="AY45" s="123">
        <v>0</v>
      </c>
      <c r="AZ45" s="123">
        <v>0</v>
      </c>
      <c r="BA45" s="123">
        <v>0</v>
      </c>
      <c r="BB45" s="123">
        <v>0</v>
      </c>
      <c r="BC45" s="123">
        <v>0</v>
      </c>
      <c r="BD45" s="123">
        <v>0</v>
      </c>
      <c r="BE45" s="123">
        <v>0</v>
      </c>
      <c r="BF45" s="123">
        <v>0</v>
      </c>
      <c r="BG45" s="123">
        <v>0</v>
      </c>
      <c r="BH45" s="227">
        <v>0</v>
      </c>
      <c r="BI45" s="227">
        <v>0</v>
      </c>
      <c r="BJ45" s="227">
        <v>0</v>
      </c>
      <c r="BK45" s="227">
        <v>0</v>
      </c>
      <c r="BL45" s="227">
        <v>0</v>
      </c>
      <c r="BM45" s="227">
        <v>1</v>
      </c>
      <c r="BN45" s="227">
        <v>0</v>
      </c>
      <c r="BO45" s="227">
        <v>0</v>
      </c>
      <c r="BP45" s="227">
        <v>1</v>
      </c>
      <c r="BQ45" s="227">
        <v>1</v>
      </c>
      <c r="BR45" s="227">
        <v>1</v>
      </c>
      <c r="BS45" s="227">
        <v>0</v>
      </c>
      <c r="BT45" s="123">
        <v>0</v>
      </c>
      <c r="BU45" s="123">
        <v>0</v>
      </c>
      <c r="BV45" s="123">
        <v>1</v>
      </c>
      <c r="BW45" s="123">
        <v>0</v>
      </c>
      <c r="BX45" s="123">
        <v>0</v>
      </c>
      <c r="BY45" s="123">
        <v>0</v>
      </c>
      <c r="BZ45" s="227">
        <v>1</v>
      </c>
      <c r="CA45" s="227">
        <v>0</v>
      </c>
      <c r="CB45" s="227">
        <v>1</v>
      </c>
      <c r="CC45" s="112" t="s">
        <v>147</v>
      </c>
    </row>
    <row r="46" spans="1:81">
      <c r="A46" s="196">
        <v>45</v>
      </c>
      <c r="B46" s="190" t="s">
        <v>89</v>
      </c>
      <c r="C46" s="192"/>
      <c r="D46" s="191" t="s">
        <v>39</v>
      </c>
      <c r="E46" s="192" t="s">
        <v>132</v>
      </c>
      <c r="F46" s="72">
        <v>0</v>
      </c>
      <c r="G46" s="72">
        <v>0</v>
      </c>
      <c r="H46" s="72">
        <v>0</v>
      </c>
      <c r="I46" s="72">
        <v>1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1</v>
      </c>
      <c r="P46" s="72">
        <v>0</v>
      </c>
      <c r="Q46" s="72">
        <v>0</v>
      </c>
      <c r="R46" s="124">
        <v>3</v>
      </c>
      <c r="S46" s="124">
        <v>3</v>
      </c>
      <c r="T46" s="124">
        <v>4</v>
      </c>
      <c r="U46" s="234">
        <v>4</v>
      </c>
      <c r="V46" s="234">
        <v>4</v>
      </c>
      <c r="W46" s="234">
        <v>4</v>
      </c>
      <c r="X46" s="124">
        <v>4</v>
      </c>
      <c r="Y46" s="124">
        <v>3</v>
      </c>
      <c r="Z46" s="124">
        <v>4</v>
      </c>
      <c r="AA46" s="124">
        <v>3</v>
      </c>
      <c r="AB46" s="124">
        <v>3</v>
      </c>
      <c r="AC46" s="236">
        <v>3</v>
      </c>
      <c r="AD46" s="236">
        <v>4</v>
      </c>
      <c r="AE46" s="124">
        <v>5</v>
      </c>
      <c r="AF46" s="124">
        <v>5</v>
      </c>
      <c r="AG46" s="124">
        <v>4</v>
      </c>
      <c r="AH46" s="124">
        <v>4</v>
      </c>
      <c r="AI46" s="8"/>
      <c r="AJ46" s="227">
        <v>2</v>
      </c>
      <c r="AK46" s="227">
        <v>0</v>
      </c>
      <c r="AL46" s="227">
        <v>0</v>
      </c>
      <c r="AM46" s="227">
        <v>0</v>
      </c>
      <c r="AN46" s="123">
        <v>0</v>
      </c>
      <c r="AO46" s="123">
        <v>0</v>
      </c>
      <c r="AP46" s="123">
        <v>0</v>
      </c>
      <c r="AQ46" s="123">
        <v>0</v>
      </c>
      <c r="AR46" s="123">
        <v>0</v>
      </c>
      <c r="AS46" s="123">
        <v>0</v>
      </c>
      <c r="AT46" s="123">
        <v>0</v>
      </c>
      <c r="AU46" s="123">
        <v>0</v>
      </c>
      <c r="AV46" s="123">
        <v>0</v>
      </c>
      <c r="AW46" s="123">
        <v>0</v>
      </c>
      <c r="AX46" s="123">
        <v>0</v>
      </c>
      <c r="AY46" s="123">
        <v>0</v>
      </c>
      <c r="AZ46" s="123">
        <v>0</v>
      </c>
      <c r="BA46" s="123">
        <v>0</v>
      </c>
      <c r="BB46" s="123">
        <v>0</v>
      </c>
      <c r="BC46" s="123">
        <v>0</v>
      </c>
      <c r="BD46" s="123">
        <v>0</v>
      </c>
      <c r="BE46" s="123">
        <v>0</v>
      </c>
      <c r="BF46" s="123">
        <v>0</v>
      </c>
      <c r="BG46" s="123">
        <v>0</v>
      </c>
      <c r="BH46" s="227">
        <v>0</v>
      </c>
      <c r="BI46" s="227">
        <v>0</v>
      </c>
      <c r="BJ46" s="227">
        <v>0</v>
      </c>
      <c r="BK46" s="227">
        <v>0</v>
      </c>
      <c r="BL46" s="227">
        <v>1</v>
      </c>
      <c r="BM46" s="227">
        <v>1</v>
      </c>
      <c r="BN46" s="227">
        <v>0</v>
      </c>
      <c r="BO46" s="227">
        <v>1</v>
      </c>
      <c r="BP46" s="227">
        <v>1</v>
      </c>
      <c r="BQ46" s="227">
        <v>0</v>
      </c>
      <c r="BR46" s="227">
        <v>0</v>
      </c>
      <c r="BS46" s="227">
        <v>0</v>
      </c>
      <c r="BT46" s="123">
        <v>0</v>
      </c>
      <c r="BU46" s="123">
        <v>0</v>
      </c>
      <c r="BV46" s="123">
        <v>0</v>
      </c>
      <c r="BW46" s="123">
        <v>0</v>
      </c>
      <c r="BX46" s="123">
        <v>0</v>
      </c>
      <c r="BY46" s="123">
        <v>0</v>
      </c>
      <c r="BZ46" s="227">
        <v>0</v>
      </c>
      <c r="CA46" s="227">
        <v>0</v>
      </c>
      <c r="CB46" s="227">
        <v>0</v>
      </c>
    </row>
    <row r="47" spans="1:81">
      <c r="A47" s="196">
        <v>46</v>
      </c>
      <c r="B47" s="190" t="s">
        <v>62</v>
      </c>
      <c r="C47" s="192"/>
      <c r="D47" s="191" t="s">
        <v>17</v>
      </c>
      <c r="E47" s="192" t="s">
        <v>28</v>
      </c>
      <c r="F47" s="72">
        <v>0</v>
      </c>
      <c r="G47" s="72">
        <v>1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2">
        <v>0</v>
      </c>
      <c r="R47" s="124">
        <v>5</v>
      </c>
      <c r="S47" s="124">
        <v>3</v>
      </c>
      <c r="T47" s="124">
        <v>4</v>
      </c>
      <c r="U47" s="234">
        <v>5</v>
      </c>
      <c r="V47" s="234">
        <v>5</v>
      </c>
      <c r="W47" s="234">
        <v>4</v>
      </c>
      <c r="X47" s="124">
        <v>4</v>
      </c>
      <c r="Y47" s="124">
        <v>3</v>
      </c>
      <c r="Z47" s="124">
        <v>3</v>
      </c>
      <c r="AA47" s="124">
        <v>4</v>
      </c>
      <c r="AB47" s="124">
        <v>4</v>
      </c>
      <c r="AC47" s="236">
        <v>3</v>
      </c>
      <c r="AD47" s="236">
        <v>4</v>
      </c>
      <c r="AE47" s="124">
        <v>4</v>
      </c>
      <c r="AF47" s="124">
        <v>4</v>
      </c>
      <c r="AG47" s="124">
        <v>4</v>
      </c>
      <c r="AH47" s="124">
        <v>2</v>
      </c>
      <c r="AI47" s="8"/>
      <c r="AJ47" s="227">
        <v>2</v>
      </c>
      <c r="AK47" s="227">
        <v>0</v>
      </c>
      <c r="AL47" s="227">
        <v>0</v>
      </c>
      <c r="AM47" s="227">
        <v>0</v>
      </c>
      <c r="AN47" s="123">
        <v>0</v>
      </c>
      <c r="AO47" s="123">
        <v>0</v>
      </c>
      <c r="AP47" s="123">
        <v>0</v>
      </c>
      <c r="AQ47" s="123">
        <v>0</v>
      </c>
      <c r="AR47" s="123">
        <v>0</v>
      </c>
      <c r="AS47" s="123">
        <v>0</v>
      </c>
      <c r="AT47" s="123">
        <v>0</v>
      </c>
      <c r="AU47" s="123">
        <v>0</v>
      </c>
      <c r="AV47" s="123">
        <v>0</v>
      </c>
      <c r="AW47" s="123">
        <v>0</v>
      </c>
      <c r="AX47" s="123">
        <v>0</v>
      </c>
      <c r="AY47" s="123">
        <v>0</v>
      </c>
      <c r="AZ47" s="123">
        <v>0</v>
      </c>
      <c r="BA47" s="123">
        <v>0</v>
      </c>
      <c r="BB47" s="123">
        <v>0</v>
      </c>
      <c r="BC47" s="123">
        <v>0</v>
      </c>
      <c r="BD47" s="123">
        <v>0</v>
      </c>
      <c r="BE47" s="123">
        <v>0</v>
      </c>
      <c r="BF47" s="123">
        <v>0</v>
      </c>
      <c r="BG47" s="123">
        <v>0</v>
      </c>
      <c r="BH47" s="227">
        <v>1</v>
      </c>
      <c r="BI47" s="227">
        <v>1</v>
      </c>
      <c r="BJ47" s="227">
        <v>0</v>
      </c>
      <c r="BK47" s="227">
        <v>0</v>
      </c>
      <c r="BL47" s="227">
        <v>0</v>
      </c>
      <c r="BM47" s="227">
        <v>1</v>
      </c>
      <c r="BN47" s="227">
        <v>0</v>
      </c>
      <c r="BO47" s="227">
        <v>1</v>
      </c>
      <c r="BP47" s="227">
        <v>0</v>
      </c>
      <c r="BQ47" s="227">
        <v>0</v>
      </c>
      <c r="BR47" s="227">
        <v>0</v>
      </c>
      <c r="BS47" s="227">
        <v>0</v>
      </c>
      <c r="BT47" s="123">
        <v>0</v>
      </c>
      <c r="BU47" s="123">
        <v>0</v>
      </c>
      <c r="BV47" s="123">
        <v>0</v>
      </c>
      <c r="BW47" s="123">
        <v>0</v>
      </c>
      <c r="BX47" s="123">
        <v>0</v>
      </c>
      <c r="BY47" s="123">
        <v>0</v>
      </c>
      <c r="BZ47" s="227">
        <v>1</v>
      </c>
      <c r="CA47" s="227">
        <v>0</v>
      </c>
      <c r="CB47" s="227">
        <v>0</v>
      </c>
    </row>
    <row r="48" spans="1:81">
      <c r="A48" s="196">
        <v>47</v>
      </c>
      <c r="B48" s="190" t="s">
        <v>89</v>
      </c>
      <c r="C48" s="192"/>
      <c r="D48" s="191" t="s">
        <v>72</v>
      </c>
      <c r="E48" s="192" t="s">
        <v>127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1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2">
        <v>0</v>
      </c>
      <c r="R48" s="124">
        <v>4</v>
      </c>
      <c r="S48" s="124">
        <v>5</v>
      </c>
      <c r="T48" s="124">
        <v>4</v>
      </c>
      <c r="U48" s="234">
        <v>4</v>
      </c>
      <c r="V48" s="234">
        <v>4</v>
      </c>
      <c r="W48" s="234">
        <v>4</v>
      </c>
      <c r="X48" s="124">
        <v>5</v>
      </c>
      <c r="Y48" s="124">
        <v>3</v>
      </c>
      <c r="Z48" s="124">
        <v>4</v>
      </c>
      <c r="AA48" s="124">
        <v>3</v>
      </c>
      <c r="AB48" s="124">
        <v>3</v>
      </c>
      <c r="AC48" s="236">
        <v>2</v>
      </c>
      <c r="AD48" s="236">
        <v>5</v>
      </c>
      <c r="AE48" s="124">
        <v>5</v>
      </c>
      <c r="AF48" s="124">
        <v>5</v>
      </c>
      <c r="AG48" s="124">
        <v>5</v>
      </c>
      <c r="AH48" s="124">
        <v>1</v>
      </c>
      <c r="AI48" s="8"/>
      <c r="AJ48" s="227">
        <v>1</v>
      </c>
      <c r="AK48" s="227">
        <v>1</v>
      </c>
      <c r="AL48" s="227">
        <v>1</v>
      </c>
      <c r="AM48" s="227">
        <v>1</v>
      </c>
      <c r="AN48" s="123">
        <v>1</v>
      </c>
      <c r="AO48" s="123">
        <v>1</v>
      </c>
      <c r="AP48" s="123">
        <v>1</v>
      </c>
      <c r="AQ48" s="123">
        <v>1</v>
      </c>
      <c r="AR48" s="123">
        <v>1</v>
      </c>
      <c r="AS48" s="123">
        <v>1</v>
      </c>
      <c r="AT48" s="123">
        <v>1</v>
      </c>
      <c r="AU48" s="123">
        <v>1</v>
      </c>
      <c r="AV48" s="123">
        <v>1</v>
      </c>
      <c r="AW48" s="123">
        <v>1</v>
      </c>
      <c r="AX48" s="123">
        <v>1</v>
      </c>
      <c r="AY48" s="123">
        <v>1</v>
      </c>
      <c r="AZ48" s="123">
        <v>1</v>
      </c>
      <c r="BA48" s="123">
        <v>1</v>
      </c>
      <c r="BB48" s="123">
        <v>1</v>
      </c>
      <c r="BC48" s="123">
        <v>1</v>
      </c>
      <c r="BD48" s="123">
        <v>1</v>
      </c>
      <c r="BE48" s="123">
        <v>1</v>
      </c>
      <c r="BF48" s="123">
        <v>1</v>
      </c>
      <c r="BG48" s="123">
        <v>1</v>
      </c>
      <c r="BH48" s="227">
        <v>1</v>
      </c>
      <c r="BI48" s="227">
        <v>1</v>
      </c>
      <c r="BJ48" s="227">
        <v>1</v>
      </c>
      <c r="BK48" s="227">
        <v>1</v>
      </c>
      <c r="BL48" s="227">
        <v>1</v>
      </c>
      <c r="BM48" s="227">
        <v>1</v>
      </c>
      <c r="BN48" s="227">
        <v>1</v>
      </c>
      <c r="BO48" s="227">
        <v>1</v>
      </c>
      <c r="BP48" s="227">
        <v>1</v>
      </c>
      <c r="BQ48" s="227">
        <v>1</v>
      </c>
      <c r="BR48" s="227">
        <v>1</v>
      </c>
      <c r="BS48" s="227">
        <v>1</v>
      </c>
      <c r="BT48" s="123">
        <v>1</v>
      </c>
      <c r="BU48" s="123">
        <v>1</v>
      </c>
      <c r="BV48" s="123">
        <v>1</v>
      </c>
      <c r="BW48" s="123">
        <v>1</v>
      </c>
      <c r="BX48" s="123">
        <v>1</v>
      </c>
      <c r="BY48" s="123">
        <v>1</v>
      </c>
      <c r="BZ48" s="227">
        <v>1</v>
      </c>
      <c r="CA48" s="227">
        <v>1</v>
      </c>
      <c r="CB48" s="227">
        <v>0</v>
      </c>
    </row>
    <row r="49" spans="1:80">
      <c r="A49" s="196">
        <v>48</v>
      </c>
      <c r="B49" s="190" t="s">
        <v>89</v>
      </c>
      <c r="C49" s="192"/>
      <c r="D49" s="191" t="s">
        <v>72</v>
      </c>
      <c r="E49" s="192" t="s">
        <v>127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1</v>
      </c>
      <c r="L49" s="72">
        <v>0</v>
      </c>
      <c r="M49" s="72">
        <v>1</v>
      </c>
      <c r="N49" s="72">
        <v>0</v>
      </c>
      <c r="O49" s="72">
        <v>0</v>
      </c>
      <c r="P49" s="72">
        <v>0</v>
      </c>
      <c r="Q49" s="72">
        <v>0</v>
      </c>
      <c r="R49" s="124">
        <v>4</v>
      </c>
      <c r="S49" s="124">
        <v>4</v>
      </c>
      <c r="T49" s="124">
        <v>3</v>
      </c>
      <c r="U49" s="234">
        <v>4</v>
      </c>
      <c r="V49" s="234">
        <v>4</v>
      </c>
      <c r="W49" s="234">
        <v>4</v>
      </c>
      <c r="X49" s="124">
        <v>4</v>
      </c>
      <c r="Y49" s="124">
        <v>4</v>
      </c>
      <c r="Z49" s="124">
        <v>4</v>
      </c>
      <c r="AA49" s="124">
        <v>4</v>
      </c>
      <c r="AB49" s="124">
        <v>4</v>
      </c>
      <c r="AC49" s="236">
        <v>3</v>
      </c>
      <c r="AD49" s="236">
        <v>4</v>
      </c>
      <c r="AE49" s="124">
        <v>4</v>
      </c>
      <c r="AF49" s="124">
        <v>4</v>
      </c>
      <c r="AG49" s="124">
        <v>4</v>
      </c>
      <c r="AH49" s="124">
        <v>4</v>
      </c>
      <c r="AI49" s="8"/>
      <c r="AJ49" s="227">
        <v>1</v>
      </c>
      <c r="AK49" s="227">
        <v>1</v>
      </c>
      <c r="AL49" s="227">
        <v>1</v>
      </c>
      <c r="AM49" s="227">
        <v>1</v>
      </c>
      <c r="AN49" s="123">
        <v>1</v>
      </c>
      <c r="AO49" s="123">
        <v>0</v>
      </c>
      <c r="AP49" s="123">
        <v>1</v>
      </c>
      <c r="AQ49" s="123">
        <v>1</v>
      </c>
      <c r="AR49" s="123">
        <v>1</v>
      </c>
      <c r="AS49" s="123">
        <v>1</v>
      </c>
      <c r="AT49" s="123">
        <v>1</v>
      </c>
      <c r="AU49" s="123">
        <v>1</v>
      </c>
      <c r="AV49" s="123">
        <v>1</v>
      </c>
      <c r="AW49" s="123">
        <v>0</v>
      </c>
      <c r="AX49" s="123">
        <v>1</v>
      </c>
      <c r="AY49" s="123">
        <v>1</v>
      </c>
      <c r="AZ49" s="123">
        <v>1</v>
      </c>
      <c r="BA49" s="123">
        <v>1</v>
      </c>
      <c r="BB49" s="123">
        <v>1</v>
      </c>
      <c r="BC49" s="123">
        <v>0</v>
      </c>
      <c r="BD49" s="123">
        <v>0</v>
      </c>
      <c r="BE49" s="123">
        <v>0</v>
      </c>
      <c r="BF49" s="123">
        <v>0</v>
      </c>
      <c r="BG49" s="123">
        <v>1</v>
      </c>
      <c r="BH49" s="227">
        <v>1</v>
      </c>
      <c r="BI49" s="227">
        <v>1</v>
      </c>
      <c r="BJ49" s="227">
        <v>1</v>
      </c>
      <c r="BK49" s="227">
        <v>1</v>
      </c>
      <c r="BL49" s="227">
        <v>1</v>
      </c>
      <c r="BM49" s="227">
        <v>0</v>
      </c>
      <c r="BN49" s="227">
        <v>0</v>
      </c>
      <c r="BO49" s="227">
        <v>0</v>
      </c>
      <c r="BP49" s="227">
        <v>1</v>
      </c>
      <c r="BQ49" s="227">
        <v>1</v>
      </c>
      <c r="BR49" s="227">
        <v>0</v>
      </c>
      <c r="BS49" s="227">
        <v>0</v>
      </c>
      <c r="BT49" s="123">
        <v>1</v>
      </c>
      <c r="BU49" s="123">
        <v>0</v>
      </c>
      <c r="BV49" s="123">
        <v>1</v>
      </c>
      <c r="BW49" s="123">
        <v>1</v>
      </c>
      <c r="BX49" s="123">
        <v>0</v>
      </c>
      <c r="BY49" s="123">
        <v>0</v>
      </c>
      <c r="BZ49" s="227">
        <v>1</v>
      </c>
      <c r="CA49" s="227">
        <v>1</v>
      </c>
      <c r="CB49" s="227">
        <v>0</v>
      </c>
    </row>
    <row r="50" spans="1:80">
      <c r="A50" s="196">
        <v>49</v>
      </c>
      <c r="B50" s="190" t="s">
        <v>62</v>
      </c>
      <c r="C50" s="192"/>
      <c r="D50" s="191" t="s">
        <v>39</v>
      </c>
      <c r="E50" s="192" t="s">
        <v>28</v>
      </c>
      <c r="F50" s="72">
        <v>1</v>
      </c>
      <c r="G50" s="72">
        <v>1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72">
        <v>0</v>
      </c>
      <c r="R50" s="124">
        <v>5</v>
      </c>
      <c r="S50" s="124">
        <v>5</v>
      </c>
      <c r="T50" s="124">
        <v>5</v>
      </c>
      <c r="U50" s="234">
        <v>5</v>
      </c>
      <c r="V50" s="234">
        <v>5</v>
      </c>
      <c r="W50" s="234">
        <v>5</v>
      </c>
      <c r="X50" s="124">
        <v>5</v>
      </c>
      <c r="Y50" s="124">
        <v>5</v>
      </c>
      <c r="Z50" s="124">
        <v>5</v>
      </c>
      <c r="AA50" s="124">
        <v>5</v>
      </c>
      <c r="AB50" s="124">
        <v>5</v>
      </c>
      <c r="AC50" s="236">
        <v>3</v>
      </c>
      <c r="AD50" s="236">
        <v>4</v>
      </c>
      <c r="AE50" s="124">
        <v>5</v>
      </c>
      <c r="AF50" s="124">
        <v>5</v>
      </c>
      <c r="AG50" s="124">
        <v>5</v>
      </c>
      <c r="AH50" s="124">
        <v>5</v>
      </c>
      <c r="AI50" s="8"/>
      <c r="AJ50" s="227">
        <v>1</v>
      </c>
      <c r="AK50" s="227">
        <v>1</v>
      </c>
      <c r="AL50" s="227">
        <v>1</v>
      </c>
      <c r="AM50" s="227">
        <v>1</v>
      </c>
      <c r="AN50" s="123">
        <v>0</v>
      </c>
      <c r="AO50" s="123">
        <v>0</v>
      </c>
      <c r="AP50" s="123">
        <v>0</v>
      </c>
      <c r="AQ50" s="123">
        <v>0</v>
      </c>
      <c r="AR50" s="123">
        <v>0</v>
      </c>
      <c r="AS50" s="123">
        <v>0</v>
      </c>
      <c r="AT50" s="123">
        <v>0</v>
      </c>
      <c r="AU50" s="123">
        <v>0</v>
      </c>
      <c r="AV50" s="123">
        <v>0</v>
      </c>
      <c r="AW50" s="123">
        <v>0</v>
      </c>
      <c r="AX50" s="123">
        <v>0</v>
      </c>
      <c r="AY50" s="123">
        <v>0</v>
      </c>
      <c r="AZ50" s="123">
        <v>1</v>
      </c>
      <c r="BA50" s="123">
        <v>0</v>
      </c>
      <c r="BB50" s="123">
        <v>0</v>
      </c>
      <c r="BC50" s="123">
        <v>0</v>
      </c>
      <c r="BD50" s="123">
        <v>0</v>
      </c>
      <c r="BE50" s="123">
        <v>0</v>
      </c>
      <c r="BF50" s="123">
        <v>0</v>
      </c>
      <c r="BG50" s="123">
        <v>0</v>
      </c>
      <c r="BH50" s="227">
        <v>0</v>
      </c>
      <c r="BI50" s="227">
        <v>0</v>
      </c>
      <c r="BJ50" s="227">
        <v>0</v>
      </c>
      <c r="BK50" s="227">
        <v>0</v>
      </c>
      <c r="BL50" s="227">
        <v>0</v>
      </c>
      <c r="BM50" s="227">
        <v>0</v>
      </c>
      <c r="BN50" s="227">
        <v>0</v>
      </c>
      <c r="BO50" s="227">
        <v>1</v>
      </c>
      <c r="BP50" s="227">
        <v>0</v>
      </c>
      <c r="BQ50" s="227">
        <v>0</v>
      </c>
      <c r="BR50" s="227">
        <v>0</v>
      </c>
      <c r="BS50" s="227">
        <v>0</v>
      </c>
      <c r="BT50" s="123">
        <v>0</v>
      </c>
      <c r="BU50" s="123">
        <v>0</v>
      </c>
      <c r="BV50" s="123">
        <v>0</v>
      </c>
      <c r="BW50" s="123">
        <v>1</v>
      </c>
      <c r="BX50" s="123">
        <v>0</v>
      </c>
      <c r="BY50" s="123">
        <v>0</v>
      </c>
      <c r="BZ50" s="227">
        <v>1</v>
      </c>
      <c r="CA50" s="227">
        <v>0</v>
      </c>
      <c r="CB50" s="227">
        <v>0</v>
      </c>
    </row>
    <row r="51" spans="1:80">
      <c r="A51" s="196">
        <v>50</v>
      </c>
      <c r="B51" s="190" t="s">
        <v>64</v>
      </c>
      <c r="C51" s="192"/>
      <c r="D51" s="191" t="s">
        <v>148</v>
      </c>
      <c r="E51" s="192" t="s">
        <v>17</v>
      </c>
      <c r="F51" s="72">
        <v>1</v>
      </c>
      <c r="G51" s="72">
        <v>0</v>
      </c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  <c r="Q51" s="72">
        <v>0</v>
      </c>
      <c r="R51" s="124">
        <v>4</v>
      </c>
      <c r="S51" s="124">
        <v>4</v>
      </c>
      <c r="T51" s="124">
        <v>2</v>
      </c>
      <c r="U51" s="234">
        <v>5</v>
      </c>
      <c r="V51" s="234">
        <v>5</v>
      </c>
      <c r="W51" s="234">
        <v>5</v>
      </c>
      <c r="X51" s="124">
        <v>5</v>
      </c>
      <c r="Y51" s="124">
        <v>5</v>
      </c>
      <c r="Z51" s="124">
        <v>5</v>
      </c>
      <c r="AA51" s="124">
        <v>5</v>
      </c>
      <c r="AB51" s="124">
        <v>5</v>
      </c>
      <c r="AC51" s="236">
        <v>5</v>
      </c>
      <c r="AD51" s="236">
        <v>5</v>
      </c>
      <c r="AE51" s="124">
        <v>5</v>
      </c>
      <c r="AF51" s="124">
        <v>5</v>
      </c>
      <c r="AG51" s="124">
        <v>5</v>
      </c>
      <c r="AH51" s="124">
        <v>5</v>
      </c>
      <c r="AI51" s="8"/>
      <c r="AJ51" s="227">
        <v>2</v>
      </c>
      <c r="AK51" s="227">
        <v>0</v>
      </c>
      <c r="AL51" s="227">
        <v>0</v>
      </c>
      <c r="AM51" s="227">
        <v>0</v>
      </c>
      <c r="AN51" s="123">
        <v>0</v>
      </c>
      <c r="AO51" s="123">
        <v>0</v>
      </c>
      <c r="AP51" s="123">
        <v>0</v>
      </c>
      <c r="AQ51" s="123">
        <v>0</v>
      </c>
      <c r="AR51" s="123">
        <v>0</v>
      </c>
      <c r="AS51" s="123">
        <v>0</v>
      </c>
      <c r="AT51" s="123">
        <v>0</v>
      </c>
      <c r="AU51" s="123">
        <v>0</v>
      </c>
      <c r="AV51" s="123">
        <v>0</v>
      </c>
      <c r="AW51" s="123">
        <v>0</v>
      </c>
      <c r="AX51" s="123">
        <v>0</v>
      </c>
      <c r="AY51" s="123">
        <v>0</v>
      </c>
      <c r="AZ51" s="123">
        <v>0</v>
      </c>
      <c r="BA51" s="123">
        <v>0</v>
      </c>
      <c r="BB51" s="123">
        <v>1</v>
      </c>
      <c r="BC51" s="123">
        <v>0</v>
      </c>
      <c r="BD51" s="123">
        <v>1</v>
      </c>
      <c r="BE51" s="123">
        <v>0</v>
      </c>
      <c r="BF51" s="123">
        <v>0</v>
      </c>
      <c r="BG51" s="123">
        <v>0</v>
      </c>
      <c r="BH51" s="227">
        <v>1</v>
      </c>
      <c r="BI51" s="227">
        <v>1</v>
      </c>
      <c r="BJ51" s="227">
        <v>0</v>
      </c>
      <c r="BK51" s="227">
        <v>0</v>
      </c>
      <c r="BL51" s="227">
        <v>0</v>
      </c>
      <c r="BM51" s="227">
        <v>0</v>
      </c>
      <c r="BN51" s="227">
        <v>0</v>
      </c>
      <c r="BO51" s="227">
        <v>0</v>
      </c>
      <c r="BP51" s="227">
        <v>1</v>
      </c>
      <c r="BQ51" s="227">
        <v>1</v>
      </c>
      <c r="BR51" s="227">
        <v>0</v>
      </c>
      <c r="BS51" s="227">
        <v>0</v>
      </c>
      <c r="BT51" s="123">
        <v>1</v>
      </c>
      <c r="BU51" s="123">
        <v>0</v>
      </c>
      <c r="BV51" s="123">
        <v>0</v>
      </c>
      <c r="BW51" s="123">
        <v>0</v>
      </c>
      <c r="BX51" s="123">
        <v>0</v>
      </c>
      <c r="BY51" s="123">
        <v>1</v>
      </c>
      <c r="BZ51" s="227">
        <v>0</v>
      </c>
      <c r="CA51" s="227">
        <v>0</v>
      </c>
      <c r="CB51" s="227">
        <v>0</v>
      </c>
    </row>
    <row r="52" spans="1:80">
      <c r="A52" s="196">
        <v>51</v>
      </c>
      <c r="B52" s="190" t="s">
        <v>89</v>
      </c>
      <c r="C52" s="192"/>
      <c r="D52" s="191" t="s">
        <v>72</v>
      </c>
      <c r="E52" s="192" t="s">
        <v>127</v>
      </c>
      <c r="F52" s="72">
        <v>0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  <c r="P52" s="72">
        <v>0</v>
      </c>
      <c r="Q52" s="72">
        <v>0</v>
      </c>
      <c r="R52" s="124">
        <v>5</v>
      </c>
      <c r="S52" s="124">
        <v>3</v>
      </c>
      <c r="T52" s="124">
        <v>5</v>
      </c>
      <c r="U52" s="234">
        <v>4</v>
      </c>
      <c r="V52" s="234">
        <v>4</v>
      </c>
      <c r="W52" s="234">
        <v>4</v>
      </c>
      <c r="X52" s="124">
        <v>2</v>
      </c>
      <c r="Y52" s="124">
        <v>2</v>
      </c>
      <c r="Z52" s="124">
        <v>5</v>
      </c>
      <c r="AA52" s="124">
        <v>4</v>
      </c>
      <c r="AB52" s="124">
        <v>3</v>
      </c>
      <c r="AC52" s="236">
        <v>4</v>
      </c>
      <c r="AD52" s="236">
        <v>5</v>
      </c>
      <c r="AE52" s="124">
        <v>5</v>
      </c>
      <c r="AF52" s="124">
        <v>5</v>
      </c>
      <c r="AG52" s="124">
        <v>5</v>
      </c>
      <c r="AH52" s="124">
        <v>4</v>
      </c>
      <c r="AI52" s="8"/>
      <c r="AJ52" s="227">
        <v>1</v>
      </c>
      <c r="AK52" s="227">
        <v>1</v>
      </c>
      <c r="AL52" s="227">
        <v>1</v>
      </c>
      <c r="AM52" s="227">
        <v>1</v>
      </c>
      <c r="AN52" s="123">
        <v>0</v>
      </c>
      <c r="AO52" s="123">
        <v>0</v>
      </c>
      <c r="AP52" s="123">
        <v>0</v>
      </c>
      <c r="AQ52" s="123">
        <v>0</v>
      </c>
      <c r="AR52" s="123">
        <v>0</v>
      </c>
      <c r="AS52" s="123">
        <v>0</v>
      </c>
      <c r="AT52" s="123">
        <v>0</v>
      </c>
      <c r="AU52" s="123">
        <v>1</v>
      </c>
      <c r="AV52" s="123">
        <v>0</v>
      </c>
      <c r="AW52" s="123">
        <v>0</v>
      </c>
      <c r="AX52" s="123">
        <v>0</v>
      </c>
      <c r="AY52" s="123">
        <v>0</v>
      </c>
      <c r="AZ52" s="123">
        <v>0</v>
      </c>
      <c r="BA52" s="123">
        <v>0</v>
      </c>
      <c r="BB52" s="123">
        <v>0</v>
      </c>
      <c r="BC52" s="123">
        <v>0</v>
      </c>
      <c r="BD52" s="123">
        <v>0</v>
      </c>
      <c r="BE52" s="123">
        <v>1</v>
      </c>
      <c r="BF52" s="123">
        <v>0</v>
      </c>
      <c r="BG52" s="123">
        <v>1</v>
      </c>
      <c r="BH52" s="227">
        <v>0</v>
      </c>
      <c r="BI52" s="227">
        <v>0</v>
      </c>
      <c r="BJ52" s="227">
        <v>1</v>
      </c>
      <c r="BK52" s="227">
        <v>0</v>
      </c>
      <c r="BL52" s="227">
        <v>0</v>
      </c>
      <c r="BM52" s="227">
        <v>0</v>
      </c>
      <c r="BN52" s="227">
        <v>0</v>
      </c>
      <c r="BO52" s="227">
        <v>0</v>
      </c>
      <c r="BP52" s="227">
        <v>1</v>
      </c>
      <c r="BQ52" s="227">
        <v>0</v>
      </c>
      <c r="BR52" s="227">
        <v>0</v>
      </c>
      <c r="BS52" s="227">
        <v>0</v>
      </c>
      <c r="BT52" s="123">
        <v>0</v>
      </c>
      <c r="BU52" s="123">
        <v>0</v>
      </c>
      <c r="BV52" s="123">
        <v>0</v>
      </c>
      <c r="BW52" s="123">
        <v>0</v>
      </c>
      <c r="BX52" s="123">
        <v>0</v>
      </c>
      <c r="BY52" s="123">
        <v>0</v>
      </c>
      <c r="BZ52" s="227">
        <v>0</v>
      </c>
      <c r="CA52" s="227">
        <v>0</v>
      </c>
      <c r="CB52" s="227">
        <v>0</v>
      </c>
    </row>
    <row r="53" spans="1:80">
      <c r="A53" s="196">
        <v>52</v>
      </c>
      <c r="B53" s="190" t="s">
        <v>89</v>
      </c>
      <c r="C53" s="192"/>
      <c r="D53" s="191" t="s">
        <v>72</v>
      </c>
      <c r="E53" s="192" t="s">
        <v>127</v>
      </c>
      <c r="F53" s="72">
        <v>0</v>
      </c>
      <c r="G53" s="72">
        <v>0</v>
      </c>
      <c r="H53" s="72">
        <v>0</v>
      </c>
      <c r="I53" s="72">
        <v>0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  <c r="O53" s="72">
        <v>0</v>
      </c>
      <c r="P53" s="72">
        <v>0</v>
      </c>
      <c r="Q53" s="72">
        <v>0</v>
      </c>
      <c r="R53" s="124">
        <v>5</v>
      </c>
      <c r="S53" s="124">
        <v>3</v>
      </c>
      <c r="T53" s="124">
        <v>5</v>
      </c>
      <c r="U53" s="234">
        <v>4</v>
      </c>
      <c r="V53" s="234">
        <v>4</v>
      </c>
      <c r="W53" s="234">
        <v>4</v>
      </c>
      <c r="X53" s="124">
        <v>2</v>
      </c>
      <c r="Y53" s="124">
        <v>2</v>
      </c>
      <c r="Z53" s="124">
        <v>5</v>
      </c>
      <c r="AA53" s="124">
        <v>4</v>
      </c>
      <c r="AB53" s="124">
        <v>3</v>
      </c>
      <c r="AC53" s="236">
        <v>4</v>
      </c>
      <c r="AD53" s="236">
        <v>5</v>
      </c>
      <c r="AE53" s="124">
        <v>5</v>
      </c>
      <c r="AF53" s="124">
        <v>5</v>
      </c>
      <c r="AG53" s="124">
        <v>5</v>
      </c>
      <c r="AH53" s="124">
        <v>4</v>
      </c>
      <c r="AI53" s="8"/>
      <c r="AJ53" s="227">
        <v>1</v>
      </c>
      <c r="AK53" s="227">
        <v>1</v>
      </c>
      <c r="AL53" s="227">
        <v>1</v>
      </c>
      <c r="AM53" s="227">
        <v>1</v>
      </c>
      <c r="AN53" s="123">
        <v>0</v>
      </c>
      <c r="AO53" s="123">
        <v>0</v>
      </c>
      <c r="AP53" s="123">
        <v>0</v>
      </c>
      <c r="AQ53" s="123">
        <v>0</v>
      </c>
      <c r="AR53" s="123">
        <v>0</v>
      </c>
      <c r="AS53" s="123">
        <v>0</v>
      </c>
      <c r="AT53" s="123">
        <v>0</v>
      </c>
      <c r="AU53" s="123">
        <v>1</v>
      </c>
      <c r="AV53" s="123">
        <v>0</v>
      </c>
      <c r="AW53" s="123">
        <v>0</v>
      </c>
      <c r="AX53" s="123">
        <v>0</v>
      </c>
      <c r="AY53" s="123">
        <v>0</v>
      </c>
      <c r="AZ53" s="123">
        <v>0</v>
      </c>
      <c r="BA53" s="123">
        <v>0</v>
      </c>
      <c r="BB53" s="123">
        <v>0</v>
      </c>
      <c r="BC53" s="123">
        <v>0</v>
      </c>
      <c r="BD53" s="123">
        <v>0</v>
      </c>
      <c r="BE53" s="123">
        <v>1</v>
      </c>
      <c r="BF53" s="123">
        <v>0</v>
      </c>
      <c r="BG53" s="123">
        <v>1</v>
      </c>
      <c r="BH53" s="227">
        <v>0</v>
      </c>
      <c r="BI53" s="227">
        <v>0</v>
      </c>
      <c r="BJ53" s="227">
        <v>1</v>
      </c>
      <c r="BK53" s="227">
        <v>0</v>
      </c>
      <c r="BL53" s="227">
        <v>0</v>
      </c>
      <c r="BM53" s="227">
        <v>0</v>
      </c>
      <c r="BN53" s="227">
        <v>0</v>
      </c>
      <c r="BO53" s="227">
        <v>0</v>
      </c>
      <c r="BP53" s="227">
        <v>1</v>
      </c>
      <c r="BQ53" s="227">
        <v>0</v>
      </c>
      <c r="BR53" s="227">
        <v>0</v>
      </c>
      <c r="BS53" s="227">
        <v>0</v>
      </c>
      <c r="BT53" s="123">
        <v>0</v>
      </c>
      <c r="BU53" s="123">
        <v>0</v>
      </c>
      <c r="BV53" s="123">
        <v>0</v>
      </c>
      <c r="BW53" s="123">
        <v>0</v>
      </c>
      <c r="BX53" s="123">
        <v>0</v>
      </c>
      <c r="BY53" s="123">
        <v>0</v>
      </c>
      <c r="BZ53" s="227">
        <v>0</v>
      </c>
      <c r="CA53" s="227">
        <v>0</v>
      </c>
      <c r="CB53" s="227">
        <v>0</v>
      </c>
    </row>
    <row r="54" spans="1:80">
      <c r="A54" s="196">
        <v>53</v>
      </c>
      <c r="B54" s="190" t="s">
        <v>89</v>
      </c>
      <c r="C54" s="192"/>
      <c r="D54" s="191" t="s">
        <v>72</v>
      </c>
      <c r="E54" s="192" t="s">
        <v>127</v>
      </c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  <c r="P54" s="72">
        <v>0</v>
      </c>
      <c r="Q54" s="72">
        <v>0</v>
      </c>
      <c r="R54" s="124">
        <v>5</v>
      </c>
      <c r="S54" s="124">
        <v>3</v>
      </c>
      <c r="T54" s="124">
        <v>5</v>
      </c>
      <c r="U54" s="234">
        <v>4</v>
      </c>
      <c r="V54" s="234">
        <v>4</v>
      </c>
      <c r="W54" s="234">
        <v>4</v>
      </c>
      <c r="X54" s="124">
        <v>2</v>
      </c>
      <c r="Y54" s="124">
        <v>2</v>
      </c>
      <c r="Z54" s="124">
        <v>5</v>
      </c>
      <c r="AA54" s="124">
        <v>4</v>
      </c>
      <c r="AB54" s="124">
        <v>3</v>
      </c>
      <c r="AC54" s="236">
        <v>4</v>
      </c>
      <c r="AD54" s="236">
        <v>5</v>
      </c>
      <c r="AE54" s="124">
        <v>5</v>
      </c>
      <c r="AF54" s="124">
        <v>5</v>
      </c>
      <c r="AG54" s="124">
        <v>5</v>
      </c>
      <c r="AH54" s="124">
        <v>4</v>
      </c>
      <c r="AI54" s="8"/>
      <c r="AJ54" s="227">
        <v>1</v>
      </c>
      <c r="AK54" s="227">
        <v>1</v>
      </c>
      <c r="AL54" s="227">
        <v>1</v>
      </c>
      <c r="AM54" s="227">
        <v>1</v>
      </c>
      <c r="AN54" s="123">
        <v>0</v>
      </c>
      <c r="AO54" s="123">
        <v>0</v>
      </c>
      <c r="AP54" s="123">
        <v>0</v>
      </c>
      <c r="AQ54" s="123">
        <v>0</v>
      </c>
      <c r="AR54" s="123">
        <v>0</v>
      </c>
      <c r="AS54" s="123">
        <v>0</v>
      </c>
      <c r="AT54" s="123">
        <v>0</v>
      </c>
      <c r="AU54" s="123">
        <v>1</v>
      </c>
      <c r="AV54" s="123">
        <v>0</v>
      </c>
      <c r="AW54" s="123">
        <v>0</v>
      </c>
      <c r="AX54" s="123">
        <v>0</v>
      </c>
      <c r="AY54" s="123">
        <v>0</v>
      </c>
      <c r="AZ54" s="123">
        <v>0</v>
      </c>
      <c r="BA54" s="123">
        <v>0</v>
      </c>
      <c r="BB54" s="123">
        <v>0</v>
      </c>
      <c r="BC54" s="123">
        <v>0</v>
      </c>
      <c r="BD54" s="123">
        <v>0</v>
      </c>
      <c r="BE54" s="123">
        <v>1</v>
      </c>
      <c r="BF54" s="123">
        <v>0</v>
      </c>
      <c r="BG54" s="123">
        <v>1</v>
      </c>
      <c r="BH54" s="227">
        <v>0</v>
      </c>
      <c r="BI54" s="227">
        <v>0</v>
      </c>
      <c r="BJ54" s="227">
        <v>1</v>
      </c>
      <c r="BK54" s="227">
        <v>0</v>
      </c>
      <c r="BL54" s="227">
        <v>0</v>
      </c>
      <c r="BM54" s="227">
        <v>0</v>
      </c>
      <c r="BN54" s="227">
        <v>0</v>
      </c>
      <c r="BO54" s="227">
        <v>0</v>
      </c>
      <c r="BP54" s="227">
        <v>1</v>
      </c>
      <c r="BQ54" s="227">
        <v>0</v>
      </c>
      <c r="BR54" s="227">
        <v>0</v>
      </c>
      <c r="BS54" s="227">
        <v>0</v>
      </c>
      <c r="BT54" s="123">
        <v>0</v>
      </c>
      <c r="BU54" s="123">
        <v>0</v>
      </c>
      <c r="BV54" s="123">
        <v>0</v>
      </c>
      <c r="BW54" s="123">
        <v>0</v>
      </c>
      <c r="BX54" s="123">
        <v>0</v>
      </c>
      <c r="BY54" s="123">
        <v>0</v>
      </c>
      <c r="BZ54" s="227">
        <v>0</v>
      </c>
      <c r="CA54" s="227">
        <v>0</v>
      </c>
      <c r="CB54" s="227">
        <v>0</v>
      </c>
    </row>
    <row r="55" spans="1:80">
      <c r="A55" s="196">
        <v>54</v>
      </c>
      <c r="B55" s="190" t="s">
        <v>89</v>
      </c>
      <c r="C55" s="192"/>
      <c r="D55" s="191" t="s">
        <v>72</v>
      </c>
      <c r="E55" s="192" t="s">
        <v>127</v>
      </c>
      <c r="F55" s="72">
        <v>0</v>
      </c>
      <c r="G55" s="72">
        <v>0</v>
      </c>
      <c r="H55" s="72">
        <v>0</v>
      </c>
      <c r="I55" s="72">
        <v>0</v>
      </c>
      <c r="J55" s="72">
        <v>0</v>
      </c>
      <c r="K55" s="72">
        <v>0</v>
      </c>
      <c r="L55" s="72">
        <v>0</v>
      </c>
      <c r="M55" s="72">
        <v>0</v>
      </c>
      <c r="N55" s="72">
        <v>0</v>
      </c>
      <c r="O55" s="72">
        <v>0</v>
      </c>
      <c r="P55" s="72">
        <v>0</v>
      </c>
      <c r="Q55" s="72">
        <v>0</v>
      </c>
      <c r="R55" s="124">
        <v>5</v>
      </c>
      <c r="S55" s="124">
        <v>3</v>
      </c>
      <c r="T55" s="124">
        <v>5</v>
      </c>
      <c r="U55" s="234">
        <v>4</v>
      </c>
      <c r="V55" s="234">
        <v>4</v>
      </c>
      <c r="W55" s="234">
        <v>4</v>
      </c>
      <c r="X55" s="124">
        <v>2</v>
      </c>
      <c r="Y55" s="124">
        <v>2</v>
      </c>
      <c r="Z55" s="124">
        <v>5</v>
      </c>
      <c r="AA55" s="124">
        <v>4</v>
      </c>
      <c r="AB55" s="124">
        <v>3</v>
      </c>
      <c r="AC55" s="236">
        <v>4</v>
      </c>
      <c r="AD55" s="236">
        <v>5</v>
      </c>
      <c r="AE55" s="124">
        <v>5</v>
      </c>
      <c r="AF55" s="124">
        <v>5</v>
      </c>
      <c r="AG55" s="124">
        <v>5</v>
      </c>
      <c r="AH55" s="124">
        <v>4</v>
      </c>
      <c r="AI55" s="8"/>
      <c r="AJ55" s="227">
        <v>1</v>
      </c>
      <c r="AK55" s="227">
        <v>1</v>
      </c>
      <c r="AL55" s="227">
        <v>1</v>
      </c>
      <c r="AM55" s="227">
        <v>1</v>
      </c>
      <c r="AN55" s="123">
        <v>0</v>
      </c>
      <c r="AO55" s="123">
        <v>0</v>
      </c>
      <c r="AP55" s="123">
        <v>0</v>
      </c>
      <c r="AQ55" s="123">
        <v>0</v>
      </c>
      <c r="AR55" s="123">
        <v>0</v>
      </c>
      <c r="AS55" s="123">
        <v>0</v>
      </c>
      <c r="AT55" s="123">
        <v>0</v>
      </c>
      <c r="AU55" s="123">
        <v>1</v>
      </c>
      <c r="AV55" s="123">
        <v>0</v>
      </c>
      <c r="AW55" s="123">
        <v>0</v>
      </c>
      <c r="AX55" s="123">
        <v>0</v>
      </c>
      <c r="AY55" s="123">
        <v>0</v>
      </c>
      <c r="AZ55" s="123">
        <v>0</v>
      </c>
      <c r="BA55" s="123">
        <v>0</v>
      </c>
      <c r="BB55" s="123">
        <v>0</v>
      </c>
      <c r="BC55" s="123">
        <v>0</v>
      </c>
      <c r="BD55" s="123">
        <v>0</v>
      </c>
      <c r="BE55" s="123">
        <v>1</v>
      </c>
      <c r="BF55" s="123">
        <v>0</v>
      </c>
      <c r="BG55" s="123">
        <v>1</v>
      </c>
      <c r="BH55" s="227">
        <v>0</v>
      </c>
      <c r="BI55" s="227">
        <v>0</v>
      </c>
      <c r="BJ55" s="227">
        <v>1</v>
      </c>
      <c r="BK55" s="227">
        <v>0</v>
      </c>
      <c r="BL55" s="227">
        <v>0</v>
      </c>
      <c r="BM55" s="227">
        <v>0</v>
      </c>
      <c r="BN55" s="227">
        <v>0</v>
      </c>
      <c r="BO55" s="227">
        <v>0</v>
      </c>
      <c r="BP55" s="227">
        <v>1</v>
      </c>
      <c r="BQ55" s="227">
        <v>0</v>
      </c>
      <c r="BR55" s="227">
        <v>0</v>
      </c>
      <c r="BS55" s="227">
        <v>0</v>
      </c>
      <c r="BT55" s="123">
        <v>0</v>
      </c>
      <c r="BU55" s="123">
        <v>0</v>
      </c>
      <c r="BV55" s="123">
        <v>0</v>
      </c>
      <c r="BW55" s="123">
        <v>0</v>
      </c>
      <c r="BX55" s="123">
        <v>0</v>
      </c>
      <c r="BY55" s="123">
        <v>0</v>
      </c>
      <c r="BZ55" s="227">
        <v>0</v>
      </c>
      <c r="CA55" s="227">
        <v>0</v>
      </c>
      <c r="CB55" s="227">
        <v>0</v>
      </c>
    </row>
    <row r="56" spans="1:80">
      <c r="A56" s="196">
        <v>55</v>
      </c>
      <c r="B56" s="190" t="s">
        <v>89</v>
      </c>
      <c r="C56" s="192"/>
      <c r="D56" s="191" t="s">
        <v>72</v>
      </c>
      <c r="E56" s="192" t="s">
        <v>127</v>
      </c>
      <c r="F56" s="72">
        <v>0</v>
      </c>
      <c r="G56" s="72">
        <v>0</v>
      </c>
      <c r="H56" s="72">
        <v>0</v>
      </c>
      <c r="I56" s="72">
        <v>0</v>
      </c>
      <c r="J56" s="72">
        <v>0</v>
      </c>
      <c r="K56" s="72">
        <v>0</v>
      </c>
      <c r="L56" s="72">
        <v>0</v>
      </c>
      <c r="M56" s="72">
        <v>0</v>
      </c>
      <c r="N56" s="72">
        <v>0</v>
      </c>
      <c r="O56" s="72">
        <v>0</v>
      </c>
      <c r="P56" s="72">
        <v>0</v>
      </c>
      <c r="Q56" s="72">
        <v>0</v>
      </c>
      <c r="R56" s="124">
        <v>5</v>
      </c>
      <c r="S56" s="124">
        <v>3</v>
      </c>
      <c r="T56" s="124">
        <v>5</v>
      </c>
      <c r="U56" s="234">
        <v>4</v>
      </c>
      <c r="V56" s="234">
        <v>4</v>
      </c>
      <c r="W56" s="234">
        <v>4</v>
      </c>
      <c r="X56" s="124">
        <v>2</v>
      </c>
      <c r="Y56" s="124">
        <v>2</v>
      </c>
      <c r="Z56" s="124">
        <v>5</v>
      </c>
      <c r="AA56" s="124">
        <v>4</v>
      </c>
      <c r="AB56" s="124">
        <v>3</v>
      </c>
      <c r="AC56" s="236">
        <v>4</v>
      </c>
      <c r="AD56" s="236">
        <v>5</v>
      </c>
      <c r="AE56" s="124">
        <v>5</v>
      </c>
      <c r="AF56" s="124">
        <v>5</v>
      </c>
      <c r="AG56" s="124">
        <v>5</v>
      </c>
      <c r="AH56" s="124">
        <v>4</v>
      </c>
      <c r="AI56" s="8"/>
      <c r="AJ56" s="227">
        <v>1</v>
      </c>
      <c r="AK56" s="227">
        <v>1</v>
      </c>
      <c r="AL56" s="227">
        <v>1</v>
      </c>
      <c r="AM56" s="227">
        <v>1</v>
      </c>
      <c r="AN56" s="123">
        <v>0</v>
      </c>
      <c r="AO56" s="123">
        <v>0</v>
      </c>
      <c r="AP56" s="123">
        <v>0</v>
      </c>
      <c r="AQ56" s="123">
        <v>0</v>
      </c>
      <c r="AR56" s="123">
        <v>0</v>
      </c>
      <c r="AS56" s="123">
        <v>0</v>
      </c>
      <c r="AT56" s="123">
        <v>0</v>
      </c>
      <c r="AU56" s="123">
        <v>1</v>
      </c>
      <c r="AV56" s="123">
        <v>0</v>
      </c>
      <c r="AW56" s="123">
        <v>0</v>
      </c>
      <c r="AX56" s="123">
        <v>0</v>
      </c>
      <c r="AY56" s="123">
        <v>0</v>
      </c>
      <c r="AZ56" s="123">
        <v>0</v>
      </c>
      <c r="BA56" s="123">
        <v>0</v>
      </c>
      <c r="BB56" s="123">
        <v>0</v>
      </c>
      <c r="BC56" s="123">
        <v>0</v>
      </c>
      <c r="BD56" s="123">
        <v>0</v>
      </c>
      <c r="BE56" s="123">
        <v>1</v>
      </c>
      <c r="BF56" s="123">
        <v>0</v>
      </c>
      <c r="BG56" s="123">
        <v>1</v>
      </c>
      <c r="BH56" s="227">
        <v>0</v>
      </c>
      <c r="BI56" s="227">
        <v>0</v>
      </c>
      <c r="BJ56" s="227">
        <v>1</v>
      </c>
      <c r="BK56" s="227">
        <v>0</v>
      </c>
      <c r="BL56" s="227">
        <v>0</v>
      </c>
      <c r="BM56" s="227">
        <v>0</v>
      </c>
      <c r="BN56" s="227">
        <v>0</v>
      </c>
      <c r="BO56" s="227">
        <v>0</v>
      </c>
      <c r="BP56" s="227">
        <v>1</v>
      </c>
      <c r="BQ56" s="227">
        <v>0</v>
      </c>
      <c r="BR56" s="227">
        <v>0</v>
      </c>
      <c r="BS56" s="227">
        <v>0</v>
      </c>
      <c r="BT56" s="123">
        <v>0</v>
      </c>
      <c r="BU56" s="123">
        <v>0</v>
      </c>
      <c r="BV56" s="123">
        <v>0</v>
      </c>
      <c r="BW56" s="123">
        <v>0</v>
      </c>
      <c r="BX56" s="123">
        <v>0</v>
      </c>
      <c r="BY56" s="123">
        <v>0</v>
      </c>
      <c r="BZ56" s="227">
        <v>0</v>
      </c>
      <c r="CA56" s="227">
        <v>0</v>
      </c>
      <c r="CB56" s="227">
        <v>0</v>
      </c>
    </row>
    <row r="57" spans="1:80">
      <c r="A57" s="196">
        <v>56</v>
      </c>
      <c r="B57" s="190" t="s">
        <v>89</v>
      </c>
      <c r="C57" s="192"/>
      <c r="D57" s="191" t="s">
        <v>72</v>
      </c>
      <c r="E57" s="192" t="s">
        <v>127</v>
      </c>
      <c r="F57" s="72">
        <v>0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124">
        <v>5</v>
      </c>
      <c r="S57" s="124">
        <v>3</v>
      </c>
      <c r="T57" s="124">
        <v>5</v>
      </c>
      <c r="U57" s="234">
        <v>4</v>
      </c>
      <c r="V57" s="234">
        <v>4</v>
      </c>
      <c r="W57" s="234">
        <v>4</v>
      </c>
      <c r="X57" s="124">
        <v>2</v>
      </c>
      <c r="Y57" s="124">
        <v>2</v>
      </c>
      <c r="Z57" s="124">
        <v>5</v>
      </c>
      <c r="AA57" s="124">
        <v>4</v>
      </c>
      <c r="AB57" s="124">
        <v>3</v>
      </c>
      <c r="AC57" s="236">
        <v>4</v>
      </c>
      <c r="AD57" s="236">
        <v>5</v>
      </c>
      <c r="AE57" s="124">
        <v>5</v>
      </c>
      <c r="AF57" s="124">
        <v>5</v>
      </c>
      <c r="AG57" s="124">
        <v>5</v>
      </c>
      <c r="AH57" s="124">
        <v>4</v>
      </c>
      <c r="AI57" s="8"/>
      <c r="AJ57" s="227">
        <v>1</v>
      </c>
      <c r="AK57" s="227">
        <v>1</v>
      </c>
      <c r="AL57" s="227">
        <v>1</v>
      </c>
      <c r="AM57" s="227">
        <v>1</v>
      </c>
      <c r="AN57" s="123">
        <v>0</v>
      </c>
      <c r="AO57" s="123">
        <v>0</v>
      </c>
      <c r="AP57" s="123">
        <v>0</v>
      </c>
      <c r="AQ57" s="123">
        <v>0</v>
      </c>
      <c r="AR57" s="123">
        <v>0</v>
      </c>
      <c r="AS57" s="123">
        <v>0</v>
      </c>
      <c r="AT57" s="123">
        <v>0</v>
      </c>
      <c r="AU57" s="123">
        <v>1</v>
      </c>
      <c r="AV57" s="123">
        <v>0</v>
      </c>
      <c r="AW57" s="123">
        <v>0</v>
      </c>
      <c r="AX57" s="123">
        <v>0</v>
      </c>
      <c r="AY57" s="123">
        <v>0</v>
      </c>
      <c r="AZ57" s="123">
        <v>0</v>
      </c>
      <c r="BA57" s="123">
        <v>0</v>
      </c>
      <c r="BB57" s="123">
        <v>0</v>
      </c>
      <c r="BC57" s="123">
        <v>0</v>
      </c>
      <c r="BD57" s="123">
        <v>0</v>
      </c>
      <c r="BE57" s="123">
        <v>1</v>
      </c>
      <c r="BF57" s="123">
        <v>0</v>
      </c>
      <c r="BG57" s="123">
        <v>1</v>
      </c>
      <c r="BH57" s="227">
        <v>0</v>
      </c>
      <c r="BI57" s="227">
        <v>0</v>
      </c>
      <c r="BJ57" s="227">
        <v>1</v>
      </c>
      <c r="BK57" s="227">
        <v>0</v>
      </c>
      <c r="BL57" s="227">
        <v>0</v>
      </c>
      <c r="BM57" s="227">
        <v>0</v>
      </c>
      <c r="BN57" s="227">
        <v>0</v>
      </c>
      <c r="BO57" s="227">
        <v>0</v>
      </c>
      <c r="BP57" s="227">
        <v>1</v>
      </c>
      <c r="BQ57" s="227">
        <v>0</v>
      </c>
      <c r="BR57" s="227">
        <v>0</v>
      </c>
      <c r="BS57" s="227">
        <v>0</v>
      </c>
      <c r="BT57" s="123">
        <v>0</v>
      </c>
      <c r="BU57" s="123">
        <v>0</v>
      </c>
      <c r="BV57" s="123">
        <v>0</v>
      </c>
      <c r="BW57" s="123">
        <v>0</v>
      </c>
      <c r="BX57" s="123">
        <v>0</v>
      </c>
      <c r="BY57" s="123">
        <v>0</v>
      </c>
      <c r="BZ57" s="227">
        <v>0</v>
      </c>
      <c r="CA57" s="227">
        <v>0</v>
      </c>
      <c r="CB57" s="227">
        <v>0</v>
      </c>
    </row>
    <row r="58" spans="1:80">
      <c r="A58" s="196">
        <v>57</v>
      </c>
      <c r="B58" s="190" t="s">
        <v>89</v>
      </c>
      <c r="C58" s="192"/>
      <c r="D58" s="191" t="s">
        <v>72</v>
      </c>
      <c r="E58" s="192" t="s">
        <v>127</v>
      </c>
      <c r="F58" s="72">
        <v>0</v>
      </c>
      <c r="G58" s="72">
        <v>0</v>
      </c>
      <c r="H58" s="72">
        <v>0</v>
      </c>
      <c r="I58" s="72">
        <v>0</v>
      </c>
      <c r="J58" s="72">
        <v>0</v>
      </c>
      <c r="K58" s="72">
        <v>0</v>
      </c>
      <c r="L58" s="72">
        <v>0</v>
      </c>
      <c r="M58" s="72">
        <v>0</v>
      </c>
      <c r="N58" s="72">
        <v>0</v>
      </c>
      <c r="O58" s="72">
        <v>0</v>
      </c>
      <c r="P58" s="72">
        <v>0</v>
      </c>
      <c r="Q58" s="72">
        <v>0</v>
      </c>
      <c r="R58" s="124">
        <v>5</v>
      </c>
      <c r="S58" s="124">
        <v>3</v>
      </c>
      <c r="T58" s="124">
        <v>5</v>
      </c>
      <c r="U58" s="234">
        <v>4</v>
      </c>
      <c r="V58" s="234">
        <v>4</v>
      </c>
      <c r="W58" s="234">
        <v>4</v>
      </c>
      <c r="X58" s="124">
        <v>2</v>
      </c>
      <c r="Y58" s="124">
        <v>2</v>
      </c>
      <c r="Z58" s="124">
        <v>5</v>
      </c>
      <c r="AA58" s="124">
        <v>4</v>
      </c>
      <c r="AB58" s="124">
        <v>3</v>
      </c>
      <c r="AC58" s="236">
        <v>4</v>
      </c>
      <c r="AD58" s="236">
        <v>5</v>
      </c>
      <c r="AE58" s="124">
        <v>5</v>
      </c>
      <c r="AF58" s="124">
        <v>5</v>
      </c>
      <c r="AG58" s="124">
        <v>5</v>
      </c>
      <c r="AH58" s="124">
        <v>4</v>
      </c>
      <c r="AI58" s="8"/>
      <c r="AJ58" s="227">
        <v>1</v>
      </c>
      <c r="AK58" s="227">
        <v>1</v>
      </c>
      <c r="AL58" s="227">
        <v>1</v>
      </c>
      <c r="AM58" s="227">
        <v>1</v>
      </c>
      <c r="AN58" s="123">
        <v>0</v>
      </c>
      <c r="AO58" s="123">
        <v>0</v>
      </c>
      <c r="AP58" s="123">
        <v>0</v>
      </c>
      <c r="AQ58" s="123">
        <v>0</v>
      </c>
      <c r="AR58" s="123">
        <v>0</v>
      </c>
      <c r="AS58" s="123">
        <v>0</v>
      </c>
      <c r="AT58" s="123">
        <v>0</v>
      </c>
      <c r="AU58" s="123">
        <v>1</v>
      </c>
      <c r="AV58" s="123">
        <v>0</v>
      </c>
      <c r="AW58" s="123">
        <v>0</v>
      </c>
      <c r="AX58" s="123">
        <v>0</v>
      </c>
      <c r="AY58" s="123">
        <v>0</v>
      </c>
      <c r="AZ58" s="123">
        <v>0</v>
      </c>
      <c r="BA58" s="123">
        <v>0</v>
      </c>
      <c r="BB58" s="123">
        <v>0</v>
      </c>
      <c r="BC58" s="123">
        <v>0</v>
      </c>
      <c r="BD58" s="123">
        <v>0</v>
      </c>
      <c r="BE58" s="123">
        <v>1</v>
      </c>
      <c r="BF58" s="123">
        <v>0</v>
      </c>
      <c r="BG58" s="123">
        <v>1</v>
      </c>
      <c r="BH58" s="227">
        <v>0</v>
      </c>
      <c r="BI58" s="227">
        <v>0</v>
      </c>
      <c r="BJ58" s="227">
        <v>1</v>
      </c>
      <c r="BK58" s="227">
        <v>0</v>
      </c>
      <c r="BL58" s="227">
        <v>0</v>
      </c>
      <c r="BM58" s="227">
        <v>0</v>
      </c>
      <c r="BN58" s="227">
        <v>0</v>
      </c>
      <c r="BO58" s="227">
        <v>0</v>
      </c>
      <c r="BP58" s="227">
        <v>1</v>
      </c>
      <c r="BQ58" s="227">
        <v>0</v>
      </c>
      <c r="BR58" s="227">
        <v>0</v>
      </c>
      <c r="BS58" s="227">
        <v>0</v>
      </c>
      <c r="BT58" s="123">
        <v>0</v>
      </c>
      <c r="BU58" s="123">
        <v>0</v>
      </c>
      <c r="BV58" s="123">
        <v>0</v>
      </c>
      <c r="BW58" s="123">
        <v>0</v>
      </c>
      <c r="BX58" s="123">
        <v>0</v>
      </c>
      <c r="BY58" s="123">
        <v>0</v>
      </c>
      <c r="BZ58" s="227">
        <v>0</v>
      </c>
      <c r="CA58" s="227">
        <v>0</v>
      </c>
      <c r="CB58" s="227">
        <v>0</v>
      </c>
    </row>
    <row r="59" spans="1:80">
      <c r="A59" s="196">
        <v>58</v>
      </c>
      <c r="B59" s="190" t="s">
        <v>89</v>
      </c>
      <c r="C59" s="192"/>
      <c r="D59" s="191" t="s">
        <v>72</v>
      </c>
      <c r="E59" s="192" t="s">
        <v>127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  <c r="N59" s="72">
        <v>0</v>
      </c>
      <c r="O59" s="72">
        <v>0</v>
      </c>
      <c r="P59" s="72">
        <v>0</v>
      </c>
      <c r="Q59" s="72">
        <v>0</v>
      </c>
      <c r="R59" s="124">
        <v>5</v>
      </c>
      <c r="S59" s="124">
        <v>3</v>
      </c>
      <c r="T59" s="124">
        <v>5</v>
      </c>
      <c r="U59" s="234">
        <v>4</v>
      </c>
      <c r="V59" s="234">
        <v>4</v>
      </c>
      <c r="W59" s="234">
        <v>4</v>
      </c>
      <c r="X59" s="124">
        <v>2</v>
      </c>
      <c r="Y59" s="124">
        <v>2</v>
      </c>
      <c r="Z59" s="124">
        <v>5</v>
      </c>
      <c r="AA59" s="124">
        <v>4</v>
      </c>
      <c r="AB59" s="124">
        <v>3</v>
      </c>
      <c r="AC59" s="236">
        <v>4</v>
      </c>
      <c r="AD59" s="236">
        <v>5</v>
      </c>
      <c r="AE59" s="124">
        <v>5</v>
      </c>
      <c r="AF59" s="124">
        <v>5</v>
      </c>
      <c r="AG59" s="124">
        <v>5</v>
      </c>
      <c r="AH59" s="124">
        <v>4</v>
      </c>
      <c r="AI59" s="8"/>
      <c r="AJ59" s="227">
        <v>1</v>
      </c>
      <c r="AK59" s="227">
        <v>1</v>
      </c>
      <c r="AL59" s="227">
        <v>1</v>
      </c>
      <c r="AM59" s="227">
        <v>1</v>
      </c>
      <c r="AN59" s="123">
        <v>0</v>
      </c>
      <c r="AO59" s="123">
        <v>0</v>
      </c>
      <c r="AP59" s="123">
        <v>0</v>
      </c>
      <c r="AQ59" s="123">
        <v>0</v>
      </c>
      <c r="AR59" s="123">
        <v>0</v>
      </c>
      <c r="AS59" s="123">
        <v>0</v>
      </c>
      <c r="AT59" s="123">
        <v>0</v>
      </c>
      <c r="AU59" s="123">
        <v>1</v>
      </c>
      <c r="AV59" s="123">
        <v>0</v>
      </c>
      <c r="AW59" s="123">
        <v>0</v>
      </c>
      <c r="AX59" s="123">
        <v>0</v>
      </c>
      <c r="AY59" s="123">
        <v>0</v>
      </c>
      <c r="AZ59" s="123">
        <v>0</v>
      </c>
      <c r="BA59" s="123">
        <v>0</v>
      </c>
      <c r="BB59" s="123">
        <v>0</v>
      </c>
      <c r="BC59" s="123">
        <v>0</v>
      </c>
      <c r="BD59" s="123">
        <v>0</v>
      </c>
      <c r="BE59" s="123">
        <v>1</v>
      </c>
      <c r="BF59" s="123">
        <v>0</v>
      </c>
      <c r="BG59" s="123">
        <v>1</v>
      </c>
      <c r="BH59" s="227">
        <v>0</v>
      </c>
      <c r="BI59" s="227">
        <v>0</v>
      </c>
      <c r="BJ59" s="227">
        <v>1</v>
      </c>
      <c r="BK59" s="227">
        <v>0</v>
      </c>
      <c r="BL59" s="227">
        <v>0</v>
      </c>
      <c r="BM59" s="227">
        <v>0</v>
      </c>
      <c r="BN59" s="227">
        <v>0</v>
      </c>
      <c r="BO59" s="227">
        <v>0</v>
      </c>
      <c r="BP59" s="227">
        <v>1</v>
      </c>
      <c r="BQ59" s="227">
        <v>0</v>
      </c>
      <c r="BR59" s="227">
        <v>0</v>
      </c>
      <c r="BS59" s="227">
        <v>0</v>
      </c>
      <c r="BT59" s="123">
        <v>0</v>
      </c>
      <c r="BU59" s="123">
        <v>0</v>
      </c>
      <c r="BV59" s="123">
        <v>0</v>
      </c>
      <c r="BW59" s="123">
        <v>0</v>
      </c>
      <c r="BX59" s="123">
        <v>0</v>
      </c>
      <c r="BY59" s="123">
        <v>0</v>
      </c>
      <c r="BZ59" s="227">
        <v>0</v>
      </c>
      <c r="CA59" s="227">
        <v>0</v>
      </c>
      <c r="CB59" s="227">
        <v>0</v>
      </c>
    </row>
    <row r="60" spans="1:80">
      <c r="A60" s="196">
        <v>59</v>
      </c>
      <c r="B60" s="190" t="s">
        <v>89</v>
      </c>
      <c r="C60" s="192"/>
      <c r="D60" s="191" t="s">
        <v>72</v>
      </c>
      <c r="E60" s="192" t="s">
        <v>127</v>
      </c>
      <c r="F60" s="72">
        <v>0</v>
      </c>
      <c r="G60" s="72">
        <v>0</v>
      </c>
      <c r="H60" s="72">
        <v>0</v>
      </c>
      <c r="I60" s="72">
        <v>0</v>
      </c>
      <c r="J60" s="72">
        <v>0</v>
      </c>
      <c r="K60" s="72">
        <v>0</v>
      </c>
      <c r="L60" s="72">
        <v>0</v>
      </c>
      <c r="M60" s="72">
        <v>0</v>
      </c>
      <c r="N60" s="72">
        <v>0</v>
      </c>
      <c r="O60" s="72">
        <v>0</v>
      </c>
      <c r="P60" s="72">
        <v>0</v>
      </c>
      <c r="Q60" s="72">
        <v>0</v>
      </c>
      <c r="R60" s="124">
        <v>5</v>
      </c>
      <c r="S60" s="124">
        <v>3</v>
      </c>
      <c r="T60" s="124">
        <v>5</v>
      </c>
      <c r="U60" s="234">
        <v>4</v>
      </c>
      <c r="V60" s="234">
        <v>4</v>
      </c>
      <c r="W60" s="234">
        <v>4</v>
      </c>
      <c r="X60" s="124">
        <v>2</v>
      </c>
      <c r="Y60" s="124">
        <v>2</v>
      </c>
      <c r="Z60" s="124">
        <v>5</v>
      </c>
      <c r="AA60" s="124">
        <v>4</v>
      </c>
      <c r="AB60" s="124">
        <v>3</v>
      </c>
      <c r="AC60" s="236">
        <v>4</v>
      </c>
      <c r="AD60" s="236">
        <v>5</v>
      </c>
      <c r="AE60" s="124">
        <v>5</v>
      </c>
      <c r="AF60" s="124">
        <v>5</v>
      </c>
      <c r="AG60" s="124">
        <v>5</v>
      </c>
      <c r="AH60" s="124">
        <v>4</v>
      </c>
      <c r="AI60" s="8"/>
      <c r="AJ60" s="227">
        <v>1</v>
      </c>
      <c r="AK60" s="227">
        <v>1</v>
      </c>
      <c r="AL60" s="227">
        <v>1</v>
      </c>
      <c r="AM60" s="227">
        <v>1</v>
      </c>
      <c r="AN60" s="123">
        <v>0</v>
      </c>
      <c r="AO60" s="123">
        <v>0</v>
      </c>
      <c r="AP60" s="123">
        <v>0</v>
      </c>
      <c r="AQ60" s="123">
        <v>0</v>
      </c>
      <c r="AR60" s="123">
        <v>0</v>
      </c>
      <c r="AS60" s="123">
        <v>0</v>
      </c>
      <c r="AT60" s="123">
        <v>0</v>
      </c>
      <c r="AU60" s="123">
        <v>1</v>
      </c>
      <c r="AV60" s="123">
        <v>0</v>
      </c>
      <c r="AW60" s="123">
        <v>0</v>
      </c>
      <c r="AX60" s="123">
        <v>0</v>
      </c>
      <c r="AY60" s="123">
        <v>0</v>
      </c>
      <c r="AZ60" s="123">
        <v>0</v>
      </c>
      <c r="BA60" s="123">
        <v>0</v>
      </c>
      <c r="BB60" s="123">
        <v>0</v>
      </c>
      <c r="BC60" s="123">
        <v>0</v>
      </c>
      <c r="BD60" s="123">
        <v>0</v>
      </c>
      <c r="BE60" s="123">
        <v>1</v>
      </c>
      <c r="BF60" s="123">
        <v>0</v>
      </c>
      <c r="BG60" s="123">
        <v>1</v>
      </c>
      <c r="BH60" s="227">
        <v>0</v>
      </c>
      <c r="BI60" s="227">
        <v>0</v>
      </c>
      <c r="BJ60" s="227">
        <v>1</v>
      </c>
      <c r="BK60" s="227">
        <v>0</v>
      </c>
      <c r="BL60" s="227">
        <v>0</v>
      </c>
      <c r="BM60" s="227">
        <v>0</v>
      </c>
      <c r="BN60" s="227">
        <v>0</v>
      </c>
      <c r="BO60" s="227">
        <v>0</v>
      </c>
      <c r="BP60" s="227">
        <v>1</v>
      </c>
      <c r="BQ60" s="227">
        <v>0</v>
      </c>
      <c r="BR60" s="227">
        <v>0</v>
      </c>
      <c r="BS60" s="227">
        <v>0</v>
      </c>
      <c r="BT60" s="123">
        <v>0</v>
      </c>
      <c r="BU60" s="123">
        <v>0</v>
      </c>
      <c r="BV60" s="123">
        <v>0</v>
      </c>
      <c r="BW60" s="123">
        <v>0</v>
      </c>
      <c r="BX60" s="123">
        <v>0</v>
      </c>
      <c r="BY60" s="123">
        <v>0</v>
      </c>
      <c r="BZ60" s="227">
        <v>0</v>
      </c>
      <c r="CA60" s="227">
        <v>0</v>
      </c>
      <c r="CB60" s="227">
        <v>0</v>
      </c>
    </row>
    <row r="61" spans="1:80">
      <c r="A61" s="196">
        <v>60</v>
      </c>
      <c r="B61" s="190" t="s">
        <v>89</v>
      </c>
      <c r="C61" s="192"/>
      <c r="D61" s="191" t="s">
        <v>72</v>
      </c>
      <c r="E61" s="192" t="s">
        <v>127</v>
      </c>
      <c r="F61" s="72">
        <v>0</v>
      </c>
      <c r="G61" s="72">
        <v>0</v>
      </c>
      <c r="H61" s="72">
        <v>0</v>
      </c>
      <c r="I61" s="72">
        <v>0</v>
      </c>
      <c r="J61" s="72">
        <v>0</v>
      </c>
      <c r="K61" s="72">
        <v>0</v>
      </c>
      <c r="L61" s="72">
        <v>0</v>
      </c>
      <c r="M61" s="72">
        <v>0</v>
      </c>
      <c r="N61" s="72">
        <v>0</v>
      </c>
      <c r="O61" s="72">
        <v>0</v>
      </c>
      <c r="P61" s="72">
        <v>0</v>
      </c>
      <c r="Q61" s="72">
        <v>0</v>
      </c>
      <c r="R61" s="124">
        <v>5</v>
      </c>
      <c r="S61" s="124">
        <v>3</v>
      </c>
      <c r="T61" s="124">
        <v>5</v>
      </c>
      <c r="U61" s="234">
        <v>4</v>
      </c>
      <c r="V61" s="234">
        <v>4</v>
      </c>
      <c r="W61" s="234">
        <v>4</v>
      </c>
      <c r="X61" s="124">
        <v>2</v>
      </c>
      <c r="Y61" s="124">
        <v>2</v>
      </c>
      <c r="Z61" s="124">
        <v>5</v>
      </c>
      <c r="AA61" s="124">
        <v>4</v>
      </c>
      <c r="AB61" s="124">
        <v>3</v>
      </c>
      <c r="AC61" s="236">
        <v>4</v>
      </c>
      <c r="AD61" s="236">
        <v>5</v>
      </c>
      <c r="AE61" s="124">
        <v>5</v>
      </c>
      <c r="AF61" s="124">
        <v>5</v>
      </c>
      <c r="AG61" s="124">
        <v>5</v>
      </c>
      <c r="AH61" s="124">
        <v>4</v>
      </c>
      <c r="AI61" s="8"/>
      <c r="AJ61" s="227">
        <v>1</v>
      </c>
      <c r="AK61" s="227">
        <v>1</v>
      </c>
      <c r="AL61" s="227">
        <v>1</v>
      </c>
      <c r="AM61" s="227">
        <v>1</v>
      </c>
      <c r="AN61" s="123">
        <v>0</v>
      </c>
      <c r="AO61" s="123">
        <v>0</v>
      </c>
      <c r="AP61" s="123">
        <v>0</v>
      </c>
      <c r="AQ61" s="123">
        <v>0</v>
      </c>
      <c r="AR61" s="123">
        <v>0</v>
      </c>
      <c r="AS61" s="123">
        <v>0</v>
      </c>
      <c r="AT61" s="123">
        <v>0</v>
      </c>
      <c r="AU61" s="123">
        <v>1</v>
      </c>
      <c r="AV61" s="123">
        <v>0</v>
      </c>
      <c r="AW61" s="123">
        <v>0</v>
      </c>
      <c r="AX61" s="123">
        <v>0</v>
      </c>
      <c r="AY61" s="123">
        <v>0</v>
      </c>
      <c r="AZ61" s="123">
        <v>0</v>
      </c>
      <c r="BA61" s="123">
        <v>0</v>
      </c>
      <c r="BB61" s="123">
        <v>0</v>
      </c>
      <c r="BC61" s="123">
        <v>0</v>
      </c>
      <c r="BD61" s="123">
        <v>0</v>
      </c>
      <c r="BE61" s="123">
        <v>1</v>
      </c>
      <c r="BF61" s="123">
        <v>0</v>
      </c>
      <c r="BG61" s="123">
        <v>1</v>
      </c>
      <c r="BH61" s="227">
        <v>0</v>
      </c>
      <c r="BI61" s="227">
        <v>0</v>
      </c>
      <c r="BJ61" s="227">
        <v>1</v>
      </c>
      <c r="BK61" s="227">
        <v>0</v>
      </c>
      <c r="BL61" s="227">
        <v>0</v>
      </c>
      <c r="BM61" s="227">
        <v>0</v>
      </c>
      <c r="BN61" s="227">
        <v>0</v>
      </c>
      <c r="BO61" s="227">
        <v>0</v>
      </c>
      <c r="BP61" s="227">
        <v>1</v>
      </c>
      <c r="BQ61" s="227">
        <v>0</v>
      </c>
      <c r="BR61" s="227">
        <v>0</v>
      </c>
      <c r="BS61" s="227">
        <v>0</v>
      </c>
      <c r="BT61" s="123">
        <v>0</v>
      </c>
      <c r="BU61" s="123">
        <v>0</v>
      </c>
      <c r="BV61" s="123">
        <v>0</v>
      </c>
      <c r="BW61" s="123">
        <v>0</v>
      </c>
      <c r="BX61" s="123">
        <v>0</v>
      </c>
      <c r="BY61" s="123">
        <v>0</v>
      </c>
      <c r="BZ61" s="227">
        <v>0</v>
      </c>
      <c r="CA61" s="227">
        <v>0</v>
      </c>
      <c r="CB61" s="227">
        <v>0</v>
      </c>
    </row>
    <row r="62" spans="1:80">
      <c r="A62" s="196">
        <v>61</v>
      </c>
      <c r="B62" s="190" t="s">
        <v>89</v>
      </c>
      <c r="C62" s="192"/>
      <c r="D62" s="191" t="s">
        <v>72</v>
      </c>
      <c r="E62" s="192" t="s">
        <v>127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  <c r="L62" s="72">
        <v>0</v>
      </c>
      <c r="M62" s="72">
        <v>0</v>
      </c>
      <c r="N62" s="72">
        <v>0</v>
      </c>
      <c r="O62" s="72">
        <v>0</v>
      </c>
      <c r="P62" s="72">
        <v>0</v>
      </c>
      <c r="Q62" s="72">
        <v>0</v>
      </c>
      <c r="R62" s="124">
        <v>5</v>
      </c>
      <c r="S62" s="124">
        <v>3</v>
      </c>
      <c r="T62" s="124">
        <v>5</v>
      </c>
      <c r="U62" s="234">
        <v>4</v>
      </c>
      <c r="V62" s="234">
        <v>4</v>
      </c>
      <c r="W62" s="234">
        <v>4</v>
      </c>
      <c r="X62" s="124">
        <v>2</v>
      </c>
      <c r="Y62" s="124">
        <v>2</v>
      </c>
      <c r="Z62" s="124">
        <v>5</v>
      </c>
      <c r="AA62" s="124">
        <v>4</v>
      </c>
      <c r="AB62" s="124">
        <v>3</v>
      </c>
      <c r="AC62" s="236">
        <v>4</v>
      </c>
      <c r="AD62" s="236">
        <v>5</v>
      </c>
      <c r="AE62" s="124">
        <v>5</v>
      </c>
      <c r="AF62" s="124">
        <v>5</v>
      </c>
      <c r="AG62" s="124">
        <v>5</v>
      </c>
      <c r="AH62" s="124">
        <v>4</v>
      </c>
      <c r="AI62" s="8"/>
      <c r="AJ62" s="227">
        <v>1</v>
      </c>
      <c r="AK62" s="227">
        <v>1</v>
      </c>
      <c r="AL62" s="227">
        <v>1</v>
      </c>
      <c r="AM62" s="227">
        <v>1</v>
      </c>
      <c r="AN62" s="123">
        <v>0</v>
      </c>
      <c r="AO62" s="123">
        <v>0</v>
      </c>
      <c r="AP62" s="123">
        <v>0</v>
      </c>
      <c r="AQ62" s="123">
        <v>0</v>
      </c>
      <c r="AR62" s="123">
        <v>0</v>
      </c>
      <c r="AS62" s="123">
        <v>0</v>
      </c>
      <c r="AT62" s="123">
        <v>0</v>
      </c>
      <c r="AU62" s="123">
        <v>1</v>
      </c>
      <c r="AV62" s="123">
        <v>0</v>
      </c>
      <c r="AW62" s="123">
        <v>0</v>
      </c>
      <c r="AX62" s="123">
        <v>0</v>
      </c>
      <c r="AY62" s="123">
        <v>0</v>
      </c>
      <c r="AZ62" s="123">
        <v>0</v>
      </c>
      <c r="BA62" s="123">
        <v>0</v>
      </c>
      <c r="BB62" s="123">
        <v>0</v>
      </c>
      <c r="BC62" s="123">
        <v>0</v>
      </c>
      <c r="BD62" s="123">
        <v>0</v>
      </c>
      <c r="BE62" s="123">
        <v>1</v>
      </c>
      <c r="BF62" s="123">
        <v>0</v>
      </c>
      <c r="BG62" s="123">
        <v>1</v>
      </c>
      <c r="BH62" s="227">
        <v>0</v>
      </c>
      <c r="BI62" s="227">
        <v>0</v>
      </c>
      <c r="BJ62" s="227">
        <v>1</v>
      </c>
      <c r="BK62" s="227">
        <v>0</v>
      </c>
      <c r="BL62" s="227">
        <v>0</v>
      </c>
      <c r="BM62" s="227">
        <v>0</v>
      </c>
      <c r="BN62" s="227">
        <v>0</v>
      </c>
      <c r="BO62" s="227">
        <v>0</v>
      </c>
      <c r="BP62" s="227">
        <v>1</v>
      </c>
      <c r="BQ62" s="227">
        <v>0</v>
      </c>
      <c r="BR62" s="227">
        <v>0</v>
      </c>
      <c r="BS62" s="227">
        <v>0</v>
      </c>
      <c r="BT62" s="123">
        <v>0</v>
      </c>
      <c r="BU62" s="123">
        <v>0</v>
      </c>
      <c r="BV62" s="123">
        <v>0</v>
      </c>
      <c r="BW62" s="123">
        <v>0</v>
      </c>
      <c r="BX62" s="123">
        <v>0</v>
      </c>
      <c r="BY62" s="123">
        <v>0</v>
      </c>
      <c r="BZ62" s="227">
        <v>0</v>
      </c>
      <c r="CA62" s="227">
        <v>0</v>
      </c>
      <c r="CB62" s="227">
        <v>0</v>
      </c>
    </row>
    <row r="63" spans="1:80">
      <c r="A63" s="196">
        <v>62</v>
      </c>
      <c r="B63" s="190" t="s">
        <v>89</v>
      </c>
      <c r="C63" s="192"/>
      <c r="D63" s="191" t="s">
        <v>72</v>
      </c>
      <c r="E63" s="192" t="s">
        <v>127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  <c r="L63" s="72">
        <v>0</v>
      </c>
      <c r="M63" s="72">
        <v>0</v>
      </c>
      <c r="N63" s="72">
        <v>0</v>
      </c>
      <c r="O63" s="72">
        <v>0</v>
      </c>
      <c r="P63" s="72">
        <v>0</v>
      </c>
      <c r="Q63" s="72">
        <v>0</v>
      </c>
      <c r="R63" s="124">
        <v>5</v>
      </c>
      <c r="S63" s="124">
        <v>3</v>
      </c>
      <c r="T63" s="124">
        <v>5</v>
      </c>
      <c r="U63" s="234">
        <v>4</v>
      </c>
      <c r="V63" s="234">
        <v>4</v>
      </c>
      <c r="W63" s="234">
        <v>4</v>
      </c>
      <c r="X63" s="124">
        <v>2</v>
      </c>
      <c r="Y63" s="124">
        <v>2</v>
      </c>
      <c r="Z63" s="124">
        <v>5</v>
      </c>
      <c r="AA63" s="124">
        <v>4</v>
      </c>
      <c r="AB63" s="124">
        <v>3</v>
      </c>
      <c r="AC63" s="236">
        <v>4</v>
      </c>
      <c r="AD63" s="236">
        <v>5</v>
      </c>
      <c r="AE63" s="124">
        <v>5</v>
      </c>
      <c r="AF63" s="124">
        <v>5</v>
      </c>
      <c r="AG63" s="124">
        <v>5</v>
      </c>
      <c r="AH63" s="124">
        <v>4</v>
      </c>
      <c r="AI63" s="8"/>
      <c r="AJ63" s="227">
        <v>1</v>
      </c>
      <c r="AK63" s="227">
        <v>1</v>
      </c>
      <c r="AL63" s="227">
        <v>1</v>
      </c>
      <c r="AM63" s="227">
        <v>1</v>
      </c>
      <c r="AN63" s="123">
        <v>0</v>
      </c>
      <c r="AO63" s="123">
        <v>0</v>
      </c>
      <c r="AP63" s="123">
        <v>0</v>
      </c>
      <c r="AQ63" s="123">
        <v>0</v>
      </c>
      <c r="AR63" s="123">
        <v>0</v>
      </c>
      <c r="AS63" s="123">
        <v>0</v>
      </c>
      <c r="AT63" s="123">
        <v>0</v>
      </c>
      <c r="AU63" s="123">
        <v>1</v>
      </c>
      <c r="AV63" s="123">
        <v>0</v>
      </c>
      <c r="AW63" s="123">
        <v>0</v>
      </c>
      <c r="AX63" s="123">
        <v>0</v>
      </c>
      <c r="AY63" s="123">
        <v>0</v>
      </c>
      <c r="AZ63" s="123">
        <v>0</v>
      </c>
      <c r="BA63" s="123">
        <v>0</v>
      </c>
      <c r="BB63" s="123">
        <v>0</v>
      </c>
      <c r="BC63" s="123">
        <v>0</v>
      </c>
      <c r="BD63" s="123">
        <v>0</v>
      </c>
      <c r="BE63" s="123">
        <v>1</v>
      </c>
      <c r="BF63" s="123">
        <v>0</v>
      </c>
      <c r="BG63" s="123">
        <v>1</v>
      </c>
      <c r="BH63" s="227">
        <v>0</v>
      </c>
      <c r="BI63" s="227">
        <v>0</v>
      </c>
      <c r="BJ63" s="227">
        <v>1</v>
      </c>
      <c r="BK63" s="227">
        <v>0</v>
      </c>
      <c r="BL63" s="227">
        <v>0</v>
      </c>
      <c r="BM63" s="227">
        <v>0</v>
      </c>
      <c r="BN63" s="227">
        <v>0</v>
      </c>
      <c r="BO63" s="227">
        <v>0</v>
      </c>
      <c r="BP63" s="227">
        <v>1</v>
      </c>
      <c r="BQ63" s="227">
        <v>0</v>
      </c>
      <c r="BR63" s="227">
        <v>0</v>
      </c>
      <c r="BS63" s="227">
        <v>0</v>
      </c>
      <c r="BT63" s="123">
        <v>0</v>
      </c>
      <c r="BU63" s="123">
        <v>0</v>
      </c>
      <c r="BV63" s="123">
        <v>0</v>
      </c>
      <c r="BW63" s="123">
        <v>0</v>
      </c>
      <c r="BX63" s="123">
        <v>0</v>
      </c>
      <c r="BY63" s="123">
        <v>0</v>
      </c>
      <c r="BZ63" s="227">
        <v>0</v>
      </c>
      <c r="CA63" s="227">
        <v>0</v>
      </c>
      <c r="CB63" s="227">
        <v>0</v>
      </c>
    </row>
    <row r="64" spans="1:80">
      <c r="A64" s="196">
        <v>63</v>
      </c>
      <c r="B64" s="190" t="s">
        <v>89</v>
      </c>
      <c r="C64" s="192"/>
      <c r="D64" s="191" t="s">
        <v>72</v>
      </c>
      <c r="E64" s="192" t="s">
        <v>127</v>
      </c>
      <c r="F64" s="72">
        <v>0</v>
      </c>
      <c r="G64" s="72">
        <v>0</v>
      </c>
      <c r="H64" s="72">
        <v>0</v>
      </c>
      <c r="I64" s="72">
        <v>0</v>
      </c>
      <c r="J64" s="72">
        <v>0</v>
      </c>
      <c r="K64" s="72">
        <v>0</v>
      </c>
      <c r="L64" s="72">
        <v>0</v>
      </c>
      <c r="M64" s="72">
        <v>0</v>
      </c>
      <c r="N64" s="72">
        <v>0</v>
      </c>
      <c r="O64" s="72">
        <v>0</v>
      </c>
      <c r="P64" s="72">
        <v>0</v>
      </c>
      <c r="Q64" s="72">
        <v>0</v>
      </c>
      <c r="R64" s="124">
        <v>5</v>
      </c>
      <c r="S64" s="124">
        <v>3</v>
      </c>
      <c r="T64" s="124">
        <v>5</v>
      </c>
      <c r="U64" s="234">
        <v>4</v>
      </c>
      <c r="V64" s="234">
        <v>4</v>
      </c>
      <c r="W64" s="234">
        <v>4</v>
      </c>
      <c r="X64" s="124">
        <v>2</v>
      </c>
      <c r="Y64" s="124">
        <v>2</v>
      </c>
      <c r="Z64" s="124">
        <v>5</v>
      </c>
      <c r="AA64" s="124">
        <v>4</v>
      </c>
      <c r="AB64" s="124">
        <v>3</v>
      </c>
      <c r="AC64" s="236">
        <v>4</v>
      </c>
      <c r="AD64" s="236">
        <v>5</v>
      </c>
      <c r="AE64" s="124">
        <v>5</v>
      </c>
      <c r="AF64" s="124">
        <v>5</v>
      </c>
      <c r="AG64" s="124">
        <v>5</v>
      </c>
      <c r="AH64" s="124">
        <v>4</v>
      </c>
      <c r="AI64" s="8"/>
      <c r="AJ64" s="227">
        <v>1</v>
      </c>
      <c r="AK64" s="227">
        <v>1</v>
      </c>
      <c r="AL64" s="227">
        <v>1</v>
      </c>
      <c r="AM64" s="227">
        <v>1</v>
      </c>
      <c r="AN64" s="123">
        <v>0</v>
      </c>
      <c r="AO64" s="123">
        <v>0</v>
      </c>
      <c r="AP64" s="123">
        <v>0</v>
      </c>
      <c r="AQ64" s="123">
        <v>0</v>
      </c>
      <c r="AR64" s="123">
        <v>0</v>
      </c>
      <c r="AS64" s="123">
        <v>0</v>
      </c>
      <c r="AT64" s="123">
        <v>0</v>
      </c>
      <c r="AU64" s="123">
        <v>1</v>
      </c>
      <c r="AV64" s="123">
        <v>0</v>
      </c>
      <c r="AW64" s="123">
        <v>0</v>
      </c>
      <c r="AX64" s="123">
        <v>0</v>
      </c>
      <c r="AY64" s="123">
        <v>0</v>
      </c>
      <c r="AZ64" s="123">
        <v>0</v>
      </c>
      <c r="BA64" s="123">
        <v>0</v>
      </c>
      <c r="BB64" s="123">
        <v>0</v>
      </c>
      <c r="BC64" s="123">
        <v>0</v>
      </c>
      <c r="BD64" s="123">
        <v>0</v>
      </c>
      <c r="BE64" s="123">
        <v>1</v>
      </c>
      <c r="BF64" s="123">
        <v>0</v>
      </c>
      <c r="BG64" s="123">
        <v>1</v>
      </c>
      <c r="BH64" s="227">
        <v>0</v>
      </c>
      <c r="BI64" s="227">
        <v>0</v>
      </c>
      <c r="BJ64" s="227">
        <v>1</v>
      </c>
      <c r="BK64" s="227">
        <v>0</v>
      </c>
      <c r="BL64" s="227">
        <v>0</v>
      </c>
      <c r="BM64" s="227">
        <v>0</v>
      </c>
      <c r="BN64" s="227">
        <v>0</v>
      </c>
      <c r="BO64" s="227">
        <v>0</v>
      </c>
      <c r="BP64" s="227">
        <v>1</v>
      </c>
      <c r="BQ64" s="227">
        <v>0</v>
      </c>
      <c r="BR64" s="227">
        <v>0</v>
      </c>
      <c r="BS64" s="227">
        <v>0</v>
      </c>
      <c r="BT64" s="123">
        <v>0</v>
      </c>
      <c r="BU64" s="123">
        <v>0</v>
      </c>
      <c r="BV64" s="123">
        <v>0</v>
      </c>
      <c r="BW64" s="123">
        <v>0</v>
      </c>
      <c r="BX64" s="123">
        <v>0</v>
      </c>
      <c r="BY64" s="123">
        <v>0</v>
      </c>
      <c r="BZ64" s="227">
        <v>0</v>
      </c>
      <c r="CA64" s="227">
        <v>0</v>
      </c>
      <c r="CB64" s="227">
        <v>0</v>
      </c>
    </row>
    <row r="65" spans="1:98">
      <c r="A65" s="196">
        <v>64</v>
      </c>
      <c r="B65" s="190" t="s">
        <v>89</v>
      </c>
      <c r="C65" s="192"/>
      <c r="D65" s="191" t="s">
        <v>72</v>
      </c>
      <c r="E65" s="192" t="s">
        <v>127</v>
      </c>
      <c r="F65" s="72">
        <v>0</v>
      </c>
      <c r="G65" s="72">
        <v>0</v>
      </c>
      <c r="H65" s="72">
        <v>0</v>
      </c>
      <c r="I65" s="72">
        <v>0</v>
      </c>
      <c r="J65" s="72">
        <v>0</v>
      </c>
      <c r="K65" s="72">
        <v>0</v>
      </c>
      <c r="L65" s="72">
        <v>0</v>
      </c>
      <c r="M65" s="72">
        <v>0</v>
      </c>
      <c r="N65" s="72">
        <v>0</v>
      </c>
      <c r="O65" s="72">
        <v>0</v>
      </c>
      <c r="P65" s="72">
        <v>0</v>
      </c>
      <c r="Q65" s="72">
        <v>0</v>
      </c>
      <c r="R65" s="124">
        <v>5</v>
      </c>
      <c r="S65" s="124">
        <v>3</v>
      </c>
      <c r="T65" s="124">
        <v>5</v>
      </c>
      <c r="U65" s="234">
        <v>4</v>
      </c>
      <c r="V65" s="234">
        <v>4</v>
      </c>
      <c r="W65" s="234">
        <v>4</v>
      </c>
      <c r="X65" s="124">
        <v>2</v>
      </c>
      <c r="Y65" s="124">
        <v>2</v>
      </c>
      <c r="Z65" s="124">
        <v>5</v>
      </c>
      <c r="AA65" s="124">
        <v>4</v>
      </c>
      <c r="AB65" s="124">
        <v>3</v>
      </c>
      <c r="AC65" s="236">
        <v>4</v>
      </c>
      <c r="AD65" s="236">
        <v>5</v>
      </c>
      <c r="AE65" s="124">
        <v>5</v>
      </c>
      <c r="AF65" s="124">
        <v>5</v>
      </c>
      <c r="AG65" s="124">
        <v>5</v>
      </c>
      <c r="AH65" s="124">
        <v>4</v>
      </c>
      <c r="AI65" s="8"/>
      <c r="AJ65" s="227">
        <v>1</v>
      </c>
      <c r="AK65" s="227">
        <v>1</v>
      </c>
      <c r="AL65" s="227">
        <v>1</v>
      </c>
      <c r="AM65" s="227">
        <v>1</v>
      </c>
      <c r="AN65" s="123">
        <v>0</v>
      </c>
      <c r="AO65" s="123">
        <v>0</v>
      </c>
      <c r="AP65" s="123">
        <v>0</v>
      </c>
      <c r="AQ65" s="123">
        <v>0</v>
      </c>
      <c r="AR65" s="123">
        <v>0</v>
      </c>
      <c r="AS65" s="123">
        <v>0</v>
      </c>
      <c r="AT65" s="123">
        <v>0</v>
      </c>
      <c r="AU65" s="123">
        <v>1</v>
      </c>
      <c r="AV65" s="123">
        <v>0</v>
      </c>
      <c r="AW65" s="123">
        <v>0</v>
      </c>
      <c r="AX65" s="123">
        <v>0</v>
      </c>
      <c r="AY65" s="123">
        <v>0</v>
      </c>
      <c r="AZ65" s="123">
        <v>0</v>
      </c>
      <c r="BA65" s="123">
        <v>0</v>
      </c>
      <c r="BB65" s="123">
        <v>0</v>
      </c>
      <c r="BC65" s="123">
        <v>0</v>
      </c>
      <c r="BD65" s="123">
        <v>0</v>
      </c>
      <c r="BE65" s="123">
        <v>1</v>
      </c>
      <c r="BF65" s="123">
        <v>0</v>
      </c>
      <c r="BG65" s="123">
        <v>1</v>
      </c>
      <c r="BH65" s="227">
        <v>0</v>
      </c>
      <c r="BI65" s="227">
        <v>0</v>
      </c>
      <c r="BJ65" s="227">
        <v>1</v>
      </c>
      <c r="BK65" s="227">
        <v>0</v>
      </c>
      <c r="BL65" s="227">
        <v>0</v>
      </c>
      <c r="BM65" s="227">
        <v>0</v>
      </c>
      <c r="BN65" s="227">
        <v>0</v>
      </c>
      <c r="BO65" s="227">
        <v>0</v>
      </c>
      <c r="BP65" s="227">
        <v>1</v>
      </c>
      <c r="BQ65" s="227">
        <v>0</v>
      </c>
      <c r="BR65" s="227">
        <v>0</v>
      </c>
      <c r="BS65" s="227">
        <v>0</v>
      </c>
      <c r="BT65" s="123">
        <v>0</v>
      </c>
      <c r="BU65" s="123">
        <v>0</v>
      </c>
      <c r="BV65" s="123">
        <v>0</v>
      </c>
      <c r="BW65" s="123">
        <v>0</v>
      </c>
      <c r="BX65" s="123">
        <v>0</v>
      </c>
      <c r="BY65" s="123">
        <v>0</v>
      </c>
      <c r="BZ65" s="227">
        <v>0</v>
      </c>
      <c r="CA65" s="227">
        <v>0</v>
      </c>
      <c r="CB65" s="227">
        <v>0</v>
      </c>
    </row>
    <row r="66" spans="1:98">
      <c r="A66" s="196">
        <v>65</v>
      </c>
      <c r="B66" s="190" t="s">
        <v>89</v>
      </c>
      <c r="C66" s="192"/>
      <c r="D66" s="191" t="s">
        <v>72</v>
      </c>
      <c r="E66" s="192" t="s">
        <v>127</v>
      </c>
      <c r="F66" s="72">
        <v>0</v>
      </c>
      <c r="G66" s="72">
        <v>0</v>
      </c>
      <c r="H66" s="72">
        <v>0</v>
      </c>
      <c r="I66" s="72">
        <v>0</v>
      </c>
      <c r="J66" s="72">
        <v>0</v>
      </c>
      <c r="K66" s="72">
        <v>0</v>
      </c>
      <c r="L66" s="72">
        <v>0</v>
      </c>
      <c r="M66" s="72">
        <v>0</v>
      </c>
      <c r="N66" s="72">
        <v>0</v>
      </c>
      <c r="O66" s="72">
        <v>0</v>
      </c>
      <c r="P66" s="72">
        <v>0</v>
      </c>
      <c r="Q66" s="72">
        <v>0</v>
      </c>
      <c r="R66" s="124">
        <v>5</v>
      </c>
      <c r="S66" s="124">
        <v>3</v>
      </c>
      <c r="T66" s="124">
        <v>5</v>
      </c>
      <c r="U66" s="234">
        <v>4</v>
      </c>
      <c r="V66" s="234">
        <v>4</v>
      </c>
      <c r="W66" s="234">
        <v>4</v>
      </c>
      <c r="X66" s="124">
        <v>2</v>
      </c>
      <c r="Y66" s="124">
        <v>2</v>
      </c>
      <c r="Z66" s="124">
        <v>5</v>
      </c>
      <c r="AA66" s="124">
        <v>4</v>
      </c>
      <c r="AB66" s="124">
        <v>3</v>
      </c>
      <c r="AC66" s="236">
        <v>4</v>
      </c>
      <c r="AD66" s="236">
        <v>5</v>
      </c>
      <c r="AE66" s="124">
        <v>5</v>
      </c>
      <c r="AF66" s="124">
        <v>5</v>
      </c>
      <c r="AG66" s="124">
        <v>5</v>
      </c>
      <c r="AH66" s="124">
        <v>4</v>
      </c>
      <c r="AI66" s="8"/>
      <c r="AJ66" s="227">
        <v>1</v>
      </c>
      <c r="AK66" s="227">
        <v>1</v>
      </c>
      <c r="AL66" s="227">
        <v>1</v>
      </c>
      <c r="AM66" s="227">
        <v>1</v>
      </c>
      <c r="AN66" s="123">
        <v>0</v>
      </c>
      <c r="AO66" s="123">
        <v>0</v>
      </c>
      <c r="AP66" s="123">
        <v>0</v>
      </c>
      <c r="AQ66" s="123">
        <v>0</v>
      </c>
      <c r="AR66" s="123">
        <v>0</v>
      </c>
      <c r="AS66" s="123">
        <v>0</v>
      </c>
      <c r="AT66" s="123">
        <v>0</v>
      </c>
      <c r="AU66" s="123">
        <v>1</v>
      </c>
      <c r="AV66" s="123">
        <v>0</v>
      </c>
      <c r="AW66" s="123">
        <v>0</v>
      </c>
      <c r="AX66" s="123">
        <v>0</v>
      </c>
      <c r="AY66" s="123">
        <v>0</v>
      </c>
      <c r="AZ66" s="123">
        <v>0</v>
      </c>
      <c r="BA66" s="123">
        <v>0</v>
      </c>
      <c r="BB66" s="123">
        <v>0</v>
      </c>
      <c r="BC66" s="123">
        <v>0</v>
      </c>
      <c r="BD66" s="123">
        <v>0</v>
      </c>
      <c r="BE66" s="123">
        <v>1</v>
      </c>
      <c r="BF66" s="123">
        <v>0</v>
      </c>
      <c r="BG66" s="123">
        <v>1</v>
      </c>
      <c r="BH66" s="227">
        <v>0</v>
      </c>
      <c r="BI66" s="227">
        <v>0</v>
      </c>
      <c r="BJ66" s="227">
        <v>1</v>
      </c>
      <c r="BK66" s="227">
        <v>0</v>
      </c>
      <c r="BL66" s="227">
        <v>0</v>
      </c>
      <c r="BM66" s="227">
        <v>0</v>
      </c>
      <c r="BN66" s="227">
        <v>0</v>
      </c>
      <c r="BO66" s="227">
        <v>0</v>
      </c>
      <c r="BP66" s="227">
        <v>1</v>
      </c>
      <c r="BQ66" s="227">
        <v>0</v>
      </c>
      <c r="BR66" s="227">
        <v>0</v>
      </c>
      <c r="BS66" s="227">
        <v>0</v>
      </c>
      <c r="BT66" s="123">
        <v>0</v>
      </c>
      <c r="BU66" s="123">
        <v>0</v>
      </c>
      <c r="BV66" s="123">
        <v>0</v>
      </c>
      <c r="BW66" s="123">
        <v>0</v>
      </c>
      <c r="BX66" s="123">
        <v>0</v>
      </c>
      <c r="BY66" s="123">
        <v>0</v>
      </c>
      <c r="BZ66" s="227">
        <v>0</v>
      </c>
      <c r="CA66" s="227">
        <v>0</v>
      </c>
      <c r="CB66" s="227">
        <v>0</v>
      </c>
    </row>
    <row r="67" spans="1:98" s="37" customFormat="1">
      <c r="A67" s="196"/>
      <c r="B67" s="8"/>
      <c r="C67" s="8"/>
      <c r="D67" s="8"/>
      <c r="E67" s="8"/>
      <c r="F67" s="121">
        <f>COUNTIF(F2:F66,1)</f>
        <v>12</v>
      </c>
      <c r="G67" s="121">
        <f t="shared" ref="G67:Q67" si="0">COUNTIF(G2:G66,1)</f>
        <v>8</v>
      </c>
      <c r="H67" s="121">
        <f t="shared" si="0"/>
        <v>2</v>
      </c>
      <c r="I67" s="121">
        <f t="shared" si="0"/>
        <v>2</v>
      </c>
      <c r="J67" s="121">
        <f t="shared" si="0"/>
        <v>6</v>
      </c>
      <c r="K67" s="121">
        <f t="shared" si="0"/>
        <v>13</v>
      </c>
      <c r="L67" s="121">
        <f t="shared" si="0"/>
        <v>1</v>
      </c>
      <c r="M67" s="121">
        <f t="shared" si="0"/>
        <v>2</v>
      </c>
      <c r="N67" s="121">
        <f t="shared" si="0"/>
        <v>6</v>
      </c>
      <c r="O67" s="121">
        <f t="shared" si="0"/>
        <v>12</v>
      </c>
      <c r="P67" s="121">
        <f t="shared" si="0"/>
        <v>2</v>
      </c>
      <c r="Q67" s="121">
        <f t="shared" si="0"/>
        <v>1</v>
      </c>
      <c r="R67" s="187">
        <f>AVERAGE(R2:R66)</f>
        <v>4.6307692307692312</v>
      </c>
      <c r="S67" s="187">
        <f t="shared" ref="S67:AH67" si="1">AVERAGE(S2:S66)</f>
        <v>4</v>
      </c>
      <c r="T67" s="187">
        <f t="shared" si="1"/>
        <v>4.4153846153846157</v>
      </c>
      <c r="U67" s="187">
        <f t="shared" si="1"/>
        <v>4.384615384615385</v>
      </c>
      <c r="V67" s="187">
        <f t="shared" si="1"/>
        <v>4.384615384615385</v>
      </c>
      <c r="W67" s="187">
        <f t="shared" si="1"/>
        <v>4.3384615384615381</v>
      </c>
      <c r="X67" s="187">
        <f t="shared" si="1"/>
        <v>3.7076923076923078</v>
      </c>
      <c r="Y67" s="187">
        <f t="shared" si="1"/>
        <v>3.6153846153846154</v>
      </c>
      <c r="Z67" s="187">
        <f t="shared" si="1"/>
        <v>4.4615384615384617</v>
      </c>
      <c r="AA67" s="187">
        <f t="shared" si="1"/>
        <v>3.9692307692307693</v>
      </c>
      <c r="AB67" s="187">
        <f t="shared" si="1"/>
        <v>3.9230769230769229</v>
      </c>
      <c r="AC67" s="187">
        <f>AVERAGE(AC2:AC66)</f>
        <v>3.3692307692307693</v>
      </c>
      <c r="AD67" s="187">
        <f t="shared" si="1"/>
        <v>4.430769230769231</v>
      </c>
      <c r="AE67" s="187">
        <f t="shared" si="1"/>
        <v>4.6615384615384619</v>
      </c>
      <c r="AF67" s="187">
        <f t="shared" si="1"/>
        <v>4.615384615384615</v>
      </c>
      <c r="AG67" s="187">
        <f t="shared" si="1"/>
        <v>4.5384615384615383</v>
      </c>
      <c r="AH67" s="187">
        <f t="shared" si="1"/>
        <v>4.2153846153846155</v>
      </c>
      <c r="AI67" s="262">
        <f>AVERAGE(R67:AB67,AE67:AH67)</f>
        <v>4.2574358974358972</v>
      </c>
      <c r="AJ67" s="121">
        <f>COUNTIF(AJ2:AJ66,1)</f>
        <v>46</v>
      </c>
      <c r="AK67" s="121">
        <f t="shared" ref="AK67:CB67" si="2">COUNTIF(AK2:AK66,1)</f>
        <v>45</v>
      </c>
      <c r="AL67" s="121">
        <f t="shared" si="2"/>
        <v>45</v>
      </c>
      <c r="AM67" s="121">
        <f t="shared" si="2"/>
        <v>44</v>
      </c>
      <c r="AN67" s="121">
        <f t="shared" si="2"/>
        <v>6</v>
      </c>
      <c r="AO67" s="121">
        <f t="shared" si="2"/>
        <v>3</v>
      </c>
      <c r="AP67" s="121">
        <f t="shared" si="2"/>
        <v>9</v>
      </c>
      <c r="AQ67" s="121">
        <f t="shared" si="2"/>
        <v>5</v>
      </c>
      <c r="AR67" s="121">
        <f t="shared" si="2"/>
        <v>10</v>
      </c>
      <c r="AS67" s="121">
        <f t="shared" si="2"/>
        <v>9</v>
      </c>
      <c r="AT67" s="121">
        <f t="shared" si="2"/>
        <v>11</v>
      </c>
      <c r="AU67" s="121">
        <f t="shared" si="2"/>
        <v>27</v>
      </c>
      <c r="AV67" s="121">
        <f t="shared" si="2"/>
        <v>4</v>
      </c>
      <c r="AW67" s="121">
        <f t="shared" si="2"/>
        <v>3</v>
      </c>
      <c r="AX67" s="121">
        <f t="shared" si="2"/>
        <v>4</v>
      </c>
      <c r="AY67" s="121">
        <f t="shared" si="2"/>
        <v>5</v>
      </c>
      <c r="AZ67" s="121">
        <f t="shared" si="2"/>
        <v>20</v>
      </c>
      <c r="BA67" s="121">
        <f t="shared" si="2"/>
        <v>13</v>
      </c>
      <c r="BB67" s="121">
        <f t="shared" si="2"/>
        <v>7</v>
      </c>
      <c r="BC67" s="121">
        <f t="shared" si="2"/>
        <v>6</v>
      </c>
      <c r="BD67" s="121">
        <f t="shared" si="2"/>
        <v>3</v>
      </c>
      <c r="BE67" s="121">
        <f t="shared" si="2"/>
        <v>23</v>
      </c>
      <c r="BF67" s="121">
        <f t="shared" si="2"/>
        <v>2</v>
      </c>
      <c r="BG67" s="121">
        <f t="shared" si="2"/>
        <v>19</v>
      </c>
      <c r="BH67" s="121">
        <f t="shared" si="2"/>
        <v>13</v>
      </c>
      <c r="BI67" s="121">
        <f t="shared" si="2"/>
        <v>11</v>
      </c>
      <c r="BJ67" s="121">
        <f t="shared" si="2"/>
        <v>20</v>
      </c>
      <c r="BK67" s="121">
        <f t="shared" si="2"/>
        <v>12</v>
      </c>
      <c r="BL67" s="121">
        <f t="shared" si="2"/>
        <v>10</v>
      </c>
      <c r="BM67" s="121">
        <f t="shared" si="2"/>
        <v>12</v>
      </c>
      <c r="BN67" s="121">
        <f t="shared" si="2"/>
        <v>1</v>
      </c>
      <c r="BO67" s="121">
        <f t="shared" si="2"/>
        <v>8</v>
      </c>
      <c r="BP67" s="121">
        <f t="shared" si="2"/>
        <v>26</v>
      </c>
      <c r="BQ67" s="121">
        <f t="shared" si="2"/>
        <v>10</v>
      </c>
      <c r="BR67" s="121">
        <f t="shared" si="2"/>
        <v>3</v>
      </c>
      <c r="BS67" s="121">
        <f t="shared" si="2"/>
        <v>4</v>
      </c>
      <c r="BT67" s="121">
        <f t="shared" si="2"/>
        <v>8</v>
      </c>
      <c r="BU67" s="121">
        <f t="shared" si="2"/>
        <v>1</v>
      </c>
      <c r="BV67" s="121">
        <f t="shared" si="2"/>
        <v>7</v>
      </c>
      <c r="BW67" s="121">
        <f t="shared" si="2"/>
        <v>4</v>
      </c>
      <c r="BX67" s="121">
        <f t="shared" si="2"/>
        <v>3</v>
      </c>
      <c r="BY67" s="121">
        <f t="shared" si="2"/>
        <v>12</v>
      </c>
      <c r="BZ67" s="121">
        <f t="shared" si="2"/>
        <v>16</v>
      </c>
      <c r="CA67" s="121">
        <f t="shared" si="2"/>
        <v>6</v>
      </c>
      <c r="CB67" s="121">
        <f t="shared" si="2"/>
        <v>2</v>
      </c>
      <c r="CC67" s="262">
        <f>AVERAGE(R67:AB67,AJ67:CB67)</f>
        <v>10.782692307692306</v>
      </c>
      <c r="CD67" s="112"/>
      <c r="CE67" s="112"/>
      <c r="CF67" s="112"/>
      <c r="CG67" s="112"/>
      <c r="CH67" s="112"/>
      <c r="CI67" s="112"/>
      <c r="CJ67" s="112"/>
      <c r="CK67" s="112"/>
      <c r="CL67" s="112"/>
      <c r="CM67" s="113"/>
      <c r="CN67" s="113"/>
      <c r="CO67" s="113"/>
      <c r="CP67" s="113"/>
      <c r="CQ67" s="113"/>
      <c r="CR67" s="113"/>
      <c r="CS67" s="113"/>
      <c r="CT67" s="113"/>
    </row>
    <row r="68" spans="1:98" s="37" customFormat="1">
      <c r="A68" s="196"/>
      <c r="B68" s="112"/>
      <c r="C68" s="8"/>
      <c r="D68" s="8"/>
      <c r="E68" s="8"/>
      <c r="F68" s="122">
        <f>STDEV(F2:F66)</f>
        <v>0.39100462322665114</v>
      </c>
      <c r="G68" s="122">
        <f t="shared" ref="G68:Q68" si="3">STDEV(G2:G66)</f>
        <v>0.33108214179472834</v>
      </c>
      <c r="H68" s="122">
        <f t="shared" si="3"/>
        <v>0.17403580533459642</v>
      </c>
      <c r="I68" s="122">
        <f t="shared" si="3"/>
        <v>0.17403580533459642</v>
      </c>
      <c r="J68" s="122">
        <f t="shared" si="3"/>
        <v>0.2917124506190194</v>
      </c>
      <c r="K68" s="122">
        <f t="shared" si="3"/>
        <v>0.40311288741492751</v>
      </c>
      <c r="L68" s="122">
        <f t="shared" si="3"/>
        <v>0.12403473458920845</v>
      </c>
      <c r="M68" s="122">
        <f t="shared" si="3"/>
        <v>0.17403580533459642</v>
      </c>
      <c r="N68" s="122">
        <f t="shared" si="3"/>
        <v>0.2917124506190194</v>
      </c>
      <c r="O68" s="122">
        <f t="shared" si="3"/>
        <v>0.39100462322665114</v>
      </c>
      <c r="P68" s="122">
        <f t="shared" si="3"/>
        <v>0.17812704394997528</v>
      </c>
      <c r="Q68" s="122">
        <f t="shared" si="3"/>
        <v>0.14002800840280097</v>
      </c>
      <c r="R68" s="187">
        <f>STDEV(R2:R66)</f>
        <v>0.51748281279522901</v>
      </c>
      <c r="S68" s="187">
        <f t="shared" ref="S68:AH68" si="4">STDEV(S2:S66)</f>
        <v>0.84779124789065852</v>
      </c>
      <c r="T68" s="187">
        <f t="shared" si="4"/>
        <v>0.70472307709100501</v>
      </c>
      <c r="U68" s="187">
        <f t="shared" si="4"/>
        <v>0.55034953927900832</v>
      </c>
      <c r="V68" s="187">
        <f t="shared" si="4"/>
        <v>0.52118577818721867</v>
      </c>
      <c r="W68" s="187">
        <f t="shared" si="4"/>
        <v>0.53842719670707995</v>
      </c>
      <c r="X68" s="187">
        <f t="shared" si="4"/>
        <v>1.233935230814873</v>
      </c>
      <c r="Y68" s="187">
        <f t="shared" si="4"/>
        <v>1.1684967331510239</v>
      </c>
      <c r="Z68" s="187">
        <f t="shared" si="4"/>
        <v>0.81157491715420005</v>
      </c>
      <c r="AA68" s="187">
        <f t="shared" si="4"/>
        <v>0.78996105064646149</v>
      </c>
      <c r="AB68" s="187">
        <f t="shared" si="4"/>
        <v>0.90670578724048356</v>
      </c>
      <c r="AC68" s="187">
        <f t="shared" si="4"/>
        <v>0.83981453996609401</v>
      </c>
      <c r="AD68" s="187">
        <f t="shared" si="4"/>
        <v>0.61158683891861287</v>
      </c>
      <c r="AE68" s="187">
        <f t="shared" si="4"/>
        <v>0.50858022587773166</v>
      </c>
      <c r="AF68" s="187">
        <f t="shared" si="4"/>
        <v>0.57804378327650641</v>
      </c>
      <c r="AG68" s="187">
        <f t="shared" si="4"/>
        <v>0.56116294082364948</v>
      </c>
      <c r="AH68" s="187">
        <f t="shared" si="4"/>
        <v>0.73934742535875198</v>
      </c>
      <c r="AI68" s="262">
        <f>AVERAGE(R68:AB68,AE68:AH68)</f>
        <v>0.73185118308625852</v>
      </c>
      <c r="AJ68" s="122">
        <f>STDEV(AJ2:AJ66)</f>
        <v>0.47686879343677557</v>
      </c>
      <c r="AK68" s="122">
        <f t="shared" ref="AK68:CB68" si="5">STDEV(AK2:AK66)</f>
        <v>0.46513025470953173</v>
      </c>
      <c r="AL68" s="122">
        <f t="shared" si="5"/>
        <v>0.46513025470953173</v>
      </c>
      <c r="AM68" s="122">
        <f t="shared" si="5"/>
        <v>0.47129118877333642</v>
      </c>
      <c r="AN68" s="122">
        <f t="shared" si="5"/>
        <v>0.2917124506190194</v>
      </c>
      <c r="AO68" s="122">
        <f t="shared" si="5"/>
        <v>0.21145103088313016</v>
      </c>
      <c r="AP68" s="122">
        <f t="shared" si="5"/>
        <v>0.34807161066919284</v>
      </c>
      <c r="AQ68" s="122">
        <f t="shared" si="5"/>
        <v>0.26854307776478731</v>
      </c>
      <c r="AR68" s="122">
        <f t="shared" si="5"/>
        <v>0.36360904617671225</v>
      </c>
      <c r="AS68" s="122">
        <f t="shared" si="5"/>
        <v>0.34807161066919284</v>
      </c>
      <c r="AT68" s="122">
        <f t="shared" si="5"/>
        <v>0.37787360524183417</v>
      </c>
      <c r="AU68" s="122">
        <f t="shared" si="5"/>
        <v>0.49662321269209253</v>
      </c>
      <c r="AV68" s="122">
        <f t="shared" si="5"/>
        <v>0.2421855614066333</v>
      </c>
      <c r="AW68" s="122">
        <f t="shared" si="5"/>
        <v>0.21145103088313016</v>
      </c>
      <c r="AX68" s="122">
        <f t="shared" si="5"/>
        <v>0.2421855614066333</v>
      </c>
      <c r="AY68" s="122">
        <f t="shared" si="5"/>
        <v>0.26854307776478731</v>
      </c>
      <c r="AZ68" s="122">
        <f t="shared" si="5"/>
        <v>0.46513025470953173</v>
      </c>
      <c r="BA68" s="122">
        <f t="shared" si="5"/>
        <v>0.40311288741492751</v>
      </c>
      <c r="BB68" s="122">
        <f t="shared" si="5"/>
        <v>0.31240383135639332</v>
      </c>
      <c r="BC68" s="122">
        <f t="shared" si="5"/>
        <v>0.2917124506190194</v>
      </c>
      <c r="BD68" s="122">
        <f t="shared" si="5"/>
        <v>0.21145103088313016</v>
      </c>
      <c r="BE68" s="122">
        <f t="shared" si="5"/>
        <v>0.48188332453150778</v>
      </c>
      <c r="BF68" s="122">
        <f t="shared" si="5"/>
        <v>0.17403580533459642</v>
      </c>
      <c r="BG68" s="122">
        <f t="shared" si="5"/>
        <v>0.45836246993635271</v>
      </c>
      <c r="BH68" s="122">
        <f t="shared" si="5"/>
        <v>0.40311288741492751</v>
      </c>
      <c r="BI68" s="122">
        <f t="shared" si="5"/>
        <v>0.37787360524183417</v>
      </c>
      <c r="BJ68" s="122">
        <f t="shared" si="5"/>
        <v>0.46513025470953173</v>
      </c>
      <c r="BK68" s="122">
        <f t="shared" si="5"/>
        <v>0.39100462322665114</v>
      </c>
      <c r="BL68" s="122">
        <f t="shared" si="5"/>
        <v>0.36360904617671225</v>
      </c>
      <c r="BM68" s="122">
        <f t="shared" si="5"/>
        <v>0.39100462322665114</v>
      </c>
      <c r="BN68" s="122">
        <f t="shared" si="5"/>
        <v>0.12403473458920845</v>
      </c>
      <c r="BO68" s="122">
        <f t="shared" si="5"/>
        <v>0.33108214179472834</v>
      </c>
      <c r="BP68" s="122">
        <f t="shared" si="5"/>
        <v>0.49371044145328746</v>
      </c>
      <c r="BQ68" s="122">
        <f t="shared" si="5"/>
        <v>0.36360904617671225</v>
      </c>
      <c r="BR68" s="122">
        <f t="shared" si="5"/>
        <v>0.21145103088313016</v>
      </c>
      <c r="BS68" s="122">
        <f t="shared" si="5"/>
        <v>0.2421855614066333</v>
      </c>
      <c r="BT68" s="122">
        <f t="shared" si="5"/>
        <v>0.33108214179472834</v>
      </c>
      <c r="BU68" s="122">
        <f t="shared" si="5"/>
        <v>0.12403473458920845</v>
      </c>
      <c r="BV68" s="122">
        <f t="shared" si="5"/>
        <v>0.31240383135639332</v>
      </c>
      <c r="BW68" s="122">
        <f t="shared" si="5"/>
        <v>0.2421855614066333</v>
      </c>
      <c r="BX68" s="122">
        <f t="shared" si="5"/>
        <v>0.21145103088313016</v>
      </c>
      <c r="BY68" s="122">
        <f t="shared" si="5"/>
        <v>0.39100462322665114</v>
      </c>
      <c r="BZ68" s="122">
        <f t="shared" si="5"/>
        <v>0.43412157106222959</v>
      </c>
      <c r="CA68" s="122">
        <f t="shared" si="5"/>
        <v>0.2917124506190194</v>
      </c>
      <c r="CB68" s="122">
        <f t="shared" si="5"/>
        <v>0.17403580533459642</v>
      </c>
      <c r="CC68" s="262">
        <f>AVERAGE(R68:AB68,AJ68:CB68)</f>
        <v>0.42155904535931471</v>
      </c>
      <c r="CD68" s="112"/>
      <c r="CE68" s="112"/>
      <c r="CF68" s="112"/>
      <c r="CG68" s="112"/>
      <c r="CH68" s="112"/>
      <c r="CI68" s="112"/>
      <c r="CJ68" s="112"/>
      <c r="CK68" s="112"/>
      <c r="CL68" s="112"/>
      <c r="CM68" s="113"/>
      <c r="CN68" s="113"/>
      <c r="CO68" s="113"/>
      <c r="CP68" s="113"/>
      <c r="CQ68" s="113"/>
      <c r="CR68" s="113"/>
      <c r="CS68" s="113"/>
      <c r="CT68" s="113"/>
    </row>
    <row r="69" spans="1:98">
      <c r="A69" s="196"/>
      <c r="B69" s="78" t="s">
        <v>0</v>
      </c>
      <c r="R69" s="8"/>
      <c r="S69" s="8"/>
      <c r="T69" s="188">
        <f>STDEV(R2:T66)</f>
        <v>0.74711534421585835</v>
      </c>
      <c r="U69" s="8"/>
      <c r="V69" s="8"/>
      <c r="W69" s="185">
        <f>STDEV(U2:W66)</f>
        <v>0.53445889687649084</v>
      </c>
      <c r="X69" s="8"/>
      <c r="Y69" s="8"/>
      <c r="Z69" s="8"/>
      <c r="AA69" s="8"/>
      <c r="AB69" s="188">
        <f>STDEV(X2:AB66)</f>
        <v>1.0358438394078158</v>
      </c>
      <c r="AC69" s="184">
        <f>STDEV(AC2:AC66)</f>
        <v>0.83981453996609401</v>
      </c>
      <c r="AD69" s="184">
        <f>STDEV(AD2:AD66)</f>
        <v>0.61158683891861287</v>
      </c>
      <c r="AE69" s="8"/>
      <c r="AF69" s="8"/>
      <c r="AG69" s="8"/>
      <c r="AH69" s="185">
        <f>STDEV(AE2:AH66)</f>
        <v>0.62442132402888895</v>
      </c>
      <c r="AI69" s="8"/>
      <c r="AJ69" s="8"/>
      <c r="AK69" s="8"/>
      <c r="AL69" s="8"/>
      <c r="AM69" s="188">
        <f>STDEV(AJ2:AM66)</f>
        <v>0.52927372892547775</v>
      </c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188">
        <f>STDEV(AN2:BG66)</f>
        <v>0.35262384760557514</v>
      </c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188">
        <f>STDEV(BH2:BS66)</f>
        <v>0.37291712235493513</v>
      </c>
      <c r="BT69" s="112"/>
      <c r="BU69" s="112"/>
      <c r="BV69" s="112"/>
      <c r="BW69" s="112"/>
      <c r="BX69" s="112"/>
      <c r="BY69" s="188">
        <f>STDEV(BT2:BY66)</f>
        <v>0.28618119612468995</v>
      </c>
      <c r="BZ69" s="112"/>
      <c r="CA69" s="112"/>
      <c r="CB69" s="188">
        <f>STDEV(BZ2:CB66)</f>
        <v>0.32937111151994769</v>
      </c>
    </row>
    <row r="70" spans="1:98">
      <c r="A70" s="196"/>
      <c r="B70" s="180" t="s">
        <v>62</v>
      </c>
      <c r="C70" s="180">
        <f>COUNTIF(B2:B52,"คณาจารย์")</f>
        <v>18</v>
      </c>
      <c r="R70" s="8"/>
      <c r="S70" s="8"/>
      <c r="T70" s="188">
        <f>AVERAGE(R3:T66)</f>
        <v>4.338541666666667</v>
      </c>
      <c r="U70" s="8"/>
      <c r="V70" s="8"/>
      <c r="W70" s="185">
        <f>AVERAGE(U3:W66)</f>
        <v>4.359375</v>
      </c>
      <c r="X70" s="8"/>
      <c r="Y70" s="8"/>
      <c r="Z70" s="8"/>
      <c r="AA70" s="8"/>
      <c r="AB70" s="188">
        <f>AVERAGE(X3:AB66)</f>
        <v>3.921875</v>
      </c>
      <c r="AC70" s="184">
        <f>AVERAGE(AC3:AC66)</f>
        <v>3.359375</v>
      </c>
      <c r="AD70" s="184">
        <f>AVERAGE(AD3:AD66)</f>
        <v>4.421875</v>
      </c>
      <c r="AE70" s="8"/>
      <c r="AF70" s="8"/>
      <c r="AG70" s="8"/>
      <c r="AH70" s="185">
        <f>AVERAGE(AE3:AH66)</f>
        <v>4.5</v>
      </c>
      <c r="AI70" s="8"/>
      <c r="AJ70" s="8"/>
      <c r="AK70" s="8"/>
      <c r="AL70" s="8"/>
      <c r="AM70" s="188">
        <f>AVERAGE(AJ3:AM66)</f>
        <v>0.83984375</v>
      </c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188">
        <f>AVERAGE(AN2:BG66)</f>
        <v>0.14538461538461539</v>
      </c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188">
        <f>AVERAGE(BH3:BS66)</f>
        <v>0.16927083333333334</v>
      </c>
      <c r="BT70" s="112"/>
      <c r="BU70" s="112"/>
      <c r="BV70" s="112"/>
      <c r="BW70" s="112"/>
      <c r="BX70" s="112"/>
      <c r="BY70" s="188">
        <f>AVERAGE(BT3:BY66)</f>
        <v>9.1145833333333329E-2</v>
      </c>
      <c r="BZ70" s="112"/>
      <c r="CA70" s="112"/>
      <c r="CB70" s="188">
        <f>AVERAGE(BZ3:CB66)</f>
        <v>0.125</v>
      </c>
    </row>
    <row r="71" spans="1:98">
      <c r="A71" s="196"/>
      <c r="B71" s="180" t="s">
        <v>89</v>
      </c>
      <c r="C71" s="180">
        <f>COUNTIF(B2:B67,"นิสิตบัณฑิตศึกษา")</f>
        <v>42</v>
      </c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</row>
    <row r="72" spans="1:98">
      <c r="A72" s="196"/>
      <c r="B72" s="180" t="s">
        <v>64</v>
      </c>
      <c r="C72" s="180">
        <f>COUNTIF(B2:B69,"บุคลากร")</f>
        <v>5</v>
      </c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</row>
    <row r="73" spans="1:98">
      <c r="A73" s="196"/>
      <c r="B73" s="133"/>
      <c r="C73" s="75">
        <f>SUM(C67:C72)</f>
        <v>65</v>
      </c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</row>
    <row r="74" spans="1:98">
      <c r="A74" s="196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</row>
    <row r="75" spans="1:98">
      <c r="A75" s="196"/>
      <c r="B75" s="78" t="s">
        <v>90</v>
      </c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</row>
    <row r="76" spans="1:98">
      <c r="A76" s="196"/>
      <c r="B76" s="77" t="s">
        <v>28</v>
      </c>
      <c r="C76" s="77">
        <f>COUNTIF(E2:E66,"ผู้ช่วยศาสตราจารย์")</f>
        <v>13</v>
      </c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</row>
    <row r="77" spans="1:98">
      <c r="A77" s="196"/>
      <c r="B77" s="77" t="s">
        <v>29</v>
      </c>
      <c r="C77" s="77">
        <f>COUNTIF(E2:E66,"รองศาสตราจารย์")</f>
        <v>2</v>
      </c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</row>
    <row r="78" spans="1:98">
      <c r="A78" s="196"/>
      <c r="B78" s="77" t="s">
        <v>127</v>
      </c>
      <c r="C78" s="77">
        <f>COUNTIF(E2:E66,"ปริญญาตรี")</f>
        <v>34</v>
      </c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</row>
    <row r="79" spans="1:98">
      <c r="A79" s="196"/>
      <c r="B79" s="77" t="s">
        <v>132</v>
      </c>
      <c r="C79" s="77">
        <f>COUNTIF(E2:E67,"ปริญญาโท")</f>
        <v>7</v>
      </c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</row>
    <row r="80" spans="1:98">
      <c r="A80" s="196"/>
      <c r="B80" s="77" t="s">
        <v>135</v>
      </c>
      <c r="C80" s="77">
        <f>COUNTIF(E3:E68,"ปริญญาเอก")</f>
        <v>1</v>
      </c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</row>
    <row r="81" spans="1:80">
      <c r="A81" s="196"/>
      <c r="B81" s="77" t="s">
        <v>22</v>
      </c>
      <c r="C81" s="77">
        <f>COUNTIF(E2:E68,"อาจารย์")</f>
        <v>3</v>
      </c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</row>
    <row r="82" spans="1:80">
      <c r="A82" s="196"/>
      <c r="B82" s="77" t="s">
        <v>17</v>
      </c>
      <c r="C82" s="77">
        <f>COUNTIF(E2:E69,"ไม่ระบุ")</f>
        <v>5</v>
      </c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</row>
    <row r="83" spans="1:80">
      <c r="A83" s="196"/>
      <c r="C83" s="75">
        <f>SUM(C76:C82)</f>
        <v>65</v>
      </c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</row>
    <row r="84" spans="1:80">
      <c r="A84" s="196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</row>
    <row r="85" spans="1:80">
      <c r="A85" s="196"/>
      <c r="B85" s="38" t="s">
        <v>24</v>
      </c>
      <c r="C85" s="3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</row>
    <row r="86" spans="1:80" ht="48">
      <c r="A86" s="196"/>
      <c r="B86" s="77" t="s">
        <v>41</v>
      </c>
      <c r="C86" s="251">
        <f>COUNTIF(D2:D52,"คณะเกษตรศาสตร์ ทรัพยากรธรรมชาติและสิ่งแวดล้อม")</f>
        <v>6</v>
      </c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</row>
    <row r="87" spans="1:80">
      <c r="A87" s="196"/>
      <c r="B87" s="250" t="s">
        <v>39</v>
      </c>
      <c r="C87" s="76">
        <f>COUNTIF(D2:D67,"คณะวิทยาศาสตร์")</f>
        <v>7</v>
      </c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</row>
    <row r="88" spans="1:80">
      <c r="A88" s="196"/>
      <c r="B88" s="250" t="s">
        <v>148</v>
      </c>
      <c r="C88" s="76">
        <f>COUNTIF(D2:D67,"กองการถ่ายทอดเทคโนโลยี")</f>
        <v>1</v>
      </c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</row>
    <row r="89" spans="1:80">
      <c r="A89" s="196"/>
      <c r="B89" s="250" t="s">
        <v>72</v>
      </c>
      <c r="C89" s="76">
        <f>COUNTIF(D2:D68,"คณะสังคมศาสตร์")</f>
        <v>31</v>
      </c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</row>
    <row r="90" spans="1:80">
      <c r="A90" s="196"/>
      <c r="B90" s="76" t="s">
        <v>82</v>
      </c>
      <c r="C90" s="76">
        <f>COUNTIF(D2:D69,"คณะศึกษาศาสตร์")</f>
        <v>3</v>
      </c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</row>
    <row r="91" spans="1:80">
      <c r="A91" s="196"/>
      <c r="B91" s="76" t="s">
        <v>40</v>
      </c>
      <c r="C91" s="76">
        <f>COUNTIF(D2:D70,"คณะวิทยาศาสตร์การแพทย์")</f>
        <v>3</v>
      </c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</row>
    <row r="92" spans="1:80">
      <c r="A92" s="196"/>
      <c r="B92" s="76" t="s">
        <v>131</v>
      </c>
      <c r="C92" s="76">
        <f>COUNTIF(D2:D71,"คณะเภสัชศาสตร์")</f>
        <v>1</v>
      </c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</row>
    <row r="93" spans="1:80">
      <c r="A93" s="196"/>
      <c r="B93" s="76" t="s">
        <v>87</v>
      </c>
      <c r="C93" s="76">
        <f>COUNTIF(D2:D72,"วิทยาลัยนานาชาติ")</f>
        <v>2</v>
      </c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</row>
    <row r="94" spans="1:80">
      <c r="A94" s="196"/>
      <c r="B94" s="76" t="s">
        <v>88</v>
      </c>
      <c r="C94" s="76">
        <f>COUNTIF(D2:D73,"คณะบริหารธุรกิจ เศรษฐศาสตร์และการสื่อสาร")</f>
        <v>3</v>
      </c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</row>
    <row r="95" spans="1:80">
      <c r="A95" s="196"/>
      <c r="B95" s="76" t="s">
        <v>37</v>
      </c>
      <c r="C95" s="76">
        <f>COUNTIF(D2:D74,"คณะมนุษยศาสตร์")</f>
        <v>2</v>
      </c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</row>
    <row r="96" spans="1:80">
      <c r="A96" s="196"/>
      <c r="B96" s="76" t="s">
        <v>85</v>
      </c>
      <c r="C96" s="76">
        <f>COUNTIF(D2:D75,"คณะวิศวกรรมศาสตร์")</f>
        <v>1</v>
      </c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</row>
    <row r="97" spans="1:80">
      <c r="A97" s="196"/>
      <c r="B97" s="76" t="s">
        <v>38</v>
      </c>
      <c r="C97" s="76">
        <f>COUNTIF(D2:D76,"คณะสหเวชศาสตร์")</f>
        <v>1</v>
      </c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</row>
    <row r="98" spans="1:80">
      <c r="A98" s="196"/>
      <c r="B98" s="76" t="s">
        <v>17</v>
      </c>
      <c r="C98" s="76">
        <f>COUNTIF(D2:D70,"ไม่ระบุ")</f>
        <v>4</v>
      </c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</row>
    <row r="99" spans="1:80">
      <c r="A99" s="196"/>
      <c r="C99" s="75">
        <f>SUM(C86:C98)</f>
        <v>65</v>
      </c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</row>
    <row r="100" spans="1:80">
      <c r="A100" s="196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</row>
    <row r="101" spans="1:80">
      <c r="A101" s="196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</row>
    <row r="102" spans="1:80">
      <c r="A102" s="196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</row>
    <row r="103" spans="1:80">
      <c r="A103" s="196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</row>
    <row r="104" spans="1:80">
      <c r="A104" s="196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</row>
    <row r="105" spans="1:80">
      <c r="A105" s="196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</row>
    <row r="106" spans="1:80">
      <c r="A106" s="196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</row>
    <row r="107" spans="1:80">
      <c r="A107" s="196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</row>
    <row r="108" spans="1:80">
      <c r="A108" s="196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</row>
    <row r="109" spans="1:80">
      <c r="A109" s="196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</row>
    <row r="110" spans="1:80">
      <c r="A110" s="196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</row>
    <row r="111" spans="1:80">
      <c r="A111" s="196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</row>
    <row r="112" spans="1:80">
      <c r="A112" s="196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</row>
    <row r="113" spans="1:80">
      <c r="A113" s="196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</row>
    <row r="114" spans="1:80">
      <c r="A114" s="196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</row>
    <row r="115" spans="1:80">
      <c r="A115" s="196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</row>
    <row r="116" spans="1:80">
      <c r="A116" s="196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</row>
    <row r="117" spans="1:80">
      <c r="A117" s="196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</row>
    <row r="118" spans="1:80">
      <c r="A118" s="196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</row>
    <row r="119" spans="1:80">
      <c r="A119" s="196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</row>
    <row r="120" spans="1:80">
      <c r="A120" s="196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</row>
    <row r="121" spans="1:80">
      <c r="A121" s="196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</row>
    <row r="122" spans="1:80">
      <c r="A122" s="196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</row>
    <row r="123" spans="1:80">
      <c r="A123" s="196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</row>
    <row r="124" spans="1:80">
      <c r="A124" s="196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</row>
    <row r="125" spans="1:80">
      <c r="A125" s="196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</row>
    <row r="126" spans="1:80">
      <c r="A126" s="196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</row>
    <row r="127" spans="1:80">
      <c r="A127" s="196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</row>
    <row r="128" spans="1:80">
      <c r="A128" s="196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</row>
    <row r="129" spans="1:80">
      <c r="A129" s="196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</row>
    <row r="130" spans="1:80">
      <c r="A130" s="196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</row>
    <row r="131" spans="1:80">
      <c r="A131" s="196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</row>
    <row r="132" spans="1:80">
      <c r="A132" s="196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</row>
    <row r="133" spans="1:80">
      <c r="A133" s="196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</row>
    <row r="134" spans="1:80">
      <c r="A134" s="196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</row>
    <row r="135" spans="1:80">
      <c r="A135" s="196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</row>
    <row r="136" spans="1:80">
      <c r="A136" s="196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</row>
    <row r="137" spans="1:80">
      <c r="A137" s="196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</row>
    <row r="138" spans="1:80">
      <c r="A138" s="196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</row>
    <row r="139" spans="1:80">
      <c r="A139" s="196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</row>
    <row r="140" spans="1:80">
      <c r="A140" s="196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</row>
    <row r="141" spans="1:80">
      <c r="A141" s="196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</row>
    <row r="142" spans="1:80">
      <c r="A142" s="196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</row>
    <row r="143" spans="1:80">
      <c r="A143" s="196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</row>
    <row r="144" spans="1:80">
      <c r="A144" s="196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</row>
    <row r="145" spans="1:80">
      <c r="A145" s="196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</row>
    <row r="146" spans="1:80">
      <c r="A146" s="196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</row>
    <row r="147" spans="1:80">
      <c r="A147" s="196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</row>
    <row r="148" spans="1:80">
      <c r="A148" s="196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</row>
    <row r="149" spans="1:80">
      <c r="A149" s="196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</row>
    <row r="150" spans="1:80">
      <c r="A150" s="196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</row>
    <row r="151" spans="1:80">
      <c r="A151" s="196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</row>
    <row r="152" spans="1:80">
      <c r="A152" s="196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</row>
    <row r="153" spans="1:80">
      <c r="A153" s="196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</row>
    <row r="154" spans="1:80">
      <c r="A154" s="196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</row>
    <row r="155" spans="1:80">
      <c r="A155" s="196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</row>
    <row r="156" spans="1:80">
      <c r="A156" s="196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</row>
    <row r="157" spans="1:80">
      <c r="A157" s="196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</row>
    <row r="158" spans="1:80">
      <c r="A158" s="196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</row>
    <row r="159" spans="1:80">
      <c r="A159" s="196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</row>
    <row r="160" spans="1:80">
      <c r="A160" s="196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</row>
    <row r="161" spans="1:80">
      <c r="A161" s="196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</row>
    <row r="162" spans="1:80">
      <c r="A162" s="196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</row>
    <row r="163" spans="1:80">
      <c r="A163" s="196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</row>
    <row r="164" spans="1:80">
      <c r="A164" s="196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</row>
    <row r="165" spans="1:80">
      <c r="A165" s="196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</row>
    <row r="166" spans="1:80">
      <c r="A166" s="196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</row>
    <row r="167" spans="1:80">
      <c r="A167" s="196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</row>
    <row r="168" spans="1:80">
      <c r="A168" s="196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</row>
    <row r="169" spans="1:80">
      <c r="A169" s="196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</row>
    <row r="170" spans="1:80">
      <c r="A170" s="196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</row>
    <row r="171" spans="1:80">
      <c r="A171" s="196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</row>
    <row r="172" spans="1:80">
      <c r="A172" s="196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</row>
    <row r="173" spans="1:80">
      <c r="A173" s="196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</row>
    <row r="174" spans="1:80">
      <c r="A174" s="196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</row>
    <row r="175" spans="1:80">
      <c r="A175" s="196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</row>
    <row r="176" spans="1:80">
      <c r="A176" s="196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</row>
    <row r="177" spans="1:80">
      <c r="A177" s="196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</row>
    <row r="178" spans="1:80">
      <c r="A178" s="196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</row>
    <row r="179" spans="1:80">
      <c r="A179" s="196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</row>
    <row r="180" spans="1:80">
      <c r="A180" s="196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</row>
    <row r="181" spans="1:80">
      <c r="A181" s="196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</row>
    <row r="182" spans="1:80">
      <c r="A182" s="196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</row>
    <row r="183" spans="1:80">
      <c r="A183" s="196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</row>
    <row r="184" spans="1:80">
      <c r="A184" s="196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</row>
    <row r="185" spans="1:80">
      <c r="A185" s="196"/>
      <c r="R185" s="8"/>
      <c r="S185" s="8"/>
      <c r="T185" s="8"/>
      <c r="X185" s="8"/>
      <c r="Y185" s="8"/>
      <c r="Z185" s="8"/>
      <c r="AA185" s="8"/>
      <c r="AB185" s="8"/>
      <c r="AC185" s="8"/>
    </row>
    <row r="186" spans="1:80">
      <c r="A186" s="196"/>
      <c r="R186" s="8"/>
      <c r="S186" s="8"/>
      <c r="T186" s="8"/>
      <c r="X186" s="8"/>
      <c r="Y186" s="8"/>
      <c r="Z186" s="8"/>
      <c r="AA186" s="8"/>
      <c r="AB186" s="8"/>
      <c r="AC186" s="8"/>
    </row>
    <row r="187" spans="1:80">
      <c r="A187" s="196"/>
      <c r="R187" s="8"/>
      <c r="S187" s="8"/>
      <c r="T187" s="8"/>
      <c r="X187" s="8"/>
      <c r="Y187" s="8"/>
      <c r="Z187" s="8"/>
      <c r="AA187" s="8"/>
      <c r="AB187" s="8"/>
      <c r="AC187" s="8"/>
    </row>
    <row r="188" spans="1:80">
      <c r="A188" s="196"/>
      <c r="R188" s="8"/>
      <c r="S188" s="8"/>
      <c r="T188" s="8"/>
      <c r="X188" s="8"/>
      <c r="Y188" s="8"/>
      <c r="Z188" s="8"/>
      <c r="AA188" s="8"/>
      <c r="AB188" s="8"/>
      <c r="AC188" s="8"/>
    </row>
    <row r="189" spans="1:80">
      <c r="A189" s="196"/>
      <c r="R189" s="8"/>
      <c r="S189" s="8"/>
      <c r="T189" s="8"/>
      <c r="X189" s="8"/>
      <c r="Y189" s="8"/>
      <c r="Z189" s="8"/>
      <c r="AA189" s="8"/>
      <c r="AB189" s="8"/>
      <c r="AC189" s="8"/>
    </row>
    <row r="190" spans="1:80">
      <c r="A190" s="196"/>
      <c r="R190" s="8"/>
      <c r="S190" s="8"/>
      <c r="T190" s="8"/>
      <c r="X190" s="8"/>
      <c r="Y190" s="8"/>
      <c r="Z190" s="8"/>
      <c r="AA190" s="8"/>
      <c r="AB190" s="8"/>
      <c r="AC190" s="8"/>
    </row>
    <row r="191" spans="1:80">
      <c r="A191" s="196"/>
      <c r="R191" s="8"/>
      <c r="S191" s="8"/>
      <c r="T191" s="8"/>
      <c r="X191" s="8"/>
      <c r="Y191" s="8"/>
      <c r="Z191" s="8"/>
      <c r="AA191" s="8"/>
      <c r="AB191" s="8"/>
      <c r="AC191" s="8"/>
    </row>
    <row r="192" spans="1:80">
      <c r="A192" s="196"/>
      <c r="R192" s="8"/>
      <c r="S192" s="8"/>
      <c r="T192" s="8"/>
      <c r="X192" s="8"/>
      <c r="Y192" s="8"/>
      <c r="Z192" s="8"/>
      <c r="AA192" s="8"/>
      <c r="AB192" s="8"/>
      <c r="AC192" s="8"/>
    </row>
    <row r="193" spans="1:29">
      <c r="A193" s="196"/>
      <c r="R193" s="8"/>
      <c r="S193" s="8"/>
      <c r="T193" s="8"/>
      <c r="X193" s="8"/>
      <c r="Y193" s="8"/>
      <c r="Z193" s="8"/>
      <c r="AA193" s="8"/>
      <c r="AB193" s="8"/>
      <c r="AC193" s="8"/>
    </row>
    <row r="194" spans="1:29">
      <c r="A194" s="196"/>
      <c r="R194" s="8"/>
      <c r="S194" s="8"/>
      <c r="T194" s="8"/>
      <c r="X194" s="8"/>
      <c r="Y194" s="8"/>
      <c r="Z194" s="8"/>
      <c r="AA194" s="8"/>
      <c r="AB194" s="8"/>
      <c r="AC194" s="8"/>
    </row>
    <row r="195" spans="1:29">
      <c r="A195" s="196"/>
      <c r="R195" s="8"/>
      <c r="S195" s="8"/>
      <c r="T195" s="8"/>
      <c r="X195" s="8"/>
      <c r="Y195" s="8"/>
      <c r="Z195" s="8"/>
      <c r="AA195" s="8"/>
      <c r="AB195" s="8"/>
      <c r="AC195" s="8"/>
    </row>
    <row r="196" spans="1:29">
      <c r="A196" s="196"/>
      <c r="R196" s="8"/>
      <c r="S196" s="8"/>
      <c r="T196" s="8"/>
      <c r="X196" s="8"/>
      <c r="Y196" s="8"/>
      <c r="Z196" s="8"/>
      <c r="AA196" s="8"/>
      <c r="AB196" s="8"/>
      <c r="AC196" s="8"/>
    </row>
    <row r="197" spans="1:29">
      <c r="A197" s="196"/>
      <c r="R197" s="8"/>
      <c r="S197" s="8"/>
      <c r="T197" s="8"/>
      <c r="X197" s="8"/>
      <c r="Y197" s="8"/>
      <c r="Z197" s="8"/>
      <c r="AA197" s="8"/>
      <c r="AB197" s="8"/>
      <c r="AC197" s="8"/>
    </row>
    <row r="198" spans="1:29">
      <c r="A198" s="196"/>
      <c r="R198" s="8"/>
      <c r="S198" s="8"/>
      <c r="T198" s="8"/>
      <c r="X198" s="8"/>
      <c r="Y198" s="8"/>
      <c r="Z198" s="8"/>
      <c r="AA198" s="8"/>
      <c r="AB198" s="8"/>
      <c r="AC198" s="8"/>
    </row>
    <row r="199" spans="1:29">
      <c r="A199" s="196"/>
      <c r="R199" s="8"/>
      <c r="S199" s="8"/>
      <c r="T199" s="8"/>
      <c r="X199" s="8"/>
      <c r="Y199" s="8"/>
      <c r="Z199" s="8"/>
      <c r="AA199" s="8"/>
      <c r="AB199" s="8"/>
      <c r="AC199" s="8"/>
    </row>
    <row r="200" spans="1:29">
      <c r="A200" s="196"/>
      <c r="R200" s="8"/>
      <c r="S200" s="8"/>
      <c r="T200" s="8"/>
      <c r="X200" s="8"/>
      <c r="Y200" s="8"/>
      <c r="Z200" s="8"/>
      <c r="AA200" s="8"/>
      <c r="AB200" s="8"/>
      <c r="AC200" s="8"/>
    </row>
    <row r="201" spans="1:29">
      <c r="A201" s="196"/>
      <c r="R201" s="8"/>
      <c r="S201" s="8"/>
      <c r="T201" s="8"/>
      <c r="X201" s="8"/>
      <c r="Y201" s="8"/>
      <c r="Z201" s="8"/>
      <c r="AA201" s="8"/>
      <c r="AB201" s="8"/>
      <c r="AC201" s="8"/>
    </row>
    <row r="202" spans="1:29">
      <c r="A202" s="196"/>
      <c r="R202" s="8"/>
      <c r="S202" s="8"/>
      <c r="T202" s="8"/>
      <c r="X202" s="8"/>
      <c r="Y202" s="8"/>
      <c r="Z202" s="8"/>
      <c r="AA202" s="8"/>
      <c r="AB202" s="8"/>
      <c r="AC202" s="8"/>
    </row>
    <row r="203" spans="1:29">
      <c r="A203" s="196"/>
      <c r="R203" s="8"/>
      <c r="S203" s="8"/>
      <c r="T203" s="8"/>
      <c r="X203" s="8"/>
      <c r="Y203" s="8"/>
      <c r="Z203" s="8"/>
      <c r="AA203" s="8"/>
      <c r="AB203" s="8"/>
      <c r="AC203" s="8"/>
    </row>
    <row r="204" spans="1:29">
      <c r="A204" s="196"/>
      <c r="R204" s="8"/>
      <c r="S204" s="8"/>
      <c r="T204" s="8"/>
      <c r="X204" s="8"/>
      <c r="Y204" s="8"/>
      <c r="Z204" s="8"/>
      <c r="AA204" s="8"/>
      <c r="AB204" s="8"/>
      <c r="AC204" s="8"/>
    </row>
    <row r="205" spans="1:29">
      <c r="A205" s="196"/>
      <c r="R205" s="8"/>
      <c r="S205" s="8"/>
      <c r="T205" s="8"/>
      <c r="X205" s="8"/>
      <c r="Y205" s="8"/>
      <c r="Z205" s="8"/>
      <c r="AA205" s="8"/>
      <c r="AB205" s="8"/>
      <c r="AC205" s="8"/>
    </row>
    <row r="206" spans="1:29">
      <c r="A206" s="196"/>
      <c r="R206" s="8"/>
      <c r="S206" s="8"/>
      <c r="T206" s="8"/>
      <c r="X206" s="8"/>
      <c r="Y206" s="8"/>
      <c r="Z206" s="8"/>
      <c r="AA206" s="8"/>
      <c r="AB206" s="8"/>
      <c r="AC206" s="8"/>
    </row>
    <row r="207" spans="1:29">
      <c r="A207" s="196"/>
      <c r="R207" s="8"/>
      <c r="S207" s="8"/>
      <c r="T207" s="8"/>
      <c r="X207" s="8"/>
      <c r="Y207" s="8"/>
      <c r="Z207" s="8"/>
      <c r="AA207" s="8"/>
      <c r="AB207" s="8"/>
      <c r="AC207" s="8"/>
    </row>
    <row r="208" spans="1:29">
      <c r="A208" s="196"/>
      <c r="R208" s="8"/>
      <c r="S208" s="8"/>
      <c r="T208" s="8"/>
      <c r="X208" s="8"/>
      <c r="Y208" s="8"/>
      <c r="Z208" s="8"/>
      <c r="AA208" s="8"/>
      <c r="AB208" s="8"/>
      <c r="AC208" s="8"/>
    </row>
    <row r="209" spans="1:29">
      <c r="A209" s="196"/>
      <c r="R209" s="8"/>
      <c r="S209" s="8"/>
      <c r="T209" s="8"/>
      <c r="X209" s="8"/>
      <c r="Y209" s="8"/>
      <c r="Z209" s="8"/>
      <c r="AA209" s="8"/>
      <c r="AB209" s="8"/>
      <c r="AC209" s="8"/>
    </row>
    <row r="210" spans="1:29">
      <c r="A210" s="196"/>
      <c r="R210" s="8"/>
      <c r="S210" s="8"/>
      <c r="T210" s="8"/>
      <c r="X210" s="8"/>
      <c r="Y210" s="8"/>
      <c r="Z210" s="8"/>
      <c r="AA210" s="8"/>
      <c r="AB210" s="8"/>
      <c r="AC210" s="8"/>
    </row>
    <row r="211" spans="1:29">
      <c r="A211" s="196"/>
      <c r="R211" s="8"/>
      <c r="S211" s="8"/>
      <c r="T211" s="8"/>
      <c r="X211" s="8"/>
      <c r="Y211" s="8"/>
      <c r="Z211" s="8"/>
      <c r="AA211" s="8"/>
      <c r="AB211" s="8"/>
      <c r="AC211" s="8"/>
    </row>
    <row r="212" spans="1:29">
      <c r="A212" s="196"/>
      <c r="R212" s="8"/>
      <c r="S212" s="8"/>
      <c r="T212" s="8"/>
      <c r="X212" s="8"/>
      <c r="Y212" s="8"/>
      <c r="Z212" s="8"/>
      <c r="AA212" s="8"/>
      <c r="AB212" s="8"/>
      <c r="AC212" s="8"/>
    </row>
    <row r="213" spans="1:29">
      <c r="A213" s="196"/>
      <c r="R213" s="8"/>
      <c r="S213" s="8"/>
      <c r="T213" s="8"/>
      <c r="X213" s="8"/>
      <c r="Y213" s="8"/>
      <c r="Z213" s="8"/>
      <c r="AA213" s="8"/>
      <c r="AB213" s="8"/>
      <c r="AC213" s="8"/>
    </row>
    <row r="214" spans="1:29">
      <c r="A214" s="196"/>
      <c r="R214" s="8"/>
      <c r="S214" s="8"/>
      <c r="T214" s="8"/>
      <c r="X214" s="8"/>
      <c r="Y214" s="8"/>
      <c r="Z214" s="8"/>
      <c r="AA214" s="8"/>
      <c r="AB214" s="8"/>
      <c r="AC214" s="8"/>
    </row>
    <row r="215" spans="1:29">
      <c r="A215" s="196"/>
      <c r="R215" s="8"/>
      <c r="S215" s="8"/>
      <c r="T215" s="8"/>
      <c r="X215" s="8"/>
      <c r="Y215" s="8"/>
      <c r="Z215" s="8"/>
      <c r="AA215" s="8"/>
      <c r="AB215" s="8"/>
      <c r="AC215" s="8"/>
    </row>
    <row r="216" spans="1:29">
      <c r="A216" s="196"/>
      <c r="R216" s="8"/>
      <c r="S216" s="8"/>
      <c r="T216" s="8"/>
      <c r="X216" s="8"/>
      <c r="Y216" s="8"/>
      <c r="Z216" s="8"/>
      <c r="AA216" s="8"/>
      <c r="AB216" s="8"/>
      <c r="AC216" s="8"/>
    </row>
    <row r="217" spans="1:29">
      <c r="R217" s="8"/>
      <c r="S217" s="8"/>
      <c r="T217" s="8"/>
      <c r="X217" s="8"/>
      <c r="Y217" s="8"/>
      <c r="Z217" s="8"/>
      <c r="AA217" s="8"/>
      <c r="AB217" s="8"/>
      <c r="AC217" s="8"/>
    </row>
    <row r="218" spans="1:29">
      <c r="R218" s="8"/>
      <c r="S218" s="8"/>
      <c r="T218" s="74"/>
      <c r="X218" s="74"/>
      <c r="Y218" s="74"/>
      <c r="Z218" s="74"/>
      <c r="AA218" s="74"/>
      <c r="AB218" s="74"/>
      <c r="AC218" s="74"/>
    </row>
    <row r="219" spans="1:29">
      <c r="R219" s="8"/>
      <c r="S219" s="8"/>
      <c r="T219" s="74"/>
      <c r="X219" s="74"/>
      <c r="Y219" s="74"/>
      <c r="Z219" s="74"/>
      <c r="AA219" s="74"/>
      <c r="AB219" s="74"/>
      <c r="AC219" s="74"/>
    </row>
    <row r="220" spans="1:29">
      <c r="R220" s="8"/>
      <c r="S220" s="8"/>
      <c r="T220" s="74"/>
      <c r="X220" s="74"/>
      <c r="Y220" s="74"/>
      <c r="Z220" s="74"/>
      <c r="AA220" s="74"/>
      <c r="AB220" s="74"/>
      <c r="AC220" s="74"/>
    </row>
    <row r="221" spans="1:29">
      <c r="R221" s="8"/>
      <c r="S221" s="8"/>
      <c r="T221" s="74"/>
      <c r="X221" s="74"/>
      <c r="Y221" s="74"/>
      <c r="Z221" s="74"/>
      <c r="AA221" s="74"/>
      <c r="AB221" s="74"/>
      <c r="AC221" s="74"/>
    </row>
    <row r="222" spans="1:29">
      <c r="R222" s="8"/>
      <c r="S222" s="8"/>
      <c r="T222" s="74"/>
      <c r="X222" s="74"/>
      <c r="Y222" s="74"/>
      <c r="Z222" s="74"/>
      <c r="AA222" s="74"/>
      <c r="AB222" s="74"/>
      <c r="AC222" s="74"/>
    </row>
    <row r="223" spans="1:29">
      <c r="R223" s="8"/>
      <c r="S223" s="8"/>
      <c r="T223" s="74"/>
      <c r="X223" s="74"/>
      <c r="Y223" s="74"/>
      <c r="Z223" s="74"/>
      <c r="AA223" s="74"/>
      <c r="AB223" s="74"/>
      <c r="AC223" s="74"/>
    </row>
    <row r="224" spans="1:29">
      <c r="R224" s="8"/>
      <c r="S224" s="8"/>
      <c r="T224" s="74"/>
      <c r="X224" s="74"/>
      <c r="Y224" s="74"/>
      <c r="Z224" s="74"/>
      <c r="AA224" s="74"/>
      <c r="AB224" s="74"/>
      <c r="AC224" s="74"/>
    </row>
    <row r="225" spans="18:29">
      <c r="R225" s="74"/>
      <c r="S225" s="74"/>
      <c r="T225" s="74"/>
      <c r="X225" s="74"/>
      <c r="Y225" s="74"/>
      <c r="Z225" s="74"/>
      <c r="AA225" s="74"/>
      <c r="AB225" s="74"/>
      <c r="AC225" s="74"/>
    </row>
    <row r="226" spans="18:29">
      <c r="R226" s="74"/>
      <c r="S226" s="74"/>
      <c r="T226" s="74"/>
      <c r="X226" s="74"/>
      <c r="Y226" s="74"/>
      <c r="Z226" s="74"/>
      <c r="AA226" s="74"/>
      <c r="AB226" s="74"/>
      <c r="AC226" s="74"/>
    </row>
    <row r="227" spans="18:29">
      <c r="R227" s="74"/>
      <c r="S227" s="74"/>
      <c r="T227" s="74"/>
      <c r="X227" s="74"/>
      <c r="Y227" s="74"/>
      <c r="Z227" s="74"/>
      <c r="AA227" s="74"/>
      <c r="AB227" s="74"/>
      <c r="AC227" s="74"/>
    </row>
    <row r="228" spans="18:29">
      <c r="R228" s="74"/>
      <c r="S228" s="74"/>
      <c r="T228" s="74"/>
      <c r="X228" s="74"/>
      <c r="Y228" s="74"/>
      <c r="Z228" s="74"/>
      <c r="AA228" s="74"/>
      <c r="AB228" s="74"/>
      <c r="AC228" s="74"/>
    </row>
    <row r="229" spans="18:29">
      <c r="R229" s="74"/>
      <c r="S229" s="74"/>
      <c r="T229" s="74"/>
      <c r="X229" s="74"/>
      <c r="Y229" s="74"/>
      <c r="Z229" s="74"/>
      <c r="AA229" s="74"/>
      <c r="AB229" s="74"/>
      <c r="AC229" s="74"/>
    </row>
    <row r="230" spans="18:29">
      <c r="R230" s="74"/>
      <c r="S230" s="74"/>
      <c r="T230" s="74"/>
      <c r="X230" s="74"/>
      <c r="Y230" s="74"/>
      <c r="Z230" s="74"/>
      <c r="AA230" s="74"/>
      <c r="AB230" s="74"/>
      <c r="AC230" s="74"/>
    </row>
    <row r="231" spans="18:29">
      <c r="R231" s="74"/>
      <c r="S231" s="74"/>
      <c r="T231" s="74"/>
      <c r="X231" s="74"/>
      <c r="Y231" s="74"/>
      <c r="Z231" s="74"/>
      <c r="AA231" s="74"/>
      <c r="AB231" s="74"/>
      <c r="AC231" s="74"/>
    </row>
    <row r="232" spans="18:29">
      <c r="R232" s="74"/>
      <c r="S232" s="74"/>
      <c r="T232" s="74"/>
      <c r="X232" s="74"/>
      <c r="Y232" s="74"/>
      <c r="Z232" s="74"/>
      <c r="AA232" s="74"/>
      <c r="AB232" s="74"/>
      <c r="AC232" s="74"/>
    </row>
    <row r="233" spans="18:29">
      <c r="R233" s="74"/>
      <c r="S233" s="74"/>
      <c r="T233" s="74"/>
      <c r="X233" s="74"/>
      <c r="Y233" s="74"/>
      <c r="Z233" s="74"/>
      <c r="AA233" s="74"/>
      <c r="AB233" s="74"/>
      <c r="AC233" s="74"/>
    </row>
    <row r="234" spans="18:29">
      <c r="R234" s="74"/>
      <c r="S234" s="74"/>
      <c r="T234" s="74"/>
      <c r="X234" s="74"/>
      <c r="Y234" s="74"/>
      <c r="Z234" s="74"/>
      <c r="AA234" s="74"/>
      <c r="AB234" s="74"/>
      <c r="AC234" s="74"/>
    </row>
    <row r="235" spans="18:29">
      <c r="R235" s="74"/>
      <c r="S235" s="74"/>
      <c r="T235" s="74"/>
      <c r="X235" s="74"/>
      <c r="Y235" s="74"/>
      <c r="Z235" s="74"/>
      <c r="AA235" s="74"/>
      <c r="AB235" s="74"/>
      <c r="AC235" s="74"/>
    </row>
    <row r="236" spans="18:29">
      <c r="R236" s="74"/>
      <c r="S236" s="74"/>
      <c r="T236" s="74"/>
      <c r="X236" s="74"/>
      <c r="Y236" s="74"/>
      <c r="Z236" s="74"/>
      <c r="AA236" s="74"/>
      <c r="AB236" s="74"/>
      <c r="AC236" s="74"/>
    </row>
    <row r="237" spans="18:29">
      <c r="R237" s="74"/>
      <c r="S237" s="74"/>
      <c r="T237" s="74"/>
      <c r="X237" s="74"/>
      <c r="Y237" s="74"/>
      <c r="Z237" s="74"/>
      <c r="AA237" s="74"/>
      <c r="AB237" s="74"/>
      <c r="AC237" s="74"/>
    </row>
    <row r="238" spans="18:29">
      <c r="R238" s="74"/>
      <c r="S238" s="74"/>
      <c r="T238" s="74"/>
      <c r="X238" s="74"/>
      <c r="Y238" s="74"/>
      <c r="Z238" s="74"/>
      <c r="AA238" s="74"/>
      <c r="AB238" s="74"/>
      <c r="AC238" s="74"/>
    </row>
    <row r="239" spans="18:29">
      <c r="R239" s="74"/>
      <c r="S239" s="74"/>
      <c r="T239" s="74"/>
      <c r="X239" s="74"/>
      <c r="Y239" s="74"/>
      <c r="Z239" s="74"/>
      <c r="AA239" s="74"/>
      <c r="AB239" s="74"/>
      <c r="AC239" s="74"/>
    </row>
    <row r="240" spans="18:29">
      <c r="R240" s="74"/>
      <c r="S240" s="74"/>
      <c r="T240" s="74"/>
      <c r="X240" s="74"/>
      <c r="Y240" s="74"/>
      <c r="Z240" s="74"/>
      <c r="AA240" s="74"/>
      <c r="AB240" s="74"/>
      <c r="AC240" s="74"/>
    </row>
    <row r="241" spans="18:29">
      <c r="R241" s="74"/>
      <c r="S241" s="74"/>
      <c r="T241" s="74"/>
      <c r="X241" s="74"/>
      <c r="Y241" s="74"/>
      <c r="Z241" s="74"/>
      <c r="AA241" s="74"/>
      <c r="AB241" s="74"/>
      <c r="AC241" s="74"/>
    </row>
    <row r="242" spans="18:29">
      <c r="R242" s="74"/>
      <c r="S242" s="74"/>
      <c r="T242" s="74"/>
      <c r="X242" s="74"/>
      <c r="Y242" s="74"/>
      <c r="Z242" s="74"/>
      <c r="AA242" s="74"/>
      <c r="AB242" s="74"/>
      <c r="AC242" s="74"/>
    </row>
    <row r="243" spans="18:29">
      <c r="R243" s="74"/>
      <c r="S243" s="74"/>
      <c r="T243" s="74"/>
      <c r="X243" s="74"/>
      <c r="Y243" s="74"/>
      <c r="Z243" s="74"/>
      <c r="AA243" s="74"/>
      <c r="AB243" s="74"/>
      <c r="AC243" s="74"/>
    </row>
    <row r="244" spans="18:29">
      <c r="R244" s="74"/>
      <c r="S244" s="74"/>
      <c r="T244" s="74"/>
      <c r="X244" s="74"/>
      <c r="Y244" s="74"/>
      <c r="Z244" s="74"/>
      <c r="AA244" s="74"/>
      <c r="AB244" s="74"/>
      <c r="AC244" s="74"/>
    </row>
    <row r="245" spans="18:29">
      <c r="R245" s="74"/>
      <c r="S245" s="74"/>
      <c r="T245" s="74"/>
      <c r="X245" s="74"/>
      <c r="Y245" s="74"/>
      <c r="Z245" s="74"/>
      <c r="AA245" s="74"/>
      <c r="AB245" s="74"/>
      <c r="AC245" s="74"/>
    </row>
    <row r="246" spans="18:29">
      <c r="R246" s="74"/>
      <c r="S246" s="74"/>
      <c r="T246" s="74"/>
      <c r="X246" s="74"/>
      <c r="Y246" s="74"/>
      <c r="Z246" s="74"/>
      <c r="AA246" s="74"/>
      <c r="AB246" s="74"/>
      <c r="AC246" s="74"/>
    </row>
    <row r="247" spans="18:29">
      <c r="R247" s="74"/>
      <c r="S247" s="74"/>
      <c r="T247" s="74"/>
      <c r="X247" s="74"/>
      <c r="Y247" s="74"/>
      <c r="Z247" s="74"/>
      <c r="AA247" s="74"/>
      <c r="AB247" s="74"/>
      <c r="AC247" s="74"/>
    </row>
    <row r="248" spans="18:29">
      <c r="R248" s="74"/>
      <c r="S248" s="74"/>
      <c r="T248" s="74"/>
      <c r="X248" s="74"/>
      <c r="Y248" s="74"/>
      <c r="Z248" s="74"/>
      <c r="AA248" s="74"/>
      <c r="AB248" s="74"/>
      <c r="AC248" s="74"/>
    </row>
    <row r="249" spans="18:29">
      <c r="R249" s="74"/>
      <c r="S249" s="74"/>
      <c r="T249" s="74"/>
      <c r="X249" s="74"/>
      <c r="Y249" s="74"/>
      <c r="Z249" s="74"/>
      <c r="AA249" s="74"/>
      <c r="AB249" s="74"/>
      <c r="AC249" s="74"/>
    </row>
    <row r="250" spans="18:29">
      <c r="R250" s="74"/>
      <c r="S250" s="74"/>
      <c r="T250" s="74"/>
      <c r="X250" s="74"/>
      <c r="Y250" s="74"/>
      <c r="Z250" s="74"/>
      <c r="AA250" s="74"/>
      <c r="AB250" s="74"/>
      <c r="AC250" s="74"/>
    </row>
    <row r="251" spans="18:29">
      <c r="R251" s="74"/>
      <c r="S251" s="74"/>
      <c r="T251" s="74"/>
      <c r="X251" s="74"/>
      <c r="Y251" s="74"/>
      <c r="Z251" s="74"/>
      <c r="AA251" s="74"/>
      <c r="AB251" s="74"/>
      <c r="AC251" s="74"/>
    </row>
    <row r="252" spans="18:29">
      <c r="R252" s="74"/>
      <c r="S252" s="74"/>
      <c r="T252" s="74"/>
      <c r="X252" s="74"/>
      <c r="Y252" s="74"/>
      <c r="Z252" s="74"/>
      <c r="AA252" s="74"/>
      <c r="AB252" s="74"/>
      <c r="AC252" s="74"/>
    </row>
    <row r="253" spans="18:29">
      <c r="R253" s="74"/>
      <c r="S253" s="74"/>
      <c r="T253" s="74"/>
      <c r="X253" s="74"/>
      <c r="Y253" s="74"/>
      <c r="Z253" s="74"/>
      <c r="AA253" s="74"/>
      <c r="AB253" s="74"/>
      <c r="AC253" s="74"/>
    </row>
    <row r="254" spans="18:29">
      <c r="R254" s="74"/>
      <c r="S254" s="74"/>
      <c r="T254" s="74"/>
      <c r="X254" s="74"/>
      <c r="Y254" s="74"/>
      <c r="Z254" s="74"/>
      <c r="AA254" s="74"/>
      <c r="AB254" s="74"/>
      <c r="AC254" s="74"/>
    </row>
    <row r="255" spans="18:29">
      <c r="R255" s="74"/>
      <c r="S255" s="74"/>
      <c r="T255" s="74"/>
      <c r="X255" s="74"/>
      <c r="Y255" s="74"/>
      <c r="Z255" s="74"/>
      <c r="AA255" s="74"/>
      <c r="AB255" s="74"/>
      <c r="AC255" s="74"/>
    </row>
    <row r="256" spans="18:29">
      <c r="R256" s="74"/>
      <c r="S256" s="74"/>
      <c r="T256" s="74"/>
      <c r="X256" s="74"/>
      <c r="Y256" s="74"/>
      <c r="Z256" s="74"/>
      <c r="AA256" s="74"/>
      <c r="AB256" s="74"/>
      <c r="AC256" s="74"/>
    </row>
    <row r="257" spans="18:29">
      <c r="R257" s="74"/>
      <c r="S257" s="74"/>
      <c r="T257" s="74"/>
      <c r="X257" s="74"/>
      <c r="Y257" s="74"/>
      <c r="Z257" s="74"/>
      <c r="AA257" s="74"/>
      <c r="AB257" s="74"/>
      <c r="AC257" s="74"/>
    </row>
    <row r="258" spans="18:29">
      <c r="R258" s="74"/>
      <c r="S258" s="74"/>
      <c r="T258" s="74"/>
      <c r="X258" s="74"/>
      <c r="Y258" s="74"/>
      <c r="Z258" s="74"/>
      <c r="AA258" s="74"/>
      <c r="AB258" s="74"/>
      <c r="AC258" s="74"/>
    </row>
    <row r="259" spans="18:29">
      <c r="R259" s="74"/>
      <c r="S259" s="74"/>
      <c r="T259" s="74"/>
      <c r="X259" s="74"/>
      <c r="Y259" s="74"/>
      <c r="Z259" s="74"/>
      <c r="AA259" s="74"/>
      <c r="AB259" s="74"/>
      <c r="AC259" s="74"/>
    </row>
    <row r="260" spans="18:29">
      <c r="R260" s="74"/>
      <c r="S260" s="74"/>
      <c r="T260" s="74"/>
      <c r="X260" s="74"/>
      <c r="Y260" s="74"/>
      <c r="Z260" s="74"/>
      <c r="AA260" s="74"/>
      <c r="AB260" s="74"/>
      <c r="AC260" s="74"/>
    </row>
    <row r="261" spans="18:29">
      <c r="R261" s="74"/>
      <c r="S261" s="74"/>
      <c r="T261" s="74"/>
      <c r="X261" s="74"/>
      <c r="Y261" s="74"/>
      <c r="Z261" s="74"/>
      <c r="AA261" s="74"/>
      <c r="AB261" s="74"/>
      <c r="AC261" s="74"/>
    </row>
    <row r="262" spans="18:29">
      <c r="R262" s="74"/>
      <c r="S262" s="74"/>
      <c r="T262" s="74"/>
      <c r="X262" s="74"/>
      <c r="Y262" s="74"/>
      <c r="Z262" s="74"/>
      <c r="AA262" s="74"/>
      <c r="AB262" s="74"/>
      <c r="AC262" s="74"/>
    </row>
    <row r="263" spans="18:29">
      <c r="R263" s="74"/>
      <c r="S263" s="74"/>
      <c r="T263" s="74"/>
      <c r="X263" s="74"/>
      <c r="Y263" s="74"/>
      <c r="Z263" s="74"/>
      <c r="AA263" s="74"/>
      <c r="AB263" s="74"/>
      <c r="AC263" s="74"/>
    </row>
    <row r="264" spans="18:29">
      <c r="R264" s="74"/>
      <c r="S264" s="74"/>
      <c r="T264" s="74"/>
      <c r="X264" s="74"/>
      <c r="Y264" s="74"/>
      <c r="Z264" s="74"/>
      <c r="AA264" s="74"/>
      <c r="AB264" s="74"/>
      <c r="AC264" s="74"/>
    </row>
    <row r="265" spans="18:29">
      <c r="R265" s="74"/>
      <c r="S265" s="74"/>
      <c r="T265" s="74"/>
      <c r="X265" s="74"/>
      <c r="Y265" s="74"/>
      <c r="Z265" s="74"/>
      <c r="AA265" s="74"/>
      <c r="AB265" s="74"/>
      <c r="AC265" s="74"/>
    </row>
    <row r="266" spans="18:29">
      <c r="R266" s="74"/>
      <c r="S266" s="74"/>
      <c r="T266" s="74"/>
      <c r="X266" s="74"/>
      <c r="Y266" s="74"/>
      <c r="Z266" s="74"/>
      <c r="AA266" s="74"/>
      <c r="AB266" s="74"/>
      <c r="AC266" s="74"/>
    </row>
    <row r="267" spans="18:29">
      <c r="R267" s="74"/>
      <c r="S267" s="74"/>
      <c r="T267" s="74"/>
      <c r="X267" s="74"/>
      <c r="Y267" s="74"/>
      <c r="Z267" s="74"/>
      <c r="AA267" s="74"/>
      <c r="AB267" s="74"/>
      <c r="AC267" s="74"/>
    </row>
    <row r="268" spans="18:29">
      <c r="R268" s="74"/>
      <c r="S268" s="74"/>
      <c r="T268" s="74"/>
      <c r="X268" s="74"/>
      <c r="Y268" s="74"/>
      <c r="Z268" s="74"/>
      <c r="AA268" s="74"/>
      <c r="AB268" s="74"/>
      <c r="AC268" s="74"/>
    </row>
    <row r="269" spans="18:29">
      <c r="R269" s="74"/>
      <c r="S269" s="74"/>
      <c r="T269" s="74"/>
      <c r="X269" s="74"/>
      <c r="Y269" s="74"/>
      <c r="Z269" s="74"/>
      <c r="AA269" s="74"/>
      <c r="AB269" s="74"/>
      <c r="AC269" s="74"/>
    </row>
    <row r="270" spans="18:29">
      <c r="R270" s="74"/>
      <c r="S270" s="74"/>
      <c r="T270" s="74"/>
      <c r="X270" s="74"/>
      <c r="Y270" s="74"/>
      <c r="Z270" s="74"/>
      <c r="AA270" s="74"/>
      <c r="AB270" s="74"/>
      <c r="AC270" s="74"/>
    </row>
    <row r="271" spans="18:29">
      <c r="R271" s="74"/>
      <c r="S271" s="74"/>
      <c r="T271" s="74"/>
      <c r="X271" s="74"/>
      <c r="Y271" s="74"/>
      <c r="Z271" s="74"/>
      <c r="AA271" s="74"/>
      <c r="AB271" s="74"/>
      <c r="AC271" s="74"/>
    </row>
    <row r="272" spans="18:29">
      <c r="R272" s="74"/>
      <c r="S272" s="74"/>
      <c r="T272" s="74"/>
      <c r="X272" s="74"/>
      <c r="Y272" s="74"/>
      <c r="Z272" s="74"/>
      <c r="AA272" s="74"/>
      <c r="AB272" s="74"/>
      <c r="AC272" s="74"/>
    </row>
    <row r="273" spans="18:29">
      <c r="R273" s="74"/>
      <c r="S273" s="74"/>
      <c r="T273" s="74"/>
      <c r="X273" s="74"/>
      <c r="Y273" s="74"/>
      <c r="Z273" s="74"/>
      <c r="AA273" s="74"/>
      <c r="AB273" s="74"/>
      <c r="AC273" s="74"/>
    </row>
    <row r="274" spans="18:29">
      <c r="R274" s="74"/>
      <c r="S274" s="74"/>
      <c r="T274" s="74"/>
      <c r="X274" s="74"/>
      <c r="Y274" s="74"/>
      <c r="Z274" s="74"/>
      <c r="AA274" s="74"/>
      <c r="AB274" s="74"/>
      <c r="AC274" s="74"/>
    </row>
    <row r="275" spans="18:29">
      <c r="R275" s="74"/>
      <c r="S275" s="74"/>
      <c r="T275" s="74"/>
      <c r="X275" s="74"/>
      <c r="Y275" s="74"/>
      <c r="Z275" s="74"/>
      <c r="AA275" s="74"/>
      <c r="AB275" s="74"/>
      <c r="AC275" s="74"/>
    </row>
    <row r="276" spans="18:29">
      <c r="R276" s="74"/>
      <c r="S276" s="74"/>
      <c r="T276" s="74"/>
      <c r="X276" s="74"/>
      <c r="Y276" s="74"/>
      <c r="Z276" s="74"/>
      <c r="AA276" s="74"/>
      <c r="AB276" s="74"/>
      <c r="AC276" s="74"/>
    </row>
    <row r="277" spans="18:29">
      <c r="R277" s="74"/>
      <c r="S277" s="74"/>
      <c r="T277" s="74"/>
      <c r="X277" s="74"/>
      <c r="Y277" s="74"/>
      <c r="Z277" s="74"/>
      <c r="AA277" s="74"/>
      <c r="AB277" s="74"/>
      <c r="AC277" s="74"/>
    </row>
    <row r="278" spans="18:29">
      <c r="R278" s="74"/>
      <c r="S278" s="74"/>
      <c r="T278" s="74"/>
      <c r="X278" s="74"/>
      <c r="Y278" s="74"/>
      <c r="Z278" s="74"/>
      <c r="AA278" s="74"/>
      <c r="AB278" s="74"/>
      <c r="AC278" s="74"/>
    </row>
    <row r="279" spans="18:29">
      <c r="R279" s="74"/>
      <c r="S279" s="74"/>
      <c r="T279" s="74"/>
      <c r="X279" s="74"/>
      <c r="Y279" s="74"/>
      <c r="Z279" s="74"/>
      <c r="AA279" s="74"/>
      <c r="AB279" s="74"/>
      <c r="AC279" s="74"/>
    </row>
    <row r="280" spans="18:29">
      <c r="R280" s="74"/>
      <c r="S280" s="74"/>
      <c r="T280" s="74"/>
      <c r="X280" s="74"/>
      <c r="Y280" s="74"/>
      <c r="Z280" s="74"/>
      <c r="AA280" s="74"/>
      <c r="AB280" s="74"/>
      <c r="AC280" s="74"/>
    </row>
    <row r="281" spans="18:29">
      <c r="R281" s="74"/>
      <c r="S281" s="74"/>
      <c r="T281" s="74"/>
      <c r="X281" s="74"/>
      <c r="Y281" s="74"/>
      <c r="Z281" s="74"/>
      <c r="AA281" s="74"/>
      <c r="AB281" s="74"/>
      <c r="AC281" s="74"/>
    </row>
    <row r="282" spans="18:29">
      <c r="R282" s="74"/>
      <c r="S282" s="74"/>
      <c r="T282" s="74"/>
      <c r="X282" s="74"/>
      <c r="Y282" s="74"/>
      <c r="Z282" s="74"/>
      <c r="AA282" s="74"/>
      <c r="AB282" s="74"/>
      <c r="AC282" s="74"/>
    </row>
    <row r="283" spans="18:29">
      <c r="R283" s="74"/>
      <c r="S283" s="74"/>
      <c r="T283" s="74"/>
      <c r="X283" s="74"/>
      <c r="Y283" s="74"/>
      <c r="Z283" s="74"/>
      <c r="AA283" s="74"/>
      <c r="AB283" s="74"/>
      <c r="AC283" s="74"/>
    </row>
    <row r="284" spans="18:29">
      <c r="R284" s="74"/>
      <c r="S284" s="74"/>
      <c r="T284" s="74"/>
      <c r="X284" s="74"/>
      <c r="Y284" s="74"/>
      <c r="Z284" s="74"/>
      <c r="AA284" s="74"/>
      <c r="AB284" s="74"/>
      <c r="AC284" s="74"/>
    </row>
    <row r="285" spans="18:29">
      <c r="R285" s="74"/>
      <c r="S285" s="74"/>
      <c r="T285" s="74"/>
      <c r="X285" s="74"/>
      <c r="Y285" s="74"/>
      <c r="Z285" s="74"/>
      <c r="AA285" s="74"/>
      <c r="AB285" s="74"/>
      <c r="AC285" s="74"/>
    </row>
    <row r="286" spans="18:29">
      <c r="R286" s="74"/>
      <c r="S286" s="74"/>
      <c r="T286" s="74"/>
      <c r="X286" s="74"/>
      <c r="Y286" s="74"/>
      <c r="Z286" s="74"/>
      <c r="AA286" s="74"/>
      <c r="AB286" s="74"/>
      <c r="AC286" s="74"/>
    </row>
    <row r="287" spans="18:29">
      <c r="R287" s="74"/>
      <c r="S287" s="74"/>
      <c r="T287" s="74"/>
      <c r="X287" s="74"/>
      <c r="Y287" s="74"/>
      <c r="Z287" s="74"/>
      <c r="AA287" s="74"/>
      <c r="AB287" s="74"/>
      <c r="AC287" s="74"/>
    </row>
    <row r="288" spans="18:29">
      <c r="R288" s="74"/>
      <c r="S288" s="74"/>
      <c r="T288" s="74"/>
      <c r="X288" s="74"/>
      <c r="Y288" s="74"/>
      <c r="Z288" s="74"/>
      <c r="AA288" s="74"/>
      <c r="AB288" s="74"/>
      <c r="AC288" s="74"/>
    </row>
    <row r="289" spans="18:29">
      <c r="R289" s="74"/>
      <c r="S289" s="74"/>
      <c r="T289" s="74"/>
      <c r="X289" s="74"/>
      <c r="Y289" s="74"/>
      <c r="Z289" s="74"/>
      <c r="AA289" s="74"/>
      <c r="AB289" s="74"/>
      <c r="AC289" s="74"/>
    </row>
    <row r="290" spans="18:29">
      <c r="R290" s="74"/>
      <c r="S290" s="74"/>
      <c r="T290" s="74"/>
      <c r="X290" s="74"/>
      <c r="Y290" s="74"/>
      <c r="Z290" s="74"/>
      <c r="AA290" s="74"/>
      <c r="AB290" s="74"/>
      <c r="AC290" s="74"/>
    </row>
    <row r="291" spans="18:29">
      <c r="R291" s="74"/>
      <c r="S291" s="74"/>
      <c r="T291" s="74"/>
      <c r="X291" s="74"/>
      <c r="Y291" s="74"/>
      <c r="Z291" s="74"/>
      <c r="AA291" s="74"/>
      <c r="AB291" s="74"/>
      <c r="AC291" s="74"/>
    </row>
    <row r="292" spans="18:29">
      <c r="R292" s="74"/>
      <c r="S292" s="74"/>
      <c r="T292" s="74"/>
      <c r="X292" s="74"/>
      <c r="Y292" s="74"/>
      <c r="Z292" s="74"/>
      <c r="AA292" s="74"/>
      <c r="AB292" s="74"/>
      <c r="AC292" s="74"/>
    </row>
    <row r="293" spans="18:29">
      <c r="R293" s="74"/>
      <c r="S293" s="74"/>
      <c r="T293" s="74"/>
      <c r="X293" s="74"/>
      <c r="Y293" s="74"/>
      <c r="Z293" s="74"/>
      <c r="AA293" s="74"/>
      <c r="AB293" s="74"/>
      <c r="AC293" s="74"/>
    </row>
    <row r="294" spans="18:29">
      <c r="R294" s="74"/>
      <c r="S294" s="74"/>
      <c r="T294" s="74"/>
      <c r="X294" s="74"/>
      <c r="Y294" s="74"/>
      <c r="Z294" s="74"/>
      <c r="AA294" s="74"/>
      <c r="AB294" s="74"/>
      <c r="AC294" s="74"/>
    </row>
    <row r="295" spans="18:29">
      <c r="R295" s="74"/>
      <c r="S295" s="74"/>
      <c r="T295" s="74"/>
      <c r="X295" s="74"/>
      <c r="Y295" s="74"/>
      <c r="Z295" s="74"/>
      <c r="AA295" s="74"/>
      <c r="AB295" s="74"/>
      <c r="AC295" s="74"/>
    </row>
    <row r="296" spans="18:29">
      <c r="R296" s="74"/>
      <c r="S296" s="74"/>
      <c r="T296" s="74"/>
      <c r="X296" s="74"/>
      <c r="Y296" s="74"/>
      <c r="Z296" s="74"/>
      <c r="AA296" s="74"/>
      <c r="AB296" s="74"/>
      <c r="AC296" s="74"/>
    </row>
    <row r="297" spans="18:29">
      <c r="R297" s="74"/>
      <c r="S297" s="74"/>
      <c r="T297" s="74"/>
      <c r="X297" s="74"/>
      <c r="Y297" s="74"/>
      <c r="Z297" s="74"/>
      <c r="AA297" s="74"/>
      <c r="AB297" s="74"/>
      <c r="AC297" s="74"/>
    </row>
    <row r="298" spans="18:29">
      <c r="R298" s="74"/>
      <c r="S298" s="74"/>
      <c r="T298" s="74"/>
      <c r="X298" s="74"/>
      <c r="Y298" s="74"/>
      <c r="Z298" s="74"/>
      <c r="AA298" s="74"/>
      <c r="AB298" s="74"/>
      <c r="AC298" s="74"/>
    </row>
    <row r="299" spans="18:29">
      <c r="R299" s="74"/>
      <c r="S299" s="74"/>
      <c r="T299" s="74"/>
      <c r="X299" s="74"/>
      <c r="Y299" s="74"/>
      <c r="Z299" s="74"/>
      <c r="AA299" s="74"/>
      <c r="AB299" s="74"/>
      <c r="AC299" s="74"/>
    </row>
    <row r="300" spans="18:29">
      <c r="R300" s="74"/>
      <c r="S300" s="74"/>
      <c r="T300" s="74"/>
      <c r="X300" s="74"/>
      <c r="Y300" s="74"/>
      <c r="Z300" s="74"/>
      <c r="AA300" s="74"/>
      <c r="AB300" s="74"/>
      <c r="AC300" s="74"/>
    </row>
    <row r="301" spans="18:29">
      <c r="R301" s="74"/>
      <c r="S301" s="74"/>
      <c r="T301" s="74"/>
      <c r="X301" s="74"/>
      <c r="Y301" s="74"/>
      <c r="Z301" s="74"/>
      <c r="AA301" s="74"/>
      <c r="AB301" s="74"/>
      <c r="AC301" s="74"/>
    </row>
    <row r="302" spans="18:29">
      <c r="R302" s="74"/>
      <c r="S302" s="74"/>
      <c r="T302" s="74"/>
      <c r="X302" s="74"/>
      <c r="Y302" s="74"/>
      <c r="Z302" s="74"/>
      <c r="AA302" s="74"/>
      <c r="AB302" s="74"/>
      <c r="AC302" s="74"/>
    </row>
    <row r="303" spans="18:29">
      <c r="R303" s="74"/>
      <c r="S303" s="74"/>
      <c r="T303" s="74"/>
      <c r="X303" s="74"/>
      <c r="Y303" s="74"/>
      <c r="Z303" s="74"/>
      <c r="AA303" s="74"/>
      <c r="AB303" s="74"/>
      <c r="AC303" s="74"/>
    </row>
    <row r="304" spans="18:29">
      <c r="R304" s="74"/>
      <c r="S304" s="74"/>
      <c r="T304" s="74"/>
      <c r="X304" s="74"/>
      <c r="Y304" s="74"/>
      <c r="Z304" s="74"/>
      <c r="AA304" s="74"/>
      <c r="AB304" s="74"/>
      <c r="AC304" s="74"/>
    </row>
    <row r="305" spans="18:29">
      <c r="R305" s="74"/>
      <c r="S305" s="74"/>
      <c r="T305" s="74"/>
      <c r="X305" s="74"/>
      <c r="Y305" s="74"/>
      <c r="Z305" s="74"/>
      <c r="AA305" s="74"/>
      <c r="AB305" s="74"/>
      <c r="AC305" s="74"/>
    </row>
    <row r="306" spans="18:29">
      <c r="R306" s="74"/>
      <c r="S306" s="74"/>
      <c r="T306" s="74"/>
      <c r="X306" s="74"/>
      <c r="Y306" s="74"/>
      <c r="Z306" s="74"/>
      <c r="AA306" s="74"/>
      <c r="AB306" s="74"/>
      <c r="AC306" s="74"/>
    </row>
    <row r="307" spans="18:29">
      <c r="R307" s="74"/>
      <c r="S307" s="74"/>
      <c r="T307" s="74"/>
      <c r="X307" s="74"/>
      <c r="Y307" s="74"/>
      <c r="Z307" s="74"/>
      <c r="AA307" s="74"/>
      <c r="AB307" s="74"/>
      <c r="AC307" s="74"/>
    </row>
    <row r="308" spans="18:29">
      <c r="R308" s="74"/>
      <c r="S308" s="74"/>
      <c r="T308" s="74"/>
      <c r="X308" s="74"/>
      <c r="Y308" s="74"/>
      <c r="Z308" s="74"/>
      <c r="AA308" s="74"/>
      <c r="AB308" s="74"/>
      <c r="AC308" s="74"/>
    </row>
    <row r="309" spans="18:29">
      <c r="R309" s="74"/>
      <c r="S309" s="74"/>
      <c r="T309" s="74"/>
      <c r="X309" s="74"/>
      <c r="Y309" s="74"/>
      <c r="Z309" s="74"/>
      <c r="AA309" s="74"/>
      <c r="AB309" s="74"/>
      <c r="AC309" s="74"/>
    </row>
    <row r="310" spans="18:29">
      <c r="R310" s="74"/>
      <c r="S310" s="74"/>
      <c r="T310" s="74"/>
      <c r="X310" s="74"/>
      <c r="Y310" s="74"/>
      <c r="Z310" s="74"/>
      <c r="AA310" s="74"/>
      <c r="AB310" s="74"/>
      <c r="AC310" s="74"/>
    </row>
    <row r="311" spans="18:29">
      <c r="R311" s="74"/>
      <c r="S311" s="74"/>
      <c r="T311" s="74"/>
      <c r="X311" s="74"/>
      <c r="Y311" s="74"/>
      <c r="Z311" s="74"/>
      <c r="AA311" s="74"/>
      <c r="AB311" s="74"/>
      <c r="AC311" s="74"/>
    </row>
    <row r="312" spans="18:29">
      <c r="R312" s="74"/>
      <c r="S312" s="74"/>
      <c r="T312" s="74"/>
      <c r="X312" s="74"/>
      <c r="Y312" s="74"/>
      <c r="Z312" s="74"/>
      <c r="AA312" s="74"/>
      <c r="AB312" s="74"/>
      <c r="AC312" s="74"/>
    </row>
    <row r="313" spans="18:29">
      <c r="R313" s="74"/>
      <c r="S313" s="74"/>
      <c r="T313" s="74"/>
      <c r="X313" s="74"/>
      <c r="Y313" s="74"/>
      <c r="Z313" s="74"/>
      <c r="AA313" s="74"/>
      <c r="AB313" s="74"/>
      <c r="AC313" s="74"/>
    </row>
    <row r="314" spans="18:29">
      <c r="R314" s="74"/>
      <c r="S314" s="74"/>
      <c r="T314" s="74"/>
      <c r="X314" s="74"/>
      <c r="Y314" s="74"/>
      <c r="Z314" s="74"/>
      <c r="AA314" s="74"/>
      <c r="AB314" s="74"/>
      <c r="AC314" s="74"/>
    </row>
    <row r="315" spans="18:29">
      <c r="R315" s="74"/>
      <c r="S315" s="74"/>
      <c r="T315" s="74"/>
      <c r="X315" s="74"/>
      <c r="Y315" s="74"/>
      <c r="Z315" s="74"/>
      <c r="AA315" s="74"/>
      <c r="AB315" s="74"/>
      <c r="AC315" s="7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tabSelected="1" topLeftCell="A34" zoomScale="160" zoomScaleNormal="160" workbookViewId="0">
      <selection activeCell="D43" sqref="D43"/>
    </sheetView>
  </sheetViews>
  <sheetFormatPr defaultRowHeight="15"/>
  <cols>
    <col min="1" max="1" width="6.7109375" style="33" customWidth="1"/>
    <col min="2" max="2" width="2.85546875" style="33" customWidth="1"/>
    <col min="3" max="5" width="9.140625" style="33"/>
    <col min="6" max="6" width="62.42578125" style="33" customWidth="1"/>
    <col min="7" max="7" width="57.85546875" style="33" customWidth="1"/>
    <col min="8" max="16384" width="9.140625" style="33"/>
  </cols>
  <sheetData>
    <row r="1" spans="2:8" s="32" customFormat="1" ht="27.75">
      <c r="B1" s="319" t="s">
        <v>16</v>
      </c>
      <c r="C1" s="319"/>
      <c r="D1" s="319"/>
      <c r="E1" s="319"/>
      <c r="F1" s="319"/>
      <c r="G1" s="81"/>
    </row>
    <row r="2" spans="2:8" s="32" customFormat="1" ht="27.75">
      <c r="B2" s="319" t="s">
        <v>112</v>
      </c>
      <c r="C2" s="319"/>
      <c r="D2" s="319"/>
      <c r="E2" s="319"/>
      <c r="F2" s="319"/>
      <c r="G2" s="81"/>
      <c r="H2" s="81"/>
    </row>
    <row r="3" spans="2:8" s="32" customFormat="1" ht="27.75">
      <c r="B3" s="319" t="s">
        <v>113</v>
      </c>
      <c r="C3" s="319"/>
      <c r="D3" s="319"/>
      <c r="E3" s="319"/>
      <c r="F3" s="319"/>
      <c r="G3" s="81"/>
      <c r="H3" s="81"/>
    </row>
    <row r="4" spans="2:8" s="32" customFormat="1" ht="27.75">
      <c r="B4" s="320" t="s">
        <v>334</v>
      </c>
      <c r="C4" s="320"/>
      <c r="D4" s="320"/>
      <c r="E4" s="320"/>
      <c r="F4" s="320"/>
      <c r="G4" s="42"/>
      <c r="H4" s="42"/>
    </row>
    <row r="5" spans="2:8" ht="27.75">
      <c r="B5" s="56"/>
      <c r="C5" s="56"/>
      <c r="D5" s="56"/>
      <c r="E5" s="56"/>
      <c r="F5" s="56"/>
      <c r="G5" s="56"/>
    </row>
    <row r="6" spans="2:8" s="35" customFormat="1" ht="24">
      <c r="B6" s="34" t="s">
        <v>115</v>
      </c>
      <c r="C6" s="34"/>
      <c r="D6" s="34"/>
      <c r="E6" s="34"/>
      <c r="F6" s="34"/>
      <c r="G6" s="34"/>
    </row>
    <row r="7" spans="2:8" s="35" customFormat="1" ht="24">
      <c r="B7" s="318" t="s">
        <v>116</v>
      </c>
      <c r="C7" s="318"/>
      <c r="D7" s="318"/>
      <c r="E7" s="318"/>
      <c r="F7" s="318"/>
      <c r="G7" s="318"/>
    </row>
    <row r="8" spans="2:8" s="35" customFormat="1" ht="24">
      <c r="B8" s="71" t="s">
        <v>286</v>
      </c>
      <c r="C8" s="71"/>
      <c r="D8" s="71"/>
      <c r="E8" s="71"/>
      <c r="F8" s="71"/>
      <c r="G8" s="71"/>
    </row>
    <row r="9" spans="2:8" s="35" customFormat="1" ht="24">
      <c r="B9" s="318" t="s">
        <v>117</v>
      </c>
      <c r="C9" s="318"/>
      <c r="D9" s="318"/>
      <c r="E9" s="318"/>
      <c r="F9" s="318"/>
      <c r="G9" s="318"/>
    </row>
    <row r="10" spans="2:8" s="35" customFormat="1" ht="24">
      <c r="B10" s="71" t="s">
        <v>118</v>
      </c>
      <c r="D10" s="71"/>
      <c r="E10" s="71"/>
      <c r="F10" s="71"/>
      <c r="G10" s="71"/>
    </row>
    <row r="11" spans="2:8" s="35" customFormat="1" ht="24">
      <c r="B11" s="62"/>
      <c r="C11" s="63"/>
      <c r="D11" s="62" t="s">
        <v>119</v>
      </c>
      <c r="E11" s="62"/>
      <c r="F11" s="62"/>
      <c r="G11" s="62"/>
    </row>
    <row r="12" spans="2:8" s="35" customFormat="1" ht="24">
      <c r="B12" s="318" t="s">
        <v>243</v>
      </c>
      <c r="C12" s="318"/>
      <c r="D12" s="318"/>
      <c r="E12" s="318"/>
      <c r="F12" s="318"/>
      <c r="G12" s="318"/>
    </row>
    <row r="13" spans="2:8" s="35" customFormat="1" ht="24">
      <c r="B13" s="318" t="s">
        <v>244</v>
      </c>
      <c r="C13" s="318"/>
      <c r="D13" s="318"/>
      <c r="E13" s="318"/>
      <c r="F13" s="318"/>
      <c r="G13" s="318"/>
    </row>
    <row r="14" spans="2:8" s="35" customFormat="1" ht="24">
      <c r="B14" s="87" t="s">
        <v>313</v>
      </c>
      <c r="D14" s="87"/>
      <c r="E14" s="87"/>
      <c r="F14" s="87"/>
      <c r="G14" s="87"/>
    </row>
    <row r="15" spans="2:8" s="3" customFormat="1" ht="24">
      <c r="B15" s="34" t="s">
        <v>314</v>
      </c>
      <c r="C15" s="34"/>
      <c r="D15" s="34"/>
      <c r="E15" s="34"/>
      <c r="F15" s="34"/>
      <c r="G15" s="34"/>
    </row>
    <row r="16" spans="2:8" s="3" customFormat="1" ht="24">
      <c r="B16" s="71" t="s">
        <v>299</v>
      </c>
      <c r="C16" s="71"/>
      <c r="D16" s="71"/>
      <c r="E16" s="71"/>
      <c r="F16" s="71"/>
      <c r="G16" s="71"/>
    </row>
    <row r="17" spans="2:9" s="3" customFormat="1" ht="24">
      <c r="B17" s="167" t="s">
        <v>315</v>
      </c>
      <c r="C17" s="167"/>
      <c r="D17" s="167"/>
      <c r="E17" s="167"/>
      <c r="F17" s="167"/>
    </row>
    <row r="18" spans="2:9" s="3" customFormat="1" ht="24">
      <c r="B18" s="34" t="s">
        <v>230</v>
      </c>
      <c r="C18" s="34"/>
      <c r="D18" s="34"/>
      <c r="E18" s="34"/>
      <c r="F18" s="34"/>
      <c r="G18" s="34"/>
    </row>
    <row r="19" spans="2:9" s="3" customFormat="1" ht="24">
      <c r="B19" s="71" t="s">
        <v>257</v>
      </c>
      <c r="C19" s="71"/>
      <c r="D19" s="71"/>
      <c r="E19" s="71"/>
      <c r="F19" s="71"/>
      <c r="G19" s="71"/>
    </row>
    <row r="20" spans="2:9" s="3" customFormat="1" ht="24">
      <c r="B20" s="270" t="s">
        <v>258</v>
      </c>
      <c r="C20" s="270"/>
      <c r="D20" s="270"/>
      <c r="E20" s="270"/>
      <c r="F20" s="270"/>
    </row>
    <row r="21" spans="2:9" s="3" customFormat="1" ht="24">
      <c r="B21" s="34"/>
      <c r="C21" s="166"/>
      <c r="D21" s="166" t="s">
        <v>104</v>
      </c>
      <c r="E21" s="166"/>
      <c r="F21" s="166"/>
      <c r="G21" s="166"/>
    </row>
    <row r="22" spans="2:9" s="3" customFormat="1" ht="24">
      <c r="B22" s="117" t="s">
        <v>231</v>
      </c>
      <c r="D22" s="117"/>
      <c r="E22" s="117"/>
      <c r="F22" s="117"/>
      <c r="G22" s="117"/>
    </row>
    <row r="23" spans="2:9" s="3" customFormat="1" ht="24">
      <c r="B23" s="117" t="s">
        <v>232</v>
      </c>
      <c r="D23" s="117"/>
      <c r="E23" s="117"/>
      <c r="F23" s="117"/>
      <c r="G23" s="117"/>
    </row>
    <row r="24" spans="2:9" s="3" customFormat="1" ht="24">
      <c r="B24" s="34"/>
      <c r="C24" s="166"/>
      <c r="D24" s="166" t="s">
        <v>105</v>
      </c>
      <c r="E24" s="166"/>
      <c r="F24" s="166"/>
      <c r="G24" s="166"/>
    </row>
    <row r="25" spans="2:9" s="3" customFormat="1" ht="24">
      <c r="B25" s="167" t="s">
        <v>259</v>
      </c>
      <c r="D25" s="166"/>
      <c r="E25" s="166"/>
      <c r="F25" s="166"/>
      <c r="G25" s="166"/>
    </row>
    <row r="26" spans="2:9" s="3" customFormat="1" ht="24">
      <c r="B26" s="71" t="s">
        <v>260</v>
      </c>
      <c r="D26" s="166"/>
      <c r="E26" s="166"/>
      <c r="F26" s="166"/>
      <c r="G26" s="166"/>
    </row>
    <row r="27" spans="2:9" s="3" customFormat="1" ht="24">
      <c r="B27" s="34"/>
      <c r="C27" s="14"/>
      <c r="D27" s="325" t="s">
        <v>99</v>
      </c>
      <c r="E27" s="325"/>
      <c r="F27" s="325"/>
      <c r="G27" s="325"/>
      <c r="H27" s="325"/>
      <c r="I27" s="325"/>
    </row>
    <row r="28" spans="2:9" s="3" customFormat="1" ht="24">
      <c r="B28" s="168" t="s">
        <v>261</v>
      </c>
      <c r="C28" s="169"/>
      <c r="D28" s="169"/>
      <c r="E28" s="169"/>
      <c r="F28" s="169"/>
      <c r="G28" s="169"/>
      <c r="H28" s="169"/>
    </row>
    <row r="29" spans="2:9" s="3" customFormat="1" ht="24">
      <c r="B29" s="168" t="s">
        <v>262</v>
      </c>
      <c r="C29" s="169"/>
      <c r="D29" s="169"/>
      <c r="E29" s="169"/>
      <c r="F29" s="169"/>
      <c r="G29" s="169"/>
      <c r="H29" s="169"/>
    </row>
    <row r="30" spans="2:9" s="3" customFormat="1" ht="24">
      <c r="B30" s="168" t="s">
        <v>233</v>
      </c>
      <c r="D30" s="169"/>
      <c r="E30" s="169"/>
      <c r="F30" s="169"/>
      <c r="G30" s="169"/>
      <c r="H30" s="169"/>
      <c r="I30" s="169"/>
    </row>
    <row r="31" spans="2:9" s="3" customFormat="1" ht="24">
      <c r="B31" s="281"/>
      <c r="D31" s="282"/>
      <c r="E31" s="282"/>
      <c r="F31" s="282"/>
      <c r="G31" s="282"/>
      <c r="H31" s="282"/>
      <c r="I31" s="282"/>
    </row>
    <row r="32" spans="2:9" s="3" customFormat="1" ht="24">
      <c r="B32" s="281"/>
      <c r="D32" s="282"/>
      <c r="E32" s="282"/>
      <c r="F32" s="282"/>
      <c r="G32" s="282"/>
      <c r="H32" s="282"/>
      <c r="I32" s="282"/>
    </row>
    <row r="33" spans="2:9" s="3" customFormat="1" ht="24">
      <c r="B33" s="307"/>
      <c r="D33" s="308"/>
      <c r="E33" s="308"/>
      <c r="F33" s="308"/>
      <c r="G33" s="308"/>
      <c r="H33" s="308"/>
      <c r="I33" s="308"/>
    </row>
    <row r="34" spans="2:9" s="3" customFormat="1" ht="24">
      <c r="B34" s="307"/>
      <c r="D34" s="308"/>
      <c r="E34" s="308"/>
      <c r="F34" s="308"/>
      <c r="G34" s="308"/>
      <c r="H34" s="308"/>
      <c r="I34" s="308"/>
    </row>
    <row r="35" spans="2:9" s="3" customFormat="1" ht="24">
      <c r="B35" s="34"/>
      <c r="C35" s="36"/>
      <c r="D35" s="322" t="s">
        <v>234</v>
      </c>
      <c r="E35" s="322"/>
      <c r="F35" s="322"/>
      <c r="G35" s="322"/>
      <c r="H35" s="322"/>
      <c r="I35" s="322"/>
    </row>
    <row r="36" spans="2:9" s="3" customFormat="1" ht="24">
      <c r="B36" s="36" t="s">
        <v>263</v>
      </c>
      <c r="D36" s="168"/>
      <c r="E36" s="168"/>
      <c r="F36" s="168"/>
      <c r="G36" s="168"/>
      <c r="H36" s="168"/>
      <c r="I36" s="168"/>
    </row>
    <row r="37" spans="2:9" s="3" customFormat="1" ht="24">
      <c r="B37" s="168" t="s">
        <v>317</v>
      </c>
      <c r="C37" s="169"/>
      <c r="D37" s="169"/>
      <c r="E37" s="169"/>
      <c r="F37" s="169"/>
      <c r="G37" s="169"/>
      <c r="H37" s="169"/>
    </row>
    <row r="38" spans="2:9" s="3" customFormat="1" ht="24">
      <c r="B38" s="3" t="s">
        <v>316</v>
      </c>
    </row>
    <row r="39" spans="2:9" s="3" customFormat="1" ht="24">
      <c r="B39" s="305" t="s">
        <v>331</v>
      </c>
      <c r="C39" s="311"/>
      <c r="D39" s="311"/>
      <c r="E39" s="312"/>
      <c r="F39" s="313"/>
      <c r="G39" s="304"/>
    </row>
    <row r="40" spans="2:9" s="3" customFormat="1" ht="24">
      <c r="B40" s="305" t="s">
        <v>336</v>
      </c>
      <c r="C40" s="311"/>
      <c r="D40" s="311"/>
      <c r="E40" s="312"/>
      <c r="F40" s="313"/>
      <c r="G40" s="304"/>
    </row>
    <row r="41" spans="2:9" s="3" customFormat="1" ht="24">
      <c r="B41" s="315" t="s">
        <v>337</v>
      </c>
      <c r="C41" s="311"/>
      <c r="D41" s="311"/>
      <c r="E41" s="312"/>
      <c r="F41" s="313"/>
      <c r="G41" s="314"/>
    </row>
    <row r="42" spans="2:9" s="3" customFormat="1" ht="24">
      <c r="B42" s="315" t="s">
        <v>332</v>
      </c>
      <c r="C42" s="311"/>
      <c r="D42" s="311"/>
      <c r="E42" s="312"/>
      <c r="F42" s="313"/>
      <c r="G42" s="314"/>
    </row>
    <row r="43" spans="2:9" s="3" customFormat="1" ht="24">
      <c r="B43" s="315" t="s">
        <v>330</v>
      </c>
      <c r="C43" s="311"/>
      <c r="D43" s="311"/>
      <c r="E43" s="312"/>
      <c r="F43" s="313"/>
      <c r="G43" s="314"/>
    </row>
    <row r="44" spans="2:9" s="3" customFormat="1" ht="24">
      <c r="B44" s="315" t="s">
        <v>333</v>
      </c>
      <c r="C44" s="311"/>
      <c r="D44" s="311"/>
      <c r="E44" s="312"/>
      <c r="F44" s="313"/>
      <c r="G44" s="314"/>
    </row>
    <row r="45" spans="2:9" s="3" customFormat="1" ht="24">
      <c r="B45" s="315" t="s">
        <v>330</v>
      </c>
      <c r="C45" s="311"/>
      <c r="D45" s="311"/>
      <c r="E45" s="312"/>
      <c r="F45" s="313"/>
      <c r="G45" s="314"/>
    </row>
    <row r="46" spans="2:9" s="3" customFormat="1" ht="24">
      <c r="B46" s="34"/>
      <c r="C46" s="14"/>
      <c r="D46" s="170" t="s">
        <v>278</v>
      </c>
      <c r="E46" s="170"/>
      <c r="F46" s="170"/>
      <c r="G46" s="170"/>
      <c r="H46" s="170"/>
      <c r="I46" s="170"/>
    </row>
    <row r="47" spans="2:9" s="3" customFormat="1" ht="24">
      <c r="B47" s="168" t="s">
        <v>277</v>
      </c>
      <c r="D47" s="169"/>
      <c r="E47" s="169"/>
      <c r="F47" s="169"/>
      <c r="G47" s="169"/>
      <c r="H47" s="169"/>
      <c r="I47" s="169"/>
    </row>
    <row r="48" spans="2:9" s="3" customFormat="1" ht="24">
      <c r="B48" s="3" t="s">
        <v>276</v>
      </c>
      <c r="D48" s="10"/>
      <c r="E48" s="10"/>
      <c r="F48" s="10"/>
      <c r="G48" s="10"/>
      <c r="H48" s="10"/>
      <c r="I48" s="10"/>
    </row>
    <row r="49" spans="2:9" s="3" customFormat="1" ht="24">
      <c r="B49" s="34"/>
      <c r="C49" s="14"/>
      <c r="D49" s="170" t="s">
        <v>222</v>
      </c>
      <c r="E49" s="170"/>
      <c r="F49" s="170"/>
      <c r="G49" s="170"/>
      <c r="H49" s="170"/>
      <c r="I49" s="170"/>
    </row>
    <row r="50" spans="2:9" s="3" customFormat="1" ht="24">
      <c r="B50" s="168" t="s">
        <v>264</v>
      </c>
      <c r="D50" s="169"/>
      <c r="E50" s="169"/>
      <c r="F50" s="169"/>
      <c r="G50" s="169"/>
      <c r="H50" s="169"/>
      <c r="I50" s="169"/>
    </row>
    <row r="51" spans="2:9" s="3" customFormat="1" ht="24">
      <c r="B51" s="168" t="s">
        <v>265</v>
      </c>
      <c r="D51" s="169"/>
      <c r="E51" s="169"/>
      <c r="F51" s="169"/>
      <c r="G51" s="169"/>
      <c r="H51" s="169"/>
      <c r="I51" s="169"/>
    </row>
    <row r="52" spans="2:9" s="3" customFormat="1" ht="24">
      <c r="B52" s="34"/>
      <c r="C52" s="296"/>
      <c r="D52" s="295" t="s">
        <v>266</v>
      </c>
      <c r="E52" s="295"/>
      <c r="F52" s="295"/>
      <c r="G52" s="295"/>
      <c r="H52" s="295"/>
      <c r="I52" s="295"/>
    </row>
    <row r="53" spans="2:9" s="3" customFormat="1" ht="24">
      <c r="B53" s="292" t="s">
        <v>267</v>
      </c>
      <c r="D53" s="293"/>
      <c r="E53" s="293"/>
      <c r="F53" s="293"/>
      <c r="G53" s="293"/>
      <c r="H53" s="293"/>
      <c r="I53" s="293"/>
    </row>
    <row r="54" spans="2:9" s="3" customFormat="1" ht="24">
      <c r="B54" s="292" t="s">
        <v>268</v>
      </c>
      <c r="D54" s="293"/>
      <c r="E54" s="293"/>
      <c r="F54" s="293"/>
      <c r="G54" s="293"/>
      <c r="H54" s="293"/>
      <c r="I54" s="293"/>
    </row>
    <row r="55" spans="2:9" s="3" customFormat="1" ht="24">
      <c r="B55" s="61"/>
      <c r="C55" s="14"/>
      <c r="D55" s="170" t="s">
        <v>320</v>
      </c>
      <c r="E55" s="170"/>
      <c r="F55" s="170"/>
      <c r="G55" s="170"/>
      <c r="H55" s="170"/>
      <c r="I55" s="170"/>
    </row>
    <row r="56" spans="2:9" s="3" customFormat="1" ht="24">
      <c r="B56" s="168" t="s">
        <v>321</v>
      </c>
      <c r="D56" s="169"/>
      <c r="E56" s="169"/>
      <c r="F56" s="169"/>
      <c r="G56" s="169"/>
      <c r="H56" s="169"/>
      <c r="I56" s="169"/>
    </row>
    <row r="57" spans="2:9" s="3" customFormat="1" ht="24">
      <c r="B57" s="302" t="s">
        <v>322</v>
      </c>
      <c r="D57" s="303"/>
      <c r="E57" s="303"/>
      <c r="F57" s="303"/>
      <c r="G57" s="303"/>
      <c r="H57" s="303"/>
      <c r="I57" s="303"/>
    </row>
    <row r="58" spans="2:9" s="3" customFormat="1" ht="24">
      <c r="B58" s="71"/>
      <c r="C58" s="71"/>
      <c r="D58" s="71" t="s">
        <v>269</v>
      </c>
      <c r="E58" s="171"/>
      <c r="F58" s="71"/>
      <c r="G58" s="71"/>
    </row>
    <row r="59" spans="2:9" s="3" customFormat="1" ht="24">
      <c r="B59" s="71" t="s">
        <v>270</v>
      </c>
      <c r="C59" s="71"/>
      <c r="D59" s="71"/>
      <c r="E59" s="71"/>
      <c r="F59" s="71"/>
      <c r="G59" s="71"/>
    </row>
    <row r="60" spans="2:9" s="3" customFormat="1" ht="24">
      <c r="B60" s="71"/>
      <c r="C60" s="71"/>
      <c r="D60" s="3" t="s">
        <v>235</v>
      </c>
      <c r="E60" s="71"/>
      <c r="F60" s="71"/>
      <c r="G60" s="71"/>
    </row>
    <row r="61" spans="2:9" s="3" customFormat="1" ht="24">
      <c r="B61" s="71" t="s">
        <v>236</v>
      </c>
      <c r="C61" s="71"/>
      <c r="D61" s="71"/>
      <c r="E61" s="71"/>
      <c r="F61" s="71"/>
      <c r="G61" s="71"/>
    </row>
    <row r="62" spans="2:9" s="3" customFormat="1" ht="24">
      <c r="B62" s="71"/>
      <c r="C62" s="71"/>
      <c r="D62" s="3" t="s">
        <v>106</v>
      </c>
      <c r="E62" s="71"/>
      <c r="F62" s="71"/>
      <c r="G62" s="71"/>
    </row>
    <row r="63" spans="2:9" s="3" customFormat="1" ht="24">
      <c r="B63" s="3" t="s">
        <v>237</v>
      </c>
      <c r="C63" s="71"/>
      <c r="E63" s="71"/>
      <c r="F63" s="71"/>
      <c r="G63" s="71"/>
    </row>
    <row r="64" spans="2:9" s="3" customFormat="1" ht="24">
      <c r="B64" s="71" t="s">
        <v>324</v>
      </c>
      <c r="C64" s="71"/>
      <c r="E64" s="71"/>
      <c r="F64" s="71"/>
      <c r="G64" s="71"/>
    </row>
    <row r="65" spans="2:8" s="3" customFormat="1" ht="24">
      <c r="B65" s="36" t="s">
        <v>323</v>
      </c>
      <c r="C65" s="36"/>
      <c r="E65" s="36"/>
      <c r="F65" s="36"/>
      <c r="G65" s="36"/>
      <c r="H65" s="36"/>
    </row>
    <row r="66" spans="2:8" s="3" customFormat="1" ht="24">
      <c r="B66" s="36" t="s">
        <v>238</v>
      </c>
      <c r="C66" s="79"/>
      <c r="E66" s="79"/>
      <c r="F66" s="79"/>
      <c r="G66" s="79"/>
      <c r="H66" s="79"/>
    </row>
    <row r="67" spans="2:8" s="3" customFormat="1" ht="24">
      <c r="B67" s="322"/>
      <c r="C67" s="323"/>
      <c r="D67" s="323"/>
      <c r="E67" s="323"/>
      <c r="F67" s="323"/>
      <c r="G67" s="323"/>
      <c r="H67" s="323"/>
    </row>
    <row r="68" spans="2:8" s="3" customFormat="1" ht="24">
      <c r="D68" s="173"/>
      <c r="E68" s="173"/>
      <c r="F68" s="173"/>
      <c r="G68" s="173"/>
    </row>
    <row r="69" spans="2:8" s="3" customFormat="1" ht="24">
      <c r="B69" s="36"/>
      <c r="C69" s="36"/>
      <c r="D69" s="5"/>
      <c r="E69" s="36"/>
      <c r="F69" s="36"/>
      <c r="G69" s="36"/>
      <c r="H69" s="36"/>
    </row>
    <row r="70" spans="2:8" s="3" customFormat="1" ht="24">
      <c r="B70" s="36"/>
      <c r="C70" s="36"/>
      <c r="D70" s="5"/>
      <c r="E70" s="36"/>
      <c r="F70" s="36"/>
      <c r="G70" s="36"/>
      <c r="H70" s="36"/>
    </row>
    <row r="71" spans="2:8" s="3" customFormat="1" ht="24">
      <c r="B71" s="36"/>
      <c r="C71" s="36"/>
      <c r="D71" s="321"/>
      <c r="E71" s="321"/>
      <c r="F71" s="321"/>
      <c r="G71" s="321"/>
      <c r="H71" s="36"/>
    </row>
    <row r="72" spans="2:8" s="3" customFormat="1" ht="24">
      <c r="B72" s="34"/>
      <c r="C72" s="64"/>
      <c r="D72" s="34"/>
      <c r="E72" s="34"/>
      <c r="F72" s="34"/>
      <c r="G72" s="34"/>
    </row>
    <row r="73" spans="2:8" s="3" customFormat="1" ht="24">
      <c r="B73" s="324"/>
      <c r="C73" s="324"/>
      <c r="D73" s="324"/>
      <c r="E73" s="324"/>
      <c r="F73" s="324"/>
      <c r="G73" s="324"/>
    </row>
    <row r="74" spans="2:8" s="35" customFormat="1" ht="24">
      <c r="B74" s="318"/>
      <c r="C74" s="318"/>
      <c r="D74" s="318"/>
      <c r="E74" s="318"/>
      <c r="F74" s="318"/>
      <c r="G74" s="318"/>
    </row>
    <row r="75" spans="2:8" s="35" customFormat="1" ht="24">
      <c r="B75" s="34"/>
      <c r="C75" s="34"/>
      <c r="D75" s="34"/>
      <c r="E75" s="34"/>
      <c r="F75" s="34"/>
      <c r="G75" s="34"/>
    </row>
    <row r="76" spans="2:8" s="35" customFormat="1" ht="24">
      <c r="B76" s="318"/>
      <c r="C76" s="318"/>
      <c r="D76" s="318"/>
      <c r="E76" s="318"/>
      <c r="F76" s="318"/>
      <c r="G76" s="318"/>
    </row>
    <row r="77" spans="2:8" s="35" customFormat="1" ht="24">
      <c r="B77" s="34"/>
      <c r="C77" s="34"/>
      <c r="D77" s="34"/>
      <c r="E77" s="34"/>
      <c r="F77" s="34"/>
      <c r="G77" s="34"/>
    </row>
    <row r="78" spans="2:8" s="3" customFormat="1" ht="24">
      <c r="B78" s="34"/>
      <c r="C78" s="34"/>
      <c r="D78" s="34"/>
      <c r="E78" s="34"/>
      <c r="F78" s="34"/>
      <c r="G78" s="34"/>
    </row>
    <row r="79" spans="2:8" s="3" customFormat="1" ht="24">
      <c r="B79" s="34"/>
      <c r="C79" s="34"/>
      <c r="D79" s="34"/>
      <c r="E79" s="34"/>
      <c r="F79" s="34"/>
      <c r="G79" s="34"/>
    </row>
    <row r="80" spans="2:8" s="3" customFormat="1" ht="24">
      <c r="B80" s="318"/>
      <c r="C80" s="318"/>
      <c r="D80" s="318"/>
      <c r="E80" s="318"/>
      <c r="F80" s="318"/>
      <c r="G80" s="318"/>
    </row>
    <row r="81" spans="2:11" s="35" customFormat="1" ht="24">
      <c r="B81" s="61"/>
      <c r="C81" s="61"/>
      <c r="D81" s="61"/>
      <c r="E81" s="61"/>
      <c r="F81" s="61"/>
      <c r="G81" s="61"/>
    </row>
    <row r="82" spans="2:11" s="35" customFormat="1" ht="24">
      <c r="B82" s="61"/>
      <c r="C82" s="61"/>
      <c r="D82" s="61"/>
      <c r="E82" s="61"/>
      <c r="F82" s="61"/>
      <c r="G82" s="61"/>
    </row>
    <row r="83" spans="2:11" s="3" customFormat="1" ht="24">
      <c r="C83" s="36"/>
      <c r="D83" s="36"/>
      <c r="E83" s="36"/>
      <c r="F83" s="36"/>
      <c r="G83" s="36"/>
      <c r="H83" s="36"/>
      <c r="I83" s="36"/>
    </row>
    <row r="84" spans="2:11" s="3" customFormat="1" ht="24">
      <c r="C84" s="36"/>
      <c r="D84" s="60"/>
      <c r="E84" s="60"/>
      <c r="F84" s="60"/>
      <c r="G84" s="60"/>
      <c r="H84" s="60"/>
      <c r="I84" s="60"/>
    </row>
    <row r="85" spans="2:11" s="3" customFormat="1" ht="24">
      <c r="C85" s="322"/>
      <c r="D85" s="323"/>
      <c r="E85" s="323"/>
      <c r="F85" s="323"/>
      <c r="G85" s="323"/>
      <c r="H85" s="323"/>
      <c r="I85" s="323"/>
    </row>
    <row r="86" spans="2:11" s="3" customFormat="1" ht="24"/>
    <row r="87" spans="2:11" s="3" customFormat="1" ht="24"/>
    <row r="88" spans="2:11" s="4" customFormat="1" ht="24"/>
    <row r="89" spans="2:11" s="3" customFormat="1" ht="24">
      <c r="B89" s="61"/>
      <c r="C89" s="61"/>
      <c r="D89" s="61"/>
      <c r="E89" s="61"/>
      <c r="F89" s="61"/>
      <c r="G89" s="61"/>
    </row>
    <row r="90" spans="2:11" s="3" customFormat="1" ht="24">
      <c r="B90" s="61"/>
      <c r="C90" s="61"/>
      <c r="D90" s="61"/>
      <c r="E90" s="61"/>
      <c r="F90" s="61"/>
      <c r="G90" s="61"/>
      <c r="H90" s="61"/>
      <c r="I90" s="61"/>
      <c r="J90" s="61"/>
      <c r="K90" s="61"/>
    </row>
    <row r="91" spans="2:11" s="3" customFormat="1" ht="24">
      <c r="B91" s="61"/>
      <c r="C91" s="61"/>
      <c r="D91" s="61"/>
      <c r="E91" s="61"/>
      <c r="F91" s="61"/>
      <c r="G91" s="61"/>
      <c r="H91" s="61"/>
      <c r="I91" s="61"/>
      <c r="J91" s="61"/>
      <c r="K91" s="61"/>
    </row>
    <row r="92" spans="2:11" s="3" customFormat="1" ht="24">
      <c r="B92" s="61"/>
      <c r="C92" s="61"/>
      <c r="D92" s="61"/>
      <c r="E92" s="61"/>
      <c r="F92" s="61"/>
      <c r="G92" s="61"/>
      <c r="H92" s="61"/>
      <c r="I92" s="61"/>
      <c r="J92" s="61"/>
      <c r="K92" s="61"/>
    </row>
    <row r="93" spans="2:11" s="3" customFormat="1" ht="24">
      <c r="B93" s="61"/>
      <c r="C93" s="61"/>
      <c r="D93" s="61"/>
      <c r="E93" s="61"/>
      <c r="F93" s="61"/>
      <c r="G93" s="61"/>
      <c r="H93" s="61"/>
      <c r="I93" s="61"/>
      <c r="J93" s="61"/>
      <c r="K93" s="61"/>
    </row>
    <row r="94" spans="2:11" s="3" customFormat="1" ht="24">
      <c r="B94" s="61"/>
      <c r="C94" s="61"/>
      <c r="D94" s="61"/>
      <c r="E94" s="61"/>
      <c r="F94" s="61"/>
      <c r="G94" s="61"/>
      <c r="H94" s="61"/>
      <c r="I94" s="61"/>
      <c r="J94" s="61"/>
      <c r="K94" s="61"/>
    </row>
    <row r="95" spans="2:11" s="3" customFormat="1" ht="24">
      <c r="B95" s="61"/>
      <c r="C95" s="61"/>
      <c r="D95" s="61"/>
      <c r="E95" s="61"/>
      <c r="F95" s="61"/>
      <c r="G95" s="61"/>
    </row>
    <row r="96" spans="2:11" s="3" customFormat="1" ht="24">
      <c r="C96" s="61"/>
      <c r="D96" s="61"/>
      <c r="E96" s="61"/>
      <c r="F96" s="61"/>
      <c r="G96" s="61"/>
      <c r="H96" s="61"/>
      <c r="I96" s="61"/>
      <c r="J96" s="61"/>
      <c r="K96" s="61"/>
    </row>
    <row r="97" spans="1:1" s="3" customFormat="1" ht="24"/>
    <row r="98" spans="1:1" s="35" customFormat="1" ht="21"/>
    <row r="99" spans="1:1" s="3" customFormat="1" ht="24"/>
    <row r="100" spans="1:1" s="3" customFormat="1" ht="24"/>
    <row r="101" spans="1:1" s="3" customFormat="1" ht="24"/>
    <row r="102" spans="1:1" s="3" customFormat="1" ht="24"/>
    <row r="103" spans="1:1" s="55" customFormat="1" ht="24">
      <c r="A103" s="172"/>
    </row>
    <row r="104" spans="1:1" s="3" customFormat="1" ht="24"/>
  </sheetData>
  <mergeCells count="17">
    <mergeCell ref="D71:G71"/>
    <mergeCell ref="B12:G12"/>
    <mergeCell ref="C85:I85"/>
    <mergeCell ref="B80:G80"/>
    <mergeCell ref="B13:G13"/>
    <mergeCell ref="B74:G74"/>
    <mergeCell ref="B76:G76"/>
    <mergeCell ref="B73:G73"/>
    <mergeCell ref="B67:H67"/>
    <mergeCell ref="D27:I27"/>
    <mergeCell ref="D35:I35"/>
    <mergeCell ref="B9:G9"/>
    <mergeCell ref="B7:G7"/>
    <mergeCell ref="B1:F1"/>
    <mergeCell ref="B3:F3"/>
    <mergeCell ref="B4:F4"/>
    <mergeCell ref="B2:F2"/>
  </mergeCells>
  <pageMargins left="0.25" right="0" top="0.5" bottom="0.2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view="pageBreakPreview" topLeftCell="A46" zoomScale="150" zoomScaleNormal="160" zoomScaleSheetLayoutView="150" workbookViewId="0">
      <selection activeCell="E55" sqref="E55"/>
    </sheetView>
  </sheetViews>
  <sheetFormatPr defaultRowHeight="23.25"/>
  <cols>
    <col min="1" max="1" width="4.85546875" style="1" customWidth="1"/>
    <col min="2" max="2" width="26.140625" style="1" customWidth="1"/>
    <col min="3" max="3" width="8.28515625" style="1" customWidth="1"/>
    <col min="4" max="4" width="18.42578125" style="1" customWidth="1"/>
    <col min="5" max="5" width="10.5703125" style="2" customWidth="1"/>
    <col min="6" max="6" width="11.42578125" style="2" customWidth="1"/>
    <col min="7" max="7" width="10.85546875" style="2" customWidth="1"/>
    <col min="8" max="8" width="10.5703125" style="1" customWidth="1"/>
    <col min="9" max="255" width="9.140625" style="1"/>
    <col min="256" max="256" width="10.85546875" style="1" customWidth="1"/>
    <col min="257" max="257" width="9.140625" style="1"/>
    <col min="258" max="258" width="15.42578125" style="1" customWidth="1"/>
    <col min="259" max="259" width="30.85546875" style="1" customWidth="1"/>
    <col min="260" max="260" width="6.85546875" style="1" customWidth="1"/>
    <col min="261" max="261" width="7" style="1" customWidth="1"/>
    <col min="262" max="262" width="13.7109375" style="1" customWidth="1"/>
    <col min="263" max="511" width="9.140625" style="1"/>
    <col min="512" max="512" width="10.85546875" style="1" customWidth="1"/>
    <col min="513" max="513" width="9.140625" style="1"/>
    <col min="514" max="514" width="15.42578125" style="1" customWidth="1"/>
    <col min="515" max="515" width="30.85546875" style="1" customWidth="1"/>
    <col min="516" max="516" width="6.85546875" style="1" customWidth="1"/>
    <col min="517" max="517" width="7" style="1" customWidth="1"/>
    <col min="518" max="518" width="13.7109375" style="1" customWidth="1"/>
    <col min="519" max="767" width="9.140625" style="1"/>
    <col min="768" max="768" width="10.85546875" style="1" customWidth="1"/>
    <col min="769" max="769" width="9.140625" style="1"/>
    <col min="770" max="770" width="15.42578125" style="1" customWidth="1"/>
    <col min="771" max="771" width="30.85546875" style="1" customWidth="1"/>
    <col min="772" max="772" width="6.85546875" style="1" customWidth="1"/>
    <col min="773" max="773" width="7" style="1" customWidth="1"/>
    <col min="774" max="774" width="13.7109375" style="1" customWidth="1"/>
    <col min="775" max="1023" width="9.140625" style="1"/>
    <col min="1024" max="1024" width="10.85546875" style="1" customWidth="1"/>
    <col min="1025" max="1025" width="9.140625" style="1"/>
    <col min="1026" max="1026" width="15.42578125" style="1" customWidth="1"/>
    <col min="1027" max="1027" width="30.85546875" style="1" customWidth="1"/>
    <col min="1028" max="1028" width="6.85546875" style="1" customWidth="1"/>
    <col min="1029" max="1029" width="7" style="1" customWidth="1"/>
    <col min="1030" max="1030" width="13.7109375" style="1" customWidth="1"/>
    <col min="1031" max="1279" width="9.140625" style="1"/>
    <col min="1280" max="1280" width="10.85546875" style="1" customWidth="1"/>
    <col min="1281" max="1281" width="9.140625" style="1"/>
    <col min="1282" max="1282" width="15.42578125" style="1" customWidth="1"/>
    <col min="1283" max="1283" width="30.85546875" style="1" customWidth="1"/>
    <col min="1284" max="1284" width="6.85546875" style="1" customWidth="1"/>
    <col min="1285" max="1285" width="7" style="1" customWidth="1"/>
    <col min="1286" max="1286" width="13.7109375" style="1" customWidth="1"/>
    <col min="1287" max="1535" width="9.140625" style="1"/>
    <col min="1536" max="1536" width="10.85546875" style="1" customWidth="1"/>
    <col min="1537" max="1537" width="9.140625" style="1"/>
    <col min="1538" max="1538" width="15.42578125" style="1" customWidth="1"/>
    <col min="1539" max="1539" width="30.85546875" style="1" customWidth="1"/>
    <col min="1540" max="1540" width="6.85546875" style="1" customWidth="1"/>
    <col min="1541" max="1541" width="7" style="1" customWidth="1"/>
    <col min="1542" max="1542" width="13.7109375" style="1" customWidth="1"/>
    <col min="1543" max="1791" width="9.140625" style="1"/>
    <col min="1792" max="1792" width="10.85546875" style="1" customWidth="1"/>
    <col min="1793" max="1793" width="9.140625" style="1"/>
    <col min="1794" max="1794" width="15.42578125" style="1" customWidth="1"/>
    <col min="1795" max="1795" width="30.85546875" style="1" customWidth="1"/>
    <col min="1796" max="1796" width="6.85546875" style="1" customWidth="1"/>
    <col min="1797" max="1797" width="7" style="1" customWidth="1"/>
    <col min="1798" max="1798" width="13.7109375" style="1" customWidth="1"/>
    <col min="1799" max="2047" width="9.140625" style="1"/>
    <col min="2048" max="2048" width="10.85546875" style="1" customWidth="1"/>
    <col min="2049" max="2049" width="9.140625" style="1"/>
    <col min="2050" max="2050" width="15.42578125" style="1" customWidth="1"/>
    <col min="2051" max="2051" width="30.85546875" style="1" customWidth="1"/>
    <col min="2052" max="2052" width="6.85546875" style="1" customWidth="1"/>
    <col min="2053" max="2053" width="7" style="1" customWidth="1"/>
    <col min="2054" max="2054" width="13.7109375" style="1" customWidth="1"/>
    <col min="2055" max="2303" width="9.140625" style="1"/>
    <col min="2304" max="2304" width="10.85546875" style="1" customWidth="1"/>
    <col min="2305" max="2305" width="9.140625" style="1"/>
    <col min="2306" max="2306" width="15.42578125" style="1" customWidth="1"/>
    <col min="2307" max="2307" width="30.85546875" style="1" customWidth="1"/>
    <col min="2308" max="2308" width="6.85546875" style="1" customWidth="1"/>
    <col min="2309" max="2309" width="7" style="1" customWidth="1"/>
    <col min="2310" max="2310" width="13.7109375" style="1" customWidth="1"/>
    <col min="2311" max="2559" width="9.140625" style="1"/>
    <col min="2560" max="2560" width="10.85546875" style="1" customWidth="1"/>
    <col min="2561" max="2561" width="9.140625" style="1"/>
    <col min="2562" max="2562" width="15.42578125" style="1" customWidth="1"/>
    <col min="2563" max="2563" width="30.85546875" style="1" customWidth="1"/>
    <col min="2564" max="2564" width="6.85546875" style="1" customWidth="1"/>
    <col min="2565" max="2565" width="7" style="1" customWidth="1"/>
    <col min="2566" max="2566" width="13.7109375" style="1" customWidth="1"/>
    <col min="2567" max="2815" width="9.140625" style="1"/>
    <col min="2816" max="2816" width="10.85546875" style="1" customWidth="1"/>
    <col min="2817" max="2817" width="9.140625" style="1"/>
    <col min="2818" max="2818" width="15.42578125" style="1" customWidth="1"/>
    <col min="2819" max="2819" width="30.85546875" style="1" customWidth="1"/>
    <col min="2820" max="2820" width="6.85546875" style="1" customWidth="1"/>
    <col min="2821" max="2821" width="7" style="1" customWidth="1"/>
    <col min="2822" max="2822" width="13.7109375" style="1" customWidth="1"/>
    <col min="2823" max="3071" width="9.140625" style="1"/>
    <col min="3072" max="3072" width="10.85546875" style="1" customWidth="1"/>
    <col min="3073" max="3073" width="9.140625" style="1"/>
    <col min="3074" max="3074" width="15.42578125" style="1" customWidth="1"/>
    <col min="3075" max="3075" width="30.85546875" style="1" customWidth="1"/>
    <col min="3076" max="3076" width="6.85546875" style="1" customWidth="1"/>
    <col min="3077" max="3077" width="7" style="1" customWidth="1"/>
    <col min="3078" max="3078" width="13.7109375" style="1" customWidth="1"/>
    <col min="3079" max="3327" width="9.140625" style="1"/>
    <col min="3328" max="3328" width="10.85546875" style="1" customWidth="1"/>
    <col min="3329" max="3329" width="9.140625" style="1"/>
    <col min="3330" max="3330" width="15.42578125" style="1" customWidth="1"/>
    <col min="3331" max="3331" width="30.85546875" style="1" customWidth="1"/>
    <col min="3332" max="3332" width="6.85546875" style="1" customWidth="1"/>
    <col min="3333" max="3333" width="7" style="1" customWidth="1"/>
    <col min="3334" max="3334" width="13.7109375" style="1" customWidth="1"/>
    <col min="3335" max="3583" width="9.140625" style="1"/>
    <col min="3584" max="3584" width="10.85546875" style="1" customWidth="1"/>
    <col min="3585" max="3585" width="9.140625" style="1"/>
    <col min="3586" max="3586" width="15.42578125" style="1" customWidth="1"/>
    <col min="3587" max="3587" width="30.85546875" style="1" customWidth="1"/>
    <col min="3588" max="3588" width="6.85546875" style="1" customWidth="1"/>
    <col min="3589" max="3589" width="7" style="1" customWidth="1"/>
    <col min="3590" max="3590" width="13.7109375" style="1" customWidth="1"/>
    <col min="3591" max="3839" width="9.140625" style="1"/>
    <col min="3840" max="3840" width="10.85546875" style="1" customWidth="1"/>
    <col min="3841" max="3841" width="9.140625" style="1"/>
    <col min="3842" max="3842" width="15.42578125" style="1" customWidth="1"/>
    <col min="3843" max="3843" width="30.85546875" style="1" customWidth="1"/>
    <col min="3844" max="3844" width="6.85546875" style="1" customWidth="1"/>
    <col min="3845" max="3845" width="7" style="1" customWidth="1"/>
    <col min="3846" max="3846" width="13.7109375" style="1" customWidth="1"/>
    <col min="3847" max="4095" width="9.140625" style="1"/>
    <col min="4096" max="4096" width="10.85546875" style="1" customWidth="1"/>
    <col min="4097" max="4097" width="9.140625" style="1"/>
    <col min="4098" max="4098" width="15.42578125" style="1" customWidth="1"/>
    <col min="4099" max="4099" width="30.85546875" style="1" customWidth="1"/>
    <col min="4100" max="4100" width="6.85546875" style="1" customWidth="1"/>
    <col min="4101" max="4101" width="7" style="1" customWidth="1"/>
    <col min="4102" max="4102" width="13.7109375" style="1" customWidth="1"/>
    <col min="4103" max="4351" width="9.140625" style="1"/>
    <col min="4352" max="4352" width="10.85546875" style="1" customWidth="1"/>
    <col min="4353" max="4353" width="9.140625" style="1"/>
    <col min="4354" max="4354" width="15.42578125" style="1" customWidth="1"/>
    <col min="4355" max="4355" width="30.85546875" style="1" customWidth="1"/>
    <col min="4356" max="4356" width="6.85546875" style="1" customWidth="1"/>
    <col min="4357" max="4357" width="7" style="1" customWidth="1"/>
    <col min="4358" max="4358" width="13.7109375" style="1" customWidth="1"/>
    <col min="4359" max="4607" width="9.140625" style="1"/>
    <col min="4608" max="4608" width="10.85546875" style="1" customWidth="1"/>
    <col min="4609" max="4609" width="9.140625" style="1"/>
    <col min="4610" max="4610" width="15.42578125" style="1" customWidth="1"/>
    <col min="4611" max="4611" width="30.85546875" style="1" customWidth="1"/>
    <col min="4612" max="4612" width="6.85546875" style="1" customWidth="1"/>
    <col min="4613" max="4613" width="7" style="1" customWidth="1"/>
    <col min="4614" max="4614" width="13.7109375" style="1" customWidth="1"/>
    <col min="4615" max="4863" width="9.140625" style="1"/>
    <col min="4864" max="4864" width="10.85546875" style="1" customWidth="1"/>
    <col min="4865" max="4865" width="9.140625" style="1"/>
    <col min="4866" max="4866" width="15.42578125" style="1" customWidth="1"/>
    <col min="4867" max="4867" width="30.85546875" style="1" customWidth="1"/>
    <col min="4868" max="4868" width="6.85546875" style="1" customWidth="1"/>
    <col min="4869" max="4869" width="7" style="1" customWidth="1"/>
    <col min="4870" max="4870" width="13.7109375" style="1" customWidth="1"/>
    <col min="4871" max="5119" width="9.140625" style="1"/>
    <col min="5120" max="5120" width="10.85546875" style="1" customWidth="1"/>
    <col min="5121" max="5121" width="9.140625" style="1"/>
    <col min="5122" max="5122" width="15.42578125" style="1" customWidth="1"/>
    <col min="5123" max="5123" width="30.85546875" style="1" customWidth="1"/>
    <col min="5124" max="5124" width="6.85546875" style="1" customWidth="1"/>
    <col min="5125" max="5125" width="7" style="1" customWidth="1"/>
    <col min="5126" max="5126" width="13.7109375" style="1" customWidth="1"/>
    <col min="5127" max="5375" width="9.140625" style="1"/>
    <col min="5376" max="5376" width="10.85546875" style="1" customWidth="1"/>
    <col min="5377" max="5377" width="9.140625" style="1"/>
    <col min="5378" max="5378" width="15.42578125" style="1" customWidth="1"/>
    <col min="5379" max="5379" width="30.85546875" style="1" customWidth="1"/>
    <col min="5380" max="5380" width="6.85546875" style="1" customWidth="1"/>
    <col min="5381" max="5381" width="7" style="1" customWidth="1"/>
    <col min="5382" max="5382" width="13.7109375" style="1" customWidth="1"/>
    <col min="5383" max="5631" width="9.140625" style="1"/>
    <col min="5632" max="5632" width="10.85546875" style="1" customWidth="1"/>
    <col min="5633" max="5633" width="9.140625" style="1"/>
    <col min="5634" max="5634" width="15.42578125" style="1" customWidth="1"/>
    <col min="5635" max="5635" width="30.85546875" style="1" customWidth="1"/>
    <col min="5636" max="5636" width="6.85546875" style="1" customWidth="1"/>
    <col min="5637" max="5637" width="7" style="1" customWidth="1"/>
    <col min="5638" max="5638" width="13.7109375" style="1" customWidth="1"/>
    <col min="5639" max="5887" width="9.140625" style="1"/>
    <col min="5888" max="5888" width="10.85546875" style="1" customWidth="1"/>
    <col min="5889" max="5889" width="9.140625" style="1"/>
    <col min="5890" max="5890" width="15.42578125" style="1" customWidth="1"/>
    <col min="5891" max="5891" width="30.85546875" style="1" customWidth="1"/>
    <col min="5892" max="5892" width="6.85546875" style="1" customWidth="1"/>
    <col min="5893" max="5893" width="7" style="1" customWidth="1"/>
    <col min="5894" max="5894" width="13.7109375" style="1" customWidth="1"/>
    <col min="5895" max="6143" width="9.140625" style="1"/>
    <col min="6144" max="6144" width="10.85546875" style="1" customWidth="1"/>
    <col min="6145" max="6145" width="9.140625" style="1"/>
    <col min="6146" max="6146" width="15.42578125" style="1" customWidth="1"/>
    <col min="6147" max="6147" width="30.85546875" style="1" customWidth="1"/>
    <col min="6148" max="6148" width="6.85546875" style="1" customWidth="1"/>
    <col min="6149" max="6149" width="7" style="1" customWidth="1"/>
    <col min="6150" max="6150" width="13.7109375" style="1" customWidth="1"/>
    <col min="6151" max="6399" width="9.140625" style="1"/>
    <col min="6400" max="6400" width="10.85546875" style="1" customWidth="1"/>
    <col min="6401" max="6401" width="9.140625" style="1"/>
    <col min="6402" max="6402" width="15.42578125" style="1" customWidth="1"/>
    <col min="6403" max="6403" width="30.85546875" style="1" customWidth="1"/>
    <col min="6404" max="6404" width="6.85546875" style="1" customWidth="1"/>
    <col min="6405" max="6405" width="7" style="1" customWidth="1"/>
    <col min="6406" max="6406" width="13.7109375" style="1" customWidth="1"/>
    <col min="6407" max="6655" width="9.140625" style="1"/>
    <col min="6656" max="6656" width="10.85546875" style="1" customWidth="1"/>
    <col min="6657" max="6657" width="9.140625" style="1"/>
    <col min="6658" max="6658" width="15.42578125" style="1" customWidth="1"/>
    <col min="6659" max="6659" width="30.85546875" style="1" customWidth="1"/>
    <col min="6660" max="6660" width="6.85546875" style="1" customWidth="1"/>
    <col min="6661" max="6661" width="7" style="1" customWidth="1"/>
    <col min="6662" max="6662" width="13.7109375" style="1" customWidth="1"/>
    <col min="6663" max="6911" width="9.140625" style="1"/>
    <col min="6912" max="6912" width="10.85546875" style="1" customWidth="1"/>
    <col min="6913" max="6913" width="9.140625" style="1"/>
    <col min="6914" max="6914" width="15.42578125" style="1" customWidth="1"/>
    <col min="6915" max="6915" width="30.85546875" style="1" customWidth="1"/>
    <col min="6916" max="6916" width="6.85546875" style="1" customWidth="1"/>
    <col min="6917" max="6917" width="7" style="1" customWidth="1"/>
    <col min="6918" max="6918" width="13.7109375" style="1" customWidth="1"/>
    <col min="6919" max="7167" width="9.140625" style="1"/>
    <col min="7168" max="7168" width="10.85546875" style="1" customWidth="1"/>
    <col min="7169" max="7169" width="9.140625" style="1"/>
    <col min="7170" max="7170" width="15.42578125" style="1" customWidth="1"/>
    <col min="7171" max="7171" width="30.85546875" style="1" customWidth="1"/>
    <col min="7172" max="7172" width="6.85546875" style="1" customWidth="1"/>
    <col min="7173" max="7173" width="7" style="1" customWidth="1"/>
    <col min="7174" max="7174" width="13.7109375" style="1" customWidth="1"/>
    <col min="7175" max="7423" width="9.140625" style="1"/>
    <col min="7424" max="7424" width="10.85546875" style="1" customWidth="1"/>
    <col min="7425" max="7425" width="9.140625" style="1"/>
    <col min="7426" max="7426" width="15.42578125" style="1" customWidth="1"/>
    <col min="7427" max="7427" width="30.85546875" style="1" customWidth="1"/>
    <col min="7428" max="7428" width="6.85546875" style="1" customWidth="1"/>
    <col min="7429" max="7429" width="7" style="1" customWidth="1"/>
    <col min="7430" max="7430" width="13.7109375" style="1" customWidth="1"/>
    <col min="7431" max="7679" width="9.140625" style="1"/>
    <col min="7680" max="7680" width="10.85546875" style="1" customWidth="1"/>
    <col min="7681" max="7681" width="9.140625" style="1"/>
    <col min="7682" max="7682" width="15.42578125" style="1" customWidth="1"/>
    <col min="7683" max="7683" width="30.85546875" style="1" customWidth="1"/>
    <col min="7684" max="7684" width="6.85546875" style="1" customWidth="1"/>
    <col min="7685" max="7685" width="7" style="1" customWidth="1"/>
    <col min="7686" max="7686" width="13.7109375" style="1" customWidth="1"/>
    <col min="7687" max="7935" width="9.140625" style="1"/>
    <col min="7936" max="7936" width="10.85546875" style="1" customWidth="1"/>
    <col min="7937" max="7937" width="9.140625" style="1"/>
    <col min="7938" max="7938" width="15.42578125" style="1" customWidth="1"/>
    <col min="7939" max="7939" width="30.85546875" style="1" customWidth="1"/>
    <col min="7940" max="7940" width="6.85546875" style="1" customWidth="1"/>
    <col min="7941" max="7941" width="7" style="1" customWidth="1"/>
    <col min="7942" max="7942" width="13.7109375" style="1" customWidth="1"/>
    <col min="7943" max="8191" width="9.140625" style="1"/>
    <col min="8192" max="8192" width="10.85546875" style="1" customWidth="1"/>
    <col min="8193" max="8193" width="9.140625" style="1"/>
    <col min="8194" max="8194" width="15.42578125" style="1" customWidth="1"/>
    <col min="8195" max="8195" width="30.85546875" style="1" customWidth="1"/>
    <col min="8196" max="8196" width="6.85546875" style="1" customWidth="1"/>
    <col min="8197" max="8197" width="7" style="1" customWidth="1"/>
    <col min="8198" max="8198" width="13.7109375" style="1" customWidth="1"/>
    <col min="8199" max="8447" width="9.140625" style="1"/>
    <col min="8448" max="8448" width="10.85546875" style="1" customWidth="1"/>
    <col min="8449" max="8449" width="9.140625" style="1"/>
    <col min="8450" max="8450" width="15.42578125" style="1" customWidth="1"/>
    <col min="8451" max="8451" width="30.85546875" style="1" customWidth="1"/>
    <col min="8452" max="8452" width="6.85546875" style="1" customWidth="1"/>
    <col min="8453" max="8453" width="7" style="1" customWidth="1"/>
    <col min="8454" max="8454" width="13.7109375" style="1" customWidth="1"/>
    <col min="8455" max="8703" width="9.140625" style="1"/>
    <col min="8704" max="8704" width="10.85546875" style="1" customWidth="1"/>
    <col min="8705" max="8705" width="9.140625" style="1"/>
    <col min="8706" max="8706" width="15.42578125" style="1" customWidth="1"/>
    <col min="8707" max="8707" width="30.85546875" style="1" customWidth="1"/>
    <col min="8708" max="8708" width="6.85546875" style="1" customWidth="1"/>
    <col min="8709" max="8709" width="7" style="1" customWidth="1"/>
    <col min="8710" max="8710" width="13.7109375" style="1" customWidth="1"/>
    <col min="8711" max="8959" width="9.140625" style="1"/>
    <col min="8960" max="8960" width="10.85546875" style="1" customWidth="1"/>
    <col min="8961" max="8961" width="9.140625" style="1"/>
    <col min="8962" max="8962" width="15.42578125" style="1" customWidth="1"/>
    <col min="8963" max="8963" width="30.85546875" style="1" customWidth="1"/>
    <col min="8964" max="8964" width="6.85546875" style="1" customWidth="1"/>
    <col min="8965" max="8965" width="7" style="1" customWidth="1"/>
    <col min="8966" max="8966" width="13.7109375" style="1" customWidth="1"/>
    <col min="8967" max="9215" width="9.140625" style="1"/>
    <col min="9216" max="9216" width="10.85546875" style="1" customWidth="1"/>
    <col min="9217" max="9217" width="9.140625" style="1"/>
    <col min="9218" max="9218" width="15.42578125" style="1" customWidth="1"/>
    <col min="9219" max="9219" width="30.85546875" style="1" customWidth="1"/>
    <col min="9220" max="9220" width="6.85546875" style="1" customWidth="1"/>
    <col min="9221" max="9221" width="7" style="1" customWidth="1"/>
    <col min="9222" max="9222" width="13.7109375" style="1" customWidth="1"/>
    <col min="9223" max="9471" width="9.140625" style="1"/>
    <col min="9472" max="9472" width="10.85546875" style="1" customWidth="1"/>
    <col min="9473" max="9473" width="9.140625" style="1"/>
    <col min="9474" max="9474" width="15.42578125" style="1" customWidth="1"/>
    <col min="9475" max="9475" width="30.85546875" style="1" customWidth="1"/>
    <col min="9476" max="9476" width="6.85546875" style="1" customWidth="1"/>
    <col min="9477" max="9477" width="7" style="1" customWidth="1"/>
    <col min="9478" max="9478" width="13.7109375" style="1" customWidth="1"/>
    <col min="9479" max="9727" width="9.140625" style="1"/>
    <col min="9728" max="9728" width="10.85546875" style="1" customWidth="1"/>
    <col min="9729" max="9729" width="9.140625" style="1"/>
    <col min="9730" max="9730" width="15.42578125" style="1" customWidth="1"/>
    <col min="9731" max="9731" width="30.85546875" style="1" customWidth="1"/>
    <col min="9732" max="9732" width="6.85546875" style="1" customWidth="1"/>
    <col min="9733" max="9733" width="7" style="1" customWidth="1"/>
    <col min="9734" max="9734" width="13.7109375" style="1" customWidth="1"/>
    <col min="9735" max="9983" width="9.140625" style="1"/>
    <col min="9984" max="9984" width="10.85546875" style="1" customWidth="1"/>
    <col min="9985" max="9985" width="9.140625" style="1"/>
    <col min="9986" max="9986" width="15.42578125" style="1" customWidth="1"/>
    <col min="9987" max="9987" width="30.85546875" style="1" customWidth="1"/>
    <col min="9988" max="9988" width="6.85546875" style="1" customWidth="1"/>
    <col min="9989" max="9989" width="7" style="1" customWidth="1"/>
    <col min="9990" max="9990" width="13.7109375" style="1" customWidth="1"/>
    <col min="9991" max="10239" width="9.140625" style="1"/>
    <col min="10240" max="10240" width="10.85546875" style="1" customWidth="1"/>
    <col min="10241" max="10241" width="9.140625" style="1"/>
    <col min="10242" max="10242" width="15.42578125" style="1" customWidth="1"/>
    <col min="10243" max="10243" width="30.85546875" style="1" customWidth="1"/>
    <col min="10244" max="10244" width="6.85546875" style="1" customWidth="1"/>
    <col min="10245" max="10245" width="7" style="1" customWidth="1"/>
    <col min="10246" max="10246" width="13.7109375" style="1" customWidth="1"/>
    <col min="10247" max="10495" width="9.140625" style="1"/>
    <col min="10496" max="10496" width="10.85546875" style="1" customWidth="1"/>
    <col min="10497" max="10497" width="9.140625" style="1"/>
    <col min="10498" max="10498" width="15.42578125" style="1" customWidth="1"/>
    <col min="10499" max="10499" width="30.85546875" style="1" customWidth="1"/>
    <col min="10500" max="10500" width="6.85546875" style="1" customWidth="1"/>
    <col min="10501" max="10501" width="7" style="1" customWidth="1"/>
    <col min="10502" max="10502" width="13.7109375" style="1" customWidth="1"/>
    <col min="10503" max="10751" width="9.140625" style="1"/>
    <col min="10752" max="10752" width="10.85546875" style="1" customWidth="1"/>
    <col min="10753" max="10753" width="9.140625" style="1"/>
    <col min="10754" max="10754" width="15.42578125" style="1" customWidth="1"/>
    <col min="10755" max="10755" width="30.85546875" style="1" customWidth="1"/>
    <col min="10756" max="10756" width="6.85546875" style="1" customWidth="1"/>
    <col min="10757" max="10757" width="7" style="1" customWidth="1"/>
    <col min="10758" max="10758" width="13.7109375" style="1" customWidth="1"/>
    <col min="10759" max="11007" width="9.140625" style="1"/>
    <col min="11008" max="11008" width="10.85546875" style="1" customWidth="1"/>
    <col min="11009" max="11009" width="9.140625" style="1"/>
    <col min="11010" max="11010" width="15.42578125" style="1" customWidth="1"/>
    <col min="11011" max="11011" width="30.85546875" style="1" customWidth="1"/>
    <col min="11012" max="11012" width="6.85546875" style="1" customWidth="1"/>
    <col min="11013" max="11013" width="7" style="1" customWidth="1"/>
    <col min="11014" max="11014" width="13.7109375" style="1" customWidth="1"/>
    <col min="11015" max="11263" width="9.140625" style="1"/>
    <col min="11264" max="11264" width="10.85546875" style="1" customWidth="1"/>
    <col min="11265" max="11265" width="9.140625" style="1"/>
    <col min="11266" max="11266" width="15.42578125" style="1" customWidth="1"/>
    <col min="11267" max="11267" width="30.85546875" style="1" customWidth="1"/>
    <col min="11268" max="11268" width="6.85546875" style="1" customWidth="1"/>
    <col min="11269" max="11269" width="7" style="1" customWidth="1"/>
    <col min="11270" max="11270" width="13.7109375" style="1" customWidth="1"/>
    <col min="11271" max="11519" width="9.140625" style="1"/>
    <col min="11520" max="11520" width="10.85546875" style="1" customWidth="1"/>
    <col min="11521" max="11521" width="9.140625" style="1"/>
    <col min="11522" max="11522" width="15.42578125" style="1" customWidth="1"/>
    <col min="11523" max="11523" width="30.85546875" style="1" customWidth="1"/>
    <col min="11524" max="11524" width="6.85546875" style="1" customWidth="1"/>
    <col min="11525" max="11525" width="7" style="1" customWidth="1"/>
    <col min="11526" max="11526" width="13.7109375" style="1" customWidth="1"/>
    <col min="11527" max="11775" width="9.140625" style="1"/>
    <col min="11776" max="11776" width="10.85546875" style="1" customWidth="1"/>
    <col min="11777" max="11777" width="9.140625" style="1"/>
    <col min="11778" max="11778" width="15.42578125" style="1" customWidth="1"/>
    <col min="11779" max="11779" width="30.85546875" style="1" customWidth="1"/>
    <col min="11780" max="11780" width="6.85546875" style="1" customWidth="1"/>
    <col min="11781" max="11781" width="7" style="1" customWidth="1"/>
    <col min="11782" max="11782" width="13.7109375" style="1" customWidth="1"/>
    <col min="11783" max="12031" width="9.140625" style="1"/>
    <col min="12032" max="12032" width="10.85546875" style="1" customWidth="1"/>
    <col min="12033" max="12033" width="9.140625" style="1"/>
    <col min="12034" max="12034" width="15.42578125" style="1" customWidth="1"/>
    <col min="12035" max="12035" width="30.85546875" style="1" customWidth="1"/>
    <col min="12036" max="12036" width="6.85546875" style="1" customWidth="1"/>
    <col min="12037" max="12037" width="7" style="1" customWidth="1"/>
    <col min="12038" max="12038" width="13.7109375" style="1" customWidth="1"/>
    <col min="12039" max="12287" width="9.140625" style="1"/>
    <col min="12288" max="12288" width="10.85546875" style="1" customWidth="1"/>
    <col min="12289" max="12289" width="9.140625" style="1"/>
    <col min="12290" max="12290" width="15.42578125" style="1" customWidth="1"/>
    <col min="12291" max="12291" width="30.85546875" style="1" customWidth="1"/>
    <col min="12292" max="12292" width="6.85546875" style="1" customWidth="1"/>
    <col min="12293" max="12293" width="7" style="1" customWidth="1"/>
    <col min="12294" max="12294" width="13.7109375" style="1" customWidth="1"/>
    <col min="12295" max="12543" width="9.140625" style="1"/>
    <col min="12544" max="12544" width="10.85546875" style="1" customWidth="1"/>
    <col min="12545" max="12545" width="9.140625" style="1"/>
    <col min="12546" max="12546" width="15.42578125" style="1" customWidth="1"/>
    <col min="12547" max="12547" width="30.85546875" style="1" customWidth="1"/>
    <col min="12548" max="12548" width="6.85546875" style="1" customWidth="1"/>
    <col min="12549" max="12549" width="7" style="1" customWidth="1"/>
    <col min="12550" max="12550" width="13.7109375" style="1" customWidth="1"/>
    <col min="12551" max="12799" width="9.140625" style="1"/>
    <col min="12800" max="12800" width="10.85546875" style="1" customWidth="1"/>
    <col min="12801" max="12801" width="9.140625" style="1"/>
    <col min="12802" max="12802" width="15.42578125" style="1" customWidth="1"/>
    <col min="12803" max="12803" width="30.85546875" style="1" customWidth="1"/>
    <col min="12804" max="12804" width="6.85546875" style="1" customWidth="1"/>
    <col min="12805" max="12805" width="7" style="1" customWidth="1"/>
    <col min="12806" max="12806" width="13.7109375" style="1" customWidth="1"/>
    <col min="12807" max="13055" width="9.140625" style="1"/>
    <col min="13056" max="13056" width="10.85546875" style="1" customWidth="1"/>
    <col min="13057" max="13057" width="9.140625" style="1"/>
    <col min="13058" max="13058" width="15.42578125" style="1" customWidth="1"/>
    <col min="13059" max="13059" width="30.85546875" style="1" customWidth="1"/>
    <col min="13060" max="13060" width="6.85546875" style="1" customWidth="1"/>
    <col min="13061" max="13061" width="7" style="1" customWidth="1"/>
    <col min="13062" max="13062" width="13.7109375" style="1" customWidth="1"/>
    <col min="13063" max="13311" width="9.140625" style="1"/>
    <col min="13312" max="13312" width="10.85546875" style="1" customWidth="1"/>
    <col min="13313" max="13313" width="9.140625" style="1"/>
    <col min="13314" max="13314" width="15.42578125" style="1" customWidth="1"/>
    <col min="13315" max="13315" width="30.85546875" style="1" customWidth="1"/>
    <col min="13316" max="13316" width="6.85546875" style="1" customWidth="1"/>
    <col min="13317" max="13317" width="7" style="1" customWidth="1"/>
    <col min="13318" max="13318" width="13.7109375" style="1" customWidth="1"/>
    <col min="13319" max="13567" width="9.140625" style="1"/>
    <col min="13568" max="13568" width="10.85546875" style="1" customWidth="1"/>
    <col min="13569" max="13569" width="9.140625" style="1"/>
    <col min="13570" max="13570" width="15.42578125" style="1" customWidth="1"/>
    <col min="13571" max="13571" width="30.85546875" style="1" customWidth="1"/>
    <col min="13572" max="13572" width="6.85546875" style="1" customWidth="1"/>
    <col min="13573" max="13573" width="7" style="1" customWidth="1"/>
    <col min="13574" max="13574" width="13.7109375" style="1" customWidth="1"/>
    <col min="13575" max="13823" width="9.140625" style="1"/>
    <col min="13824" max="13824" width="10.85546875" style="1" customWidth="1"/>
    <col min="13825" max="13825" width="9.140625" style="1"/>
    <col min="13826" max="13826" width="15.42578125" style="1" customWidth="1"/>
    <col min="13827" max="13827" width="30.85546875" style="1" customWidth="1"/>
    <col min="13828" max="13828" width="6.85546875" style="1" customWidth="1"/>
    <col min="13829" max="13829" width="7" style="1" customWidth="1"/>
    <col min="13830" max="13830" width="13.7109375" style="1" customWidth="1"/>
    <col min="13831" max="14079" width="9.140625" style="1"/>
    <col min="14080" max="14080" width="10.85546875" style="1" customWidth="1"/>
    <col min="14081" max="14081" width="9.140625" style="1"/>
    <col min="14082" max="14082" width="15.42578125" style="1" customWidth="1"/>
    <col min="14083" max="14083" width="30.85546875" style="1" customWidth="1"/>
    <col min="14084" max="14084" width="6.85546875" style="1" customWidth="1"/>
    <col min="14085" max="14085" width="7" style="1" customWidth="1"/>
    <col min="14086" max="14086" width="13.7109375" style="1" customWidth="1"/>
    <col min="14087" max="14335" width="9.140625" style="1"/>
    <col min="14336" max="14336" width="10.85546875" style="1" customWidth="1"/>
    <col min="14337" max="14337" width="9.140625" style="1"/>
    <col min="14338" max="14338" width="15.42578125" style="1" customWidth="1"/>
    <col min="14339" max="14339" width="30.85546875" style="1" customWidth="1"/>
    <col min="14340" max="14340" width="6.85546875" style="1" customWidth="1"/>
    <col min="14341" max="14341" width="7" style="1" customWidth="1"/>
    <col min="14342" max="14342" width="13.7109375" style="1" customWidth="1"/>
    <col min="14343" max="14591" width="9.140625" style="1"/>
    <col min="14592" max="14592" width="10.85546875" style="1" customWidth="1"/>
    <col min="14593" max="14593" width="9.140625" style="1"/>
    <col min="14594" max="14594" width="15.42578125" style="1" customWidth="1"/>
    <col min="14595" max="14595" width="30.85546875" style="1" customWidth="1"/>
    <col min="14596" max="14596" width="6.85546875" style="1" customWidth="1"/>
    <col min="14597" max="14597" width="7" style="1" customWidth="1"/>
    <col min="14598" max="14598" width="13.7109375" style="1" customWidth="1"/>
    <col min="14599" max="14847" width="9.140625" style="1"/>
    <col min="14848" max="14848" width="10.85546875" style="1" customWidth="1"/>
    <col min="14849" max="14849" width="9.140625" style="1"/>
    <col min="14850" max="14850" width="15.42578125" style="1" customWidth="1"/>
    <col min="14851" max="14851" width="30.85546875" style="1" customWidth="1"/>
    <col min="14852" max="14852" width="6.85546875" style="1" customWidth="1"/>
    <col min="14853" max="14853" width="7" style="1" customWidth="1"/>
    <col min="14854" max="14854" width="13.7109375" style="1" customWidth="1"/>
    <col min="14855" max="15103" width="9.140625" style="1"/>
    <col min="15104" max="15104" width="10.85546875" style="1" customWidth="1"/>
    <col min="15105" max="15105" width="9.140625" style="1"/>
    <col min="15106" max="15106" width="15.42578125" style="1" customWidth="1"/>
    <col min="15107" max="15107" width="30.85546875" style="1" customWidth="1"/>
    <col min="15108" max="15108" width="6.85546875" style="1" customWidth="1"/>
    <col min="15109" max="15109" width="7" style="1" customWidth="1"/>
    <col min="15110" max="15110" width="13.7109375" style="1" customWidth="1"/>
    <col min="15111" max="15359" width="9.140625" style="1"/>
    <col min="15360" max="15360" width="10.85546875" style="1" customWidth="1"/>
    <col min="15361" max="15361" width="9.140625" style="1"/>
    <col min="15362" max="15362" width="15.42578125" style="1" customWidth="1"/>
    <col min="15363" max="15363" width="30.85546875" style="1" customWidth="1"/>
    <col min="15364" max="15364" width="6.85546875" style="1" customWidth="1"/>
    <col min="15365" max="15365" width="7" style="1" customWidth="1"/>
    <col min="15366" max="15366" width="13.7109375" style="1" customWidth="1"/>
    <col min="15367" max="15615" width="9.140625" style="1"/>
    <col min="15616" max="15616" width="10.85546875" style="1" customWidth="1"/>
    <col min="15617" max="15617" width="9.140625" style="1"/>
    <col min="15618" max="15618" width="15.42578125" style="1" customWidth="1"/>
    <col min="15619" max="15619" width="30.85546875" style="1" customWidth="1"/>
    <col min="15620" max="15620" width="6.85546875" style="1" customWidth="1"/>
    <col min="15621" max="15621" width="7" style="1" customWidth="1"/>
    <col min="15622" max="15622" width="13.7109375" style="1" customWidth="1"/>
    <col min="15623" max="15871" width="9.140625" style="1"/>
    <col min="15872" max="15872" width="10.85546875" style="1" customWidth="1"/>
    <col min="15873" max="15873" width="9.140625" style="1"/>
    <col min="15874" max="15874" width="15.42578125" style="1" customWidth="1"/>
    <col min="15875" max="15875" width="30.85546875" style="1" customWidth="1"/>
    <col min="15876" max="15876" width="6.85546875" style="1" customWidth="1"/>
    <col min="15877" max="15877" width="7" style="1" customWidth="1"/>
    <col min="15878" max="15878" width="13.7109375" style="1" customWidth="1"/>
    <col min="15879" max="16127" width="9.140625" style="1"/>
    <col min="16128" max="16128" width="10.85546875" style="1" customWidth="1"/>
    <col min="16129" max="16129" width="9.140625" style="1"/>
    <col min="16130" max="16130" width="15.42578125" style="1" customWidth="1"/>
    <col min="16131" max="16131" width="30.85546875" style="1" customWidth="1"/>
    <col min="16132" max="16132" width="6.85546875" style="1" customWidth="1"/>
    <col min="16133" max="16133" width="7" style="1" customWidth="1"/>
    <col min="16134" max="16134" width="13.7109375" style="1" customWidth="1"/>
    <col min="16135" max="16381" width="9.140625" style="1"/>
    <col min="16382" max="16384" width="9" style="1" customWidth="1"/>
  </cols>
  <sheetData>
    <row r="1" spans="1:8" s="6" customFormat="1" ht="24">
      <c r="A1" s="326" t="s">
        <v>224</v>
      </c>
      <c r="B1" s="326"/>
      <c r="C1" s="326"/>
      <c r="D1" s="326"/>
      <c r="E1" s="326"/>
      <c r="F1" s="326"/>
      <c r="G1" s="326"/>
      <c r="H1" s="46"/>
    </row>
    <row r="2" spans="1:8" s="6" customFormat="1" ht="24">
      <c r="A2" s="272"/>
      <c r="B2" s="272"/>
      <c r="C2" s="272"/>
      <c r="D2" s="272"/>
      <c r="E2" s="272"/>
      <c r="F2" s="272"/>
      <c r="G2" s="272"/>
      <c r="H2" s="272"/>
    </row>
    <row r="3" spans="1:8" s="11" customFormat="1" ht="27.75">
      <c r="A3" s="336" t="s">
        <v>112</v>
      </c>
      <c r="B3" s="336"/>
      <c r="C3" s="336"/>
      <c r="D3" s="336"/>
      <c r="E3" s="336"/>
      <c r="F3" s="336"/>
      <c r="G3" s="336"/>
      <c r="H3" s="81"/>
    </row>
    <row r="4" spans="1:8" s="11" customFormat="1" ht="27.75">
      <c r="A4" s="336" t="s">
        <v>113</v>
      </c>
      <c r="B4" s="336"/>
      <c r="C4" s="336"/>
      <c r="D4" s="336"/>
      <c r="E4" s="336"/>
      <c r="F4" s="336"/>
      <c r="G4" s="336"/>
      <c r="H4" s="81"/>
    </row>
    <row r="5" spans="1:8" s="11" customFormat="1" ht="27.75">
      <c r="A5" s="343" t="s">
        <v>114</v>
      </c>
      <c r="B5" s="343"/>
      <c r="C5" s="343"/>
      <c r="D5" s="343"/>
      <c r="E5" s="343"/>
      <c r="F5" s="343"/>
      <c r="G5" s="343"/>
      <c r="H5" s="42"/>
    </row>
    <row r="6" spans="1:8" ht="24">
      <c r="A6" s="58"/>
      <c r="B6" s="58"/>
      <c r="C6" s="58"/>
      <c r="D6" s="58"/>
      <c r="E6" s="58"/>
      <c r="F6" s="58"/>
      <c r="G6" s="58"/>
    </row>
    <row r="7" spans="1:8" s="3" customFormat="1" ht="24">
      <c r="A7" s="4" t="s">
        <v>79</v>
      </c>
      <c r="E7" s="40"/>
      <c r="F7" s="40"/>
      <c r="G7" s="40"/>
    </row>
    <row r="8" spans="1:8" s="3" customFormat="1" ht="24.75" thickBot="1">
      <c r="A8" s="218" t="s">
        <v>126</v>
      </c>
      <c r="E8" s="65"/>
      <c r="F8" s="65"/>
      <c r="G8" s="65"/>
    </row>
    <row r="9" spans="1:8" s="3" customFormat="1" ht="25.5" thickTop="1" thickBot="1">
      <c r="A9" s="12"/>
      <c r="B9" s="330" t="s">
        <v>0</v>
      </c>
      <c r="C9" s="330"/>
      <c r="D9" s="330"/>
      <c r="E9" s="115" t="s">
        <v>1</v>
      </c>
      <c r="F9" s="115" t="s">
        <v>2</v>
      </c>
      <c r="G9" s="114"/>
    </row>
    <row r="10" spans="1:8" s="3" customFormat="1" ht="24.75" thickTop="1">
      <c r="A10" s="88"/>
      <c r="B10" s="337" t="s">
        <v>287</v>
      </c>
      <c r="C10" s="338"/>
      <c r="D10" s="339"/>
      <c r="E10" s="297">
        <v>42</v>
      </c>
      <c r="F10" s="298">
        <f>E10*100/E$20</f>
        <v>64.615384615384613</v>
      </c>
      <c r="G10" s="132"/>
    </row>
    <row r="11" spans="1:8" s="3" customFormat="1" ht="24">
      <c r="A11" s="12"/>
      <c r="B11" s="340" t="s">
        <v>288</v>
      </c>
      <c r="C11" s="341"/>
      <c r="D11" s="342"/>
      <c r="E11" s="43">
        <v>34</v>
      </c>
      <c r="F11" s="44">
        <f t="shared" ref="F11:F20" si="0">E11*100/E$20</f>
        <v>52.307692307692307</v>
      </c>
      <c r="G11" s="114"/>
    </row>
    <row r="12" spans="1:8" s="3" customFormat="1" ht="24">
      <c r="A12" s="12"/>
      <c r="B12" s="332" t="s">
        <v>289</v>
      </c>
      <c r="C12" s="333"/>
      <c r="D12" s="334"/>
      <c r="E12" s="54">
        <v>7</v>
      </c>
      <c r="F12" s="44">
        <f t="shared" si="0"/>
        <v>10.76923076923077</v>
      </c>
      <c r="G12" s="114"/>
    </row>
    <row r="13" spans="1:8" s="3" customFormat="1" ht="24">
      <c r="A13" s="12"/>
      <c r="B13" s="335" t="s">
        <v>290</v>
      </c>
      <c r="C13" s="333"/>
      <c r="D13" s="334"/>
      <c r="E13" s="299">
        <v>1</v>
      </c>
      <c r="F13" s="44">
        <f t="shared" si="0"/>
        <v>1.5384615384615385</v>
      </c>
      <c r="G13" s="114"/>
    </row>
    <row r="14" spans="1:8" s="3" customFormat="1" ht="24">
      <c r="B14" s="344" t="s">
        <v>291</v>
      </c>
      <c r="C14" s="345"/>
      <c r="D14" s="346"/>
      <c r="E14" s="300">
        <v>18</v>
      </c>
      <c r="F14" s="298">
        <f t="shared" si="0"/>
        <v>27.692307692307693</v>
      </c>
      <c r="G14" s="68"/>
    </row>
    <row r="15" spans="1:8" s="3" customFormat="1" ht="24">
      <c r="B15" s="335" t="s">
        <v>22</v>
      </c>
      <c r="C15" s="333"/>
      <c r="D15" s="334"/>
      <c r="E15" s="299">
        <v>3</v>
      </c>
      <c r="F15" s="44">
        <f t="shared" si="0"/>
        <v>4.615384615384615</v>
      </c>
      <c r="G15" s="294"/>
    </row>
    <row r="16" spans="1:8" s="3" customFormat="1" ht="24">
      <c r="B16" s="335" t="s">
        <v>28</v>
      </c>
      <c r="C16" s="333"/>
      <c r="D16" s="334"/>
      <c r="E16" s="299">
        <v>13</v>
      </c>
      <c r="F16" s="44">
        <f t="shared" si="0"/>
        <v>20</v>
      </c>
      <c r="G16" s="294"/>
    </row>
    <row r="17" spans="1:7" s="3" customFormat="1" ht="24">
      <c r="B17" s="335" t="s">
        <v>29</v>
      </c>
      <c r="C17" s="333"/>
      <c r="D17" s="334"/>
      <c r="E17" s="299">
        <v>2</v>
      </c>
      <c r="F17" s="44">
        <f t="shared" si="0"/>
        <v>3.0769230769230771</v>
      </c>
      <c r="G17" s="294"/>
    </row>
    <row r="18" spans="1:7" s="3" customFormat="1" ht="24">
      <c r="B18" s="344" t="s">
        <v>64</v>
      </c>
      <c r="C18" s="345"/>
      <c r="D18" s="346"/>
      <c r="E18" s="300">
        <v>5</v>
      </c>
      <c r="F18" s="298">
        <f t="shared" si="0"/>
        <v>7.6923076923076925</v>
      </c>
      <c r="G18" s="294"/>
    </row>
    <row r="19" spans="1:7" s="3" customFormat="1" ht="24">
      <c r="B19" s="335" t="s">
        <v>17</v>
      </c>
      <c r="C19" s="333"/>
      <c r="D19" s="334"/>
      <c r="E19" s="299">
        <v>5</v>
      </c>
      <c r="F19" s="44">
        <f t="shared" si="0"/>
        <v>7.6923076923076925</v>
      </c>
      <c r="G19" s="294"/>
    </row>
    <row r="20" spans="1:7" s="3" customFormat="1" ht="24.75" thickBot="1">
      <c r="B20" s="347" t="s">
        <v>3</v>
      </c>
      <c r="C20" s="348"/>
      <c r="D20" s="349"/>
      <c r="E20" s="16">
        <v>65</v>
      </c>
      <c r="F20" s="31">
        <f t="shared" si="0"/>
        <v>100</v>
      </c>
      <c r="G20" s="294"/>
    </row>
    <row r="21" spans="1:7" s="3" customFormat="1" ht="24.75" thickTop="1">
      <c r="B21" s="296"/>
      <c r="C21" s="296"/>
      <c r="D21" s="296"/>
      <c r="E21" s="15"/>
      <c r="F21" s="301"/>
      <c r="G21" s="294"/>
    </row>
    <row r="22" spans="1:7" s="3" customFormat="1" ht="24">
      <c r="A22" s="12"/>
      <c r="B22" s="3" t="s">
        <v>97</v>
      </c>
      <c r="E22" s="114"/>
      <c r="F22" s="114"/>
    </row>
    <row r="23" spans="1:7" s="3" customFormat="1" ht="24">
      <c r="A23" s="3" t="s">
        <v>292</v>
      </c>
      <c r="E23" s="114"/>
      <c r="F23" s="114"/>
      <c r="G23" s="114"/>
    </row>
    <row r="24" spans="1:7" s="3" customFormat="1" ht="24">
      <c r="A24" s="3" t="s">
        <v>245</v>
      </c>
      <c r="E24" s="114"/>
      <c r="F24" s="114"/>
      <c r="G24" s="114"/>
    </row>
    <row r="25" spans="1:7" s="3" customFormat="1" ht="24">
      <c r="E25" s="114"/>
      <c r="F25" s="114"/>
      <c r="G25" s="114"/>
    </row>
    <row r="26" spans="1:7" s="3" customFormat="1" ht="24">
      <c r="E26" s="271"/>
      <c r="F26" s="271"/>
      <c r="G26" s="271"/>
    </row>
    <row r="27" spans="1:7" s="3" customFormat="1" ht="24">
      <c r="E27" s="294"/>
      <c r="F27" s="294"/>
      <c r="G27" s="294"/>
    </row>
    <row r="28" spans="1:7" s="3" customFormat="1" ht="24">
      <c r="E28" s="294"/>
      <c r="F28" s="294"/>
      <c r="G28" s="294"/>
    </row>
    <row r="29" spans="1:7" s="3" customFormat="1" ht="24">
      <c r="E29" s="294"/>
      <c r="F29" s="294"/>
      <c r="G29" s="294"/>
    </row>
    <row r="30" spans="1:7" s="3" customFormat="1" ht="24">
      <c r="E30" s="294"/>
      <c r="F30" s="294"/>
      <c r="G30" s="294"/>
    </row>
    <row r="31" spans="1:7" s="3" customFormat="1" ht="24">
      <c r="A31" s="326" t="s">
        <v>225</v>
      </c>
      <c r="B31" s="326"/>
      <c r="C31" s="326"/>
      <c r="D31" s="326"/>
      <c r="E31" s="326"/>
      <c r="F31" s="326"/>
      <c r="G31" s="326"/>
    </row>
    <row r="32" spans="1:7" s="3" customFormat="1" ht="24">
      <c r="E32" s="294"/>
      <c r="F32" s="294"/>
      <c r="G32" s="294"/>
    </row>
    <row r="33" spans="1:7" s="3" customFormat="1" ht="24.75" thickBot="1">
      <c r="A33" s="218" t="s">
        <v>296</v>
      </c>
      <c r="E33" s="57"/>
      <c r="F33" s="57"/>
      <c r="G33" s="57"/>
    </row>
    <row r="34" spans="1:7" s="3" customFormat="1" ht="25.5" thickTop="1" thickBot="1">
      <c r="B34" s="330" t="s">
        <v>23</v>
      </c>
      <c r="C34" s="330"/>
      <c r="D34" s="330"/>
      <c r="E34" s="69" t="s">
        <v>1</v>
      </c>
      <c r="F34" s="69" t="s">
        <v>2</v>
      </c>
      <c r="G34" s="57"/>
    </row>
    <row r="35" spans="1:7" s="3" customFormat="1" ht="24.75" thickTop="1">
      <c r="B35" s="158" t="s">
        <v>96</v>
      </c>
      <c r="C35" s="14"/>
      <c r="D35" s="157"/>
      <c r="E35" s="39">
        <v>5</v>
      </c>
      <c r="F35" s="162">
        <f t="shared" ref="F35:F42" si="1">E35*100/E$52</f>
        <v>7.6923076923076925</v>
      </c>
      <c r="G35" s="145"/>
    </row>
    <row r="36" spans="1:7" s="3" customFormat="1" ht="24">
      <c r="B36" s="331" t="s">
        <v>40</v>
      </c>
      <c r="C36" s="331"/>
      <c r="D36" s="331"/>
      <c r="E36" s="54">
        <v>3</v>
      </c>
      <c r="F36" s="13">
        <f t="shared" si="1"/>
        <v>4.615384615384615</v>
      </c>
      <c r="G36" s="68"/>
    </row>
    <row r="37" spans="1:7" s="3" customFormat="1" ht="24">
      <c r="B37" s="332" t="s">
        <v>38</v>
      </c>
      <c r="C37" s="333"/>
      <c r="D37" s="334"/>
      <c r="E37" s="43">
        <v>1</v>
      </c>
      <c r="F37" s="13">
        <f t="shared" si="1"/>
        <v>1.5384615384615385</v>
      </c>
      <c r="G37" s="68"/>
    </row>
    <row r="38" spans="1:7" s="3" customFormat="1" ht="24">
      <c r="B38" s="332" t="s">
        <v>131</v>
      </c>
      <c r="C38" s="333"/>
      <c r="D38" s="334"/>
      <c r="E38" s="43">
        <v>1</v>
      </c>
      <c r="F38" s="13">
        <f t="shared" si="1"/>
        <v>1.5384615384615385</v>
      </c>
      <c r="G38" s="242"/>
    </row>
    <row r="39" spans="1:7" s="3" customFormat="1" ht="24">
      <c r="B39" s="159" t="s">
        <v>293</v>
      </c>
      <c r="C39" s="119"/>
      <c r="D39" s="151"/>
      <c r="E39" s="161">
        <f>SUM(E40:E42)</f>
        <v>14</v>
      </c>
      <c r="F39" s="162">
        <f t="shared" si="1"/>
        <v>21.53846153846154</v>
      </c>
      <c r="G39" s="145"/>
    </row>
    <row r="40" spans="1:7" s="3" customFormat="1" ht="24">
      <c r="B40" s="331" t="s">
        <v>41</v>
      </c>
      <c r="C40" s="331"/>
      <c r="D40" s="331"/>
      <c r="E40" s="54">
        <v>6</v>
      </c>
      <c r="F40" s="13">
        <f t="shared" si="1"/>
        <v>9.2307692307692299</v>
      </c>
      <c r="G40" s="57"/>
    </row>
    <row r="41" spans="1:7" s="3" customFormat="1" ht="24">
      <c r="B41" s="331" t="s">
        <v>39</v>
      </c>
      <c r="C41" s="331"/>
      <c r="D41" s="331"/>
      <c r="E41" s="54">
        <v>7</v>
      </c>
      <c r="F41" s="13">
        <f t="shared" si="1"/>
        <v>10.76923076923077</v>
      </c>
      <c r="G41" s="68"/>
    </row>
    <row r="42" spans="1:7" s="3" customFormat="1" ht="24">
      <c r="B42" s="331" t="s">
        <v>85</v>
      </c>
      <c r="C42" s="331"/>
      <c r="D42" s="331"/>
      <c r="E42" s="54">
        <v>1</v>
      </c>
      <c r="F42" s="13">
        <f t="shared" si="1"/>
        <v>1.5384615384615385</v>
      </c>
      <c r="G42" s="68"/>
    </row>
    <row r="43" spans="1:7" ht="24">
      <c r="B43" s="160" t="s">
        <v>294</v>
      </c>
      <c r="C43" s="146"/>
      <c r="D43" s="147"/>
      <c r="E43" s="161">
        <v>41</v>
      </c>
      <c r="F43" s="162">
        <f t="shared" ref="F43:F52" si="2">E43*100/E$52</f>
        <v>63.07692307692308</v>
      </c>
      <c r="G43" s="1"/>
    </row>
    <row r="44" spans="1:7" s="3" customFormat="1" ht="24">
      <c r="B44" s="137" t="s">
        <v>88</v>
      </c>
      <c r="C44" s="138"/>
      <c r="D44" s="139"/>
      <c r="E44" s="54">
        <v>3</v>
      </c>
      <c r="F44" s="13">
        <f t="shared" si="2"/>
        <v>4.615384615384615</v>
      </c>
      <c r="G44" s="136"/>
    </row>
    <row r="45" spans="1:7" s="3" customFormat="1" ht="24">
      <c r="B45" s="148" t="s">
        <v>37</v>
      </c>
      <c r="C45" s="149"/>
      <c r="D45" s="150"/>
      <c r="E45" s="43">
        <v>2</v>
      </c>
      <c r="F45" s="13">
        <f t="shared" si="2"/>
        <v>3.0769230769230771</v>
      </c>
      <c r="G45" s="136"/>
    </row>
    <row r="46" spans="1:7" s="3" customFormat="1" ht="24">
      <c r="B46" s="332" t="s">
        <v>82</v>
      </c>
      <c r="C46" s="333"/>
      <c r="D46" s="334"/>
      <c r="E46" s="54">
        <v>3</v>
      </c>
      <c r="F46" s="13">
        <f t="shared" si="2"/>
        <v>4.615384615384615</v>
      </c>
      <c r="G46" s="114"/>
    </row>
    <row r="47" spans="1:7" s="3" customFormat="1" ht="24">
      <c r="B47" s="332" t="s">
        <v>72</v>
      </c>
      <c r="C47" s="333"/>
      <c r="D47" s="334"/>
      <c r="E47" s="43">
        <v>31</v>
      </c>
      <c r="F47" s="13">
        <f t="shared" si="2"/>
        <v>47.692307692307693</v>
      </c>
      <c r="G47" s="114"/>
    </row>
    <row r="48" spans="1:7" ht="24">
      <c r="B48" s="332" t="s">
        <v>87</v>
      </c>
      <c r="C48" s="333"/>
      <c r="D48" s="334"/>
      <c r="E48" s="54">
        <v>2</v>
      </c>
      <c r="F48" s="13">
        <f t="shared" si="2"/>
        <v>3.0769230769230771</v>
      </c>
      <c r="G48" s="1"/>
    </row>
    <row r="49" spans="1:7" ht="24">
      <c r="B49" s="160" t="s">
        <v>295</v>
      </c>
      <c r="C49" s="244"/>
      <c r="D49" s="245"/>
      <c r="E49" s="161">
        <v>1</v>
      </c>
      <c r="F49" s="162">
        <f t="shared" si="2"/>
        <v>1.5384615384615385</v>
      </c>
      <c r="G49" s="1"/>
    </row>
    <row r="50" spans="1:7" ht="24">
      <c r="B50" s="243" t="s">
        <v>149</v>
      </c>
      <c r="C50" s="244"/>
      <c r="D50" s="245"/>
      <c r="E50" s="54">
        <v>1</v>
      </c>
      <c r="F50" s="13">
        <f t="shared" si="2"/>
        <v>1.5384615384615385</v>
      </c>
      <c r="G50" s="1"/>
    </row>
    <row r="51" spans="1:7" ht="24">
      <c r="B51" s="332" t="str">
        <f>DATA!B98</f>
        <v>ไม่ระบุ</v>
      </c>
      <c r="C51" s="333"/>
      <c r="D51" s="334"/>
      <c r="E51" s="54">
        <v>4</v>
      </c>
      <c r="F51" s="13">
        <f t="shared" si="2"/>
        <v>6.1538461538461542</v>
      </c>
      <c r="G51" s="1"/>
    </row>
    <row r="52" spans="1:7" ht="24.75" thickBot="1">
      <c r="B52" s="327" t="s">
        <v>3</v>
      </c>
      <c r="C52" s="328"/>
      <c r="D52" s="329"/>
      <c r="E52" s="16">
        <v>65</v>
      </c>
      <c r="F52" s="31">
        <f t="shared" si="2"/>
        <v>100</v>
      </c>
      <c r="G52" s="1"/>
    </row>
    <row r="53" spans="1:7" s="3" customFormat="1" ht="24.75" thickTop="1">
      <c r="B53" s="156"/>
      <c r="C53" s="156"/>
      <c r="D53" s="156"/>
      <c r="E53" s="156"/>
      <c r="F53" s="156"/>
      <c r="G53" s="145"/>
    </row>
    <row r="54" spans="1:7" s="3" customFormat="1" ht="24">
      <c r="A54" s="9"/>
      <c r="B54" s="3" t="s">
        <v>297</v>
      </c>
      <c r="E54" s="41"/>
      <c r="F54" s="41"/>
      <c r="G54" s="41"/>
    </row>
    <row r="55" spans="1:7" s="3" customFormat="1" ht="24">
      <c r="A55" s="3" t="s">
        <v>298</v>
      </c>
      <c r="E55" s="41"/>
      <c r="F55" s="41"/>
      <c r="G55" s="41"/>
    </row>
    <row r="56" spans="1:7" s="3" customFormat="1" ht="24">
      <c r="A56" s="3" t="s">
        <v>299</v>
      </c>
      <c r="E56" s="59"/>
      <c r="F56" s="59"/>
      <c r="G56" s="59"/>
    </row>
    <row r="57" spans="1:7" s="3" customFormat="1" ht="24">
      <c r="A57" s="3" t="s">
        <v>300</v>
      </c>
      <c r="E57" s="304"/>
      <c r="F57" s="304"/>
      <c r="G57" s="304"/>
    </row>
    <row r="58" spans="1:7" s="3" customFormat="1" ht="24">
      <c r="B58" s="3" t="s">
        <v>241</v>
      </c>
      <c r="E58" s="59"/>
      <c r="F58" s="59"/>
      <c r="G58" s="59"/>
    </row>
    <row r="59" spans="1:7" s="3" customFormat="1" ht="24">
      <c r="A59" s="3" t="s">
        <v>246</v>
      </c>
      <c r="E59" s="59"/>
      <c r="F59" s="59"/>
      <c r="G59" s="59"/>
    </row>
    <row r="60" spans="1:7" s="3" customFormat="1" ht="24">
      <c r="A60" s="3" t="s">
        <v>247</v>
      </c>
      <c r="E60" s="59"/>
      <c r="F60" s="59"/>
      <c r="G60" s="59"/>
    </row>
    <row r="61" spans="1:7" s="3" customFormat="1" ht="24">
      <c r="E61" s="59"/>
      <c r="F61" s="59"/>
      <c r="G61" s="59"/>
    </row>
    <row r="62" spans="1:7" s="3" customFormat="1" ht="24">
      <c r="E62" s="59"/>
      <c r="F62" s="59"/>
      <c r="G62" s="59"/>
    </row>
    <row r="63" spans="1:7" s="3" customFormat="1" ht="24">
      <c r="E63" s="59"/>
      <c r="F63" s="59"/>
      <c r="G63" s="59"/>
    </row>
    <row r="64" spans="1:7" s="3" customFormat="1" ht="24">
      <c r="E64" s="70"/>
      <c r="F64" s="70"/>
      <c r="G64" s="70"/>
    </row>
    <row r="65" spans="5:7" s="3" customFormat="1" ht="24">
      <c r="E65" s="70"/>
      <c r="F65" s="70"/>
      <c r="G65" s="70"/>
    </row>
    <row r="66" spans="5:7" s="3" customFormat="1" ht="24">
      <c r="E66" s="70"/>
      <c r="F66" s="70"/>
      <c r="G66" s="70"/>
    </row>
  </sheetData>
  <mergeCells count="29">
    <mergeCell ref="A4:G4"/>
    <mergeCell ref="A5:G5"/>
    <mergeCell ref="B42:D42"/>
    <mergeCell ref="B37:D37"/>
    <mergeCell ref="B41:D41"/>
    <mergeCell ref="B14:D14"/>
    <mergeCell ref="B15:D15"/>
    <mergeCell ref="B16:D16"/>
    <mergeCell ref="B17:D17"/>
    <mergeCell ref="B18:D18"/>
    <mergeCell ref="B19:D19"/>
    <mergeCell ref="B20:D20"/>
    <mergeCell ref="A31:G31"/>
    <mergeCell ref="A1:G1"/>
    <mergeCell ref="B52:D52"/>
    <mergeCell ref="B34:D34"/>
    <mergeCell ref="B40:D40"/>
    <mergeCell ref="B12:D12"/>
    <mergeCell ref="B48:D48"/>
    <mergeCell ref="B46:D46"/>
    <mergeCell ref="B47:D47"/>
    <mergeCell ref="B13:D13"/>
    <mergeCell ref="B38:D38"/>
    <mergeCell ref="B36:D36"/>
    <mergeCell ref="A3:G3"/>
    <mergeCell ref="B10:D10"/>
    <mergeCell ref="B51:D51"/>
    <mergeCell ref="B11:D11"/>
    <mergeCell ref="B9:D9"/>
  </mergeCells>
  <pageMargins left="0.7" right="0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view="pageBreakPreview" zoomScale="120" zoomScaleNormal="120" zoomScaleSheetLayoutView="120" workbookViewId="0">
      <selection activeCell="C10" sqref="C10:E10"/>
    </sheetView>
  </sheetViews>
  <sheetFormatPr defaultRowHeight="21"/>
  <cols>
    <col min="1" max="4" width="9.140625" style="120"/>
    <col min="5" max="5" width="34.5703125" style="120" customWidth="1"/>
    <col min="6" max="6" width="12.140625" style="120" customWidth="1"/>
    <col min="7" max="7" width="13.7109375" style="120" customWidth="1"/>
    <col min="8" max="16384" width="9.140625" style="120"/>
  </cols>
  <sheetData>
    <row r="1" spans="2:9" s="6" customFormat="1" ht="24">
      <c r="B1" s="326" t="s">
        <v>284</v>
      </c>
      <c r="C1" s="326"/>
      <c r="D1" s="326"/>
      <c r="E1" s="326"/>
      <c r="F1" s="326"/>
      <c r="G1" s="326"/>
      <c r="H1" s="46"/>
      <c r="I1" s="46"/>
    </row>
    <row r="2" spans="2:9" s="6" customFormat="1" ht="24">
      <c r="B2" s="116"/>
      <c r="C2" s="116"/>
      <c r="D2" s="116"/>
      <c r="E2" s="116"/>
      <c r="F2" s="116"/>
      <c r="G2" s="116"/>
      <c r="H2" s="116"/>
      <c r="I2" s="46"/>
    </row>
    <row r="3" spans="2:9" s="219" customFormat="1" ht="24">
      <c r="B3" s="218" t="s">
        <v>279</v>
      </c>
      <c r="C3" s="53"/>
      <c r="D3" s="53"/>
      <c r="E3" s="53"/>
      <c r="F3" s="178"/>
      <c r="G3" s="178"/>
    </row>
    <row r="4" spans="2:9" s="219" customFormat="1" ht="24.75" thickBot="1">
      <c r="B4" s="53"/>
      <c r="C4" s="53" t="s">
        <v>73</v>
      </c>
      <c r="D4" s="53"/>
      <c r="E4" s="53"/>
      <c r="F4" s="178"/>
      <c r="G4" s="178"/>
    </row>
    <row r="5" spans="2:9" ht="24.75" thickTop="1">
      <c r="B5" s="3"/>
      <c r="C5" s="351" t="s">
        <v>74</v>
      </c>
      <c r="D5" s="351"/>
      <c r="E5" s="351"/>
      <c r="F5" s="142" t="s">
        <v>1</v>
      </c>
      <c r="G5" s="142" t="s">
        <v>2</v>
      </c>
    </row>
    <row r="6" spans="2:9" ht="24">
      <c r="B6" s="3"/>
      <c r="C6" s="332" t="s">
        <v>91</v>
      </c>
      <c r="D6" s="333"/>
      <c r="E6" s="334"/>
      <c r="F6" s="89">
        <v>13</v>
      </c>
      <c r="G6" s="13">
        <f t="shared" ref="G6:G17" si="0">F6*100/F$18</f>
        <v>18.840579710144926</v>
      </c>
    </row>
    <row r="7" spans="2:9" ht="24">
      <c r="B7" s="3"/>
      <c r="C7" s="332" t="s">
        <v>77</v>
      </c>
      <c r="D7" s="333"/>
      <c r="E7" s="334"/>
      <c r="F7" s="89">
        <v>12</v>
      </c>
      <c r="G7" s="13">
        <f t="shared" si="0"/>
        <v>17.391304347826086</v>
      </c>
    </row>
    <row r="8" spans="2:9" ht="24">
      <c r="B8" s="3"/>
      <c r="C8" s="332" t="s">
        <v>22</v>
      </c>
      <c r="D8" s="333"/>
      <c r="E8" s="334"/>
      <c r="F8" s="89">
        <v>12</v>
      </c>
      <c r="G8" s="13">
        <f t="shared" si="0"/>
        <v>17.391304347826086</v>
      </c>
    </row>
    <row r="9" spans="2:9" ht="24">
      <c r="B9" s="3"/>
      <c r="C9" s="350" t="s">
        <v>78</v>
      </c>
      <c r="D9" s="350"/>
      <c r="E9" s="350"/>
      <c r="F9" s="89">
        <v>8</v>
      </c>
      <c r="G9" s="13">
        <f t="shared" si="0"/>
        <v>11.594202898550725</v>
      </c>
    </row>
    <row r="10" spans="2:9" ht="24">
      <c r="B10" s="3"/>
      <c r="C10" s="350" t="s">
        <v>151</v>
      </c>
      <c r="D10" s="350"/>
      <c r="E10" s="350"/>
      <c r="F10" s="89">
        <v>8</v>
      </c>
      <c r="G10" s="13">
        <f t="shared" si="0"/>
        <v>11.594202898550725</v>
      </c>
    </row>
    <row r="11" spans="2:9" ht="24">
      <c r="B11" s="3"/>
      <c r="C11" s="350" t="s">
        <v>51</v>
      </c>
      <c r="D11" s="350"/>
      <c r="E11" s="350"/>
      <c r="F11" s="89">
        <v>6</v>
      </c>
      <c r="G11" s="13">
        <f t="shared" si="0"/>
        <v>8.695652173913043</v>
      </c>
    </row>
    <row r="12" spans="2:9" ht="24">
      <c r="B12" s="3"/>
      <c r="C12" s="350" t="s">
        <v>150</v>
      </c>
      <c r="D12" s="350"/>
      <c r="E12" s="350"/>
      <c r="F12" s="89">
        <v>2</v>
      </c>
      <c r="G12" s="13">
        <f t="shared" si="0"/>
        <v>2.8985507246376812</v>
      </c>
    </row>
    <row r="13" spans="2:9" ht="24">
      <c r="B13" s="3"/>
      <c r="C13" s="350" t="s">
        <v>75</v>
      </c>
      <c r="D13" s="350"/>
      <c r="E13" s="350"/>
      <c r="F13" s="89">
        <v>2</v>
      </c>
      <c r="G13" s="13">
        <f t="shared" si="0"/>
        <v>2.8985507246376812</v>
      </c>
    </row>
    <row r="14" spans="2:9" ht="24">
      <c r="B14" s="3"/>
      <c r="C14" s="350" t="s">
        <v>76</v>
      </c>
      <c r="D14" s="350"/>
      <c r="E14" s="350"/>
      <c r="F14" s="89">
        <v>2</v>
      </c>
      <c r="G14" s="13">
        <f t="shared" si="0"/>
        <v>2.8985507246376812</v>
      </c>
    </row>
    <row r="15" spans="2:9" ht="24">
      <c r="B15" s="3"/>
      <c r="C15" s="350" t="s">
        <v>63</v>
      </c>
      <c r="D15" s="350"/>
      <c r="E15" s="350"/>
      <c r="F15" s="89">
        <v>2</v>
      </c>
      <c r="G15" s="13">
        <f t="shared" si="0"/>
        <v>2.8985507246376812</v>
      </c>
    </row>
    <row r="16" spans="2:9" ht="24">
      <c r="B16" s="3"/>
      <c r="C16" s="350" t="s">
        <v>134</v>
      </c>
      <c r="D16" s="350"/>
      <c r="E16" s="350"/>
      <c r="F16" s="89">
        <v>1</v>
      </c>
      <c r="G16" s="13">
        <f t="shared" si="0"/>
        <v>1.4492753623188406</v>
      </c>
    </row>
    <row r="17" spans="2:7" ht="24">
      <c r="B17" s="3"/>
      <c r="C17" s="350" t="s">
        <v>128</v>
      </c>
      <c r="D17" s="350"/>
      <c r="E17" s="350"/>
      <c r="F17" s="89">
        <v>1</v>
      </c>
      <c r="G17" s="13">
        <f t="shared" si="0"/>
        <v>1.4492753623188406</v>
      </c>
    </row>
    <row r="18" spans="2:7" ht="24.75" thickBot="1">
      <c r="B18" s="3"/>
      <c r="C18" s="327" t="s">
        <v>3</v>
      </c>
      <c r="D18" s="328"/>
      <c r="E18" s="329"/>
      <c r="F18" s="16">
        <f>SUM(F6:F17)</f>
        <v>69</v>
      </c>
      <c r="G18" s="175">
        <f>SUM(G6:G17)</f>
        <v>100.00000000000003</v>
      </c>
    </row>
    <row r="19" spans="2:7" ht="24.75" thickTop="1">
      <c r="B19" s="3"/>
      <c r="C19" s="14"/>
      <c r="D19" s="14"/>
      <c r="E19" s="14"/>
      <c r="F19" s="15"/>
      <c r="G19" s="165"/>
    </row>
    <row r="20" spans="2:7" ht="24">
      <c r="B20" s="71"/>
      <c r="C20" s="3" t="s">
        <v>98</v>
      </c>
      <c r="D20" s="3"/>
      <c r="E20" s="3"/>
      <c r="F20" s="136"/>
      <c r="G20" s="136"/>
    </row>
    <row r="21" spans="2:7" ht="24">
      <c r="B21" s="3"/>
      <c r="C21" s="3" t="s">
        <v>152</v>
      </c>
      <c r="D21" s="3"/>
      <c r="E21" s="3"/>
      <c r="F21" s="136"/>
      <c r="G21" s="136"/>
    </row>
    <row r="22" spans="2:7" ht="24">
      <c r="B22" s="3"/>
      <c r="C22" s="3" t="s">
        <v>153</v>
      </c>
      <c r="D22" s="3"/>
      <c r="E22" s="3"/>
      <c r="F22" s="136"/>
      <c r="G22" s="136"/>
    </row>
    <row r="23" spans="2:7" ht="24">
      <c r="B23" s="3"/>
      <c r="C23" s="3" t="s">
        <v>154</v>
      </c>
      <c r="D23" s="3"/>
      <c r="E23" s="3"/>
      <c r="F23" s="136"/>
      <c r="G23" s="136"/>
    </row>
    <row r="24" spans="2:7" ht="24">
      <c r="B24" s="3"/>
      <c r="C24" s="3"/>
      <c r="D24" s="3"/>
      <c r="E24" s="3"/>
      <c r="F24" s="136"/>
      <c r="G24" s="136"/>
    </row>
  </sheetData>
  <mergeCells count="15">
    <mergeCell ref="B1:G1"/>
    <mergeCell ref="C5:E5"/>
    <mergeCell ref="C6:E6"/>
    <mergeCell ref="C7:E7"/>
    <mergeCell ref="C12:E12"/>
    <mergeCell ref="C8:E8"/>
    <mergeCell ref="C11:E11"/>
    <mergeCell ref="C10:E10"/>
    <mergeCell ref="C17:E17"/>
    <mergeCell ref="C18:E18"/>
    <mergeCell ref="C9:E9"/>
    <mergeCell ref="C13:E13"/>
    <mergeCell ref="C14:E14"/>
    <mergeCell ref="C15:E15"/>
    <mergeCell ref="C16:E16"/>
  </mergeCells>
  <pageMargins left="0.2" right="0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"/>
  <sheetViews>
    <sheetView zoomScale="120" zoomScaleNormal="120" workbookViewId="0">
      <selection activeCell="G16" sqref="G16"/>
    </sheetView>
  </sheetViews>
  <sheetFormatPr defaultRowHeight="15"/>
  <cols>
    <col min="1" max="1" width="4.7109375" customWidth="1"/>
    <col min="5" max="5" width="24.85546875" customWidth="1"/>
    <col min="6" max="6" width="6.7109375" customWidth="1"/>
    <col min="7" max="7" width="7" customWidth="1"/>
    <col min="8" max="8" width="16.140625" customWidth="1"/>
  </cols>
  <sheetData>
    <row r="1" spans="1:10" s="3" customFormat="1" ht="24">
      <c r="A1" s="46"/>
      <c r="B1" s="326" t="s">
        <v>285</v>
      </c>
      <c r="C1" s="326"/>
      <c r="D1" s="326"/>
      <c r="E1" s="326"/>
      <c r="F1" s="326"/>
      <c r="G1" s="326"/>
      <c r="H1" s="326"/>
      <c r="I1" s="326"/>
    </row>
    <row r="2" spans="1:10" s="3" customFormat="1" ht="24">
      <c r="B2" s="66"/>
      <c r="C2" s="66"/>
      <c r="D2" s="66"/>
      <c r="E2" s="66"/>
      <c r="F2" s="66"/>
      <c r="G2" s="66"/>
      <c r="H2" s="66"/>
    </row>
    <row r="3" spans="1:10" s="3" customFormat="1" ht="24">
      <c r="B3" s="4" t="s">
        <v>20</v>
      </c>
      <c r="F3" s="65"/>
      <c r="G3" s="65"/>
      <c r="H3" s="65"/>
    </row>
    <row r="4" spans="1:10" s="67" customFormat="1" ht="24">
      <c r="B4" s="220" t="s">
        <v>280</v>
      </c>
      <c r="F4" s="65"/>
      <c r="G4" s="65"/>
      <c r="H4" s="65"/>
    </row>
    <row r="5" spans="1:10" s="71" customFormat="1" ht="24.75" thickBot="1">
      <c r="B5" s="220" t="s">
        <v>271</v>
      </c>
      <c r="F5" s="145"/>
      <c r="G5" s="145"/>
      <c r="H5" s="145"/>
    </row>
    <row r="6" spans="1:10" s="3" customFormat="1" ht="24.75" thickTop="1">
      <c r="B6" s="355" t="s">
        <v>4</v>
      </c>
      <c r="C6" s="356"/>
      <c r="D6" s="356"/>
      <c r="E6" s="357"/>
      <c r="F6" s="361"/>
      <c r="G6" s="363" t="s">
        <v>5</v>
      </c>
      <c r="H6" s="363" t="s">
        <v>6</v>
      </c>
    </row>
    <row r="7" spans="1:10" s="3" customFormat="1" ht="24.75" thickBot="1">
      <c r="B7" s="358"/>
      <c r="C7" s="359"/>
      <c r="D7" s="359"/>
      <c r="E7" s="360"/>
      <c r="F7" s="362"/>
      <c r="G7" s="364"/>
      <c r="H7" s="364"/>
    </row>
    <row r="8" spans="1:10" s="3" customFormat="1" ht="24.75" thickTop="1">
      <c r="B8" s="17" t="s">
        <v>13</v>
      </c>
      <c r="C8" s="18"/>
      <c r="D8" s="18"/>
      <c r="E8" s="19"/>
      <c r="F8" s="39"/>
      <c r="G8" s="14"/>
      <c r="H8" s="39"/>
      <c r="I8" s="5"/>
    </row>
    <row r="9" spans="1:10" s="3" customFormat="1" ht="24">
      <c r="B9" s="365" t="s">
        <v>92</v>
      </c>
      <c r="C9" s="366"/>
      <c r="D9" s="366"/>
      <c r="E9" s="367"/>
      <c r="F9" s="21">
        <f>DATA!AC67</f>
        <v>3.3692307692307693</v>
      </c>
      <c r="G9" s="21">
        <f>DATA!AC69</f>
        <v>0.83981453996609401</v>
      </c>
      <c r="H9" s="22" t="str">
        <f>IF(F9&gt;4.5,"มากที่สุด",IF(F9&gt;3.5,"มาก",IF(F9&gt;2.5,"ปานกลาง",IF(F9&gt;1.5,"น้อย",IF(F9&lt;=1.5,"น้อยที่สุด")))))</f>
        <v>ปานกลาง</v>
      </c>
      <c r="I9" s="5"/>
    </row>
    <row r="10" spans="1:10" s="3" customFormat="1" ht="24.75" thickBot="1">
      <c r="B10" s="352" t="s">
        <v>14</v>
      </c>
      <c r="C10" s="353"/>
      <c r="D10" s="353"/>
      <c r="E10" s="354"/>
      <c r="F10" s="82">
        <f>F9</f>
        <v>3.3692307692307693</v>
      </c>
      <c r="G10" s="80">
        <f>G9</f>
        <v>0.83981453996609401</v>
      </c>
      <c r="H10" s="83" t="str">
        <f>IF(F10&gt;4.5,"มากที่สุด",IF(F10&gt;3.5,"มาก",IF(F10&gt;2.5,"ปานกลาง",IF(F10&gt;1.5,"น้อย",IF(F10&lt;=1.5,"น้อยที่สุด")))))</f>
        <v>ปานกลาง</v>
      </c>
    </row>
    <row r="11" spans="1:10" s="3" customFormat="1" ht="24.75" thickTop="1">
      <c r="B11" s="23" t="s">
        <v>15</v>
      </c>
      <c r="C11" s="24"/>
      <c r="D11" s="24"/>
      <c r="E11" s="25"/>
      <c r="F11" s="26"/>
      <c r="G11" s="26"/>
      <c r="H11" s="25"/>
    </row>
    <row r="12" spans="1:10" s="3" customFormat="1" ht="24">
      <c r="B12" s="365" t="s">
        <v>93</v>
      </c>
      <c r="C12" s="366"/>
      <c r="D12" s="366"/>
      <c r="E12" s="367"/>
      <c r="F12" s="85">
        <f>DATA!AD67</f>
        <v>4.430769230769231</v>
      </c>
      <c r="G12" s="20">
        <f>DATA!AD69</f>
        <v>0.61158683891861287</v>
      </c>
      <c r="H12" s="86" t="str">
        <f>IF(F12&gt;4.5,"มากที่สุด",IF(F12&gt;3.5,"มาก",IF(F12&gt;2.5,"ปานกลาง",IF(F12&gt;1.5,"น้อย",IF(F12&lt;=1.5,"น้อยที่สุด")))))</f>
        <v>มาก</v>
      </c>
    </row>
    <row r="13" spans="1:10" s="3" customFormat="1" ht="24.75" thickBot="1">
      <c r="B13" s="352" t="s">
        <v>14</v>
      </c>
      <c r="C13" s="353"/>
      <c r="D13" s="353"/>
      <c r="E13" s="354"/>
      <c r="F13" s="80">
        <f>F12</f>
        <v>4.430769230769231</v>
      </c>
      <c r="G13" s="84">
        <f>G12</f>
        <v>0.61158683891861287</v>
      </c>
      <c r="H13" s="83" t="str">
        <f>IF(F13&gt;4.5,"มากที่สุด",IF(F13&gt;3.5,"มาก",IF(F13&gt;2.5,"ปานกลาง",IF(F13&gt;1.5,"น้อย",IF(F13&lt;=1.5,"น้อยที่สุด")))))</f>
        <v>มาก</v>
      </c>
      <c r="J13" s="27"/>
    </row>
    <row r="14" spans="1:10" s="3" customFormat="1" ht="16.5" customHeight="1" thickTop="1">
      <c r="B14" s="5"/>
      <c r="C14" s="5"/>
      <c r="D14" s="5"/>
      <c r="E14" s="5"/>
      <c r="F14" s="45"/>
      <c r="G14" s="28"/>
      <c r="H14" s="28"/>
    </row>
    <row r="15" spans="1:10" s="3" customFormat="1" ht="24">
      <c r="B15" s="67"/>
      <c r="C15" s="67" t="s">
        <v>281</v>
      </c>
      <c r="D15" s="67"/>
      <c r="E15" s="67"/>
      <c r="F15" s="67"/>
      <c r="G15" s="67"/>
      <c r="H15" s="67"/>
      <c r="I15" s="67"/>
      <c r="J15" s="67"/>
    </row>
    <row r="16" spans="1:10" s="3" customFormat="1" ht="24">
      <c r="B16" s="67" t="s">
        <v>248</v>
      </c>
      <c r="C16" s="67"/>
      <c r="D16" s="67"/>
      <c r="E16" s="67"/>
      <c r="F16" s="67"/>
      <c r="G16" s="67"/>
      <c r="H16" s="67"/>
      <c r="I16" s="67"/>
      <c r="J16" s="67"/>
    </row>
    <row r="17" spans="2:10" s="3" customFormat="1" ht="24">
      <c r="B17" s="67" t="s">
        <v>249</v>
      </c>
      <c r="C17" s="67"/>
      <c r="D17" s="67"/>
      <c r="E17" s="67"/>
      <c r="F17" s="67"/>
      <c r="G17" s="67"/>
      <c r="H17" s="67"/>
      <c r="I17" s="67"/>
      <c r="J17" s="67"/>
    </row>
  </sheetData>
  <mergeCells count="9">
    <mergeCell ref="B1:I1"/>
    <mergeCell ref="B10:E10"/>
    <mergeCell ref="B13:E13"/>
    <mergeCell ref="B6:E7"/>
    <mergeCell ref="F6:F7"/>
    <mergeCell ref="G6:G7"/>
    <mergeCell ref="H6:H7"/>
    <mergeCell ref="B9:E9"/>
    <mergeCell ref="B12:E12"/>
  </mergeCells>
  <pageMargins left="0.45" right="0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3073" r:id="rId4">
          <objectPr defaultSize="0" autoPict="0" r:id="rId5">
            <anchor moveWithCells="1" sizeWithCells="1">
              <from>
                <xdr:col>5</xdr:col>
                <xdr:colOff>180975</xdr:colOff>
                <xdr:row>5</xdr:row>
                <xdr:rowOff>247650</xdr:rowOff>
              </from>
              <to>
                <xdr:col>5</xdr:col>
                <xdr:colOff>323850</xdr:colOff>
                <xdr:row>6</xdr:row>
                <xdr:rowOff>57150</xdr:rowOff>
              </to>
            </anchor>
          </objectPr>
        </oleObject>
      </mc:Choice>
      <mc:Fallback>
        <oleObject progId="Equation.3" shapeId="3073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53"/>
  <sheetViews>
    <sheetView view="pageBreakPreview" topLeftCell="A7" zoomScale="120" zoomScaleNormal="140" zoomScaleSheetLayoutView="120" workbookViewId="0">
      <selection activeCell="D38" sqref="D38"/>
    </sheetView>
  </sheetViews>
  <sheetFormatPr defaultRowHeight="21"/>
  <cols>
    <col min="1" max="1" width="4.85546875" style="120" customWidth="1"/>
    <col min="2" max="4" width="9.140625" style="120"/>
    <col min="5" max="5" width="32.7109375" style="120" customWidth="1"/>
    <col min="6" max="7" width="7.28515625" style="120" bestFit="1" customWidth="1"/>
    <col min="8" max="8" width="14.5703125" style="120" customWidth="1"/>
    <col min="9" max="16384" width="9.140625" style="120"/>
  </cols>
  <sheetData>
    <row r="1" spans="2:10" s="3" customFormat="1" ht="24">
      <c r="B1" s="326" t="s">
        <v>226</v>
      </c>
      <c r="C1" s="326"/>
      <c r="D1" s="326"/>
      <c r="E1" s="326"/>
      <c r="F1" s="326"/>
      <c r="G1" s="326"/>
      <c r="H1" s="326"/>
      <c r="I1" s="71"/>
      <c r="J1" s="71"/>
    </row>
    <row r="2" spans="2:10" s="3" customFormat="1" ht="24">
      <c r="B2" s="179"/>
      <c r="C2" s="179"/>
      <c r="D2" s="179"/>
      <c r="E2" s="179"/>
      <c r="F2" s="179"/>
      <c r="G2" s="179"/>
      <c r="H2" s="179"/>
      <c r="I2" s="71"/>
      <c r="J2" s="71"/>
    </row>
    <row r="3" spans="2:10" s="3" customFormat="1" ht="24.75" thickBot="1">
      <c r="B3" s="221" t="s">
        <v>282</v>
      </c>
      <c r="C3" s="198"/>
      <c r="D3" s="198"/>
      <c r="E3" s="198"/>
      <c r="F3" s="199"/>
      <c r="G3" s="199"/>
      <c r="H3" s="199"/>
    </row>
    <row r="4" spans="2:10" s="6" customFormat="1" ht="24.75" thickTop="1">
      <c r="B4" s="392" t="s">
        <v>4</v>
      </c>
      <c r="C4" s="393"/>
      <c r="D4" s="393"/>
      <c r="E4" s="394"/>
      <c r="F4" s="200"/>
      <c r="G4" s="201" t="s">
        <v>5</v>
      </c>
      <c r="H4" s="201" t="s">
        <v>6</v>
      </c>
    </row>
    <row r="5" spans="2:10" s="6" customFormat="1" ht="24">
      <c r="B5" s="395" t="s">
        <v>66</v>
      </c>
      <c r="C5" s="396"/>
      <c r="D5" s="396"/>
      <c r="E5" s="397"/>
      <c r="F5" s="202"/>
      <c r="G5" s="203"/>
      <c r="H5" s="203"/>
    </row>
    <row r="6" spans="2:10" s="6" customFormat="1" ht="24">
      <c r="B6" s="380" t="s">
        <v>7</v>
      </c>
      <c r="C6" s="381"/>
      <c r="D6" s="381"/>
      <c r="E6" s="382"/>
      <c r="F6" s="204">
        <f>DATA!R67</f>
        <v>4.6307692307692312</v>
      </c>
      <c r="G6" s="204">
        <f>DATA!R68</f>
        <v>0.51748281279522901</v>
      </c>
      <c r="H6" s="205" t="str">
        <f>IF(F6&gt;4.5,"มากที่สุด",IF(F6&gt;3.5,"มาก",IF(F6&gt;2.5,"ปานกลาง",IF(F6&gt;1.5,"น้อย",IF(F6&lt;=1.5,"น้อยที่สุด")))))</f>
        <v>มากที่สุด</v>
      </c>
    </row>
    <row r="7" spans="2:10" s="6" customFormat="1" ht="24">
      <c r="B7" s="206" t="s">
        <v>110</v>
      </c>
      <c r="C7" s="206"/>
      <c r="D7" s="206"/>
      <c r="E7" s="206"/>
      <c r="F7" s="204">
        <f>DATA!S67</f>
        <v>4</v>
      </c>
      <c r="G7" s="204">
        <f>DATA!S68</f>
        <v>0.84779124789065852</v>
      </c>
      <c r="H7" s="205" t="str">
        <f>IF(F7&gt;4.5,"มากที่สุด",IF(F7&gt;3.5,"มาก",IF(F7&gt;2.5,"ปานกลาง",IF(F7&gt;1.5,"น้อย",IF(F7&lt;=1.5,"น้อยที่สุด")))))</f>
        <v>มาก</v>
      </c>
    </row>
    <row r="8" spans="2:10" s="6" customFormat="1" ht="24">
      <c r="B8" s="206" t="s">
        <v>111</v>
      </c>
      <c r="C8" s="206"/>
      <c r="D8" s="206"/>
      <c r="E8" s="206"/>
      <c r="F8" s="204">
        <f>DATA!T67</f>
        <v>4.4153846153846157</v>
      </c>
      <c r="G8" s="204">
        <f>DATA!T68</f>
        <v>0.70472307709100501</v>
      </c>
      <c r="H8" s="205" t="str">
        <f t="shared" ref="H8:H29" si="0">IF(F8&gt;4.5,"มากที่สุด",IF(F8&gt;3.5,"มาก",IF(F8&gt;2.5,"ปานกลาง",IF(F8&gt;1.5,"น้อย",IF(F8&lt;=1.5,"น้อยที่สุด")))))</f>
        <v>มาก</v>
      </c>
    </row>
    <row r="9" spans="2:10" s="6" customFormat="1" ht="24">
      <c r="B9" s="377" t="s">
        <v>8</v>
      </c>
      <c r="C9" s="378"/>
      <c r="D9" s="378"/>
      <c r="E9" s="379"/>
      <c r="F9" s="207">
        <f>DATA!T70</f>
        <v>4.338541666666667</v>
      </c>
      <c r="G9" s="207">
        <f>DATA!T69</f>
        <v>0.74711534421585835</v>
      </c>
      <c r="H9" s="208" t="str">
        <f>IF(F9&gt;4.5,"มากที่สุด",IF(F9&gt;3.5,"มาก",IF(F9&gt;2.5,"ปานกลาง",IF(F9&gt;1.5,"น้อย",IF(F9&lt;=1.5,"น้อยที่สุด")))))</f>
        <v>มาก</v>
      </c>
      <c r="J9" s="209"/>
    </row>
    <row r="10" spans="2:10" s="6" customFormat="1" ht="24">
      <c r="B10" s="380" t="s">
        <v>9</v>
      </c>
      <c r="C10" s="381"/>
      <c r="D10" s="381"/>
      <c r="E10" s="382"/>
      <c r="F10" s="205"/>
      <c r="G10" s="205"/>
      <c r="H10" s="205"/>
    </row>
    <row r="11" spans="2:10" s="6" customFormat="1" ht="24">
      <c r="B11" s="206" t="s">
        <v>65</v>
      </c>
      <c r="C11" s="206"/>
      <c r="D11" s="206"/>
      <c r="E11" s="206"/>
      <c r="F11" s="204">
        <f>DATA!U67</f>
        <v>4.384615384615385</v>
      </c>
      <c r="G11" s="204">
        <f>DATA!U68</f>
        <v>0.55034953927900832</v>
      </c>
      <c r="H11" s="205" t="str">
        <f t="shared" si="0"/>
        <v>มาก</v>
      </c>
    </row>
    <row r="12" spans="2:10" s="6" customFormat="1" ht="24">
      <c r="B12" s="380" t="s">
        <v>10</v>
      </c>
      <c r="C12" s="381"/>
      <c r="D12" s="381"/>
      <c r="E12" s="382"/>
      <c r="F12" s="204">
        <f>DATA!V67</f>
        <v>4.384615384615385</v>
      </c>
      <c r="G12" s="204">
        <f>DATA!V68</f>
        <v>0.52118577818721867</v>
      </c>
      <c r="H12" s="205" t="str">
        <f t="shared" si="0"/>
        <v>มาก</v>
      </c>
    </row>
    <row r="13" spans="2:10" s="6" customFormat="1" ht="24">
      <c r="B13" s="380" t="s">
        <v>94</v>
      </c>
      <c r="C13" s="381"/>
      <c r="D13" s="381"/>
      <c r="E13" s="382"/>
      <c r="F13" s="204">
        <f>DATA!W67</f>
        <v>4.3384615384615381</v>
      </c>
      <c r="G13" s="204">
        <f>DATA!W68</f>
        <v>0.53842719670707995</v>
      </c>
      <c r="H13" s="205" t="str">
        <f>IF(F13&gt;4.5,"มากที่สุด",IF(F13&gt;3.5,"มาก",IF(F13&gt;2.5,"ปานกลาง",IF(F13&gt;1.5,"น้อย",IF(F13&lt;=1.5,"น้อยที่สุด")))))</f>
        <v>มาก</v>
      </c>
    </row>
    <row r="14" spans="2:10" s="6" customFormat="1" ht="24">
      <c r="B14" s="377" t="s">
        <v>18</v>
      </c>
      <c r="C14" s="378"/>
      <c r="D14" s="378"/>
      <c r="E14" s="379"/>
      <c r="F14" s="210">
        <f>DATA!W70</f>
        <v>4.359375</v>
      </c>
      <c r="G14" s="210">
        <f>DATA!W69</f>
        <v>0.53445889687649084</v>
      </c>
      <c r="H14" s="211" t="str">
        <f t="shared" si="0"/>
        <v>มาก</v>
      </c>
    </row>
    <row r="15" spans="2:10" s="6" customFormat="1" ht="24">
      <c r="B15" s="380" t="s">
        <v>11</v>
      </c>
      <c r="C15" s="381"/>
      <c r="D15" s="381"/>
      <c r="E15" s="382"/>
      <c r="F15" s="204"/>
      <c r="G15" s="204"/>
      <c r="H15" s="205"/>
    </row>
    <row r="16" spans="2:10" s="6" customFormat="1" ht="24">
      <c r="B16" s="380" t="s">
        <v>68</v>
      </c>
      <c r="C16" s="381"/>
      <c r="D16" s="381"/>
      <c r="E16" s="382"/>
      <c r="F16" s="204">
        <f>DATA!X67</f>
        <v>3.7076923076923078</v>
      </c>
      <c r="G16" s="204">
        <f>DATA!X68</f>
        <v>1.233935230814873</v>
      </c>
      <c r="H16" s="205" t="str">
        <f t="shared" si="0"/>
        <v>มาก</v>
      </c>
    </row>
    <row r="17" spans="2:8" s="6" customFormat="1" ht="24">
      <c r="B17" s="212" t="s">
        <v>69</v>
      </c>
      <c r="C17" s="213"/>
      <c r="D17" s="213"/>
      <c r="E17" s="214"/>
      <c r="F17" s="204">
        <f>DATA!Y67</f>
        <v>3.6153846153846154</v>
      </c>
      <c r="G17" s="204">
        <f>DATA!Y68</f>
        <v>1.1684967331510239</v>
      </c>
      <c r="H17" s="205" t="str">
        <f t="shared" si="0"/>
        <v>มาก</v>
      </c>
    </row>
    <row r="18" spans="2:8" s="6" customFormat="1" ht="24">
      <c r="B18" s="212" t="s">
        <v>70</v>
      </c>
      <c r="C18" s="213"/>
      <c r="D18" s="213"/>
      <c r="E18" s="214"/>
      <c r="F18" s="204">
        <f>DATA!Z67</f>
        <v>4.4615384615384617</v>
      </c>
      <c r="G18" s="204">
        <f>DATA!Z68</f>
        <v>0.81157491715420005</v>
      </c>
      <c r="H18" s="205" t="str">
        <f t="shared" si="0"/>
        <v>มาก</v>
      </c>
    </row>
    <row r="19" spans="2:8" s="6" customFormat="1" ht="24">
      <c r="B19" s="380" t="s">
        <v>71</v>
      </c>
      <c r="C19" s="381"/>
      <c r="D19" s="381"/>
      <c r="E19" s="382"/>
      <c r="F19" s="204">
        <f>DATA!AA67</f>
        <v>3.9692307692307693</v>
      </c>
      <c r="G19" s="204">
        <f>DATA!AA68</f>
        <v>0.78996105064646149</v>
      </c>
      <c r="H19" s="205" t="str">
        <f t="shared" si="0"/>
        <v>มาก</v>
      </c>
    </row>
    <row r="20" spans="2:8" s="6" customFormat="1" ht="24">
      <c r="B20" s="380" t="s">
        <v>67</v>
      </c>
      <c r="C20" s="381"/>
      <c r="D20" s="381"/>
      <c r="E20" s="382"/>
      <c r="F20" s="204">
        <f>DATA!AB67</f>
        <v>3.9230769230769229</v>
      </c>
      <c r="G20" s="204">
        <f>DATA!AB68</f>
        <v>0.90670578724048356</v>
      </c>
      <c r="H20" s="205" t="str">
        <f t="shared" ref="H20" si="1">IF(F20&gt;4.5,"มากที่สุด",IF(F20&gt;3.5,"มาก",IF(F20&gt;2.5,"ปานกลาง",IF(F20&gt;1.5,"น้อย",IF(F20&lt;=1.5,"น้อยที่สุด")))))</f>
        <v>มาก</v>
      </c>
    </row>
    <row r="21" spans="2:8" s="6" customFormat="1" ht="24">
      <c r="B21" s="377" t="s">
        <v>19</v>
      </c>
      <c r="C21" s="378"/>
      <c r="D21" s="378"/>
      <c r="E21" s="379"/>
      <c r="F21" s="210">
        <f>DATA!AB70</f>
        <v>3.921875</v>
      </c>
      <c r="G21" s="210">
        <f>DATA!AB69</f>
        <v>1.0358438394078158</v>
      </c>
      <c r="H21" s="215" t="str">
        <f t="shared" si="0"/>
        <v>มาก</v>
      </c>
    </row>
    <row r="22" spans="2:8" s="6" customFormat="1" ht="24">
      <c r="B22" s="380" t="s">
        <v>125</v>
      </c>
      <c r="C22" s="381"/>
      <c r="D22" s="381"/>
      <c r="E22" s="382"/>
      <c r="F22" s="210"/>
      <c r="G22" s="210"/>
      <c r="H22" s="215"/>
    </row>
    <row r="23" spans="2:8" s="6" customFormat="1" ht="24">
      <c r="B23" s="383" t="s">
        <v>120</v>
      </c>
      <c r="C23" s="383"/>
      <c r="D23" s="383"/>
      <c r="E23" s="383"/>
      <c r="F23" s="216">
        <f>DATA!AE67</f>
        <v>4.6615384615384619</v>
      </c>
      <c r="G23" s="216">
        <f>DATA!AE68</f>
        <v>0.50858022587773166</v>
      </c>
      <c r="H23" s="217" t="str">
        <f t="shared" si="0"/>
        <v>มากที่สุด</v>
      </c>
    </row>
    <row r="24" spans="2:8" s="6" customFormat="1" ht="44.25" customHeight="1">
      <c r="B24" s="384" t="s">
        <v>121</v>
      </c>
      <c r="C24" s="384"/>
      <c r="D24" s="384"/>
      <c r="E24" s="384"/>
      <c r="F24" s="216">
        <f>DATA!AF67</f>
        <v>4.615384615384615</v>
      </c>
      <c r="G24" s="216">
        <f>DATA!AF68</f>
        <v>0.57804378327650641</v>
      </c>
      <c r="H24" s="217" t="str">
        <f t="shared" ref="H24" si="2">IF(F24&gt;4.5,"มากที่สุด",IF(F24&gt;3.5,"มาก",IF(F24&gt;2.5,"ปานกลาง",IF(F24&gt;1.5,"น้อย",IF(F24&lt;=1.5,"น้อยที่สุด")))))</f>
        <v>มากที่สุด</v>
      </c>
    </row>
    <row r="25" spans="2:8" s="6" customFormat="1" ht="24">
      <c r="B25" s="385" t="s">
        <v>122</v>
      </c>
      <c r="C25" s="386"/>
      <c r="D25" s="386"/>
      <c r="E25" s="387"/>
      <c r="F25" s="368">
        <f>DATA!AG67</f>
        <v>4.5384615384615383</v>
      </c>
      <c r="G25" s="370">
        <f>DATA!AG68</f>
        <v>0.56116294082364948</v>
      </c>
      <c r="H25" s="372" t="str">
        <f t="shared" ref="H25" si="3">IF(F25&gt;4.5,"มากที่สุด",IF(F25&gt;3.5,"มาก",IF(F25&gt;2.5,"ปานกลาง",IF(F25&gt;1.5,"น้อย",IF(F25&lt;=1.5,"น้อยที่สุด")))))</f>
        <v>มากที่สุด</v>
      </c>
    </row>
    <row r="26" spans="2:8" s="6" customFormat="1" ht="24">
      <c r="B26" s="389" t="s">
        <v>123</v>
      </c>
      <c r="C26" s="390"/>
      <c r="D26" s="390"/>
      <c r="E26" s="391"/>
      <c r="F26" s="369"/>
      <c r="G26" s="371"/>
      <c r="H26" s="373"/>
    </row>
    <row r="27" spans="2:8" s="6" customFormat="1" ht="24">
      <c r="B27" s="388" t="s">
        <v>124</v>
      </c>
      <c r="C27" s="388"/>
      <c r="D27" s="388"/>
      <c r="E27" s="388"/>
      <c r="F27" s="216">
        <f>DATA!AH67</f>
        <v>4.2153846153846155</v>
      </c>
      <c r="G27" s="216">
        <f>DATA!AH68</f>
        <v>0.73934742535875198</v>
      </c>
      <c r="H27" s="217" t="str">
        <f t="shared" ref="H27" si="4">IF(F27&gt;4.5,"มากที่สุด",IF(F27&gt;3.5,"มาก",IF(F27&gt;2.5,"ปานกลาง",IF(F27&gt;1.5,"น้อย",IF(F27&lt;=1.5,"น้อยที่สุด")))))</f>
        <v>มาก</v>
      </c>
    </row>
    <row r="28" spans="2:8" s="6" customFormat="1" ht="24">
      <c r="B28" s="377" t="s">
        <v>21</v>
      </c>
      <c r="C28" s="378"/>
      <c r="D28" s="378"/>
      <c r="E28" s="379"/>
      <c r="F28" s="210">
        <f>DATA!AH70</f>
        <v>4.5</v>
      </c>
      <c r="G28" s="210">
        <f>DATA!AH69</f>
        <v>0.62442132402888895</v>
      </c>
      <c r="H28" s="215" t="str">
        <f t="shared" si="0"/>
        <v>มาก</v>
      </c>
    </row>
    <row r="29" spans="2:8" s="6" customFormat="1" ht="24.75" thickBot="1">
      <c r="B29" s="374" t="s">
        <v>12</v>
      </c>
      <c r="C29" s="375"/>
      <c r="D29" s="375"/>
      <c r="E29" s="376"/>
      <c r="F29" s="263">
        <f>DATA!AI67</f>
        <v>4.2574358974358972</v>
      </c>
      <c r="G29" s="263">
        <f>DATA!AI68</f>
        <v>0.73185118308625852</v>
      </c>
      <c r="H29" s="264" t="str">
        <f t="shared" si="0"/>
        <v>มาก</v>
      </c>
    </row>
    <row r="30" spans="2:8" s="10" customFormat="1" ht="24.75" thickTop="1">
      <c r="B30" s="29"/>
      <c r="C30" s="29"/>
      <c r="D30" s="29"/>
      <c r="E30" s="29"/>
      <c r="F30" s="30"/>
      <c r="G30" s="30"/>
      <c r="H30" s="29"/>
    </row>
    <row r="31" spans="2:8" s="10" customFormat="1" ht="24">
      <c r="B31" s="326" t="s">
        <v>31</v>
      </c>
      <c r="C31" s="326"/>
      <c r="D31" s="326"/>
      <c r="E31" s="326"/>
      <c r="F31" s="326"/>
      <c r="G31" s="326"/>
      <c r="H31" s="326"/>
    </row>
    <row r="32" spans="2:8" s="10" customFormat="1" ht="24">
      <c r="B32" s="272"/>
      <c r="C32" s="272"/>
      <c r="D32" s="272"/>
      <c r="E32" s="272"/>
      <c r="F32" s="272"/>
      <c r="G32" s="272"/>
      <c r="H32" s="272"/>
    </row>
    <row r="33" spans="2:8" s="3" customFormat="1" ht="24">
      <c r="B33" s="14"/>
      <c r="C33" s="325" t="s">
        <v>99</v>
      </c>
      <c r="D33" s="325"/>
      <c r="E33" s="325"/>
      <c r="F33" s="325"/>
      <c r="G33" s="325"/>
      <c r="H33" s="325"/>
    </row>
    <row r="34" spans="2:8" s="3" customFormat="1" ht="24">
      <c r="B34" s="322" t="s">
        <v>250</v>
      </c>
      <c r="C34" s="323"/>
      <c r="D34" s="323"/>
      <c r="E34" s="323"/>
      <c r="F34" s="323"/>
      <c r="G34" s="323"/>
      <c r="H34" s="323"/>
    </row>
    <row r="35" spans="2:8" s="3" customFormat="1" ht="24">
      <c r="B35" s="322" t="s">
        <v>272</v>
      </c>
      <c r="C35" s="323"/>
      <c r="D35" s="323"/>
      <c r="E35" s="323"/>
      <c r="F35" s="323"/>
      <c r="G35" s="323"/>
      <c r="H35" s="323"/>
    </row>
    <row r="36" spans="2:8" s="3" customFormat="1" ht="24">
      <c r="B36" s="176" t="s">
        <v>251</v>
      </c>
      <c r="C36" s="177"/>
      <c r="D36" s="177"/>
      <c r="E36" s="177"/>
      <c r="F36" s="177"/>
      <c r="G36" s="177"/>
      <c r="H36" s="177"/>
    </row>
    <row r="37" spans="2:8" s="3" customFormat="1" ht="24">
      <c r="B37" s="36"/>
      <c r="C37" s="322" t="s">
        <v>158</v>
      </c>
      <c r="D37" s="322"/>
      <c r="E37" s="322"/>
      <c r="F37" s="322"/>
      <c r="G37" s="322"/>
      <c r="H37" s="322"/>
    </row>
    <row r="38" spans="2:8" s="3" customFormat="1" ht="24">
      <c r="B38" s="36" t="s">
        <v>252</v>
      </c>
      <c r="C38" s="176"/>
      <c r="D38" s="176"/>
      <c r="E38" s="176"/>
      <c r="F38" s="176"/>
      <c r="G38" s="176"/>
      <c r="H38" s="176"/>
    </row>
    <row r="39" spans="2:8" s="3" customFormat="1" ht="24">
      <c r="B39" s="322" t="s">
        <v>318</v>
      </c>
      <c r="C39" s="323"/>
      <c r="D39" s="323"/>
      <c r="E39" s="323"/>
      <c r="F39" s="323"/>
      <c r="G39" s="323"/>
      <c r="H39" s="323"/>
    </row>
    <row r="40" spans="2:8" s="3" customFormat="1" ht="24">
      <c r="B40" s="3" t="s">
        <v>319</v>
      </c>
    </row>
    <row r="41" spans="2:8" s="3" customFormat="1" ht="24"/>
    <row r="42" spans="2:8" s="10" customFormat="1" ht="24"/>
    <row r="43" spans="2:8" s="10" customFormat="1" ht="24"/>
    <row r="44" spans="2:8" s="10" customFormat="1" ht="24"/>
    <row r="45" spans="2:8" s="10" customFormat="1" ht="24"/>
    <row r="46" spans="2:8" s="10" customFormat="1" ht="24"/>
    <row r="47" spans="2:8" s="10" customFormat="1" ht="24"/>
    <row r="48" spans="2:8" s="10" customFormat="1" ht="24"/>
    <row r="49" s="10" customFormat="1" ht="24"/>
    <row r="50" s="10" customFormat="1" ht="24"/>
    <row r="51" s="10" customFormat="1" ht="24"/>
    <row r="52" s="10" customFormat="1" ht="24"/>
    <row r="53" s="10" customFormat="1" ht="24"/>
  </sheetData>
  <mergeCells count="31">
    <mergeCell ref="B15:E15"/>
    <mergeCell ref="B1:H1"/>
    <mergeCell ref="B4:E4"/>
    <mergeCell ref="B5:E5"/>
    <mergeCell ref="B6:E6"/>
    <mergeCell ref="B9:E9"/>
    <mergeCell ref="B10:E10"/>
    <mergeCell ref="B13:E13"/>
    <mergeCell ref="B14:E14"/>
    <mergeCell ref="B12:E12"/>
    <mergeCell ref="B24:E24"/>
    <mergeCell ref="B20:E20"/>
    <mergeCell ref="B25:E25"/>
    <mergeCell ref="B27:E27"/>
    <mergeCell ref="B26:E26"/>
    <mergeCell ref="B16:E16"/>
    <mergeCell ref="B19:E19"/>
    <mergeCell ref="B21:E21"/>
    <mergeCell ref="B22:E22"/>
    <mergeCell ref="B23:E23"/>
    <mergeCell ref="F25:F26"/>
    <mergeCell ref="G25:G26"/>
    <mergeCell ref="H25:H26"/>
    <mergeCell ref="B39:H39"/>
    <mergeCell ref="C33:H33"/>
    <mergeCell ref="B34:H34"/>
    <mergeCell ref="B35:H35"/>
    <mergeCell ref="C37:H37"/>
    <mergeCell ref="B29:E29"/>
    <mergeCell ref="B28:E28"/>
    <mergeCell ref="B31:H31"/>
  </mergeCells>
  <pageMargins left="0.45" right="0.2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4097" r:id="rId4">
          <objectPr defaultSize="0" autoPict="0" r:id="rId5">
            <anchor moveWithCells="1" sizeWithCells="1">
              <from>
                <xdr:col>5</xdr:col>
                <xdr:colOff>190500</xdr:colOff>
                <xdr:row>3</xdr:row>
                <xdr:rowOff>95250</xdr:rowOff>
              </from>
              <to>
                <xdr:col>5</xdr:col>
                <xdr:colOff>342900</xdr:colOff>
                <xdr:row>3</xdr:row>
                <xdr:rowOff>219075</xdr:rowOff>
              </to>
            </anchor>
          </objectPr>
        </oleObject>
      </mc:Choice>
      <mc:Fallback>
        <oleObject progId="Equation.3" shapeId="4097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view="pageBreakPreview" topLeftCell="A16" zoomScale="120" zoomScaleNormal="140" zoomScaleSheetLayoutView="120" workbookViewId="0">
      <selection activeCell="A8" sqref="A8"/>
    </sheetView>
  </sheetViews>
  <sheetFormatPr defaultRowHeight="15"/>
  <cols>
    <col min="1" max="1" width="4.85546875" customWidth="1"/>
    <col min="4" max="4" width="49.42578125" customWidth="1"/>
    <col min="5" max="5" width="11" customWidth="1"/>
    <col min="6" max="6" width="9.85546875" customWidth="1"/>
    <col min="7" max="7" width="6.5703125" customWidth="1"/>
    <col min="8" max="8" width="14.5703125" customWidth="1"/>
  </cols>
  <sheetData>
    <row r="1" spans="1:10" s="1" customFormat="1" ht="23.25">
      <c r="B1" s="398" t="s">
        <v>30</v>
      </c>
      <c r="C1" s="398"/>
      <c r="D1" s="398"/>
      <c r="E1" s="398"/>
      <c r="F1" s="398"/>
      <c r="G1" s="288"/>
      <c r="H1" s="288"/>
      <c r="I1" s="118"/>
      <c r="J1" s="118"/>
    </row>
    <row r="2" spans="1:10" s="1" customFormat="1" ht="16.5" customHeight="1">
      <c r="B2" s="144"/>
      <c r="C2" s="144"/>
      <c r="D2" s="144"/>
      <c r="E2" s="144"/>
      <c r="F2" s="144"/>
      <c r="G2" s="144"/>
      <c r="H2" s="144"/>
      <c r="I2" s="118"/>
      <c r="J2" s="118"/>
    </row>
    <row r="3" spans="1:10" s="3" customFormat="1" ht="24">
      <c r="A3" s="46"/>
      <c r="B3" s="265" t="s">
        <v>95</v>
      </c>
      <c r="C3" s="46"/>
      <c r="D3" s="46"/>
      <c r="E3" s="46"/>
      <c r="F3" s="46"/>
      <c r="G3" s="46"/>
      <c r="H3" s="46"/>
      <c r="I3" s="71"/>
      <c r="J3" s="71"/>
    </row>
    <row r="4" spans="1:10" s="1" customFormat="1" ht="24">
      <c r="B4" s="218" t="s">
        <v>283</v>
      </c>
      <c r="C4" s="3"/>
      <c r="D4" s="3"/>
      <c r="E4" s="3"/>
      <c r="F4" s="136"/>
      <c r="G4" s="2"/>
      <c r="H4" s="2"/>
    </row>
    <row r="5" spans="1:10" s="1" customFormat="1" ht="24.75" thickBot="1">
      <c r="B5" s="53" t="s">
        <v>162</v>
      </c>
      <c r="C5" s="53"/>
      <c r="D5" s="3"/>
      <c r="E5" s="3"/>
      <c r="F5" s="154"/>
      <c r="G5" s="2"/>
      <c r="H5" s="2"/>
    </row>
    <row r="6" spans="1:10" s="6" customFormat="1" ht="25.5" thickTop="1" thickBot="1">
      <c r="B6" s="330" t="s">
        <v>23</v>
      </c>
      <c r="C6" s="330"/>
      <c r="D6" s="330"/>
      <c r="E6" s="141" t="s">
        <v>1</v>
      </c>
      <c r="F6" s="141" t="s">
        <v>2</v>
      </c>
      <c r="G6" s="140"/>
      <c r="H6" s="140"/>
    </row>
    <row r="7" spans="1:10" s="6" customFormat="1" ht="24.75" thickTop="1">
      <c r="B7" s="408" t="s">
        <v>164</v>
      </c>
      <c r="C7" s="409"/>
      <c r="D7" s="410"/>
      <c r="E7" s="279"/>
      <c r="F7" s="162"/>
      <c r="G7" s="140"/>
      <c r="H7" s="140"/>
    </row>
    <row r="8" spans="1:10" s="6" customFormat="1" ht="24">
      <c r="B8" s="148" t="s">
        <v>301</v>
      </c>
      <c r="C8" s="149"/>
      <c r="D8" s="310"/>
      <c r="E8" s="43">
        <v>28</v>
      </c>
      <c r="F8" s="13">
        <f>E8*100/E10</f>
        <v>60.869565217391305</v>
      </c>
      <c r="G8" s="306"/>
      <c r="H8" s="306"/>
    </row>
    <row r="9" spans="1:10" s="6" customFormat="1" ht="24">
      <c r="B9" s="148" t="s">
        <v>302</v>
      </c>
      <c r="C9" s="149"/>
      <c r="D9" s="150"/>
      <c r="E9" s="43">
        <v>18</v>
      </c>
      <c r="F9" s="13">
        <f>E9*100/E10</f>
        <v>39.130434782608695</v>
      </c>
      <c r="G9" s="306"/>
      <c r="H9" s="306"/>
    </row>
    <row r="10" spans="1:10" s="6" customFormat="1" ht="24.75" thickBot="1">
      <c r="B10" s="347" t="s">
        <v>3</v>
      </c>
      <c r="C10" s="348"/>
      <c r="D10" s="349"/>
      <c r="E10" s="16">
        <f>SUM(E8:E9)</f>
        <v>46</v>
      </c>
      <c r="F10" s="31">
        <f>E10*100/E10</f>
        <v>100</v>
      </c>
      <c r="G10" s="140"/>
      <c r="H10" s="140"/>
    </row>
    <row r="11" spans="1:10" s="6" customFormat="1" ht="24.75" thickTop="1">
      <c r="B11" s="140"/>
      <c r="C11" s="140"/>
      <c r="D11" s="140"/>
      <c r="E11" s="140"/>
      <c r="F11" s="140"/>
      <c r="G11" s="140"/>
      <c r="H11" s="140"/>
    </row>
    <row r="12" spans="1:10" s="3" customFormat="1" ht="24">
      <c r="B12" s="305" t="s">
        <v>329</v>
      </c>
      <c r="C12" s="311"/>
      <c r="D12" s="311"/>
      <c r="E12" s="312"/>
      <c r="F12" s="313"/>
      <c r="G12" s="304"/>
    </row>
    <row r="13" spans="1:10" s="3" customFormat="1" ht="24">
      <c r="B13" s="305" t="s">
        <v>335</v>
      </c>
      <c r="C13" s="311"/>
      <c r="D13" s="311"/>
      <c r="E13" s="312"/>
      <c r="F13" s="313"/>
      <c r="G13" s="304"/>
    </row>
    <row r="14" spans="1:10" s="3" customFormat="1" ht="24">
      <c r="B14" s="3" t="s">
        <v>325</v>
      </c>
      <c r="E14" s="304"/>
      <c r="F14" s="304"/>
      <c r="G14" s="304"/>
    </row>
    <row r="15" spans="1:10" s="3" customFormat="1" ht="15.75" customHeight="1" thickBot="1">
      <c r="E15" s="314"/>
      <c r="F15" s="314"/>
      <c r="G15" s="314"/>
    </row>
    <row r="16" spans="1:10" s="6" customFormat="1" ht="25.5" thickTop="1" thickBot="1">
      <c r="B16" s="330" t="s">
        <v>23</v>
      </c>
      <c r="C16" s="330"/>
      <c r="D16" s="330"/>
      <c r="E16" s="317" t="s">
        <v>1</v>
      </c>
      <c r="F16" s="317" t="s">
        <v>2</v>
      </c>
      <c r="G16" s="316"/>
      <c r="H16" s="316"/>
    </row>
    <row r="17" spans="1:8" s="6" customFormat="1" ht="24.75" thickTop="1">
      <c r="B17" s="309" t="s">
        <v>165</v>
      </c>
      <c r="C17" s="149"/>
      <c r="D17" s="150"/>
      <c r="E17" s="279"/>
      <c r="F17" s="162"/>
      <c r="G17" s="316"/>
      <c r="H17" s="316"/>
    </row>
    <row r="18" spans="1:8" s="6" customFormat="1" ht="24">
      <c r="B18" s="148" t="s">
        <v>304</v>
      </c>
      <c r="C18" s="149"/>
      <c r="D18" s="150"/>
      <c r="E18" s="43">
        <v>45</v>
      </c>
      <c r="F18" s="13">
        <f>E18*100/E20</f>
        <v>100</v>
      </c>
      <c r="G18" s="316"/>
      <c r="H18" s="316"/>
    </row>
    <row r="19" spans="1:8" s="6" customFormat="1" ht="24">
      <c r="B19" s="436" t="s">
        <v>326</v>
      </c>
      <c r="C19" s="437"/>
      <c r="D19" s="438"/>
      <c r="E19" s="439">
        <v>0</v>
      </c>
      <c r="F19" s="13">
        <f>E19*100/E20</f>
        <v>0</v>
      </c>
      <c r="G19" s="316"/>
      <c r="H19" s="316"/>
    </row>
    <row r="20" spans="1:8" s="6" customFormat="1" ht="24.75" thickBot="1">
      <c r="B20" s="347" t="s">
        <v>3</v>
      </c>
      <c r="C20" s="348"/>
      <c r="D20" s="349"/>
      <c r="E20" s="16">
        <f>SUM(E18:E19)</f>
        <v>45</v>
      </c>
      <c r="F20" s="31">
        <f>E20*100/E20</f>
        <v>100</v>
      </c>
      <c r="G20" s="316"/>
      <c r="H20" s="316"/>
    </row>
    <row r="21" spans="1:8" s="6" customFormat="1" ht="16.5" customHeight="1" thickTop="1">
      <c r="B21" s="316"/>
      <c r="C21" s="316"/>
      <c r="D21" s="316"/>
      <c r="E21" s="316"/>
      <c r="F21" s="316"/>
      <c r="G21" s="316"/>
      <c r="H21" s="316"/>
    </row>
    <row r="22" spans="1:8" s="3" customFormat="1" ht="24">
      <c r="B22" s="315" t="s">
        <v>327</v>
      </c>
      <c r="C22" s="311"/>
      <c r="D22" s="311"/>
      <c r="E22" s="312"/>
      <c r="F22" s="313"/>
      <c r="G22" s="314"/>
    </row>
    <row r="23" spans="1:8" s="3" customFormat="1" ht="24">
      <c r="B23" s="315" t="s">
        <v>330</v>
      </c>
      <c r="C23" s="311"/>
      <c r="D23" s="311"/>
      <c r="E23" s="312"/>
      <c r="F23" s="313"/>
      <c r="G23" s="314"/>
    </row>
    <row r="24" spans="1:8" s="3" customFormat="1" ht="16.5" customHeight="1" thickBot="1">
      <c r="A24" s="3" t="s">
        <v>303</v>
      </c>
      <c r="B24" s="325"/>
      <c r="C24" s="325"/>
      <c r="D24" s="325"/>
      <c r="E24" s="325"/>
      <c r="F24" s="325"/>
      <c r="G24" s="314"/>
    </row>
    <row r="25" spans="1:8" s="6" customFormat="1" ht="25.5" thickTop="1" thickBot="1">
      <c r="B25" s="330" t="s">
        <v>23</v>
      </c>
      <c r="C25" s="330"/>
      <c r="D25" s="330"/>
      <c r="E25" s="317" t="s">
        <v>1</v>
      </c>
      <c r="F25" s="317" t="s">
        <v>2</v>
      </c>
      <c r="G25" s="316"/>
      <c r="H25" s="316"/>
    </row>
    <row r="26" spans="1:8" s="6" customFormat="1" ht="24.75" thickTop="1">
      <c r="B26" s="309" t="s">
        <v>166</v>
      </c>
      <c r="C26" s="149"/>
      <c r="D26" s="150"/>
      <c r="E26" s="279"/>
      <c r="F26" s="162"/>
      <c r="G26" s="316"/>
      <c r="H26" s="316"/>
    </row>
    <row r="27" spans="1:8" s="6" customFormat="1" ht="24">
      <c r="B27" s="148" t="s">
        <v>304</v>
      </c>
      <c r="C27" s="149"/>
      <c r="D27" s="150"/>
      <c r="E27" s="43">
        <v>45</v>
      </c>
      <c r="F27" s="13">
        <f>E27*100/E29</f>
        <v>100</v>
      </c>
      <c r="G27" s="316"/>
      <c r="H27" s="316"/>
    </row>
    <row r="28" spans="1:8" s="6" customFormat="1" ht="24">
      <c r="B28" s="436" t="s">
        <v>326</v>
      </c>
      <c r="C28" s="437"/>
      <c r="D28" s="438"/>
      <c r="E28" s="439">
        <v>0</v>
      </c>
      <c r="F28" s="13">
        <f>E28*100/E29</f>
        <v>0</v>
      </c>
      <c r="G28" s="316"/>
      <c r="H28" s="316"/>
    </row>
    <row r="29" spans="1:8" s="6" customFormat="1" ht="24.75" thickBot="1">
      <c r="B29" s="347" t="s">
        <v>3</v>
      </c>
      <c r="C29" s="348"/>
      <c r="D29" s="349"/>
      <c r="E29" s="16">
        <f>SUM(E27:E28)</f>
        <v>45</v>
      </c>
      <c r="F29" s="31">
        <f>E29*100/E29</f>
        <v>100</v>
      </c>
      <c r="G29" s="316"/>
      <c r="H29" s="316"/>
    </row>
    <row r="30" spans="1:8" s="6" customFormat="1" ht="24.75" thickTop="1">
      <c r="B30" s="316"/>
      <c r="C30" s="316"/>
      <c r="D30" s="316"/>
      <c r="E30" s="316"/>
      <c r="F30" s="316"/>
      <c r="G30" s="316"/>
      <c r="H30" s="316"/>
    </row>
    <row r="31" spans="1:8" s="3" customFormat="1" ht="24">
      <c r="B31" s="315" t="s">
        <v>328</v>
      </c>
      <c r="C31" s="311"/>
      <c r="D31" s="311"/>
      <c r="E31" s="312"/>
      <c r="F31" s="313"/>
      <c r="G31" s="314"/>
    </row>
    <row r="32" spans="1:8" s="3" customFormat="1" ht="24">
      <c r="B32" s="315" t="s">
        <v>330</v>
      </c>
      <c r="C32" s="311"/>
      <c r="D32" s="311"/>
      <c r="E32" s="312"/>
      <c r="F32" s="313"/>
      <c r="G32" s="314"/>
    </row>
    <row r="33" spans="2:8" s="3" customFormat="1" ht="24">
      <c r="B33" s="398" t="s">
        <v>227</v>
      </c>
      <c r="C33" s="398"/>
      <c r="D33" s="398"/>
      <c r="E33" s="398"/>
      <c r="F33" s="398"/>
      <c r="G33" s="314"/>
    </row>
    <row r="34" spans="2:8" s="3" customFormat="1" ht="24">
      <c r="E34" s="314"/>
      <c r="F34" s="314"/>
      <c r="G34" s="314"/>
    </row>
    <row r="35" spans="2:8" s="10" customFormat="1" ht="24.75" thickBot="1">
      <c r="B35" s="278" t="s">
        <v>170</v>
      </c>
      <c r="C35" s="140"/>
      <c r="D35" s="140"/>
      <c r="E35" s="140"/>
      <c r="F35" s="140"/>
      <c r="G35" s="140"/>
      <c r="H35" s="140"/>
    </row>
    <row r="36" spans="2:8" s="10" customFormat="1" ht="25.5" thickTop="1" thickBot="1">
      <c r="B36" s="407" t="s">
        <v>23</v>
      </c>
      <c r="C36" s="402"/>
      <c r="D36" s="403"/>
      <c r="E36" s="253" t="s">
        <v>1</v>
      </c>
      <c r="F36" s="141" t="s">
        <v>2</v>
      </c>
      <c r="G36" s="140"/>
      <c r="H36" s="140"/>
    </row>
    <row r="37" spans="2:8" s="10" customFormat="1" ht="24.75" thickTop="1">
      <c r="B37" s="212" t="s">
        <v>171</v>
      </c>
      <c r="C37" s="213"/>
      <c r="D37" s="213"/>
      <c r="E37" s="203">
        <f>DATA!AN67</f>
        <v>6</v>
      </c>
      <c r="F37" s="13">
        <f>E37*100/E57</f>
        <v>3.1746031746031744</v>
      </c>
      <c r="G37" s="140"/>
      <c r="H37" s="140"/>
    </row>
    <row r="38" spans="2:8" s="10" customFormat="1" ht="24">
      <c r="B38" s="212" t="s">
        <v>172</v>
      </c>
      <c r="C38" s="213"/>
      <c r="D38" s="213"/>
      <c r="E38" s="205">
        <f>DATA!AO67</f>
        <v>3</v>
      </c>
      <c r="F38" s="13">
        <f>E38*100/E57</f>
        <v>1.5873015873015872</v>
      </c>
      <c r="G38" s="140"/>
      <c r="H38" s="140"/>
    </row>
    <row r="39" spans="2:8" s="10" customFormat="1" ht="24">
      <c r="B39" s="212" t="s">
        <v>173</v>
      </c>
      <c r="C39" s="213"/>
      <c r="D39" s="213"/>
      <c r="E39" s="205">
        <f>DATA!AP67</f>
        <v>9</v>
      </c>
      <c r="F39" s="13">
        <f>E39*100/E57</f>
        <v>4.7619047619047619</v>
      </c>
      <c r="G39" s="140"/>
      <c r="H39" s="140"/>
    </row>
    <row r="40" spans="2:8" s="10" customFormat="1" ht="24">
      <c r="B40" s="254" t="s">
        <v>174</v>
      </c>
      <c r="C40" s="255"/>
      <c r="D40" s="255"/>
      <c r="E40" s="205">
        <f>DATA!AQ67</f>
        <v>5</v>
      </c>
      <c r="F40" s="13">
        <f>E40*100/E57</f>
        <v>2.6455026455026456</v>
      </c>
      <c r="G40" s="140"/>
      <c r="H40" s="140"/>
    </row>
    <row r="41" spans="2:8" s="10" customFormat="1" ht="24">
      <c r="B41" s="254" t="s">
        <v>175</v>
      </c>
      <c r="C41" s="255"/>
      <c r="D41" s="255"/>
      <c r="E41" s="205">
        <f>DATA!AR67</f>
        <v>10</v>
      </c>
      <c r="F41" s="13">
        <f>E41*100/E57</f>
        <v>5.2910052910052912</v>
      </c>
      <c r="G41" s="140"/>
      <c r="H41" s="140"/>
    </row>
    <row r="42" spans="2:8" s="10" customFormat="1" ht="24">
      <c r="B42" s="254" t="s">
        <v>176</v>
      </c>
      <c r="C42" s="255"/>
      <c r="D42" s="255"/>
      <c r="E42" s="205">
        <f>DATA!AS67</f>
        <v>9</v>
      </c>
      <c r="F42" s="13">
        <f>E42*100/E57</f>
        <v>4.7619047619047619</v>
      </c>
      <c r="G42" s="140"/>
      <c r="H42" s="140"/>
    </row>
    <row r="43" spans="2:8" s="10" customFormat="1" ht="24">
      <c r="B43" s="254" t="s">
        <v>177</v>
      </c>
      <c r="C43" s="255"/>
      <c r="D43" s="255"/>
      <c r="E43" s="205">
        <f>DATA!AT67</f>
        <v>11</v>
      </c>
      <c r="F43" s="13">
        <f>E43*100/E57</f>
        <v>5.8201058201058204</v>
      </c>
      <c r="G43" s="140"/>
      <c r="H43" s="140"/>
    </row>
    <row r="44" spans="2:8" s="10" customFormat="1" ht="24">
      <c r="B44" s="254" t="s">
        <v>178</v>
      </c>
      <c r="C44" s="255"/>
      <c r="D44" s="255"/>
      <c r="E44" s="205">
        <f>DATA!AU67</f>
        <v>27</v>
      </c>
      <c r="F44" s="13">
        <f>E44*100/E57</f>
        <v>14.285714285714286</v>
      </c>
      <c r="G44" s="140"/>
      <c r="H44" s="140"/>
    </row>
    <row r="45" spans="2:8" s="10" customFormat="1" ht="24">
      <c r="B45" s="254" t="s">
        <v>179</v>
      </c>
      <c r="C45" s="255"/>
      <c r="D45" s="255"/>
      <c r="E45" s="205">
        <f>DATA!AV67</f>
        <v>4</v>
      </c>
      <c r="F45" s="13">
        <f>E45*100/E57</f>
        <v>2.1164021164021163</v>
      </c>
      <c r="G45" s="252"/>
      <c r="H45" s="252"/>
    </row>
    <row r="46" spans="2:8" s="10" customFormat="1" ht="24">
      <c r="B46" s="254" t="s">
        <v>180</v>
      </c>
      <c r="C46" s="255"/>
      <c r="D46" s="255"/>
      <c r="E46" s="205">
        <f>DATA!AW67</f>
        <v>3</v>
      </c>
      <c r="F46" s="13">
        <f>E46*100/E57</f>
        <v>1.5873015873015872</v>
      </c>
      <c r="G46" s="252"/>
      <c r="H46" s="252"/>
    </row>
    <row r="47" spans="2:8" s="10" customFormat="1" ht="24">
      <c r="B47" s="254" t="s">
        <v>181</v>
      </c>
      <c r="C47" s="255"/>
      <c r="D47" s="255"/>
      <c r="E47" s="205">
        <f>DATA!AX67</f>
        <v>4</v>
      </c>
      <c r="F47" s="13">
        <f>E47*100/E57</f>
        <v>2.1164021164021163</v>
      </c>
      <c r="G47" s="252"/>
      <c r="H47" s="252"/>
    </row>
    <row r="48" spans="2:8" s="10" customFormat="1" ht="24">
      <c r="B48" s="254" t="s">
        <v>182</v>
      </c>
      <c r="C48" s="255"/>
      <c r="D48" s="255"/>
      <c r="E48" s="205">
        <f>DATA!AY67</f>
        <v>5</v>
      </c>
      <c r="F48" s="13">
        <f>E48*100/E57</f>
        <v>2.6455026455026456</v>
      </c>
      <c r="G48" s="252"/>
      <c r="H48" s="252"/>
    </row>
    <row r="49" spans="2:8" s="10" customFormat="1" ht="24">
      <c r="B49" s="254" t="s">
        <v>183</v>
      </c>
      <c r="C49" s="255"/>
      <c r="D49" s="255"/>
      <c r="E49" s="205">
        <f>DATA!AZ67</f>
        <v>20</v>
      </c>
      <c r="F49" s="13">
        <f>E49*100/E57</f>
        <v>10.582010582010582</v>
      </c>
      <c r="G49" s="252"/>
      <c r="H49" s="252"/>
    </row>
    <row r="50" spans="2:8" s="10" customFormat="1" ht="24">
      <c r="B50" s="254" t="s">
        <v>184</v>
      </c>
      <c r="C50" s="255"/>
      <c r="D50" s="255"/>
      <c r="E50" s="205">
        <f>DATA!BA67</f>
        <v>13</v>
      </c>
      <c r="F50" s="13">
        <f>E50*100/E57</f>
        <v>6.8783068783068781</v>
      </c>
      <c r="G50" s="252"/>
      <c r="H50" s="252"/>
    </row>
    <row r="51" spans="2:8" s="10" customFormat="1" ht="24">
      <c r="B51" s="254" t="s">
        <v>185</v>
      </c>
      <c r="C51" s="255"/>
      <c r="D51" s="255"/>
      <c r="E51" s="205">
        <f>DATA!BB67</f>
        <v>7</v>
      </c>
      <c r="F51" s="13">
        <f>E51*100/E57</f>
        <v>3.7037037037037037</v>
      </c>
      <c r="G51" s="252"/>
      <c r="H51" s="252"/>
    </row>
    <row r="52" spans="2:8" s="10" customFormat="1" ht="24">
      <c r="B52" s="254" t="s">
        <v>186</v>
      </c>
      <c r="C52" s="255"/>
      <c r="D52" s="255"/>
      <c r="E52" s="205">
        <f>DATA!BC67</f>
        <v>6</v>
      </c>
      <c r="F52" s="13">
        <f>E52*100/E57</f>
        <v>3.1746031746031744</v>
      </c>
      <c r="G52" s="252"/>
      <c r="H52" s="252"/>
    </row>
    <row r="53" spans="2:8" s="10" customFormat="1" ht="24">
      <c r="B53" s="254" t="s">
        <v>187</v>
      </c>
      <c r="C53" s="119"/>
      <c r="D53" s="151"/>
      <c r="E53" s="54">
        <f>DATA!BD67</f>
        <v>3</v>
      </c>
      <c r="F53" s="13">
        <f>E53*100/E57</f>
        <v>1.5873015873015872</v>
      </c>
      <c r="G53" s="252"/>
      <c r="H53" s="252"/>
    </row>
    <row r="54" spans="2:8" s="10" customFormat="1" ht="24">
      <c r="B54" s="254" t="s">
        <v>188</v>
      </c>
      <c r="C54" s="119"/>
      <c r="D54" s="151"/>
      <c r="E54" s="54">
        <f>DATA!BE67</f>
        <v>23</v>
      </c>
      <c r="F54" s="13">
        <f>E54*100/E57</f>
        <v>12.169312169312169</v>
      </c>
      <c r="G54" s="252"/>
      <c r="H54" s="252"/>
    </row>
    <row r="55" spans="2:8" s="10" customFormat="1" ht="24">
      <c r="B55" s="254" t="s">
        <v>189</v>
      </c>
      <c r="C55" s="119"/>
      <c r="D55" s="151"/>
      <c r="E55" s="54">
        <f>DATA!BF67</f>
        <v>2</v>
      </c>
      <c r="F55" s="13">
        <f>E55*100/E57</f>
        <v>1.0582010582010581</v>
      </c>
      <c r="G55" s="252"/>
      <c r="H55" s="252"/>
    </row>
    <row r="56" spans="2:8" s="10" customFormat="1" ht="24">
      <c r="B56" s="254" t="s">
        <v>190</v>
      </c>
      <c r="C56" s="119"/>
      <c r="D56" s="151"/>
      <c r="E56" s="54">
        <f>DATA!BG67</f>
        <v>19</v>
      </c>
      <c r="F56" s="13">
        <f>E56*100/E57</f>
        <v>10.052910052910052</v>
      </c>
      <c r="G56" s="252"/>
      <c r="H56" s="252"/>
    </row>
    <row r="57" spans="2:8" s="10" customFormat="1" ht="24.75" thickBot="1">
      <c r="B57" s="347" t="s">
        <v>3</v>
      </c>
      <c r="C57" s="348"/>
      <c r="D57" s="349"/>
      <c r="E57" s="16">
        <f>SUM(E37:E56)</f>
        <v>189</v>
      </c>
      <c r="F57" s="31">
        <f>SUM(F37:F56)</f>
        <v>100</v>
      </c>
      <c r="G57" s="140"/>
      <c r="H57" s="140"/>
    </row>
    <row r="58" spans="2:8" s="10" customFormat="1" ht="24.75" thickTop="1">
      <c r="B58" s="140"/>
      <c r="C58" s="140"/>
      <c r="D58" s="140"/>
      <c r="E58" s="140"/>
      <c r="F58" s="140"/>
      <c r="G58" s="140"/>
      <c r="H58" s="140"/>
    </row>
    <row r="59" spans="2:8" s="10" customFormat="1" ht="24">
      <c r="B59" s="14"/>
      <c r="C59" s="143" t="s">
        <v>242</v>
      </c>
      <c r="D59" s="143"/>
      <c r="E59" s="143"/>
      <c r="F59" s="143"/>
      <c r="G59" s="143"/>
      <c r="H59" s="143"/>
    </row>
    <row r="60" spans="2:8" s="10" customFormat="1" ht="24">
      <c r="B60" s="3" t="s">
        <v>253</v>
      </c>
    </row>
    <row r="61" spans="2:8" s="10" customFormat="1" ht="24">
      <c r="B61" s="3" t="s">
        <v>254</v>
      </c>
    </row>
    <row r="62" spans="2:8" s="10" customFormat="1" ht="24">
      <c r="B62" s="3"/>
    </row>
    <row r="63" spans="2:8" s="10" customFormat="1" ht="24">
      <c r="B63" s="3"/>
    </row>
    <row r="64" spans="2:8" ht="23.25">
      <c r="B64" s="398" t="s">
        <v>100</v>
      </c>
      <c r="C64" s="398"/>
      <c r="D64" s="398"/>
      <c r="E64" s="398"/>
      <c r="F64" s="398"/>
    </row>
    <row r="65" spans="2:8" ht="23.25">
      <c r="B65" s="273"/>
      <c r="C65" s="273"/>
      <c r="D65" s="273"/>
      <c r="E65" s="273"/>
      <c r="F65" s="273"/>
    </row>
    <row r="66" spans="2:8" ht="24">
      <c r="B66" s="53" t="s">
        <v>305</v>
      </c>
      <c r="C66" s="3"/>
      <c r="D66" s="3"/>
      <c r="E66" s="3"/>
      <c r="F66" s="136"/>
      <c r="G66" s="2"/>
      <c r="H66" s="2"/>
    </row>
    <row r="67" spans="2:8" ht="24">
      <c r="B67" s="53" t="s">
        <v>73</v>
      </c>
      <c r="C67" s="3"/>
      <c r="D67" s="3"/>
      <c r="E67" s="3"/>
      <c r="F67" s="136"/>
      <c r="G67" s="2"/>
      <c r="H67" s="2"/>
    </row>
    <row r="68" spans="2:8" ht="24">
      <c r="B68" s="411" t="s">
        <v>191</v>
      </c>
      <c r="C68" s="411"/>
      <c r="D68" s="411"/>
      <c r="E68" s="411"/>
      <c r="F68" s="280"/>
      <c r="G68" s="140"/>
      <c r="H68" s="140"/>
    </row>
    <row r="69" spans="2:8" ht="24">
      <c r="B69" s="412" t="s">
        <v>23</v>
      </c>
      <c r="C69" s="413"/>
      <c r="D69" s="414"/>
      <c r="E69" s="279" t="s">
        <v>1</v>
      </c>
      <c r="F69" s="279" t="s">
        <v>2</v>
      </c>
      <c r="G69" s="140"/>
      <c r="H69" s="140"/>
    </row>
    <row r="70" spans="2:8" ht="24">
      <c r="B70" s="332" t="str">
        <f>Sheet2!B38</f>
        <v>21.เกษตรกรรม</v>
      </c>
      <c r="C70" s="333"/>
      <c r="D70" s="334"/>
      <c r="E70" s="43">
        <f>DATA!BH67</f>
        <v>13</v>
      </c>
      <c r="F70" s="44">
        <f>E70*100/E82</f>
        <v>10</v>
      </c>
      <c r="G70" s="252"/>
      <c r="H70" s="252"/>
    </row>
    <row r="71" spans="2:8" ht="24">
      <c r="B71" s="332" t="str">
        <f>Sheet2!B39</f>
        <v>22.สิ่งแวดล้อม</v>
      </c>
      <c r="C71" s="333"/>
      <c r="D71" s="334"/>
      <c r="E71" s="43">
        <f>DATA!BI67</f>
        <v>11</v>
      </c>
      <c r="F71" s="44">
        <f>E71*100/E82</f>
        <v>8.4615384615384617</v>
      </c>
      <c r="G71" s="252"/>
      <c r="H71" s="252"/>
    </row>
    <row r="72" spans="2:8" ht="24">
      <c r="B72" s="332" t="str">
        <f>Sheet2!B40</f>
        <v>23.ภูมิศาสตร์</v>
      </c>
      <c r="C72" s="333"/>
      <c r="D72" s="334"/>
      <c r="E72" s="43">
        <f>DATA!BJ67</f>
        <v>20</v>
      </c>
      <c r="F72" s="44">
        <f>E72*100/E82</f>
        <v>15.384615384615385</v>
      </c>
      <c r="G72" s="252"/>
      <c r="H72" s="252"/>
    </row>
    <row r="73" spans="2:8" ht="24">
      <c r="B73" s="332" t="str">
        <f>Sheet2!B41</f>
        <v>24.การท่องเที่ยว</v>
      </c>
      <c r="C73" s="333"/>
      <c r="D73" s="334"/>
      <c r="E73" s="43">
        <f>DATA!BK67</f>
        <v>12</v>
      </c>
      <c r="F73" s="44">
        <f>E73*100/E82</f>
        <v>9.2307692307692299</v>
      </c>
      <c r="G73" s="252"/>
      <c r="H73" s="252"/>
    </row>
    <row r="74" spans="2:8" ht="24">
      <c r="B74" s="332" t="str">
        <f>Sheet2!B42</f>
        <v>25.พลังงานทดแทน</v>
      </c>
      <c r="C74" s="333"/>
      <c r="D74" s="334"/>
      <c r="E74" s="43">
        <f>DATA!BL67</f>
        <v>10</v>
      </c>
      <c r="F74" s="44">
        <f>E74*100/E82</f>
        <v>7.6923076923076925</v>
      </c>
      <c r="G74" s="252"/>
      <c r="H74" s="252"/>
    </row>
    <row r="75" spans="2:8" ht="24">
      <c r="B75" s="332" t="str">
        <f>Sheet2!B43</f>
        <v>26.วิทยาศาสตร์</v>
      </c>
      <c r="C75" s="333"/>
      <c r="D75" s="334"/>
      <c r="E75" s="43">
        <f>DATA!BM67</f>
        <v>12</v>
      </c>
      <c r="F75" s="44">
        <f>E75*100/E82</f>
        <v>9.2307692307692299</v>
      </c>
      <c r="G75" s="252"/>
      <c r="H75" s="252"/>
    </row>
    <row r="76" spans="2:8" ht="24">
      <c r="B76" s="340" t="str">
        <f>Sheet2!B44</f>
        <v>27.ฟิสิกส์</v>
      </c>
      <c r="C76" s="341"/>
      <c r="D76" s="342"/>
      <c r="E76" s="43">
        <f>DATA!BN67</f>
        <v>1</v>
      </c>
      <c r="F76" s="44">
        <f>E76*100/E82</f>
        <v>0.76923076923076927</v>
      </c>
      <c r="G76" s="252"/>
      <c r="H76" s="252"/>
    </row>
    <row r="77" spans="2:8" ht="24">
      <c r="B77" s="332" t="str">
        <f>Sheet2!B45</f>
        <v>28.เคมี</v>
      </c>
      <c r="C77" s="333"/>
      <c r="D77" s="334"/>
      <c r="E77" s="43">
        <f>DATA!BO67</f>
        <v>8</v>
      </c>
      <c r="F77" s="44">
        <f>E77*100/E82</f>
        <v>6.1538461538461542</v>
      </c>
      <c r="G77" s="140"/>
      <c r="H77" s="140"/>
    </row>
    <row r="78" spans="2:8" ht="24" customHeight="1">
      <c r="B78" s="335" t="str">
        <f>Sheet2!B46</f>
        <v>29.ชีววิทยา</v>
      </c>
      <c r="C78" s="399"/>
      <c r="D78" s="400"/>
      <c r="E78" s="43">
        <f>DATA!BP67</f>
        <v>26</v>
      </c>
      <c r="F78" s="44">
        <f>E78*100/E82</f>
        <v>20</v>
      </c>
      <c r="G78" s="140"/>
      <c r="H78" s="140"/>
    </row>
    <row r="79" spans="2:8" ht="24" customHeight="1">
      <c r="B79" s="335" t="str">
        <f>Sheet2!B47</f>
        <v>30.คอมพิวเตอร์ เทคโนโลยี</v>
      </c>
      <c r="C79" s="399"/>
      <c r="D79" s="400"/>
      <c r="E79" s="43">
        <f>DATA!BQ67</f>
        <v>10</v>
      </c>
      <c r="F79" s="44">
        <f>E79*100/E82</f>
        <v>7.6923076923076925</v>
      </c>
      <c r="G79" s="140"/>
      <c r="H79" s="140"/>
    </row>
    <row r="80" spans="2:8" ht="24" customHeight="1">
      <c r="B80" s="335" t="str">
        <f>Sheet2!B48</f>
        <v>31.วิศวกรรม</v>
      </c>
      <c r="C80" s="399"/>
      <c r="D80" s="400"/>
      <c r="E80" s="43">
        <f>DATA!BR67</f>
        <v>3</v>
      </c>
      <c r="F80" s="44">
        <f>E80*100/E82</f>
        <v>2.3076923076923075</v>
      </c>
      <c r="G80" s="140"/>
      <c r="H80" s="140"/>
    </row>
    <row r="81" spans="2:8" ht="24">
      <c r="B81" s="254" t="s">
        <v>203</v>
      </c>
      <c r="C81" s="163"/>
      <c r="D81" s="164"/>
      <c r="E81" s="43">
        <f>DATA!BS67</f>
        <v>4</v>
      </c>
      <c r="F81" s="44">
        <f>E81*100/E82</f>
        <v>3.0769230769230771</v>
      </c>
      <c r="G81" s="155"/>
      <c r="H81" s="155"/>
    </row>
    <row r="82" spans="2:8" ht="24.75" thickBot="1">
      <c r="B82" s="347" t="s">
        <v>3</v>
      </c>
      <c r="C82" s="348"/>
      <c r="D82" s="349"/>
      <c r="E82" s="16">
        <f>SUM(E70:E81)</f>
        <v>130</v>
      </c>
      <c r="F82" s="31">
        <f>SUM(F70:F81)</f>
        <v>100</v>
      </c>
      <c r="G82" s="140"/>
      <c r="H82" s="140"/>
    </row>
    <row r="83" spans="2:8" ht="24.75" thickTop="1">
      <c r="B83" s="140"/>
      <c r="C83" s="140"/>
      <c r="D83" s="140"/>
      <c r="E83" s="140"/>
      <c r="F83" s="140"/>
      <c r="G83" s="140"/>
      <c r="H83" s="140"/>
    </row>
    <row r="84" spans="2:8" ht="24">
      <c r="B84" s="14"/>
      <c r="C84" s="143" t="s">
        <v>242</v>
      </c>
      <c r="D84" s="143"/>
      <c r="E84" s="143"/>
      <c r="F84" s="143"/>
      <c r="G84" s="143"/>
      <c r="H84" s="143"/>
    </row>
    <row r="85" spans="2:8" ht="24">
      <c r="B85" s="134" t="s">
        <v>306</v>
      </c>
      <c r="C85" s="135"/>
      <c r="D85" s="135"/>
      <c r="E85" s="135"/>
      <c r="F85" s="135"/>
      <c r="G85" s="135"/>
      <c r="H85" s="135"/>
    </row>
    <row r="86" spans="2:8" ht="24">
      <c r="B86" s="152" t="s">
        <v>255</v>
      </c>
      <c r="C86" s="153"/>
      <c r="D86" s="153"/>
      <c r="E86" s="153"/>
      <c r="F86" s="153"/>
      <c r="G86" s="153"/>
      <c r="H86" s="153"/>
    </row>
    <row r="87" spans="2:8" ht="24">
      <c r="B87" s="152"/>
      <c r="C87" s="153"/>
      <c r="D87" s="153"/>
      <c r="E87" s="153"/>
      <c r="F87" s="153"/>
      <c r="G87" s="153"/>
      <c r="H87" s="153"/>
    </row>
    <row r="88" spans="2:8" ht="24">
      <c r="B88" s="152"/>
      <c r="C88" s="153"/>
      <c r="D88" s="153"/>
      <c r="E88" s="153"/>
      <c r="F88" s="153"/>
      <c r="G88" s="153"/>
      <c r="H88" s="153"/>
    </row>
    <row r="97" spans="1:8" ht="23.25">
      <c r="A97" s="288"/>
      <c r="B97" s="288"/>
      <c r="C97" s="288"/>
      <c r="D97" s="288"/>
      <c r="E97" s="288"/>
      <c r="F97" s="288"/>
      <c r="G97" s="288"/>
      <c r="H97" s="288"/>
    </row>
    <row r="98" spans="1:8" ht="23.25">
      <c r="A98" s="288"/>
      <c r="B98" s="398" t="s">
        <v>101</v>
      </c>
      <c r="C98" s="398"/>
      <c r="D98" s="398"/>
      <c r="E98" s="398"/>
      <c r="F98" s="398"/>
      <c r="G98" s="288"/>
      <c r="H98" s="288"/>
    </row>
    <row r="99" spans="1:8" ht="23.25">
      <c r="A99" s="288"/>
      <c r="B99" s="286"/>
      <c r="C99" s="286"/>
      <c r="D99" s="286"/>
      <c r="E99" s="286"/>
      <c r="F99" s="286"/>
      <c r="G99" s="288"/>
      <c r="H99" s="288"/>
    </row>
    <row r="100" spans="1:8" ht="24">
      <c r="B100" s="53" t="s">
        <v>305</v>
      </c>
      <c r="C100" s="3"/>
      <c r="D100" s="3"/>
      <c r="E100" s="3"/>
      <c r="F100" s="283"/>
      <c r="G100" s="2"/>
      <c r="H100" s="2"/>
    </row>
    <row r="101" spans="1:8" ht="24">
      <c r="B101" s="53" t="s">
        <v>73</v>
      </c>
      <c r="C101" s="3"/>
      <c r="D101" s="3"/>
      <c r="E101" s="3"/>
      <c r="F101" s="283"/>
      <c r="G101" s="2"/>
      <c r="H101" s="2"/>
    </row>
    <row r="102" spans="1:8" ht="24">
      <c r="B102" s="411" t="s">
        <v>206</v>
      </c>
      <c r="C102" s="411"/>
      <c r="D102" s="411"/>
      <c r="E102" s="411"/>
      <c r="F102" s="280"/>
      <c r="G102" s="285"/>
      <c r="H102" s="285"/>
    </row>
    <row r="103" spans="1:8" ht="24">
      <c r="B103" s="412" t="s">
        <v>23</v>
      </c>
      <c r="C103" s="413"/>
      <c r="D103" s="414"/>
      <c r="E103" s="279" t="s">
        <v>1</v>
      </c>
      <c r="F103" s="279" t="s">
        <v>2</v>
      </c>
      <c r="G103" s="285"/>
      <c r="H103" s="285"/>
    </row>
    <row r="104" spans="1:8" ht="24">
      <c r="B104" s="332" t="s">
        <v>207</v>
      </c>
      <c r="C104" s="333"/>
      <c r="D104" s="334"/>
      <c r="E104" s="43">
        <f>DATA!BT67</f>
        <v>8</v>
      </c>
      <c r="F104" s="44">
        <f>E104*100/E110</f>
        <v>22.857142857142858</v>
      </c>
      <c r="G104" s="285"/>
      <c r="H104" s="285"/>
    </row>
    <row r="105" spans="1:8" ht="24">
      <c r="B105" s="332" t="s">
        <v>208</v>
      </c>
      <c r="C105" s="333"/>
      <c r="D105" s="334"/>
      <c r="E105" s="43">
        <f>DATA!BU67</f>
        <v>1</v>
      </c>
      <c r="F105" s="44">
        <f>E105*100/E110</f>
        <v>2.8571428571428572</v>
      </c>
      <c r="G105" s="285"/>
      <c r="H105" s="285"/>
    </row>
    <row r="106" spans="1:8" ht="24">
      <c r="B106" s="332" t="s">
        <v>209</v>
      </c>
      <c r="C106" s="333"/>
      <c r="D106" s="334"/>
      <c r="E106" s="43">
        <f>DATA!BV67</f>
        <v>7</v>
      </c>
      <c r="F106" s="44">
        <f>E106*100/E110</f>
        <v>20</v>
      </c>
      <c r="G106" s="285"/>
      <c r="H106" s="285"/>
    </row>
    <row r="107" spans="1:8" ht="24">
      <c r="B107" s="332" t="s">
        <v>210</v>
      </c>
      <c r="C107" s="333"/>
      <c r="D107" s="334"/>
      <c r="E107" s="43">
        <f>DATA!BW67</f>
        <v>4</v>
      </c>
      <c r="F107" s="44">
        <f>E107*100/E110</f>
        <v>11.428571428571429</v>
      </c>
      <c r="G107" s="285"/>
      <c r="H107" s="285"/>
    </row>
    <row r="108" spans="1:8" ht="24">
      <c r="B108" s="332" t="s">
        <v>211</v>
      </c>
      <c r="C108" s="333"/>
      <c r="D108" s="334"/>
      <c r="E108" s="43">
        <f>DATA!BX67</f>
        <v>3</v>
      </c>
      <c r="F108" s="44">
        <f>E108*100/E110</f>
        <v>8.5714285714285712</v>
      </c>
      <c r="G108" s="285"/>
      <c r="H108" s="285"/>
    </row>
    <row r="109" spans="1:8" ht="24">
      <c r="B109" s="332" t="s">
        <v>256</v>
      </c>
      <c r="C109" s="333"/>
      <c r="D109" s="334"/>
      <c r="E109" s="43">
        <f>DATA!BY67</f>
        <v>12</v>
      </c>
      <c r="F109" s="44">
        <f>E109*100/E110</f>
        <v>34.285714285714285</v>
      </c>
      <c r="G109" s="285"/>
      <c r="H109" s="285"/>
    </row>
    <row r="110" spans="1:8" ht="24.75" thickBot="1">
      <c r="B110" s="347" t="s">
        <v>3</v>
      </c>
      <c r="C110" s="348"/>
      <c r="D110" s="349"/>
      <c r="E110" s="16">
        <f>SUM(E104:E109)</f>
        <v>35</v>
      </c>
      <c r="F110" s="31">
        <f>E110*100/E110</f>
        <v>100</v>
      </c>
      <c r="G110" s="285"/>
      <c r="H110" s="285"/>
    </row>
    <row r="111" spans="1:8" ht="24.75" thickTop="1">
      <c r="B111" s="285"/>
      <c r="C111" s="285"/>
      <c r="D111" s="285"/>
      <c r="E111" s="285"/>
      <c r="F111" s="285"/>
      <c r="G111" s="285"/>
      <c r="H111" s="285"/>
    </row>
    <row r="112" spans="1:8" ht="24">
      <c r="B112" s="287"/>
      <c r="C112" s="284" t="s">
        <v>242</v>
      </c>
      <c r="D112" s="284"/>
      <c r="E112" s="284"/>
      <c r="F112" s="284"/>
      <c r="G112" s="284"/>
      <c r="H112" s="284"/>
    </row>
    <row r="113" spans="2:8" ht="24">
      <c r="B113" s="281" t="s">
        <v>273</v>
      </c>
      <c r="C113" s="282"/>
      <c r="D113" s="282"/>
      <c r="E113" s="282"/>
      <c r="F113" s="282"/>
      <c r="G113" s="282"/>
      <c r="H113" s="282"/>
    </row>
    <row r="114" spans="2:8" ht="24">
      <c r="B114" s="281" t="s">
        <v>274</v>
      </c>
      <c r="C114" s="282"/>
      <c r="D114" s="282"/>
      <c r="E114" s="282"/>
      <c r="F114" s="282"/>
      <c r="G114" s="282"/>
      <c r="H114" s="282"/>
    </row>
    <row r="116" spans="2:8" ht="24">
      <c r="B116" s="218" t="s">
        <v>229</v>
      </c>
      <c r="C116" s="3"/>
      <c r="D116" s="3"/>
      <c r="E116" s="3"/>
      <c r="F116" s="136"/>
      <c r="G116" s="2"/>
      <c r="H116" s="2"/>
    </row>
    <row r="117" spans="2:8" ht="24">
      <c r="B117" s="53" t="s">
        <v>221</v>
      </c>
      <c r="C117" s="3"/>
      <c r="D117" s="3"/>
      <c r="E117" s="3"/>
      <c r="F117" s="136"/>
      <c r="G117" s="2"/>
      <c r="H117" s="2"/>
    </row>
    <row r="118" spans="2:8" ht="24.75" thickBot="1">
      <c r="B118" s="411" t="s">
        <v>213</v>
      </c>
      <c r="C118" s="411"/>
      <c r="D118" s="411"/>
      <c r="E118" s="411"/>
      <c r="F118" s="140"/>
      <c r="G118" s="140"/>
      <c r="H118" s="140"/>
    </row>
    <row r="119" spans="2:8" ht="25.5" thickTop="1" thickBot="1">
      <c r="B119" s="401" t="s">
        <v>4</v>
      </c>
      <c r="C119" s="402"/>
      <c r="D119" s="403"/>
      <c r="E119" s="141" t="s">
        <v>1</v>
      </c>
      <c r="F119" s="141" t="s">
        <v>2</v>
      </c>
      <c r="G119" s="140"/>
      <c r="H119" s="140"/>
    </row>
    <row r="120" spans="2:8" ht="24.75" thickTop="1">
      <c r="B120" s="404" t="s">
        <v>214</v>
      </c>
      <c r="C120" s="405"/>
      <c r="D120" s="406"/>
      <c r="E120" s="43">
        <f>DATA!BZ67</f>
        <v>16</v>
      </c>
      <c r="F120" s="13">
        <f>E120*100/E123</f>
        <v>66.666666666666671</v>
      </c>
      <c r="G120" s="140"/>
      <c r="H120" s="140"/>
    </row>
    <row r="121" spans="2:8" ht="24">
      <c r="B121" s="335" t="s">
        <v>215</v>
      </c>
      <c r="C121" s="399"/>
      <c r="D121" s="400"/>
      <c r="E121" s="43">
        <f>DATA!CA67</f>
        <v>6</v>
      </c>
      <c r="F121" s="13">
        <f>E121*100/E123</f>
        <v>25</v>
      </c>
      <c r="G121" s="140"/>
      <c r="H121" s="140"/>
    </row>
    <row r="122" spans="2:8" ht="24">
      <c r="B122" s="335" t="s">
        <v>223</v>
      </c>
      <c r="C122" s="399"/>
      <c r="D122" s="400"/>
      <c r="E122" s="43">
        <f>DATA!CB67</f>
        <v>2</v>
      </c>
      <c r="F122" s="13">
        <f>E122*100/E123</f>
        <v>8.3333333333333339</v>
      </c>
      <c r="G122" s="140"/>
      <c r="H122" s="140"/>
    </row>
    <row r="123" spans="2:8" ht="24.75" thickBot="1">
      <c r="B123" s="347" t="s">
        <v>3</v>
      </c>
      <c r="C123" s="348"/>
      <c r="D123" s="349"/>
      <c r="E123" s="16">
        <f>SUM(E120:E122)</f>
        <v>24</v>
      </c>
      <c r="F123" s="31">
        <f>SUM(F120:F122)</f>
        <v>100</v>
      </c>
      <c r="G123" s="140"/>
      <c r="H123" s="140"/>
    </row>
    <row r="124" spans="2:8" ht="24.75" thickTop="1">
      <c r="B124" s="140"/>
      <c r="C124" s="140"/>
      <c r="D124" s="140"/>
      <c r="E124" s="140"/>
      <c r="F124" s="140"/>
      <c r="G124" s="140"/>
      <c r="H124" s="140"/>
    </row>
    <row r="125" spans="2:8" ht="24">
      <c r="B125" s="14"/>
      <c r="C125" s="143" t="s">
        <v>307</v>
      </c>
      <c r="D125" s="143"/>
      <c r="E125" s="143"/>
      <c r="F125" s="143"/>
      <c r="G125" s="143"/>
      <c r="H125" s="143"/>
    </row>
    <row r="126" spans="2:8" ht="24">
      <c r="B126" s="134" t="s">
        <v>239</v>
      </c>
      <c r="C126" s="135"/>
      <c r="D126" s="135"/>
      <c r="E126" s="135"/>
      <c r="F126" s="135"/>
      <c r="G126" s="135"/>
      <c r="H126" s="135"/>
    </row>
    <row r="127" spans="2:8" ht="24">
      <c r="B127" s="152" t="s">
        <v>240</v>
      </c>
      <c r="C127" s="153"/>
      <c r="D127" s="153"/>
      <c r="E127" s="153"/>
      <c r="F127" s="153"/>
      <c r="G127" s="153"/>
      <c r="H127" s="153"/>
    </row>
    <row r="128" spans="2:8" ht="24">
      <c r="B128" s="152"/>
      <c r="C128" s="153"/>
      <c r="D128" s="153"/>
      <c r="E128" s="153"/>
      <c r="F128" s="153"/>
      <c r="G128" s="153"/>
      <c r="H128" s="153"/>
    </row>
    <row r="129" spans="2:8" ht="24">
      <c r="B129" s="152"/>
      <c r="C129" s="153"/>
      <c r="D129" s="153"/>
      <c r="E129" s="153"/>
      <c r="F129" s="153"/>
      <c r="G129" s="153"/>
      <c r="H129" s="153"/>
    </row>
    <row r="130" spans="2:8" ht="24">
      <c r="B130" s="152"/>
      <c r="C130" s="153"/>
      <c r="D130" s="153"/>
      <c r="E130" s="153"/>
      <c r="F130" s="153"/>
      <c r="G130" s="153"/>
      <c r="H130" s="153"/>
    </row>
    <row r="131" spans="2:8" ht="24">
      <c r="B131" s="152"/>
      <c r="C131" s="153"/>
      <c r="D131" s="153"/>
      <c r="E131" s="153"/>
      <c r="F131" s="153"/>
      <c r="G131" s="153"/>
      <c r="H131" s="153"/>
    </row>
    <row r="132" spans="2:8" ht="24">
      <c r="B132" s="152"/>
      <c r="C132" s="153"/>
      <c r="D132" s="153"/>
      <c r="E132" s="153"/>
      <c r="F132" s="153"/>
      <c r="G132" s="153"/>
      <c r="H132" s="153"/>
    </row>
  </sheetData>
  <mergeCells count="43">
    <mergeCell ref="B29:D29"/>
    <mergeCell ref="B105:D105"/>
    <mergeCell ref="B106:D106"/>
    <mergeCell ref="B70:D70"/>
    <mergeCell ref="B71:D71"/>
    <mergeCell ref="B68:E68"/>
    <mergeCell ref="B57:D57"/>
    <mergeCell ref="B69:D69"/>
    <mergeCell ref="B24:F24"/>
    <mergeCell ref="B16:D16"/>
    <mergeCell ref="B20:D20"/>
    <mergeCell ref="B25:D25"/>
    <mergeCell ref="B118:E118"/>
    <mergeCell ref="B77:D77"/>
    <mergeCell ref="B78:D78"/>
    <mergeCell ref="B72:D72"/>
    <mergeCell ref="B73:D73"/>
    <mergeCell ref="B74:D74"/>
    <mergeCell ref="B75:D75"/>
    <mergeCell ref="B76:D76"/>
    <mergeCell ref="B110:D110"/>
    <mergeCell ref="B98:F98"/>
    <mergeCell ref="B107:D107"/>
    <mergeCell ref="B108:D108"/>
    <mergeCell ref="B109:D109"/>
    <mergeCell ref="B102:E102"/>
    <mergeCell ref="B103:D103"/>
    <mergeCell ref="B104:D104"/>
    <mergeCell ref="B123:D123"/>
    <mergeCell ref="B82:D82"/>
    <mergeCell ref="B1:F1"/>
    <mergeCell ref="B33:F33"/>
    <mergeCell ref="B64:F64"/>
    <mergeCell ref="B79:D79"/>
    <mergeCell ref="B119:D119"/>
    <mergeCell ref="B120:D120"/>
    <mergeCell ref="B121:D121"/>
    <mergeCell ref="B80:D80"/>
    <mergeCell ref="B36:D36"/>
    <mergeCell ref="B6:D6"/>
    <mergeCell ref="B7:D7"/>
    <mergeCell ref="B10:D10"/>
    <mergeCell ref="B122:D122"/>
  </mergeCells>
  <pageMargins left="0.7" right="0.2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view="pageBreakPreview" topLeftCell="A25" zoomScale="120" zoomScaleNormal="120" zoomScaleSheetLayoutView="120" workbookViewId="0">
      <selection activeCell="C37" sqref="C37"/>
    </sheetView>
  </sheetViews>
  <sheetFormatPr defaultRowHeight="24"/>
  <cols>
    <col min="1" max="1" width="4.7109375" style="3" customWidth="1"/>
    <col min="2" max="2" width="4.5703125" style="3" customWidth="1"/>
    <col min="3" max="3" width="64" style="3" customWidth="1"/>
    <col min="4" max="4" width="7.42578125" style="3" customWidth="1"/>
    <col min="5" max="252" width="9.140625" style="3"/>
    <col min="253" max="253" width="5.85546875" style="3" customWidth="1"/>
    <col min="254" max="254" width="5.5703125" style="3" customWidth="1"/>
    <col min="255" max="255" width="69.28515625" style="3" customWidth="1"/>
    <col min="256" max="256" width="7.42578125" style="3" customWidth="1"/>
    <col min="257" max="508" width="9.140625" style="3"/>
    <col min="509" max="509" width="5.85546875" style="3" customWidth="1"/>
    <col min="510" max="510" width="5.5703125" style="3" customWidth="1"/>
    <col min="511" max="511" width="69.28515625" style="3" customWidth="1"/>
    <col min="512" max="512" width="7.42578125" style="3" customWidth="1"/>
    <col min="513" max="764" width="9.140625" style="3"/>
    <col min="765" max="765" width="5.85546875" style="3" customWidth="1"/>
    <col min="766" max="766" width="5.5703125" style="3" customWidth="1"/>
    <col min="767" max="767" width="69.28515625" style="3" customWidth="1"/>
    <col min="768" max="768" width="7.42578125" style="3" customWidth="1"/>
    <col min="769" max="1020" width="9.140625" style="3"/>
    <col min="1021" max="1021" width="5.85546875" style="3" customWidth="1"/>
    <col min="1022" max="1022" width="5.5703125" style="3" customWidth="1"/>
    <col min="1023" max="1023" width="69.28515625" style="3" customWidth="1"/>
    <col min="1024" max="1024" width="7.42578125" style="3" customWidth="1"/>
    <col min="1025" max="1276" width="9.140625" style="3"/>
    <col min="1277" max="1277" width="5.85546875" style="3" customWidth="1"/>
    <col min="1278" max="1278" width="5.5703125" style="3" customWidth="1"/>
    <col min="1279" max="1279" width="69.28515625" style="3" customWidth="1"/>
    <col min="1280" max="1280" width="7.42578125" style="3" customWidth="1"/>
    <col min="1281" max="1532" width="9.140625" style="3"/>
    <col min="1533" max="1533" width="5.85546875" style="3" customWidth="1"/>
    <col min="1534" max="1534" width="5.5703125" style="3" customWidth="1"/>
    <col min="1535" max="1535" width="69.28515625" style="3" customWidth="1"/>
    <col min="1536" max="1536" width="7.42578125" style="3" customWidth="1"/>
    <col min="1537" max="1788" width="9.140625" style="3"/>
    <col min="1789" max="1789" width="5.85546875" style="3" customWidth="1"/>
    <col min="1790" max="1790" width="5.5703125" style="3" customWidth="1"/>
    <col min="1791" max="1791" width="69.28515625" style="3" customWidth="1"/>
    <col min="1792" max="1792" width="7.42578125" style="3" customWidth="1"/>
    <col min="1793" max="2044" width="9.140625" style="3"/>
    <col min="2045" max="2045" width="5.85546875" style="3" customWidth="1"/>
    <col min="2046" max="2046" width="5.5703125" style="3" customWidth="1"/>
    <col min="2047" max="2047" width="69.28515625" style="3" customWidth="1"/>
    <col min="2048" max="2048" width="7.42578125" style="3" customWidth="1"/>
    <col min="2049" max="2300" width="9.140625" style="3"/>
    <col min="2301" max="2301" width="5.85546875" style="3" customWidth="1"/>
    <col min="2302" max="2302" width="5.5703125" style="3" customWidth="1"/>
    <col min="2303" max="2303" width="69.28515625" style="3" customWidth="1"/>
    <col min="2304" max="2304" width="7.42578125" style="3" customWidth="1"/>
    <col min="2305" max="2556" width="9.140625" style="3"/>
    <col min="2557" max="2557" width="5.85546875" style="3" customWidth="1"/>
    <col min="2558" max="2558" width="5.5703125" style="3" customWidth="1"/>
    <col min="2559" max="2559" width="69.28515625" style="3" customWidth="1"/>
    <col min="2560" max="2560" width="7.42578125" style="3" customWidth="1"/>
    <col min="2561" max="2812" width="9.140625" style="3"/>
    <col min="2813" max="2813" width="5.85546875" style="3" customWidth="1"/>
    <col min="2814" max="2814" width="5.5703125" style="3" customWidth="1"/>
    <col min="2815" max="2815" width="69.28515625" style="3" customWidth="1"/>
    <col min="2816" max="2816" width="7.42578125" style="3" customWidth="1"/>
    <col min="2817" max="3068" width="9.140625" style="3"/>
    <col min="3069" max="3069" width="5.85546875" style="3" customWidth="1"/>
    <col min="3070" max="3070" width="5.5703125" style="3" customWidth="1"/>
    <col min="3071" max="3071" width="69.28515625" style="3" customWidth="1"/>
    <col min="3072" max="3072" width="7.42578125" style="3" customWidth="1"/>
    <col min="3073" max="3324" width="9.140625" style="3"/>
    <col min="3325" max="3325" width="5.85546875" style="3" customWidth="1"/>
    <col min="3326" max="3326" width="5.5703125" style="3" customWidth="1"/>
    <col min="3327" max="3327" width="69.28515625" style="3" customWidth="1"/>
    <col min="3328" max="3328" width="7.42578125" style="3" customWidth="1"/>
    <col min="3329" max="3580" width="9.140625" style="3"/>
    <col min="3581" max="3581" width="5.85546875" style="3" customWidth="1"/>
    <col min="3582" max="3582" width="5.5703125" style="3" customWidth="1"/>
    <col min="3583" max="3583" width="69.28515625" style="3" customWidth="1"/>
    <col min="3584" max="3584" width="7.42578125" style="3" customWidth="1"/>
    <col min="3585" max="3836" width="9.140625" style="3"/>
    <col min="3837" max="3837" width="5.85546875" style="3" customWidth="1"/>
    <col min="3838" max="3838" width="5.5703125" style="3" customWidth="1"/>
    <col min="3839" max="3839" width="69.28515625" style="3" customWidth="1"/>
    <col min="3840" max="3840" width="7.42578125" style="3" customWidth="1"/>
    <col min="3841" max="4092" width="9.140625" style="3"/>
    <col min="4093" max="4093" width="5.85546875" style="3" customWidth="1"/>
    <col min="4094" max="4094" width="5.5703125" style="3" customWidth="1"/>
    <col min="4095" max="4095" width="69.28515625" style="3" customWidth="1"/>
    <col min="4096" max="4096" width="7.42578125" style="3" customWidth="1"/>
    <col min="4097" max="4348" width="9.140625" style="3"/>
    <col min="4349" max="4349" width="5.85546875" style="3" customWidth="1"/>
    <col min="4350" max="4350" width="5.5703125" style="3" customWidth="1"/>
    <col min="4351" max="4351" width="69.28515625" style="3" customWidth="1"/>
    <col min="4352" max="4352" width="7.42578125" style="3" customWidth="1"/>
    <col min="4353" max="4604" width="9.140625" style="3"/>
    <col min="4605" max="4605" width="5.85546875" style="3" customWidth="1"/>
    <col min="4606" max="4606" width="5.5703125" style="3" customWidth="1"/>
    <col min="4607" max="4607" width="69.28515625" style="3" customWidth="1"/>
    <col min="4608" max="4608" width="7.42578125" style="3" customWidth="1"/>
    <col min="4609" max="4860" width="9.140625" style="3"/>
    <col min="4861" max="4861" width="5.85546875" style="3" customWidth="1"/>
    <col min="4862" max="4862" width="5.5703125" style="3" customWidth="1"/>
    <col min="4863" max="4863" width="69.28515625" style="3" customWidth="1"/>
    <col min="4864" max="4864" width="7.42578125" style="3" customWidth="1"/>
    <col min="4865" max="5116" width="9.140625" style="3"/>
    <col min="5117" max="5117" width="5.85546875" style="3" customWidth="1"/>
    <col min="5118" max="5118" width="5.5703125" style="3" customWidth="1"/>
    <col min="5119" max="5119" width="69.28515625" style="3" customWidth="1"/>
    <col min="5120" max="5120" width="7.42578125" style="3" customWidth="1"/>
    <col min="5121" max="5372" width="9.140625" style="3"/>
    <col min="5373" max="5373" width="5.85546875" style="3" customWidth="1"/>
    <col min="5374" max="5374" width="5.5703125" style="3" customWidth="1"/>
    <col min="5375" max="5375" width="69.28515625" style="3" customWidth="1"/>
    <col min="5376" max="5376" width="7.42578125" style="3" customWidth="1"/>
    <col min="5377" max="5628" width="9.140625" style="3"/>
    <col min="5629" max="5629" width="5.85546875" style="3" customWidth="1"/>
    <col min="5630" max="5630" width="5.5703125" style="3" customWidth="1"/>
    <col min="5631" max="5631" width="69.28515625" style="3" customWidth="1"/>
    <col min="5632" max="5632" width="7.42578125" style="3" customWidth="1"/>
    <col min="5633" max="5884" width="9.140625" style="3"/>
    <col min="5885" max="5885" width="5.85546875" style="3" customWidth="1"/>
    <col min="5886" max="5886" width="5.5703125" style="3" customWidth="1"/>
    <col min="5887" max="5887" width="69.28515625" style="3" customWidth="1"/>
    <col min="5888" max="5888" width="7.42578125" style="3" customWidth="1"/>
    <col min="5889" max="6140" width="9.140625" style="3"/>
    <col min="6141" max="6141" width="5.85546875" style="3" customWidth="1"/>
    <col min="6142" max="6142" width="5.5703125" style="3" customWidth="1"/>
    <col min="6143" max="6143" width="69.28515625" style="3" customWidth="1"/>
    <col min="6144" max="6144" width="7.42578125" style="3" customWidth="1"/>
    <col min="6145" max="6396" width="9.140625" style="3"/>
    <col min="6397" max="6397" width="5.85546875" style="3" customWidth="1"/>
    <col min="6398" max="6398" width="5.5703125" style="3" customWidth="1"/>
    <col min="6399" max="6399" width="69.28515625" style="3" customWidth="1"/>
    <col min="6400" max="6400" width="7.42578125" style="3" customWidth="1"/>
    <col min="6401" max="6652" width="9.140625" style="3"/>
    <col min="6653" max="6653" width="5.85546875" style="3" customWidth="1"/>
    <col min="6654" max="6654" width="5.5703125" style="3" customWidth="1"/>
    <col min="6655" max="6655" width="69.28515625" style="3" customWidth="1"/>
    <col min="6656" max="6656" width="7.42578125" style="3" customWidth="1"/>
    <col min="6657" max="6908" width="9.140625" style="3"/>
    <col min="6909" max="6909" width="5.85546875" style="3" customWidth="1"/>
    <col min="6910" max="6910" width="5.5703125" style="3" customWidth="1"/>
    <col min="6911" max="6911" width="69.28515625" style="3" customWidth="1"/>
    <col min="6912" max="6912" width="7.42578125" style="3" customWidth="1"/>
    <col min="6913" max="7164" width="9.140625" style="3"/>
    <col min="7165" max="7165" width="5.85546875" style="3" customWidth="1"/>
    <col min="7166" max="7166" width="5.5703125" style="3" customWidth="1"/>
    <col min="7167" max="7167" width="69.28515625" style="3" customWidth="1"/>
    <col min="7168" max="7168" width="7.42578125" style="3" customWidth="1"/>
    <col min="7169" max="7420" width="9.140625" style="3"/>
    <col min="7421" max="7421" width="5.85546875" style="3" customWidth="1"/>
    <col min="7422" max="7422" width="5.5703125" style="3" customWidth="1"/>
    <col min="7423" max="7423" width="69.28515625" style="3" customWidth="1"/>
    <col min="7424" max="7424" width="7.42578125" style="3" customWidth="1"/>
    <col min="7425" max="7676" width="9.140625" style="3"/>
    <col min="7677" max="7677" width="5.85546875" style="3" customWidth="1"/>
    <col min="7678" max="7678" width="5.5703125" style="3" customWidth="1"/>
    <col min="7679" max="7679" width="69.28515625" style="3" customWidth="1"/>
    <col min="7680" max="7680" width="7.42578125" style="3" customWidth="1"/>
    <col min="7681" max="7932" width="9.140625" style="3"/>
    <col min="7933" max="7933" width="5.85546875" style="3" customWidth="1"/>
    <col min="7934" max="7934" width="5.5703125" style="3" customWidth="1"/>
    <col min="7935" max="7935" width="69.28515625" style="3" customWidth="1"/>
    <col min="7936" max="7936" width="7.42578125" style="3" customWidth="1"/>
    <col min="7937" max="8188" width="9.140625" style="3"/>
    <col min="8189" max="8189" width="5.85546875" style="3" customWidth="1"/>
    <col min="8190" max="8190" width="5.5703125" style="3" customWidth="1"/>
    <col min="8191" max="8191" width="69.28515625" style="3" customWidth="1"/>
    <col min="8192" max="8192" width="7.42578125" style="3" customWidth="1"/>
    <col min="8193" max="8444" width="9.140625" style="3"/>
    <col min="8445" max="8445" width="5.85546875" style="3" customWidth="1"/>
    <col min="8446" max="8446" width="5.5703125" style="3" customWidth="1"/>
    <col min="8447" max="8447" width="69.28515625" style="3" customWidth="1"/>
    <col min="8448" max="8448" width="7.42578125" style="3" customWidth="1"/>
    <col min="8449" max="8700" width="9.140625" style="3"/>
    <col min="8701" max="8701" width="5.85546875" style="3" customWidth="1"/>
    <col min="8702" max="8702" width="5.5703125" style="3" customWidth="1"/>
    <col min="8703" max="8703" width="69.28515625" style="3" customWidth="1"/>
    <col min="8704" max="8704" width="7.42578125" style="3" customWidth="1"/>
    <col min="8705" max="8956" width="9.140625" style="3"/>
    <col min="8957" max="8957" width="5.85546875" style="3" customWidth="1"/>
    <col min="8958" max="8958" width="5.5703125" style="3" customWidth="1"/>
    <col min="8959" max="8959" width="69.28515625" style="3" customWidth="1"/>
    <col min="8960" max="8960" width="7.42578125" style="3" customWidth="1"/>
    <col min="8961" max="9212" width="9.140625" style="3"/>
    <col min="9213" max="9213" width="5.85546875" style="3" customWidth="1"/>
    <col min="9214" max="9214" width="5.5703125" style="3" customWidth="1"/>
    <col min="9215" max="9215" width="69.28515625" style="3" customWidth="1"/>
    <col min="9216" max="9216" width="7.42578125" style="3" customWidth="1"/>
    <col min="9217" max="9468" width="9.140625" style="3"/>
    <col min="9469" max="9469" width="5.85546875" style="3" customWidth="1"/>
    <col min="9470" max="9470" width="5.5703125" style="3" customWidth="1"/>
    <col min="9471" max="9471" width="69.28515625" style="3" customWidth="1"/>
    <col min="9472" max="9472" width="7.42578125" style="3" customWidth="1"/>
    <col min="9473" max="9724" width="9.140625" style="3"/>
    <col min="9725" max="9725" width="5.85546875" style="3" customWidth="1"/>
    <col min="9726" max="9726" width="5.5703125" style="3" customWidth="1"/>
    <col min="9727" max="9727" width="69.28515625" style="3" customWidth="1"/>
    <col min="9728" max="9728" width="7.42578125" style="3" customWidth="1"/>
    <col min="9729" max="9980" width="9.140625" style="3"/>
    <col min="9981" max="9981" width="5.85546875" style="3" customWidth="1"/>
    <col min="9982" max="9982" width="5.5703125" style="3" customWidth="1"/>
    <col min="9983" max="9983" width="69.28515625" style="3" customWidth="1"/>
    <col min="9984" max="9984" width="7.42578125" style="3" customWidth="1"/>
    <col min="9985" max="10236" width="9.140625" style="3"/>
    <col min="10237" max="10237" width="5.85546875" style="3" customWidth="1"/>
    <col min="10238" max="10238" width="5.5703125" style="3" customWidth="1"/>
    <col min="10239" max="10239" width="69.28515625" style="3" customWidth="1"/>
    <col min="10240" max="10240" width="7.42578125" style="3" customWidth="1"/>
    <col min="10241" max="10492" width="9.140625" style="3"/>
    <col min="10493" max="10493" width="5.85546875" style="3" customWidth="1"/>
    <col min="10494" max="10494" width="5.5703125" style="3" customWidth="1"/>
    <col min="10495" max="10495" width="69.28515625" style="3" customWidth="1"/>
    <col min="10496" max="10496" width="7.42578125" style="3" customWidth="1"/>
    <col min="10497" max="10748" width="9.140625" style="3"/>
    <col min="10749" max="10749" width="5.85546875" style="3" customWidth="1"/>
    <col min="10750" max="10750" width="5.5703125" style="3" customWidth="1"/>
    <col min="10751" max="10751" width="69.28515625" style="3" customWidth="1"/>
    <col min="10752" max="10752" width="7.42578125" style="3" customWidth="1"/>
    <col min="10753" max="11004" width="9.140625" style="3"/>
    <col min="11005" max="11005" width="5.85546875" style="3" customWidth="1"/>
    <col min="11006" max="11006" width="5.5703125" style="3" customWidth="1"/>
    <col min="11007" max="11007" width="69.28515625" style="3" customWidth="1"/>
    <col min="11008" max="11008" width="7.42578125" style="3" customWidth="1"/>
    <col min="11009" max="11260" width="9.140625" style="3"/>
    <col min="11261" max="11261" width="5.85546875" style="3" customWidth="1"/>
    <col min="11262" max="11262" width="5.5703125" style="3" customWidth="1"/>
    <col min="11263" max="11263" width="69.28515625" style="3" customWidth="1"/>
    <col min="11264" max="11264" width="7.42578125" style="3" customWidth="1"/>
    <col min="11265" max="11516" width="9.140625" style="3"/>
    <col min="11517" max="11517" width="5.85546875" style="3" customWidth="1"/>
    <col min="11518" max="11518" width="5.5703125" style="3" customWidth="1"/>
    <col min="11519" max="11519" width="69.28515625" style="3" customWidth="1"/>
    <col min="11520" max="11520" width="7.42578125" style="3" customWidth="1"/>
    <col min="11521" max="11772" width="9.140625" style="3"/>
    <col min="11773" max="11773" width="5.85546875" style="3" customWidth="1"/>
    <col min="11774" max="11774" width="5.5703125" style="3" customWidth="1"/>
    <col min="11775" max="11775" width="69.28515625" style="3" customWidth="1"/>
    <col min="11776" max="11776" width="7.42578125" style="3" customWidth="1"/>
    <col min="11777" max="12028" width="9.140625" style="3"/>
    <col min="12029" max="12029" width="5.85546875" style="3" customWidth="1"/>
    <col min="12030" max="12030" width="5.5703125" style="3" customWidth="1"/>
    <col min="12031" max="12031" width="69.28515625" style="3" customWidth="1"/>
    <col min="12032" max="12032" width="7.42578125" style="3" customWidth="1"/>
    <col min="12033" max="12284" width="9.140625" style="3"/>
    <col min="12285" max="12285" width="5.85546875" style="3" customWidth="1"/>
    <col min="12286" max="12286" width="5.5703125" style="3" customWidth="1"/>
    <col min="12287" max="12287" width="69.28515625" style="3" customWidth="1"/>
    <col min="12288" max="12288" width="7.42578125" style="3" customWidth="1"/>
    <col min="12289" max="12540" width="9.140625" style="3"/>
    <col min="12541" max="12541" width="5.85546875" style="3" customWidth="1"/>
    <col min="12542" max="12542" width="5.5703125" style="3" customWidth="1"/>
    <col min="12543" max="12543" width="69.28515625" style="3" customWidth="1"/>
    <col min="12544" max="12544" width="7.42578125" style="3" customWidth="1"/>
    <col min="12545" max="12796" width="9.140625" style="3"/>
    <col min="12797" max="12797" width="5.85546875" style="3" customWidth="1"/>
    <col min="12798" max="12798" width="5.5703125" style="3" customWidth="1"/>
    <col min="12799" max="12799" width="69.28515625" style="3" customWidth="1"/>
    <col min="12800" max="12800" width="7.42578125" style="3" customWidth="1"/>
    <col min="12801" max="13052" width="9.140625" style="3"/>
    <col min="13053" max="13053" width="5.85546875" style="3" customWidth="1"/>
    <col min="13054" max="13054" width="5.5703125" style="3" customWidth="1"/>
    <col min="13055" max="13055" width="69.28515625" style="3" customWidth="1"/>
    <col min="13056" max="13056" width="7.42578125" style="3" customWidth="1"/>
    <col min="13057" max="13308" width="9.140625" style="3"/>
    <col min="13309" max="13309" width="5.85546875" style="3" customWidth="1"/>
    <col min="13310" max="13310" width="5.5703125" style="3" customWidth="1"/>
    <col min="13311" max="13311" width="69.28515625" style="3" customWidth="1"/>
    <col min="13312" max="13312" width="7.42578125" style="3" customWidth="1"/>
    <col min="13313" max="13564" width="9.140625" style="3"/>
    <col min="13565" max="13565" width="5.85546875" style="3" customWidth="1"/>
    <col min="13566" max="13566" width="5.5703125" style="3" customWidth="1"/>
    <col min="13567" max="13567" width="69.28515625" style="3" customWidth="1"/>
    <col min="13568" max="13568" width="7.42578125" style="3" customWidth="1"/>
    <col min="13569" max="13820" width="9.140625" style="3"/>
    <col min="13821" max="13821" width="5.85546875" style="3" customWidth="1"/>
    <col min="13822" max="13822" width="5.5703125" style="3" customWidth="1"/>
    <col min="13823" max="13823" width="69.28515625" style="3" customWidth="1"/>
    <col min="13824" max="13824" width="7.42578125" style="3" customWidth="1"/>
    <col min="13825" max="14076" width="9.140625" style="3"/>
    <col min="14077" max="14077" width="5.85546875" style="3" customWidth="1"/>
    <col min="14078" max="14078" width="5.5703125" style="3" customWidth="1"/>
    <col min="14079" max="14079" width="69.28515625" style="3" customWidth="1"/>
    <col min="14080" max="14080" width="7.42578125" style="3" customWidth="1"/>
    <col min="14081" max="14332" width="9.140625" style="3"/>
    <col min="14333" max="14333" width="5.85546875" style="3" customWidth="1"/>
    <col min="14334" max="14334" width="5.5703125" style="3" customWidth="1"/>
    <col min="14335" max="14335" width="69.28515625" style="3" customWidth="1"/>
    <col min="14336" max="14336" width="7.42578125" style="3" customWidth="1"/>
    <col min="14337" max="14588" width="9.140625" style="3"/>
    <col min="14589" max="14589" width="5.85546875" style="3" customWidth="1"/>
    <col min="14590" max="14590" width="5.5703125" style="3" customWidth="1"/>
    <col min="14591" max="14591" width="69.28515625" style="3" customWidth="1"/>
    <col min="14592" max="14592" width="7.42578125" style="3" customWidth="1"/>
    <col min="14593" max="14844" width="9.140625" style="3"/>
    <col min="14845" max="14845" width="5.85546875" style="3" customWidth="1"/>
    <col min="14846" max="14846" width="5.5703125" style="3" customWidth="1"/>
    <col min="14847" max="14847" width="69.28515625" style="3" customWidth="1"/>
    <col min="14848" max="14848" width="7.42578125" style="3" customWidth="1"/>
    <col min="14849" max="15100" width="9.140625" style="3"/>
    <col min="15101" max="15101" width="5.85546875" style="3" customWidth="1"/>
    <col min="15102" max="15102" width="5.5703125" style="3" customWidth="1"/>
    <col min="15103" max="15103" width="69.28515625" style="3" customWidth="1"/>
    <col min="15104" max="15104" width="7.42578125" style="3" customWidth="1"/>
    <col min="15105" max="15356" width="9.140625" style="3"/>
    <col min="15357" max="15357" width="5.85546875" style="3" customWidth="1"/>
    <col min="15358" max="15358" width="5.5703125" style="3" customWidth="1"/>
    <col min="15359" max="15359" width="69.28515625" style="3" customWidth="1"/>
    <col min="15360" max="15360" width="7.42578125" style="3" customWidth="1"/>
    <col min="15361" max="15612" width="9.140625" style="3"/>
    <col min="15613" max="15613" width="5.85546875" style="3" customWidth="1"/>
    <col min="15614" max="15614" width="5.5703125" style="3" customWidth="1"/>
    <col min="15615" max="15615" width="69.28515625" style="3" customWidth="1"/>
    <col min="15616" max="15616" width="7.42578125" style="3" customWidth="1"/>
    <col min="15617" max="15868" width="9.140625" style="3"/>
    <col min="15869" max="15869" width="5.85546875" style="3" customWidth="1"/>
    <col min="15870" max="15870" width="5.5703125" style="3" customWidth="1"/>
    <col min="15871" max="15871" width="69.28515625" style="3" customWidth="1"/>
    <col min="15872" max="15872" width="7.42578125" style="3" customWidth="1"/>
    <col min="15873" max="16124" width="9.140625" style="3"/>
    <col min="16125" max="16125" width="5.85546875" style="3" customWidth="1"/>
    <col min="16126" max="16126" width="5.5703125" style="3" customWidth="1"/>
    <col min="16127" max="16127" width="69.28515625" style="3" customWidth="1"/>
    <col min="16128" max="16128" width="7.42578125" style="3" customWidth="1"/>
    <col min="16129" max="16384" width="9.140625" style="3"/>
  </cols>
  <sheetData>
    <row r="1" spans="1:4" ht="21" customHeight="1">
      <c r="A1" s="326" t="s">
        <v>107</v>
      </c>
      <c r="B1" s="326"/>
      <c r="C1" s="326"/>
      <c r="D1" s="326"/>
    </row>
    <row r="2" spans="1:4" ht="21" customHeight="1">
      <c r="A2" s="47"/>
      <c r="B2" s="47"/>
      <c r="C2" s="47"/>
    </row>
    <row r="3" spans="1:4">
      <c r="A3" s="4" t="s">
        <v>25</v>
      </c>
    </row>
    <row r="4" spans="1:4" s="53" customFormat="1">
      <c r="A4" s="4"/>
      <c r="B4" s="415" t="s">
        <v>83</v>
      </c>
      <c r="C4" s="415"/>
    </row>
    <row r="5" spans="1:4">
      <c r="B5" s="50" t="s">
        <v>26</v>
      </c>
      <c r="C5" s="125" t="s">
        <v>4</v>
      </c>
      <c r="D5" s="50" t="s">
        <v>27</v>
      </c>
    </row>
    <row r="6" spans="1:4">
      <c r="B6" s="258">
        <v>1</v>
      </c>
      <c r="C6" s="237" t="s">
        <v>144</v>
      </c>
      <c r="D6" s="257">
        <v>3</v>
      </c>
    </row>
    <row r="7" spans="1:4">
      <c r="B7" s="258">
        <v>2</v>
      </c>
      <c r="C7" s="228" t="s">
        <v>133</v>
      </c>
      <c r="D7" s="7">
        <v>3</v>
      </c>
    </row>
    <row r="8" spans="1:4">
      <c r="B8" s="416">
        <v>3</v>
      </c>
      <c r="C8" s="420" t="s">
        <v>228</v>
      </c>
      <c r="D8" s="418">
        <v>1</v>
      </c>
    </row>
    <row r="9" spans="1:4">
      <c r="B9" s="417"/>
      <c r="C9" s="421"/>
      <c r="D9" s="419"/>
    </row>
    <row r="10" spans="1:4" ht="24" customHeight="1">
      <c r="B10" s="174">
        <v>4</v>
      </c>
      <c r="C10" s="230" t="s">
        <v>136</v>
      </c>
      <c r="D10" s="174">
        <v>1</v>
      </c>
    </row>
    <row r="11" spans="1:4">
      <c r="B11" s="7">
        <v>5</v>
      </c>
      <c r="C11" s="223" t="s">
        <v>308</v>
      </c>
      <c r="D11" s="229">
        <v>1</v>
      </c>
    </row>
    <row r="12" spans="1:4">
      <c r="B12" s="416">
        <v>6</v>
      </c>
      <c r="C12" s="259" t="s">
        <v>309</v>
      </c>
      <c r="D12" s="418">
        <v>1</v>
      </c>
    </row>
    <row r="13" spans="1:4">
      <c r="B13" s="422"/>
      <c r="C13" s="260" t="s">
        <v>143</v>
      </c>
      <c r="D13" s="423"/>
    </row>
    <row r="14" spans="1:4">
      <c r="B14" s="417"/>
      <c r="C14" s="261" t="s">
        <v>142</v>
      </c>
      <c r="D14" s="419"/>
    </row>
    <row r="15" spans="1:4">
      <c r="B15" s="174">
        <v>7</v>
      </c>
      <c r="C15" s="230" t="s">
        <v>275</v>
      </c>
      <c r="D15" s="174">
        <v>1</v>
      </c>
    </row>
    <row r="16" spans="1:4">
      <c r="B16" s="424" t="s">
        <v>3</v>
      </c>
      <c r="C16" s="425"/>
      <c r="D16" s="50">
        <f>SUM(D6:D15)</f>
        <v>11</v>
      </c>
    </row>
    <row r="18" spans="1:4" s="53" customFormat="1">
      <c r="B18" s="53" t="s">
        <v>84</v>
      </c>
    </row>
    <row r="19" spans="1:4">
      <c r="B19" s="50" t="s">
        <v>26</v>
      </c>
      <c r="C19" s="50" t="s">
        <v>4</v>
      </c>
      <c r="D19" s="50" t="s">
        <v>27</v>
      </c>
    </row>
    <row r="20" spans="1:4">
      <c r="B20" s="7">
        <v>1</v>
      </c>
      <c r="C20" s="223" t="s">
        <v>129</v>
      </c>
      <c r="D20" s="7">
        <v>1</v>
      </c>
    </row>
    <row r="21" spans="1:4">
      <c r="B21" s="7">
        <v>2</v>
      </c>
      <c r="C21" s="223" t="s">
        <v>310</v>
      </c>
      <c r="D21" s="7">
        <v>1</v>
      </c>
    </row>
    <row r="22" spans="1:4">
      <c r="A22" s="5"/>
      <c r="B22" s="424" t="s">
        <v>3</v>
      </c>
      <c r="C22" s="426"/>
      <c r="D22" s="50">
        <f>SUM(D20:D21)</f>
        <v>2</v>
      </c>
    </row>
    <row r="23" spans="1:4">
      <c r="A23" s="5"/>
      <c r="B23" s="28"/>
      <c r="C23" s="5"/>
      <c r="D23" s="28"/>
    </row>
    <row r="24" spans="1:4">
      <c r="A24" s="5"/>
      <c r="B24" s="28"/>
      <c r="C24" s="5"/>
      <c r="D24" s="28"/>
    </row>
    <row r="25" spans="1:4">
      <c r="A25" s="326"/>
      <c r="B25" s="326"/>
      <c r="C25" s="326"/>
      <c r="D25" s="326"/>
    </row>
    <row r="32" spans="1:4">
      <c r="A32" s="326" t="s">
        <v>108</v>
      </c>
      <c r="B32" s="326"/>
      <c r="C32" s="326"/>
      <c r="D32" s="326"/>
    </row>
    <row r="34" spans="2:4" s="53" customFormat="1">
      <c r="B34" s="53">
        <v>4.5</v>
      </c>
      <c r="C34" s="53" t="s">
        <v>102</v>
      </c>
    </row>
    <row r="35" spans="2:4" s="53" customFormat="1">
      <c r="C35" s="53" t="s">
        <v>103</v>
      </c>
    </row>
    <row r="36" spans="2:4">
      <c r="B36" s="50" t="s">
        <v>26</v>
      </c>
      <c r="C36" s="125" t="s">
        <v>4</v>
      </c>
      <c r="D36" s="50" t="s">
        <v>27</v>
      </c>
    </row>
    <row r="37" spans="2:4">
      <c r="B37" s="416">
        <v>1</v>
      </c>
      <c r="C37" s="289" t="s">
        <v>140</v>
      </c>
      <c r="D37" s="418">
        <v>1</v>
      </c>
    </row>
    <row r="38" spans="2:4">
      <c r="B38" s="417"/>
      <c r="C38" s="290" t="s">
        <v>141</v>
      </c>
      <c r="D38" s="419"/>
    </row>
    <row r="39" spans="2:4">
      <c r="B39" s="416">
        <v>2</v>
      </c>
      <c r="C39" s="291" t="s">
        <v>312</v>
      </c>
      <c r="D39" s="418">
        <v>1</v>
      </c>
    </row>
    <row r="40" spans="2:4">
      <c r="B40" s="422"/>
      <c r="C40" s="260" t="s">
        <v>311</v>
      </c>
      <c r="D40" s="423"/>
    </row>
    <row r="41" spans="2:4">
      <c r="B41" s="417"/>
      <c r="C41" s="261" t="s">
        <v>145</v>
      </c>
      <c r="D41" s="419"/>
    </row>
    <row r="42" spans="2:4">
      <c r="B42" s="238">
        <v>3</v>
      </c>
      <c r="C42" s="228" t="s">
        <v>146</v>
      </c>
      <c r="D42" s="239">
        <v>1</v>
      </c>
    </row>
    <row r="43" spans="2:4">
      <c r="B43" s="51"/>
      <c r="C43" s="52" t="s">
        <v>3</v>
      </c>
      <c r="D43" s="50">
        <f>SUM(D37:D42)</f>
        <v>3</v>
      </c>
    </row>
  </sheetData>
  <mergeCells count="15">
    <mergeCell ref="B37:B38"/>
    <mergeCell ref="D37:D38"/>
    <mergeCell ref="B12:B14"/>
    <mergeCell ref="D12:D14"/>
    <mergeCell ref="B39:B41"/>
    <mergeCell ref="D39:D41"/>
    <mergeCell ref="B16:C16"/>
    <mergeCell ref="B22:C22"/>
    <mergeCell ref="A32:D32"/>
    <mergeCell ref="B4:C4"/>
    <mergeCell ref="A1:D1"/>
    <mergeCell ref="B8:B9"/>
    <mergeCell ref="D8:D9"/>
    <mergeCell ref="A25:D25"/>
    <mergeCell ref="C8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Sheet1</vt:lpstr>
      <vt:lpstr>DATA</vt:lpstr>
      <vt:lpstr>บทสรุป</vt:lpstr>
      <vt:lpstr>ตาราง 1-2</vt:lpstr>
      <vt:lpstr>ตาราง 3</vt:lpstr>
      <vt:lpstr>ตาราง 4</vt:lpstr>
      <vt:lpstr>ตาราง 5-6</vt:lpstr>
      <vt:lpstr>ตอนที่ 4</vt:lpstr>
      <vt:lpstr>ข้อเสนอแนะ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2020-01-09T08:11:49Z</cp:lastPrinted>
  <dcterms:created xsi:type="dcterms:W3CDTF">2014-10-15T08:34:52Z</dcterms:created>
  <dcterms:modified xsi:type="dcterms:W3CDTF">2020-01-09T08:26:03Z</dcterms:modified>
</cp:coreProperties>
</file>