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5125" windowHeight="12000" firstSheet="3" activeTab="6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สรุปรวม" sheetId="8" r:id="rId6"/>
    <sheet name="บทสรุปผู้บริหาร" sheetId="7" r:id="rId7"/>
  </sheets>
  <definedNames>
    <definedName name="_xlnm._FilterDatabase" localSheetId="1" hidden="1">'EPE (Elementary 2)'!$F$1:$F$94</definedName>
    <definedName name="_xlnm._FilterDatabase" localSheetId="2" hidden="1">'EPE (Intermediate)'!$H$1:$H$46</definedName>
    <definedName name="_xlnm._FilterDatabase" localSheetId="3" hidden="1">'EPE (Pre-Intermediate)'!$G$1:$G$50</definedName>
    <definedName name="_xlnm._FilterDatabase" localSheetId="4" hidden="1">'EPE (Starter 2)'!$F$1:$F$92</definedName>
  </definedNames>
  <calcPr calcId="162913"/>
</workbook>
</file>

<file path=xl/calcChain.xml><?xml version="1.0" encoding="utf-8"?>
<calcChain xmlns="http://schemas.openxmlformats.org/spreadsheetml/2006/main">
  <c r="C467" i="8" l="1"/>
  <c r="C468" i="8"/>
  <c r="C469" i="8"/>
  <c r="C466" i="8"/>
  <c r="B470" i="8"/>
  <c r="C470" i="8" s="1"/>
  <c r="C462" i="8"/>
  <c r="B459" i="8"/>
  <c r="C450" i="8"/>
  <c r="C445" i="8"/>
  <c r="C446" i="8"/>
  <c r="C447" i="8"/>
  <c r="C448" i="8"/>
  <c r="C444" i="8"/>
  <c r="B451" i="8"/>
  <c r="C451" i="8" s="1"/>
  <c r="C435" i="8"/>
  <c r="B435" i="8"/>
  <c r="C432" i="8"/>
  <c r="B432" i="8"/>
  <c r="C410" i="8"/>
  <c r="C409" i="8"/>
  <c r="C408" i="8"/>
  <c r="C407" i="8"/>
  <c r="C406" i="8"/>
  <c r="C405" i="8"/>
  <c r="C404" i="8"/>
  <c r="C403" i="8"/>
  <c r="C402" i="8"/>
  <c r="C401" i="8"/>
  <c r="B410" i="8"/>
  <c r="B409" i="8"/>
  <c r="B408" i="8"/>
  <c r="B407" i="8"/>
  <c r="B406" i="8"/>
  <c r="B405" i="8"/>
  <c r="B404" i="8"/>
  <c r="B403" i="8"/>
  <c r="B402" i="8"/>
  <c r="B401" i="8"/>
  <c r="C377" i="8"/>
  <c r="B377" i="8"/>
  <c r="C374" i="8"/>
  <c r="B374" i="8"/>
  <c r="C353" i="8"/>
  <c r="C352" i="8"/>
  <c r="C351" i="8"/>
  <c r="C350" i="8"/>
  <c r="C349" i="8"/>
  <c r="C348" i="8"/>
  <c r="C347" i="8"/>
  <c r="C346" i="8"/>
  <c r="C345" i="8"/>
  <c r="C344" i="8"/>
  <c r="B353" i="8"/>
  <c r="B352" i="8"/>
  <c r="B351" i="8"/>
  <c r="B350" i="8"/>
  <c r="B349" i="8"/>
  <c r="B348" i="8"/>
  <c r="B347" i="8"/>
  <c r="B346" i="8"/>
  <c r="B345" i="8"/>
  <c r="B344" i="8"/>
  <c r="C312" i="8"/>
  <c r="B312" i="8"/>
  <c r="C309" i="8"/>
  <c r="B309" i="8"/>
  <c r="C287" i="8"/>
  <c r="C286" i="8"/>
  <c r="C285" i="8"/>
  <c r="C284" i="8"/>
  <c r="C283" i="8"/>
  <c r="C282" i="8"/>
  <c r="C281" i="8"/>
  <c r="C280" i="8"/>
  <c r="C279" i="8"/>
  <c r="C278" i="8"/>
  <c r="B287" i="8"/>
  <c r="B286" i="8"/>
  <c r="B285" i="8"/>
  <c r="B284" i="8"/>
  <c r="B283" i="8"/>
  <c r="B282" i="8"/>
  <c r="B281" i="8"/>
  <c r="B280" i="8"/>
  <c r="B279" i="8"/>
  <c r="B278" i="8"/>
  <c r="B354" i="8" l="1"/>
  <c r="B411" i="8"/>
  <c r="C411" i="8"/>
  <c r="C354" i="8"/>
  <c r="C288" i="8"/>
  <c r="B288" i="8"/>
  <c r="C247" i="8"/>
  <c r="B247" i="8"/>
  <c r="C244" i="8"/>
  <c r="B244" i="8"/>
  <c r="C222" i="8"/>
  <c r="C221" i="8"/>
  <c r="C220" i="8"/>
  <c r="C219" i="8"/>
  <c r="C218" i="8"/>
  <c r="C217" i="8"/>
  <c r="C216" i="8"/>
  <c r="C215" i="8"/>
  <c r="C214" i="8"/>
  <c r="C213" i="8"/>
  <c r="B222" i="8"/>
  <c r="B221" i="8"/>
  <c r="B220" i="8"/>
  <c r="B219" i="8"/>
  <c r="B218" i="8"/>
  <c r="B217" i="8"/>
  <c r="B216" i="8"/>
  <c r="B215" i="8"/>
  <c r="B214" i="8"/>
  <c r="B213" i="8"/>
  <c r="I52" i="2"/>
  <c r="C184" i="8"/>
  <c r="C185" i="8"/>
  <c r="C186" i="8"/>
  <c r="C187" i="8"/>
  <c r="C188" i="8"/>
  <c r="C189" i="8"/>
  <c r="C190" i="8"/>
  <c r="C191" i="8"/>
  <c r="C192" i="8"/>
  <c r="C193" i="8"/>
  <c r="C183" i="8"/>
  <c r="B194" i="8"/>
  <c r="C194" i="8" s="1"/>
  <c r="C176" i="8"/>
  <c r="C177" i="8"/>
  <c r="C178" i="8"/>
  <c r="C179" i="8"/>
  <c r="C180" i="8"/>
  <c r="C175" i="8"/>
  <c r="C171" i="8"/>
  <c r="C172" i="8"/>
  <c r="C173" i="8"/>
  <c r="C170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55" i="8"/>
  <c r="C111" i="8"/>
  <c r="C112" i="8"/>
  <c r="C113" i="8"/>
  <c r="C114" i="8"/>
  <c r="C115" i="8"/>
  <c r="C116" i="8"/>
  <c r="C117" i="8"/>
  <c r="C110" i="8"/>
  <c r="C101" i="8"/>
  <c r="C102" i="8"/>
  <c r="C103" i="8"/>
  <c r="C100" i="8"/>
  <c r="C98" i="8"/>
  <c r="C92" i="8"/>
  <c r="C93" i="8"/>
  <c r="C94" i="8"/>
  <c r="C95" i="8"/>
  <c r="C96" i="8"/>
  <c r="C97" i="8"/>
  <c r="C91" i="8"/>
  <c r="B118" i="8"/>
  <c r="C118" i="8" s="1"/>
  <c r="C79" i="8"/>
  <c r="C78" i="8"/>
  <c r="C76" i="8"/>
  <c r="C75" i="8"/>
  <c r="C72" i="8"/>
  <c r="C70" i="8"/>
  <c r="C69" i="8"/>
  <c r="C53" i="8"/>
  <c r="C54" i="8"/>
  <c r="C55" i="8"/>
  <c r="C52" i="8"/>
  <c r="C49" i="8"/>
  <c r="C50" i="8"/>
  <c r="C48" i="8"/>
  <c r="C44" i="8"/>
  <c r="C45" i="8"/>
  <c r="C46" i="8"/>
  <c r="C43" i="8"/>
  <c r="C39" i="8"/>
  <c r="C40" i="8"/>
  <c r="C41" i="8"/>
  <c r="C38" i="8"/>
  <c r="C26" i="8"/>
  <c r="C25" i="8"/>
  <c r="C23" i="8"/>
  <c r="C22" i="8"/>
  <c r="C20" i="8"/>
  <c r="C19" i="8"/>
  <c r="C17" i="8"/>
  <c r="C16" i="8"/>
  <c r="B89" i="5"/>
  <c r="B88" i="5"/>
  <c r="B87" i="5"/>
  <c r="B86" i="5"/>
  <c r="B85" i="5"/>
  <c r="B84" i="5"/>
  <c r="B83" i="5"/>
  <c r="B82" i="5"/>
  <c r="B81" i="5"/>
  <c r="B80" i="5"/>
  <c r="B79" i="5"/>
  <c r="B78" i="5"/>
  <c r="B75" i="5"/>
  <c r="B74" i="5"/>
  <c r="B73" i="5"/>
  <c r="B72" i="5"/>
  <c r="B71" i="5"/>
  <c r="B69" i="5"/>
  <c r="B70" i="5"/>
  <c r="B68" i="5"/>
  <c r="B65" i="5"/>
  <c r="B64" i="5"/>
  <c r="B55" i="5"/>
  <c r="B54" i="5"/>
  <c r="C223" i="8" l="1"/>
  <c r="B223" i="8"/>
  <c r="B76" i="5"/>
  <c r="B49" i="4"/>
  <c r="B48" i="4"/>
  <c r="B47" i="4"/>
  <c r="B46" i="4"/>
  <c r="B45" i="4"/>
  <c r="B39" i="4"/>
  <c r="B38" i="4"/>
  <c r="B41" i="4"/>
  <c r="B40" i="4"/>
  <c r="B44" i="4"/>
  <c r="B50" i="4" s="1"/>
  <c r="B35" i="4"/>
  <c r="B34" i="4"/>
  <c r="B25" i="4"/>
  <c r="B26" i="4"/>
  <c r="B46" i="3"/>
  <c r="B45" i="3"/>
  <c r="B44" i="3"/>
  <c r="B43" i="3"/>
  <c r="B42" i="3"/>
  <c r="B33" i="3"/>
  <c r="B32" i="3"/>
  <c r="B39" i="3"/>
  <c r="B38" i="3"/>
  <c r="B37" i="3"/>
  <c r="B36" i="3"/>
  <c r="B23" i="3"/>
  <c r="B22" i="3"/>
  <c r="B91" i="2"/>
  <c r="B92" i="2"/>
  <c r="B94" i="2"/>
  <c r="B93" i="2"/>
  <c r="B90" i="2"/>
  <c r="B89" i="2"/>
  <c r="B88" i="2"/>
  <c r="B87" i="2"/>
  <c r="B86" i="2"/>
  <c r="B85" i="2"/>
  <c r="B84" i="2"/>
  <c r="B83" i="2"/>
  <c r="B82" i="2"/>
  <c r="B81" i="2"/>
  <c r="B71" i="2"/>
  <c r="B78" i="2"/>
  <c r="B77" i="2"/>
  <c r="B76" i="2"/>
  <c r="B72" i="2"/>
  <c r="B75" i="2"/>
  <c r="B74" i="2"/>
  <c r="B73" i="2"/>
  <c r="B68" i="2"/>
  <c r="B67" i="2"/>
  <c r="B65" i="2"/>
  <c r="B58" i="2"/>
  <c r="B57" i="2"/>
  <c r="B42" i="4" l="1"/>
  <c r="B27" i="4"/>
  <c r="B36" i="4"/>
  <c r="B40" i="3"/>
  <c r="B34" i="3"/>
  <c r="B24" i="3"/>
  <c r="B95" i="2"/>
  <c r="B79" i="2"/>
  <c r="B59" i="2"/>
  <c r="I17" i="3"/>
  <c r="I20" i="3"/>
  <c r="B62" i="5"/>
  <c r="T52" i="5"/>
  <c r="S52" i="5"/>
  <c r="R52" i="5"/>
  <c r="Q52" i="5"/>
  <c r="P52" i="5"/>
  <c r="O52" i="5"/>
  <c r="N52" i="5"/>
  <c r="M52" i="5"/>
  <c r="L52" i="5"/>
  <c r="K52" i="5"/>
  <c r="J52" i="5"/>
  <c r="I52" i="5"/>
  <c r="T49" i="5"/>
  <c r="S49" i="5"/>
  <c r="S50" i="5" s="1"/>
  <c r="R49" i="5"/>
  <c r="R50" i="5" s="1"/>
  <c r="Q49" i="5"/>
  <c r="P49" i="5"/>
  <c r="O49" i="5"/>
  <c r="N49" i="5"/>
  <c r="M49" i="5"/>
  <c r="L49" i="5"/>
  <c r="K49" i="5"/>
  <c r="K50" i="5" s="1"/>
  <c r="J49" i="5"/>
  <c r="I49" i="5"/>
  <c r="B32" i="4"/>
  <c r="T23" i="4"/>
  <c r="S23" i="4"/>
  <c r="R23" i="4"/>
  <c r="Q23" i="4"/>
  <c r="P23" i="4"/>
  <c r="O23" i="4"/>
  <c r="N23" i="4"/>
  <c r="M23" i="4"/>
  <c r="L23" i="4"/>
  <c r="K23" i="4"/>
  <c r="J23" i="4"/>
  <c r="I23" i="4"/>
  <c r="T20" i="4"/>
  <c r="S20" i="4"/>
  <c r="R20" i="4"/>
  <c r="Q20" i="4"/>
  <c r="P20" i="4"/>
  <c r="O20" i="4"/>
  <c r="N20" i="4"/>
  <c r="M20" i="4"/>
  <c r="L20" i="4"/>
  <c r="K20" i="4"/>
  <c r="J20" i="4"/>
  <c r="J21" i="4" s="1"/>
  <c r="I20" i="4"/>
  <c r="B30" i="3"/>
  <c r="T20" i="3"/>
  <c r="S20" i="3"/>
  <c r="R20" i="3"/>
  <c r="Q20" i="3"/>
  <c r="P20" i="3"/>
  <c r="O20" i="3"/>
  <c r="N20" i="3"/>
  <c r="M20" i="3"/>
  <c r="L20" i="3"/>
  <c r="K20" i="3"/>
  <c r="J20" i="3"/>
  <c r="T17" i="3"/>
  <c r="S17" i="3"/>
  <c r="R17" i="3"/>
  <c r="Q17" i="3"/>
  <c r="P17" i="3"/>
  <c r="O17" i="3"/>
  <c r="N17" i="3"/>
  <c r="M17" i="3"/>
  <c r="L17" i="3"/>
  <c r="K17" i="3"/>
  <c r="J17" i="3"/>
  <c r="T52" i="2"/>
  <c r="T53" i="2" s="1"/>
  <c r="T54" i="2" s="1"/>
  <c r="J52" i="2"/>
  <c r="J53" i="2" s="1"/>
  <c r="J54" i="2" s="1"/>
  <c r="K52" i="2"/>
  <c r="K53" i="2" s="1"/>
  <c r="K54" i="2" s="1"/>
  <c r="L52" i="2"/>
  <c r="L53" i="2" s="1"/>
  <c r="L54" i="2" s="1"/>
  <c r="M52" i="2"/>
  <c r="N52" i="2"/>
  <c r="N53" i="2" s="1"/>
  <c r="N54" i="2" s="1"/>
  <c r="O52" i="2"/>
  <c r="O53" i="2" s="1"/>
  <c r="O54" i="2" s="1"/>
  <c r="P52" i="2"/>
  <c r="P53" i="2" s="1"/>
  <c r="P54" i="2" s="1"/>
  <c r="Q52" i="2"/>
  <c r="R52" i="2"/>
  <c r="R53" i="2" s="1"/>
  <c r="R54" i="2" s="1"/>
  <c r="S52" i="2"/>
  <c r="S53" i="2" s="1"/>
  <c r="J55" i="2"/>
  <c r="K55" i="2"/>
  <c r="L55" i="2"/>
  <c r="M55" i="2"/>
  <c r="N55" i="2"/>
  <c r="O55" i="2"/>
  <c r="P55" i="2"/>
  <c r="Q55" i="2"/>
  <c r="R55" i="2"/>
  <c r="S55" i="2"/>
  <c r="T55" i="2"/>
  <c r="I55" i="2"/>
  <c r="B56" i="5" l="1"/>
  <c r="B66" i="5"/>
  <c r="I18" i="3"/>
  <c r="I19" i="3" s="1"/>
  <c r="Q50" i="5"/>
  <c r="Q51" i="5" s="1"/>
  <c r="Q92" i="5" s="1"/>
  <c r="N50" i="5"/>
  <c r="N51" i="5" s="1"/>
  <c r="O50" i="5"/>
  <c r="O51" i="5" s="1"/>
  <c r="K51" i="5"/>
  <c r="K90" i="5" s="1"/>
  <c r="S51" i="5"/>
  <c r="L50" i="5"/>
  <c r="P50" i="5"/>
  <c r="T50" i="5"/>
  <c r="M50" i="5"/>
  <c r="M51" i="5" s="1"/>
  <c r="J50" i="5"/>
  <c r="J51" i="5" s="1"/>
  <c r="R51" i="5"/>
  <c r="R92" i="5" s="1"/>
  <c r="I50" i="5"/>
  <c r="I51" i="5" s="1"/>
  <c r="Q21" i="4"/>
  <c r="Q22" i="4" s="1"/>
  <c r="I21" i="4"/>
  <c r="I22" i="4" s="1"/>
  <c r="N21" i="4"/>
  <c r="N22" i="4" s="1"/>
  <c r="R21" i="4"/>
  <c r="R22" i="4" s="1"/>
  <c r="J22" i="4"/>
  <c r="L21" i="4"/>
  <c r="L22" i="4" s="1"/>
  <c r="P21" i="4"/>
  <c r="P22" i="4" s="1"/>
  <c r="T21" i="4"/>
  <c r="T22" i="4" s="1"/>
  <c r="M21" i="4"/>
  <c r="M22" i="4" s="1"/>
  <c r="K21" i="4"/>
  <c r="K22" i="4" s="1"/>
  <c r="O21" i="4"/>
  <c r="O22" i="4" s="1"/>
  <c r="S21" i="4"/>
  <c r="S22" i="4" s="1"/>
  <c r="Q18" i="3"/>
  <c r="Q19" i="3" s="1"/>
  <c r="M18" i="3"/>
  <c r="M19" i="3" s="1"/>
  <c r="L18" i="3"/>
  <c r="L19" i="3" s="1"/>
  <c r="P18" i="3"/>
  <c r="P19" i="3" s="1"/>
  <c r="T18" i="3"/>
  <c r="T19" i="3" s="1"/>
  <c r="J18" i="3"/>
  <c r="J19" i="3" s="1"/>
  <c r="N18" i="3"/>
  <c r="N19" i="3" s="1"/>
  <c r="R18" i="3"/>
  <c r="R19" i="3" s="1"/>
  <c r="K18" i="3"/>
  <c r="K19" i="3" s="1"/>
  <c r="O18" i="3"/>
  <c r="O19" i="3" s="1"/>
  <c r="S18" i="3"/>
  <c r="S19" i="3" s="1"/>
  <c r="S54" i="2"/>
  <c r="I53" i="2"/>
  <c r="I54" i="2" s="1"/>
  <c r="M53" i="2"/>
  <c r="M54" i="2" s="1"/>
  <c r="Q53" i="2"/>
  <c r="Q54" i="2" s="1"/>
  <c r="P51" i="5" l="1"/>
  <c r="P89" i="5" s="1"/>
  <c r="N92" i="5"/>
  <c r="Q90" i="5"/>
  <c r="R89" i="5"/>
  <c r="K92" i="5"/>
  <c r="K89" i="5"/>
  <c r="K91" i="5" s="1"/>
  <c r="Q89" i="5"/>
  <c r="Q91" i="5" s="1"/>
  <c r="R90" i="5"/>
  <c r="O92" i="5"/>
  <c r="O89" i="5"/>
  <c r="M92" i="5"/>
  <c r="M89" i="5"/>
  <c r="L51" i="5"/>
  <c r="L90" i="5" s="1"/>
  <c r="J89" i="5"/>
  <c r="S90" i="5"/>
  <c r="S92" i="5"/>
  <c r="S89" i="5"/>
  <c r="I92" i="5"/>
  <c r="O90" i="5"/>
  <c r="T51" i="5"/>
  <c r="T89" i="5" s="1"/>
  <c r="J92" i="5"/>
  <c r="M90" i="5"/>
  <c r="N89" i="5"/>
  <c r="I90" i="5"/>
  <c r="I89" i="5"/>
  <c r="N90" i="5"/>
  <c r="J90" i="5"/>
  <c r="B463" i="8"/>
  <c r="C463" i="8" s="1"/>
  <c r="C458" i="8"/>
  <c r="C457" i="8"/>
  <c r="N91" i="5" l="1"/>
  <c r="P90" i="5"/>
  <c r="M91" i="5"/>
  <c r="P92" i="5"/>
  <c r="S91" i="5"/>
  <c r="L89" i="5"/>
  <c r="L91" i="5" s="1"/>
  <c r="J91" i="5"/>
  <c r="L92" i="5"/>
  <c r="O91" i="5"/>
  <c r="I91" i="5"/>
  <c r="R91" i="5"/>
  <c r="P91" i="5"/>
  <c r="T90" i="5"/>
  <c r="T91" i="5" s="1"/>
  <c r="T92" i="5"/>
  <c r="C105" i="8" l="1"/>
  <c r="C106" i="8"/>
  <c r="C107" i="8"/>
  <c r="C108" i="8"/>
  <c r="C73" i="8"/>
  <c r="B56" i="8"/>
  <c r="C56" i="8" s="1"/>
  <c r="B69" i="2" l="1"/>
  <c r="C459" i="8"/>
  <c r="C436" i="8"/>
  <c r="D435" i="8"/>
  <c r="C433" i="8"/>
  <c r="D432" i="8"/>
  <c r="D410" i="8"/>
  <c r="D409" i="8"/>
  <c r="D408" i="8"/>
  <c r="D407" i="8"/>
  <c r="D406" i="8"/>
  <c r="D405" i="8"/>
  <c r="D404" i="8"/>
  <c r="D403" i="8"/>
  <c r="D402" i="8"/>
  <c r="C378" i="8"/>
  <c r="D377" i="8"/>
  <c r="C375" i="8"/>
  <c r="B375" i="8"/>
  <c r="D375" i="8" s="1"/>
  <c r="D353" i="8"/>
  <c r="D352" i="8"/>
  <c r="D351" i="8"/>
  <c r="D350" i="8"/>
  <c r="D349" i="8"/>
  <c r="D348" i="8"/>
  <c r="D347" i="8"/>
  <c r="D346" i="8"/>
  <c r="D345" i="8"/>
  <c r="D344" i="8"/>
  <c r="C313" i="8"/>
  <c r="D312" i="8"/>
  <c r="C310" i="8"/>
  <c r="D309" i="8"/>
  <c r="D287" i="8"/>
  <c r="D286" i="8"/>
  <c r="D285" i="8"/>
  <c r="D284" i="8"/>
  <c r="D283" i="8"/>
  <c r="D282" i="8"/>
  <c r="D281" i="8"/>
  <c r="D280" i="8"/>
  <c r="D279" i="8"/>
  <c r="D278" i="8"/>
  <c r="B80" i="8"/>
  <c r="C80" i="8" s="1"/>
  <c r="B27" i="8"/>
  <c r="C27" i="8" s="1"/>
  <c r="B433" i="8" l="1"/>
  <c r="D433" i="8" s="1"/>
  <c r="B310" i="8"/>
  <c r="D310" i="8" s="1"/>
  <c r="B436" i="8"/>
  <c r="D436" i="8" s="1"/>
  <c r="B378" i="8"/>
  <c r="D378" i="8" s="1"/>
  <c r="B313" i="8"/>
  <c r="D313" i="8" s="1"/>
  <c r="D354" i="8"/>
  <c r="D288" i="8"/>
  <c r="D374" i="8"/>
  <c r="D213" i="8"/>
  <c r="D215" i="8" l="1"/>
  <c r="D216" i="8"/>
  <c r="D217" i="8"/>
  <c r="D218" i="8"/>
  <c r="D219" i="8"/>
  <c r="D220" i="8"/>
  <c r="D221" i="8"/>
  <c r="D222" i="8"/>
  <c r="C245" i="8"/>
  <c r="C248" i="8"/>
  <c r="D223" i="8" l="1"/>
  <c r="B248" i="8"/>
  <c r="D248" i="8" s="1"/>
  <c r="D247" i="8"/>
  <c r="B245" i="8"/>
  <c r="D245" i="8" s="1"/>
  <c r="D244" i="8"/>
  <c r="D411" i="8" l="1"/>
  <c r="D401" i="8"/>
  <c r="D214" i="8"/>
</calcChain>
</file>

<file path=xl/sharedStrings.xml><?xml version="1.0" encoding="utf-8"?>
<sst xmlns="http://schemas.openxmlformats.org/spreadsheetml/2006/main" count="4177" uniqueCount="596">
  <si>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</si>
  <si>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</si>
  <si>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</si>
  <si>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</si>
  <si>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</si>
  <si>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</si>
  <si>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</si>
  <si>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</si>
  <si>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</si>
  <si>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</si>
  <si>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</si>
  <si>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</si>
  <si>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</si>
  <si>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</si>
  <si>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</si>
  <si>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</si>
  <si>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</si>
  <si>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</si>
  <si>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</si>
  <si>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</si>
  <si>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</si>
  <si>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</si>
  <si>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</si>
  <si>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</si>
  <si>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EPE (Elementary 2)</t>
  </si>
  <si>
    <t>มากที่สุด</t>
  </si>
  <si>
    <t>น้อย</t>
  </si>
  <si>
    <t>ปานกลาง</t>
  </si>
  <si>
    <t>มาก</t>
  </si>
  <si>
    <t>31-40 ปี</t>
  </si>
  <si>
    <t>หญิง</t>
  </si>
  <si>
    <t>20-30 ปี</t>
  </si>
  <si>
    <t>คณะเกษตรศาสตร์ฯ</t>
  </si>
  <si>
    <t>เทคโนโลยีชีวภาพทางการเกษตร</t>
  </si>
  <si>
    <t>ศึกษาศาสตร์</t>
  </si>
  <si>
    <t>ปริญญาโท</t>
  </si>
  <si>
    <t>EPE (Intermediate)</t>
  </si>
  <si>
    <t>บริหารธุรกิจ</t>
  </si>
  <si>
    <t>สาธารณสุข</t>
  </si>
  <si>
    <t>การบริหารการศึกษา</t>
  </si>
  <si>
    <t>EPE (Starter 2)</t>
  </si>
  <si>
    <t>น้อยที่สุด</t>
  </si>
  <si>
    <t>สัตวศาสตร์</t>
  </si>
  <si>
    <t>EPE (Pre-Intermediate)</t>
  </si>
  <si>
    <t>วิทยาศาสตร์การเกษตร</t>
  </si>
  <si>
    <t>เกษตรศาสตร์ ทรัพยากรธรรมชาติและสิ่งแวดล้อม</t>
  </si>
  <si>
    <t>เภสัชศาสตร์</t>
  </si>
  <si>
    <t>-</t>
  </si>
  <si>
    <t>คณะสาธารณสุขศาสตร์</t>
  </si>
  <si>
    <t>คณะศึกษาศาสตร์</t>
  </si>
  <si>
    <t>ภาษาไทย</t>
  </si>
  <si>
    <t>สังคมศาสตร์</t>
  </si>
  <si>
    <t>รัฐศาสตร์</t>
  </si>
  <si>
    <t>หลักสูตรและการสอน</t>
  </si>
  <si>
    <t>ไม่มี</t>
  </si>
  <si>
    <t>คณะวิศวกรรมศาสตร์</t>
  </si>
  <si>
    <t>มนุษยศาสตร์</t>
  </si>
  <si>
    <t>วิทยาศาสตร์</t>
  </si>
  <si>
    <t>สาธารณสุขศาสตร์</t>
  </si>
  <si>
    <t>บริหารการศึกษา</t>
  </si>
  <si>
    <t>การสื่อสาร</t>
  </si>
  <si>
    <t>สถิติ</t>
  </si>
  <si>
    <t>วิจัยและประเมินทางการศึกษา</t>
  </si>
  <si>
    <t>51 ปีขึ้นไป</t>
  </si>
  <si>
    <t>คณะสังคมศาสตร์</t>
  </si>
  <si>
    <t>เภสัชกรรมชุมชน</t>
  </si>
  <si>
    <t>โลจิสติกส์และดิจิทัลซัพพลายเชน</t>
  </si>
  <si>
    <t>โลจิสติกส์และโซ่อุปทาน</t>
  </si>
  <si>
    <t>สถาปัตยกรรมศาสตร์</t>
  </si>
  <si>
    <t>สหเวชศาสตร์</t>
  </si>
  <si>
    <t>บทสรุปสำหรับผู้บริหาร</t>
  </si>
  <si>
    <t>ปรากฏผลการประเมินดังนี้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</si>
  <si>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</si>
  <si>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</si>
  <si>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     3. กลุ่ม Pre - Intermediate พบว่า จำนวนผู้เข้ารับการอบรมจำแนกตามเพศ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</si>
  <si>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</si>
  <si>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</si>
  <si>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</si>
  <si>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</si>
  <si>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</si>
  <si>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</si>
  <si>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 xml:space="preserve">3. กลุ่ม Pre - Intermediate  พบว่า ภาพรวมมีความพึงพอใจอยู่ในระดับมาก 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</si>
  <si>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</si>
  <si>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</si>
  <si>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</si>
  <si>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</si>
  <si>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</si>
  <si>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</si>
  <si>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</si>
  <si>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</si>
  <si>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</si>
  <si>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</si>
  <si>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</si>
  <si>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</si>
  <si>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</si>
  <si>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</si>
  <si>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</si>
  <si>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</si>
  <si>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</si>
  <si>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</si>
  <si>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</si>
  <si>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</si>
  <si>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</si>
  <si>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 xml:space="preserve">   51 ปีขึ้นไป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</si>
  <si>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</si>
  <si>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</si>
  <si>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</si>
  <si>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</si>
  <si>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</si>
  <si>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Starter2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</si>
  <si>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</si>
  <si>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</si>
  <si>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</si>
  <si>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</si>
  <si>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</si>
  <si>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</si>
  <si>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</si>
  <si>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</si>
  <si>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</si>
  <si>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</si>
  <si>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</si>
  <si>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>Pre - Intermediate</t>
  </si>
  <si>
    <t xml:space="preserve">   คณะโลจิสติกส์และดิจิทัลซัพพลายเชน</t>
  </si>
  <si>
    <t xml:space="preserve">   คณะสหเวชศาสตร์</t>
  </si>
  <si>
    <t xml:space="preserve">Starter 2   </t>
  </si>
  <si>
    <t xml:space="preserve">   คณะสังคมศาสตร์</t>
  </si>
  <si>
    <t xml:space="preserve">   คณะสถาปัตยกรรมศาสตร์</t>
  </si>
  <si>
    <t xml:space="preserve">     จากตารางแสดงจำนวนผู้เข้าร่วมรับการอบรมจำแนกตามคณะ/วิทยาลัย พบว่า กลุ่ม Elementary 2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</si>
  <si>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</si>
  <si>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</si>
  <si>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   สาขาวิชาหลักสูตรและการสอน</t>
  </si>
  <si>
    <t xml:space="preserve">   สาขาวิชาภาษาไทย</t>
  </si>
  <si>
    <t xml:space="preserve">   สาขาวิชาวิทยาศาสตร์การเกษตร</t>
  </si>
  <si>
    <t xml:space="preserve">   สาขาวิชาการบริหารการศึกษา</t>
  </si>
  <si>
    <t xml:space="preserve">   สาขาวิชาการสื่อสาร</t>
  </si>
  <si>
    <t xml:space="preserve">   สาขาวิชาเทคโนโลยีชีวภาพทางการเกษตร</t>
  </si>
  <si>
    <t xml:space="preserve">   สาขาวิชาสาธารณสุขศาสตร์</t>
  </si>
  <si>
    <t xml:space="preserve">   สาขาวิชาเภสัชกรรมชุมชน</t>
  </si>
  <si>
    <t xml:space="preserve">   สาขาวิชาวิจัยและประเมินผลการศึกษา</t>
  </si>
  <si>
    <t xml:space="preserve">   สาขาวิชาสัตวศาสตร์</t>
  </si>
  <si>
    <t xml:space="preserve">   สาขาวิชาโลจิสติกส์และโซ่อุปทาน</t>
  </si>
  <si>
    <t xml:space="preserve">     จากตารางแสดงจำนวนผู้เข้าร่วมรับการอบรมจำแนกตามสาขาวิชา พบว่า กลุ่ม Elementary 2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</si>
  <si>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</si>
  <si>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</si>
  <si>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</si>
  <si>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</si>
  <si>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</si>
  <si>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</si>
  <si>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</si>
  <si>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</si>
  <si>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</si>
  <si>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</si>
  <si>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</si>
  <si>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</si>
  <si>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</si>
  <si>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</si>
  <si>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</si>
  <si>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</si>
  <si>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</si>
  <si>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เนื้อหาวิชาได้อย่างชัดเจน และเข้าใจง่าย และข้อ 8) อาจารย์ผู้สอนใช้สื่อในการอบรมที่เหมาะสมกับเนื้อหา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</si>
  <si>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</si>
  <si>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</si>
  <si>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</si>
  <si>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</si>
  <si>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</si>
  <si>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</si>
  <si>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</si>
  <si>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</si>
  <si>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</si>
  <si>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</si>
  <si>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</si>
  <si>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</si>
  <si>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</si>
  <si>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</si>
  <si>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</si>
  <si>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</si>
  <si>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</si>
  <si>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</si>
  <si>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</si>
  <si>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</si>
  <si>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Elementary 2</t>
  </si>
  <si>
    <t>1.ควรจะมีการเรียนการสอนออนไลน์</t>
  </si>
  <si>
    <t>กลุ่ม Starter 2</t>
  </si>
  <si>
    <t>คณะ</t>
  </si>
  <si>
    <t>คณะเภสัชศาสตร์</t>
  </si>
  <si>
    <t>คณะมนุษยศาสตร์</t>
  </si>
  <si>
    <t>คณะวิทยาศาสตร์</t>
  </si>
  <si>
    <t>เพศ</t>
  </si>
  <si>
    <t>อายุ</t>
  </si>
  <si>
    <t>ระดับ</t>
  </si>
  <si>
    <t>สาขาวิชา</t>
  </si>
  <si>
    <t>วิทยาศาสตร์การแพทย์</t>
  </si>
  <si>
    <t xml:space="preserve">   สาขาวิชารัฐศาสตร์</t>
  </si>
  <si>
    <t xml:space="preserve">   สาขาวิชาสถิติ</t>
  </si>
  <si>
    <t xml:space="preserve">   สาขาวิชาการจัดการสมาร์ตซิตี้และนวัตกรรมดิจิทัล</t>
  </si>
  <si>
    <t>สำหรับนิสิตบัณฑิตศึกษา ในกลุ่ม Pre - Intermediate  พบว่า ภาพรวมมีความพึงพอใจอยู่ในระดับมากที่สุด</t>
  </si>
  <si>
    <t>(ค่าเฉลี่ยเท่ากับ 4.67)</t>
  </si>
  <si>
    <t>ภาพรวม อยู่ในระดับปานกลาง (ค่าเฉลี่ย 3.39)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</si>
  <si>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4.17) </t>
  </si>
  <si>
    <t>สำหรับนิสิตบัณฑิตศึกษา ในกลุ่ม Intermediate พบว่า ภาพรวมมีความพึงพอใจอยู่ในระดับมากที่สุด</t>
  </si>
  <si>
    <t xml:space="preserve">         1. Elementary 2                    จำนวน 63 คน</t>
  </si>
  <si>
    <t xml:space="preserve">         2. Intermediate                     จำนวน 57 คน</t>
  </si>
  <si>
    <t xml:space="preserve">         3. Pre - Intermediate             จำนวน 57 คน</t>
  </si>
  <si>
    <t xml:space="preserve">         4. Starter 2                          จำนวน 48 คน</t>
  </si>
  <si>
    <t>1. กลุ่ม Elementary 2  พบว่า จำนวนผู้เข้ารับการอบรมจำแนกตามเพศ เป็นเพศหญิง</t>
  </si>
  <si>
    <t>2.เจ้าหน้าที่ดูแลดี</t>
  </si>
  <si>
    <t>ที่อยู่อีเมล</t>
  </si>
  <si>
    <t>kanokwankh63@nu.ac.th</t>
  </si>
  <si>
    <t>เทคโนโลยีสารสนเทศ</t>
  </si>
  <si>
    <t>narumoni63@nu.ac.th</t>
  </si>
  <si>
    <t>การบรหิการศึกษา</t>
  </si>
  <si>
    <t>aumamaj12@gmail.com</t>
  </si>
  <si>
    <t>wisanuphojai@gmail.com</t>
  </si>
  <si>
    <t>มีความสะดวก ในการสอบ มาก ปลอดภัยจากโรคโควิช ประหยัดทุกเรื่่อง ทั้งค่าใช้จ่ายและเวลา ขอบคุณมาก</t>
  </si>
  <si>
    <t>singthongk63@nu.ac.th</t>
  </si>
  <si>
    <t>butsakonk62@nu.ac.th</t>
  </si>
  <si>
    <t>บริหารธุรกิจเศษฐศาสตร์และการสื่อสาร</t>
  </si>
  <si>
    <t>pla_cpe9@hotmail.com</t>
  </si>
  <si>
    <t>คอมพิวเตอร์</t>
  </si>
  <si>
    <t>waritsaras62@nu.ac.th</t>
  </si>
  <si>
    <t>pattarakunb62@nu.ac.th</t>
  </si>
  <si>
    <t>nanthawatm62@nu.ac.th</t>
  </si>
  <si>
    <t>pijitraj62@nu.ac.th</t>
  </si>
  <si>
    <t>suntis63@nu.ac.th</t>
  </si>
  <si>
    <t>pawnsineep59@nu.ac.th</t>
  </si>
  <si>
    <t>ชอบอาจารย์ผู้สอนมากค่ะ สอนละเอียดเข้าใจง่าย</t>
  </si>
  <si>
    <t>Anuratk63@nu.ac.th</t>
  </si>
  <si>
    <t>natthapornl63@nu.ac.th</t>
  </si>
  <si>
    <t>navapuschalukp59@nu.ac.th</t>
  </si>
  <si>
    <t>จุลชีววิทยา</t>
  </si>
  <si>
    <t>ขอบคุณอาจารย์ที่สอนนะคะ ได้ประโยชน์มากขึ้นด้วยค่ะ</t>
  </si>
  <si>
    <t>supachaiy62@nu.ac.th</t>
  </si>
  <si>
    <t>ศิลปะและการออกแบบ</t>
  </si>
  <si>
    <t>kritchaporn.sinp@gmail.com</t>
  </si>
  <si>
    <t>kanyapakj63@nu.ac.th</t>
  </si>
  <si>
    <t>bodins63@nu.ac.th</t>
  </si>
  <si>
    <t>อาจารย์สอนได้ดีมากครับ</t>
  </si>
  <si>
    <t>phrapobthamp63@nu.ac.th</t>
  </si>
  <si>
    <t>อยากเรียนเลเวลถัดไปเร็วๆ</t>
  </si>
  <si>
    <t>k.kooaza@gmail.com</t>
  </si>
  <si>
    <t>อาจารย์สอนดีมากคะ เข้าใจและอาจารย์ติดตามผู้เรียนอย่างดี ขอบคุณคะ</t>
  </si>
  <si>
    <t>suphansah63@nu.ac.th</t>
  </si>
  <si>
    <t>เป็นกิจกรรมที่ดีและมีประโยชน์ในการยกระดับความรู้ให้กับนิสิต</t>
  </si>
  <si>
    <t>nareeyas63@nu.ac.th</t>
  </si>
  <si>
    <t>manochs59@nu.ac.th</t>
  </si>
  <si>
    <t>อยากให้มีการพัฒนาแบบนี้อีก และจัดสอบแบบนี้ เพราะลดเวลาการเดินทางให้กับนิสิต</t>
  </si>
  <si>
    <t>bunphotC63@nu.ac.th</t>
  </si>
  <si>
    <t>rachanonph63@nu.ac.th</t>
  </si>
  <si>
    <t>คณะศึกษาศาสตรื</t>
  </si>
  <si>
    <t>อาจารย์ผู้สอนในรายวิชานี้ มีการเอาใจใส่นักศึกษาเป็นอย่างดี มีการติดตามการส่งงาน ทุกช่องทางและซักถามตลอดเวลา เวลาที่อาจารย์สอน คอนแนะนำเทคนิควิธีการต่างๆ อาจารย์สอนได้เข้าใจเพราะ มีการอธิบายและทำให้ภาพ โดยรวมแล้วคือ ดีมาก สำหรับการเรียนการสอนรายวิชานี้ครับ</t>
  </si>
  <si>
    <t>thanarata63@nu.ac.th</t>
  </si>
  <si>
    <t>วิทยาลัยพลังงานทดแทนและสมาร์ตกริดเทคโนโลยี และบัณฑิตวิทยาลัย</t>
  </si>
  <si>
    <t xml:space="preserve">หลักสูตร ปรัชญาดุษฎีบัณฑิต สาขาวิทยาการจัดการสมาร์ทซิตี้และนวัตกรรมดิจิตัล </t>
  </si>
  <si>
    <t>kanyaphatd63@nu.ac.th</t>
  </si>
  <si>
    <t>sirikanyas63@nu.ac.th</t>
  </si>
  <si>
    <t>วิชาการบริหารการศึกษา</t>
  </si>
  <si>
    <t>Krittiya_tun3@hotmail.com</t>
  </si>
  <si>
    <t>ศึกษาศาสตร์บัณทิต</t>
  </si>
  <si>
    <t>supaphanj63@nu.ac.th</t>
  </si>
  <si>
    <t>ควรจัดการอบรมแบบนี้อย่างต่อเนื่อง</t>
  </si>
  <si>
    <t>natkittak63@nu.ac.th</t>
  </si>
  <si>
    <t>kamonwani62@gmail.co.th</t>
  </si>
  <si>
    <t>wittayak63@nu.ac.th</t>
  </si>
  <si>
    <t>ไม่มีข้อเสนอแนะเพิ่มเติม</t>
  </si>
  <si>
    <t>preechak63@nu.ac.th</t>
  </si>
  <si>
    <t>อาจารย์และบัณฑิต สอนและเอาใจใส่ดีมากครับ</t>
  </si>
  <si>
    <t>piyadat62@nu.ac.th</t>
  </si>
  <si>
    <t>มีการจัดการเรียนรู้ที่ดี ช่วยในการพัฒนาภาษาอังกฤษของเราให้สูงขึ้น</t>
  </si>
  <si>
    <t>apiphooo62@nu.ac.th</t>
  </si>
  <si>
    <t>pranee45811@gmail.com</t>
  </si>
  <si>
    <t>thawat126gg@gmail.com</t>
  </si>
  <si>
    <t>ไม่มีครับผมขอบคุณครับผม</t>
  </si>
  <si>
    <t>chawali7@gmail.com</t>
  </si>
  <si>
    <t>เกษตรศาสตร์ทรัพยากรธรรมชาติเเละสิ่งแวดล้อม</t>
  </si>
  <si>
    <t>mumali_jinny@hotmail.co.th</t>
  </si>
  <si>
    <t>alongkots63@nu.ac.th</t>
  </si>
  <si>
    <t>a.thodkhiaw@gmail.com</t>
  </si>
  <si>
    <t>rattanaphornc@nu.ac.th</t>
  </si>
  <si>
    <t>wandee.k009@gmail.com</t>
  </si>
  <si>
    <t>sakdinap62@nu.ac.th</t>
  </si>
  <si>
    <t>สรีรวิทยา</t>
  </si>
  <si>
    <t>wipaneet63@nu.ac.th</t>
  </si>
  <si>
    <t>worrawani63@nu.ac.th</t>
  </si>
  <si>
    <t>nichapa63@nu.ac.th</t>
  </si>
  <si>
    <t>Kitiyapornw63@nu.ac.th</t>
  </si>
  <si>
    <t>อาจารย์น่ารัก ใจดี สอนดีมากค่ะ พี่ๆเจ้าหน้าที่ทุกคนก็ให้คำแนะนำเป็นอย่างดีค่ะ</t>
  </si>
  <si>
    <t>sornrukp63@nu.ac.th</t>
  </si>
  <si>
    <t>Suphakornp63@nu.ac.th</t>
  </si>
  <si>
    <t>chanaphonm63@nu.ac.th</t>
  </si>
  <si>
    <t>pornchaip63@nu.ac.th</t>
  </si>
  <si>
    <t>อาจารย์ผู้สอน (อาจารย์เมียว) ท่านสอนดีเป็นอย่างมาก ใจดี เข้าใจระดับความรู้ของนิสิต สอบถามและทบทวนความรู้ให้นิสิตเสมอ ในคาบเรียนค่อยซักถามเพื่อให้นิสิตมีความกระตือรือร้นอยู่ตลอดเวลา รวมทั้งสรุปความรู้ให้นิสิตเมื่อจบในแต่ละ Unit ในการสั่งงานก็มี Timeline ที่ชัดเจน ผมขอขอบคุณอาจารย์มากๆครับ สุดท้ายความคาดหวังของข้าพเจ้าคืออยากให้อาจารย์มาสอนอีกในระดับต่อไปครับ</t>
  </si>
  <si>
    <t>bt.pound13@gmail.com</t>
  </si>
  <si>
    <t>singhawats63@nu.ac.th</t>
  </si>
  <si>
    <t>Sreepharek@nu.ac.th</t>
  </si>
  <si>
    <t>wishirataw63@nu.ac.th</t>
  </si>
  <si>
    <t>thanathats63@nu.ac.th</t>
  </si>
  <si>
    <t>บางครั้งสามารถเข้าเรียนผ่านทางมือถือได้บ้างครั้งต้องเข้าเรียนผ่านทางคอมพิวเตอร์</t>
  </si>
  <si>
    <t>poolsup973@gmail.com</t>
  </si>
  <si>
    <t>สถิคิ</t>
  </si>
  <si>
    <t>ดีมากครับ</t>
  </si>
  <si>
    <t>kruverachai@gmail.com</t>
  </si>
  <si>
    <t>narissaram63@nu.ac.th</t>
  </si>
  <si>
    <t>metallica2532@gmial.com</t>
  </si>
  <si>
    <t>ดีครับ สอนออนไลน์ สะดวก และ สามารถดูย้อนหลังได้ครับ</t>
  </si>
  <si>
    <t>Nitchaphatt62@nu.ac.th</t>
  </si>
  <si>
    <t>สาขาการบริหารการศึกษา</t>
  </si>
  <si>
    <t>parichatt63@nu.ac.th</t>
  </si>
  <si>
    <t xml:space="preserve">อาจารย์สอนเข้าใจง่ายและใจดี อีกทั้งยังมีแบบฝึกเพิ่มเติมให้ลองทำ ซึ่งเป็นการทบทวนบทเรียนที่ดี </t>
  </si>
  <si>
    <t>naresl63@nu.ac.th</t>
  </si>
  <si>
    <t>kitiyat63@nu.ac.th</t>
  </si>
  <si>
    <t>jaturong63@nu.ac.th</t>
  </si>
  <si>
    <t>อยากให้มีเฉลยในหนังสือครับ</t>
  </si>
  <si>
    <t>watunchalee@hotmail.com</t>
  </si>
  <si>
    <t>ครุศาสตร์</t>
  </si>
  <si>
    <t>ขอบคุณสำหรับการเอาใจใส่ในการจัดกิจกรรมการเรียนการสอนสำหรับนิสิต</t>
  </si>
  <si>
    <t>kanyaratkam63@nu.ac.th</t>
  </si>
  <si>
    <t>daungsamornt63@nu.ac.th</t>
  </si>
  <si>
    <t>siriwatbo63@nu.ac.th</t>
  </si>
  <si>
    <t>rassadakornp63@nu.ac.th</t>
  </si>
  <si>
    <t>amonthepW62@nu.ac.th</t>
  </si>
  <si>
    <t>สังคมศึกษา</t>
  </si>
  <si>
    <t>ดีใจมากครับ ที่ได้มีโอกาสเรียนภาษาอังกฤษ เพื่อพัฒนาความรู้</t>
  </si>
  <si>
    <t>chanunporni61@nu.ac.th</t>
  </si>
  <si>
    <t>เคมี</t>
  </si>
  <si>
    <t>siriphons62@nu.ac.th</t>
  </si>
  <si>
    <t>tanthait62@nu.ac.th</t>
  </si>
  <si>
    <t>nutchanatj62@nu.ac.th</t>
  </si>
  <si>
    <t>apichedw63@nu.ac.th</t>
  </si>
  <si>
    <t>บริหารการศึกษามหาบัณฑิต</t>
  </si>
  <si>
    <t>ไม่มีครับ</t>
  </si>
  <si>
    <t>sateanpongm61@nu.ac.th</t>
  </si>
  <si>
    <t>เกษตรศาสตร์ทรัพยากรธรรมชาติ และสิ่งแวดล้อม</t>
  </si>
  <si>
    <t>phongthepp63@nu.ac.th</t>
  </si>
  <si>
    <t xml:space="preserve">ลดค่าเรียนได้มั้ยครับ </t>
  </si>
  <si>
    <t>pimpisaka59@nu.ac.th</t>
  </si>
  <si>
    <t xml:space="preserve">1. อยากให้เพิ่มรายละเอียดในขั้นตอนการสมัคร ให้สามารถดูข้อมูลย้อนหลังและรายละเอียดเกี่ยวกับคอสที่สมัครเรียนได้ </t>
  </si>
  <si>
    <t>piyanatj63@nu.ac.th</t>
  </si>
  <si>
    <t>worawudth62@nu.ac.th</t>
  </si>
  <si>
    <t>อาจารย์ผู้สอนมีการขยายความเพิ่มเติมจากหนังสือเรียน ทำให้เกิดความเข้าใจเพิ่มมากขึ้น</t>
  </si>
  <si>
    <t>noothanaporn935@gmail.com</t>
  </si>
  <si>
    <t>took-kae_sc30@hotmail.com</t>
  </si>
  <si>
    <t>chirasakk63@nu.ac.th</t>
  </si>
  <si>
    <t>montrik62@nu.ac.th</t>
  </si>
  <si>
    <t>Chirasakc63@nu.co.th</t>
  </si>
  <si>
    <t>ศึกษาสาสตร์</t>
  </si>
  <si>
    <t>praridas63@nu.ac.th</t>
  </si>
  <si>
    <t>เป็นการอบรมที่ทำให้นิสิตมีความรู้ด้านภาษาอังกฤษมากยิ่งขึ้น</t>
  </si>
  <si>
    <t>pimchuthap59@nu.ac.th</t>
  </si>
  <si>
    <t>ได้ความรู้เพิ่มมากขึ้นจากการเรียน และวิธีสอบออนไลน์สะดวกขอบคุณอาจารย์ผู้สอนและเจ้าหน้าที่ทุกท่าค่ะ</t>
  </si>
  <si>
    <t>nareerats60@nu.ac.th</t>
  </si>
  <si>
    <t>วิทยศาสตร์การเกษตร</t>
  </si>
  <si>
    <t>yuparatsr63@nu.ac.th</t>
  </si>
  <si>
    <t>monchudas63@nu.ac.th</t>
  </si>
  <si>
    <t>chutimonj62@nu.ac.th</t>
  </si>
  <si>
    <t>raweewang63@nu.ac.th</t>
  </si>
  <si>
    <t xml:space="preserve">ระหว่างการจัดการเรียนการสอน อาจารย์ผู้สอนมีการสอดแทรกความรู้และคำศัพท์ที่เป็นประโยชน์ให้กับนิสิตตลอดค่ะ </t>
  </si>
  <si>
    <t>onpreeyac62@nu.ac.th</t>
  </si>
  <si>
    <t>เกษตรศาสตร์ ทรัพยากรธรรมชาติ และสิ่งแวดล้อม</t>
  </si>
  <si>
    <t>อยากให้มีการจัดการเรียน การสอนในรูปแบบออนไลน์ต่อไป เพื่อสะดวกต่อการเรียน ไม่เป็นปัญหาต่อการเดินทางไปเรียน เนื่องจากรูปแบบนี้จะสามารถเข้าถึงได้ง่ายต่อผู้เรียนอย่างมาก</t>
  </si>
  <si>
    <t>khanidthaj62@nu.ac.th</t>
  </si>
  <si>
    <t>piyaratt63@nu.ac.th</t>
  </si>
  <si>
    <t>teerasak.lab@gmail.com</t>
  </si>
  <si>
    <t>เทคนิคการแพทย์</t>
  </si>
  <si>
    <t>mamaamkannikarn@gmail.com</t>
  </si>
  <si>
    <t>kanchanah63@nu.ac.th</t>
  </si>
  <si>
    <t>chamat63@nu.ac.th</t>
  </si>
  <si>
    <t>walaya@nu.ac.th</t>
  </si>
  <si>
    <t>อยากให้มีการสอนและสอบทางออนไลน์แบบนี้ตลอดไป เพราะสะดวก ประหยัดค่าใช้จ่าย ปลอดภัย ไม่ต้องเดินทางไปเรียนที่มหาวิทยาลัย นิสิตเรียนจากบ้านทางออนไลน์สนุก อาจารย์ดวงพร ท่านน่ารักมากๆ ใจดี อดทนสอนนิสิต และตรงต่อเวลามาก ประทับใจการเรียนครั้งนี้มากๆเลย ขอบคุณค่ะ</t>
  </si>
  <si>
    <t>khatipongo63@nu.ac.th</t>
  </si>
  <si>
    <t>strongwomen_bew@hotmail.com</t>
  </si>
  <si>
    <t>ขอบคุณอาจารย์และเจ้าหน้าที่ทุกท่านมากๆค่ะที่คอยชี้แนะแนะนำในการเรียนเสมอมา</t>
  </si>
  <si>
    <t>su.khahavong@gmail.com</t>
  </si>
  <si>
    <t>nattharat.pluem@gmail.com</t>
  </si>
  <si>
    <t>gookgikki2906@gmail.com</t>
  </si>
  <si>
    <t>phiphat.max30@gmail.com</t>
  </si>
  <si>
    <t>anutt59@nu.ac.th</t>
  </si>
  <si>
    <t>Logistic and Digital Supply Chain</t>
  </si>
  <si>
    <t>Logistic and Supply Chain</t>
  </si>
  <si>
    <t>ควรมีช่วงเวลาอบรมในตอนเย็นของวันธรรมดาด้วยก็จะดีมากขอบคุณครับ</t>
  </si>
  <si>
    <t>kanyanatphi63@nu.ac.th</t>
  </si>
  <si>
    <t>ขอบคุณอาจารย์และเจ้าหน้าที่ทุกท่านที่ดูแลและแก้ปัญหาระบบการสอบได้อย่างรวดเร็ว</t>
  </si>
  <si>
    <t>niruemon7@gmail.com</t>
  </si>
  <si>
    <t>nawaratsan63@nu.ac.th</t>
  </si>
  <si>
    <t>nawaphatt63@nu.ac.th</t>
  </si>
  <si>
    <t>kanyaphakp62@nu.ac.th</t>
  </si>
  <si>
    <t>kanyawatt63@nu.ac.th</t>
  </si>
  <si>
    <t>thamrong63@nu.ac.th</t>
  </si>
  <si>
    <t>ได้พัฒนาตนเองด้านภาษาอังกฤษและการใช้เทคโนโลยี</t>
  </si>
  <si>
    <t>amu-nra@hotmail.com</t>
  </si>
  <si>
    <t>wanwaew.22@gmail.com</t>
  </si>
  <si>
    <t>เรียนออนไลน์ดีมาก สะดวก ประหยัดค่าใช้จ่าย</t>
  </si>
  <si>
    <t>kangwans63@nu.ac.th</t>
  </si>
  <si>
    <t>อยากให้อาจารย์แจ้งการบ้านลงในทีมอีกช่องทางด้วยครับ</t>
  </si>
  <si>
    <t>narumons63@nu.ac.th</t>
  </si>
  <si>
    <t>อาจารย์สอนดีมากค่ะ เข้าใจง่าย</t>
  </si>
  <si>
    <t>iradan63@nu.ac.th</t>
  </si>
  <si>
    <t>อยากให้จัดเรียนการสอนในห้องเรียน เพื่อการสื่อสารที่สมบูรณ์ยิ่งขึ้น</t>
  </si>
  <si>
    <t>yingmonsinee@hotmail.com</t>
  </si>
  <si>
    <t>kanokpornt63@nu.ac.th</t>
  </si>
  <si>
    <t>pisitchaiy62@nu.ac.th</t>
  </si>
  <si>
    <t>renv_gis@hotmail.com</t>
  </si>
  <si>
    <t>ทรัพยากรธรรมชาติและสิ่งแวดล้อม</t>
  </si>
  <si>
    <t>phattharapornh63@nu.ac.th</t>
  </si>
  <si>
    <t>วิจัยและประเมินการศึกษา</t>
  </si>
  <si>
    <t>kamolak976@gmail.com</t>
  </si>
  <si>
    <t>เจ้าหน้าที่ช่วยเหลือดีมาก</t>
  </si>
  <si>
    <t>มีความสะดวก ในการสอบ 4 ปลอดภัยจากโรคโควิช ประหยัดทุกเรื่่อง ทั้งค่าใช้จ่ายและเวลา ขอบคุณ4</t>
  </si>
  <si>
    <t>ชอบอาจารย์ผู้สอน4ค่ะ สอนละเอียดเข้าใจง่าย</t>
  </si>
  <si>
    <t>ขอบคุณอาจารย์ที่สอนนะคะ ได้ประโยชน์4ขึ้นด้วยค่ะ</t>
  </si>
  <si>
    <t>อาจารย์สอนได้ดี4ครับ</t>
  </si>
  <si>
    <t>อาจารย์สอนดี4คะ เข้าใจและอาจารย์ติดตามผู้เรียนอย่างดี ขอบคุณคะ</t>
  </si>
  <si>
    <t>อาจารย์ผู้สอนในรายวิชานี้ มีการเอาใจใส่นักศึกษาเป็นอย่างดี มีการติดตามการส่งงาน ทุกช่องทางและซักถามตลอดเวลา เวลาที่อาจารย์สอน คอนแนะนำเทคนิควิธีการต่างๆ อาจารย์สอนได้เข้าใจเพราะ มีการอธิบายและทำให้ภาพ โดยรวมแล้วคือ ดี4 สำหรับการเรียนการสอนรายวิชานี้ครับ</t>
  </si>
  <si>
    <t>อาจารย์และบัณฑิต สอนและเอาใจใส่ดี4ครับ</t>
  </si>
  <si>
    <t>อาจารย์น่ารัก ใจดี สอนดี4ค่ะ พี่ๆเจ้าหน้าที่ทุกคนก็ให้คำแนะนำเป็นอย่างดีค่ะ</t>
  </si>
  <si>
    <t>อาจารย์ผู้สอน (อาจารย์เมียว) ท่านสอนดีเป็นอย่าง4 ใจดี เข้าใจระดับความรู้ของนิสิต สอบถามและทบทวนความรู้ให้นิสิตเสมอ ในคาบเรียนค่อยซักถามเพื่อให้นิสิตมีความกระตือรือร้นอยู่ตลอดเวลา รวมทั้งสรุปความรู้ให้นิสิตเมื่อจบในแต่ละ Unit ในการสั่งงานก็มี Timeline ที่ชัดเจน ผมขอขอบคุณอาจารย์4ๆครับ สุดท้ายความคาดหวังของข้าพเจ้าคืออยากให้อาจารย์มาสอนอีกในระดับต่อไปครับ</t>
  </si>
  <si>
    <t>ดี4ครับ</t>
  </si>
  <si>
    <t>ดีใจ4ครับ ที่ได้มีโอกาสเรียนภาษาอังกฤษ เพื่อพัฒนาความรู้</t>
  </si>
  <si>
    <t>อาจารย์ผู้สอนมีการขยายความเพิ่มเติมจากหนังสือเรียน ทำให้เกิดความเข้าใจเพิ่ม4ขึ้น</t>
  </si>
  <si>
    <t>เป็นการอบรมที่ทำให้นิสิตมีความรู้ด้านภาษาอังกฤษ4ยิ่งขึ้น</t>
  </si>
  <si>
    <t>ได้ความรู้เพิ่ม4ขึ้นจากการเรียน และวิธีสอบออนไลน์สะดวกขอบคุณอาจารย์ผู้สอนและเจ้าหน้าที่ทุกท่าค่ะ</t>
  </si>
  <si>
    <t>อยากให้มีการจัดการเรียน การสอนในรูปแบบออนไลน์ต่อไป เพื่อสะดวกต่อการเรียน ไม่เป็นปัญหาต่อการเดินทางไปเรียน เนื่องจากรูปแบบนี้จะสามารถเข้าถึงได้ง่ายต่อผู้เรียนอย่าง4</t>
  </si>
  <si>
    <t>อยากให้มีการสอนและสอบทางออนไลน์แบบนี้ตลอดไป เพราะสะดวก ประหยัดค่าใช้จ่าย ปลอดภัย ไม่ต้องเดินทางไปเรียนที่มหาวิทยาลัย นิสิตเรียนจากบ้านทางออนไลน์สนุก อาจารย์ดวงพร ท่านน่ารัก4ๆ ใจดี อดทนสอนนิสิต และตรงต่อเวลา4 ประทับใจการเรียนครั้งนี้4ๆเลย ขอบคุณค่ะ</t>
  </si>
  <si>
    <t>ขอบคุณอาจารย์และเจ้าหน้าที่ทุกท่าน4ๆค่ะที่คอยชี้แนะแนะนำในการเรียนเสมอมา</t>
  </si>
  <si>
    <t>ควรมีช่วงเวลาอบรมในตอนเย็นของวันธรรมดาด้วยก็จะดี4ขอบคุณครับ</t>
  </si>
  <si>
    <t>เรียนออนไลน์ดี4 สะดวก ประหยัดค่าใช้จ่าย</t>
  </si>
  <si>
    <t>อาจารย์สอนดี4ค่ะ เข้าใจง่าย</t>
  </si>
  <si>
    <t>เจ้าหน้าที่ช่วยเหลือดี4</t>
  </si>
  <si>
    <t xml:space="preserve">วิทยาการจัดการสมาร์ทซิตี้และนวัตกรรมดิจิตัล </t>
  </si>
  <si>
    <t>วิทยาลัยพลังงานทดแทนและสมาร์ตกริดเทคโนโลยี</t>
  </si>
  <si>
    <t>คณะสหเวชศาสตร์</t>
  </si>
  <si>
    <t>คณะเกษตรศาสตร์ทรัพยากรธรรมชาติ และสิ่งแวดล้อม</t>
  </si>
  <si>
    <t>คณะบริหารธุรกิจ เศรฐศาสตร์และการสื่อสาร</t>
  </si>
  <si>
    <t>วันที่ 17 มกราคม 2564</t>
  </si>
  <si>
    <t>ในครั้งนี้ จำนวนทั้งสิ้น 130 คน จำแนกเป็น</t>
  </si>
  <si>
    <t>ผลการประเมินโครงการภาษาอังกฤษเพื่อยกระดับความรู้นิสิตบัณฑิตศึกษา วันที่ 17 มกราคม 2564</t>
  </si>
  <si>
    <t>จำนวนทั้งสิ้น 130 คน จำแนกเป็น</t>
  </si>
  <si>
    <t xml:space="preserve">    1. Elementary 2                    จำนวน 50 คน</t>
  </si>
  <si>
    <t xml:space="preserve">    2. Intermediate                     จำนวน 15 คน</t>
  </si>
  <si>
    <t xml:space="preserve">    3. Pre - Intermediate             จำนวน 18 คน</t>
  </si>
  <si>
    <t xml:space="preserve">    4. Starter 2                           จำนวน 47 คน</t>
  </si>
  <si>
    <t xml:space="preserve">     จากตารางพบว่า กลุ่ม Elementary 2 เป็นเพศหญิง คิดเป็นร้อยละ 23.85 เพศชาย คิดเป็นร้อยละ 14.62</t>
  </si>
  <si>
    <t>กลุ่ม Intermediate เป็นเพศหญิง คิดเป็นร้อยละ 10.00 เพศชาย คิดเป็นร้อยละ 1.54</t>
  </si>
  <si>
    <t>กลุ่ม Pre - Intermediate เป็นเพศหญิง คิดเป็นร้อยละ 7.69 เพศชาย คิดเป็นร้อยละ 6.15</t>
  </si>
  <si>
    <t>กลุ่ม Starter 2 เป็นเพศชาย คิดเป็นร้อยละ 18.46 เพศหญิง คิดเป็นร้อยละ 17.69</t>
  </si>
  <si>
    <t xml:space="preserve">     จากตารางพบว่า กลุ่ม Elementary 2  มีอายุระหว่าง 20 - 30 ปี คิดเป็นร้อยละ 23.08 รองลงมาคือ</t>
  </si>
  <si>
    <t>กลุ่ม Pre - Intermediate อายุระหว่าง 31 - 40 ปี คิดเป็นร้อยละ 6.15 รองลงมาคือ อายุระหว่าง 20 - 30 ปี</t>
  </si>
  <si>
    <t xml:space="preserve">คิดเป็นร้อยละ 5.38 กลุ่ม Starter 2 อายุระหว่าง 20 - 30 ปี  คิดเป็นร้อยละ 16.92 รองลงมาคือ  </t>
  </si>
  <si>
    <t>อายุระหว่าง 31 - 40 ปี คิดเป็นร้อยละ 13.85</t>
  </si>
  <si>
    <t>คิดเป็นร้อยละ 7.69</t>
  </si>
  <si>
    <t xml:space="preserve">กลุ่ม Pre - Intermediate สังกัดคณะศึกษาศาสตร์ คิดเป็นร้อยละ 5.76 รองลงมาคือ คณะสังคมศาสตร์ </t>
  </si>
  <si>
    <t xml:space="preserve">คิดเป็นร้อยละ 0.82 กลุ่ม Starter 2 สังกัดคณะศึกษาศาสตร์ คิดเป็นร้อยละ 26.15 </t>
  </si>
  <si>
    <t>รองลงมาคือ คณะวิทยาศาสตร์ คิดเป็นร้อยละ 3.08</t>
  </si>
  <si>
    <t xml:space="preserve">   สาขาวิชาวิทยาศาสตร์</t>
  </si>
  <si>
    <t xml:space="preserve">   สาขาวิชาจุลชีววิทยา</t>
  </si>
  <si>
    <t xml:space="preserve">   สาขาวิชาศิลปะและการออกแบบ</t>
  </si>
  <si>
    <t xml:space="preserve">   สาขาวิชาสรีรวิทยา</t>
  </si>
  <si>
    <t xml:space="preserve">   สาขาวิชาเคมี</t>
  </si>
  <si>
    <t xml:space="preserve">   สาขาวิชาทรัยากรธรรมชาติและสิ่งแวดล้อม</t>
  </si>
  <si>
    <t xml:space="preserve">   สาขาวิชาเทคโนโลยีสารสนเทศ</t>
  </si>
  <si>
    <t xml:space="preserve">   สาขาวิชาสังคมศึกษา</t>
  </si>
  <si>
    <t xml:space="preserve">   สาขาวิชาคอมพิวเตอร์</t>
  </si>
  <si>
    <t xml:space="preserve">   สาขาวิชาเทคนิคการแพทย์</t>
  </si>
  <si>
    <t xml:space="preserve">สาขาวิชาการบริหารการศึกษา คิดเป็นร้อยละ 24.62 รองลงมาคือ สาขาวิชาศิลปะและการออกแบบ </t>
  </si>
  <si>
    <t xml:space="preserve">คิดเป็นร้อยละ 2.31 สาขาวิชาวิจัยและประเมินผลการศึกษา สาขาวิชาโลจิสติกส์และโซ่อุปทาน และสาขาวิชาสถิติ </t>
  </si>
  <si>
    <t xml:space="preserve">คิดเป็นร้อยละ 1.54 กลุ่ม Intermediate สาขาวิชาการบริหารการศึกษา คิดเป็นร้อยละ 9.23 รองลงมาคือ </t>
  </si>
  <si>
    <t>สาขาวิชาสาธารณสุขศาสตร์ สาขาวิชาเทคโนโลยีสารสนเทศ และสาขาวิชาเภสัชกรรมชุมชน คิดเป็นร้อยละ 0.77</t>
  </si>
  <si>
    <t xml:space="preserve">กลุ่ม Pre - Intermediate ส่วนใหญ่สาขาวิชาการบริหารการศึกษา  คิดเป็นร้อยละ 6.92 รองลงมาคือ  </t>
  </si>
  <si>
    <t>สาขาวิชาวิจัยและประเมินผลการศึกษา คิดเป็นร้อยละ 2.31 สาขาวิชารัฐศาสตร์ และสาขาวิชาสังคมศึกษา</t>
  </si>
  <si>
    <t>คิดเป็นร้อยละ 1.54 กลุ่ม Starter 2 สาขาวิชาการบริหารการศึกษา คิดเป็นร้อยละ 26.15</t>
  </si>
  <si>
    <t>รองลงมาคือ สาขาวิชาสถิติ คิดเป็นร้อยละ 2.31 และสาขาวิชาการสื่อสาร คิดเป็นร้อยละ 1.54</t>
  </si>
  <si>
    <t>EPE (Elementary 2) N=50</t>
  </si>
  <si>
    <t>สำหรับนิสิตบัณฑิตศึกษา ในกลุ่ม Elementary 2  พบว่า ภาพรวมมีความพึงพอใจอยู่ในระดับมากที่สุด</t>
  </si>
  <si>
    <t xml:space="preserve">(ค่าเฉลี่ยเท่ากับ 4.55)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</si>
  <si>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ตรงตามเวลาอยู่ในระดับมากที่สุด (ค่าเฉลี่ยเท่ากับ 4.70) รองลงมาคือ ข้อ 7) อาจารย์ผู้สอนมีการอธิบาย</t>
  </si>
  <si>
    <t>กลุ่ม Elementary 2 (N = 50)</t>
  </si>
  <si>
    <t>ภาพรวม อยู่ในระดับปานกลาง (ค่าเฉลี่ย 3.30)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</si>
  <si>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4.16) </t>
  </si>
  <si>
    <t>EPE (Intermediate)  N =15</t>
  </si>
  <si>
    <t>(ค่าเฉลี่ยเท่ากับ 4.76) เมื่อพิจารณารายข้อพบว่า ข้อที่มีค่าเฉลี่ยสูงสุด คือ ข้อ 9) อาจารย์ผู้สอนเข้าสอน – เลิกสอน</t>
  </si>
  <si>
    <t>ตรงตามเวลาอยู่ในระดับมากที่สุด (ค่าเฉลี่ยเท่ากับ 4.93) รองลงมาคือ ข้อ 1)  เจ้าหน้าที่ให้บริการตอบคำถามออนไลน์</t>
  </si>
  <si>
    <t>ได้ถูกต้อง ชัดเจน และรวดเร็ว และข้อ 7) อาจารย์ผู้สอนมีการอธิบายเนื้อหาวิชาได้อย่างชัดเจน และเข้าใจง่าย</t>
  </si>
  <si>
    <t>อยู่ในระดับมากที่สุด (ค่าเฉลี่ยเท่ากับ 4.87) และข้อ 2) การสมัครเข้ารับการอบบรมมีความสะดวกและง่ายต่อการใช้งาน</t>
  </si>
  <si>
    <t>ข้อ 3) การใช้งานโปรแกรมออนไลน์ในการอบรมมีความชัดเจน ใช้งานง่าย ตอบสนองความต้องการ ข้อ 5) เนื้อหาสาระ</t>
  </si>
  <si>
    <t xml:space="preserve">ในบทเรียนที่ท่านอบรมมีความเหมาะสมกับระดับความรู้ และข้อ 8) อาจารย์ผู้สอนใช้สื่อในการอบรมที่เหมาะสมกับเนื้อหา </t>
  </si>
  <si>
    <t>และตอบคำถามได้อย่างชัดเจนอยู่ในระดับมากที่สุด (ค่าเฉลี่ยเท่ากับ 4.73)</t>
  </si>
  <si>
    <t xml:space="preserve">อยู่ในระดับมาก (ค่าเฉลี่ย 4.40) </t>
  </si>
  <si>
    <t>ภาพรวม อยู่ในระดับมาก (ค่าเฉลี่ย 3.60) และหลังเข้ารับการอบรมค่าเฉลี่ยความรู้ ความเข้าใจสูงขึ้น</t>
  </si>
  <si>
    <t>กลุ่ม Intermediate  (N =15)</t>
  </si>
  <si>
    <t xml:space="preserve"> N = 18</t>
  </si>
  <si>
    <t xml:space="preserve">(ค่าเฉลี่ยเท่ากับ 4.61)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</si>
  <si>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 (ค่าเฉลี่ยเท่ากับ 4.89) รองลงมาคือ ข้อ 7) อาจารย์ผู้สอนมีการอธิบาย</t>
  </si>
  <si>
    <t>ใช้สื่อในการอบรมที่เหมาะสมกับเนื้อหา และตอบคำถามได้อย่างชัดเจนอยู่ในระดับมากที่สุด</t>
  </si>
  <si>
    <t>เนื้อหาวิชาได้อย่างชัดเจน และเข้าใจง่ายอยู่ในระดับมากที่สุด (ค่าเฉลี่ยเท่ากับ 4.72) และข้อ 8) อาจารย์ผู้สอน</t>
  </si>
  <si>
    <t xml:space="preserve">อยู่ในระดับมาก (ค่าเฉลี่ย 4.28) </t>
  </si>
  <si>
    <t>กลุ่ม Pre - Intermediate (N =18)</t>
  </si>
  <si>
    <t>EPE (Starter 2) N =47</t>
  </si>
  <si>
    <t>สำหรับนิสิตบัณฑิตศึกษา ในกลุ่ม Starter 2 พบว่า ภาพรวมมีความพึงพอใจอยู่ในระดับมากที่สุด</t>
  </si>
  <si>
    <t>(ค่าเฉลี่ยเท่ากับ 4.62) เมื่อพิจารณารายข้อพบว่า ข้อที่มีค่าเฉลี่ยสูงสุด คือ ข้อ 8) อาจารย์ผู้สอนใช้สื่อในการอบรม</t>
  </si>
  <si>
    <t xml:space="preserve">ที่เหมาะสมกับเนื้อหา และตอบคำถามได้อย่างชัดเจนอยู่ในระดับมากที่สุด (ค่าเฉลี่ยเท่ากับ 4.81) รองลงมาคือ ข้อ 6) </t>
  </si>
  <si>
    <t xml:space="preserve">หนังสือที่เรียนมีเนื้อหาสาระ ความชัดเจน ความครบถ้วนตรงตามความต้องการ และเข้าใจง่ายอยู่ในระดับมากที่สุด </t>
  </si>
  <si>
    <t>(ค่าเฉลี่ยเท่ากับ 4.79) และข้อ 9) อาจารย์ผู้สอนเข้าสอน – เลิกสอน ตรงตามเวลา (ค่าเฉลี่ยเท่ากับ 4.77)</t>
  </si>
  <si>
    <t>กลุ่ม Starter 2 (N =47)</t>
  </si>
  <si>
    <t>ภาพรวม อยู่ในระดับปานกลาง (ค่าเฉลี่ย 3.17) และหลังเข้ารับการอบรมค่าเฉลี่ยความรู้ ความเข้าใจสูงขึ้น</t>
  </si>
  <si>
    <t>2.อยากให้มีการพัฒนาแบบนี้อีก และจัดสอบแบบนี้ เพราะลดเวลาการเดินทางให้กับนิสิต</t>
  </si>
  <si>
    <t>3.เจ้าหน้าที่ทุกคนให้คำแนะนำเป็นอย่างดี</t>
  </si>
  <si>
    <t>5.อยากให้เพิ่มรายละเอียดในขั้นตอนการสมัคร ให้สามารถดูข้อมูลย้อนหลังและรายละเอียด</t>
  </si>
  <si>
    <t>6.เป็นการอบรมที่ทำให้นิสิตมีความรู้ด้านภาษาอังกฤษ</t>
  </si>
  <si>
    <t>1.มีการจัดการเรียนรู้ที่ดี ช่วยในการพัฒนาภาษาอังกฤษของเราให้สูงขึ้น</t>
  </si>
  <si>
    <t>กลุ่ม Intermediate</t>
  </si>
  <si>
    <t>กลุ่ม Per-Intermediate</t>
  </si>
  <si>
    <t>3.อาจารย์และเจ้าหน้าที่ดูแลดี</t>
  </si>
  <si>
    <t>4.ได้พัฒนาตนเองด้านภาษาอังกฤษและการใช้เทคโนโลยี</t>
  </si>
  <si>
    <t>2.เป็นกิจกรรมที่ดีและมีประโยชน์ในการยกระดับความรู้ให้กับนิสิต</t>
  </si>
  <si>
    <t xml:space="preserve">อายุระหว่าง 31 - 40 ปี คิดเป็นร้อยละ 9.23 กลุ่ม Intermediate ส่วนใหญ่มีอายุระหว่าง 31 - 40 ปี </t>
  </si>
  <si>
    <t>คิดเป็นร้อยละ 6.92 รองลงมาคือ อายุระหว่าง 20 - 30 ปี คิดเป็นร้อยละ 2.31</t>
  </si>
  <si>
    <t xml:space="preserve">     จากตารางพบว่า กลุ่ม Elementary 2 เป็นนิสิตปริญญาโท คิดเป็นร้อยละ 30.77 </t>
  </si>
  <si>
    <t>นิสิตปริญญาเอก คิดเป็นร้อยละ 7.69 กลุ่ม Intermediate เป็นนิสิตปริญญาโท</t>
  </si>
  <si>
    <t xml:space="preserve">คิดเป็นร้อยละ 8.46  นิสิตปริญญาเอก คิดเป็นร้อยละ 1.65 กลุ่ม Pre - Intermediate </t>
  </si>
  <si>
    <t>เป็นนิสิตปริญญาโท คิดเป็นร้อยละ 8.46 นิสิตปริญญาเอก คิดเป็นร้อยละ 5.38</t>
  </si>
  <si>
    <t xml:space="preserve">กลุ่ม Starter 2 เป็นนิสิตปริญญาโท คิดเป็นร้อยละ 28.46 นิสิตปริญญาเอก </t>
  </si>
  <si>
    <t xml:space="preserve">   วิทยาลัยพลังงานทดแทนและสมาร์ตกริดเทคโนโลยี</t>
  </si>
  <si>
    <t>เป็นนิสิตสังกัดคณะศึกษาศาสตร์ คิดเป็นร้อยละ 26.92 รองลงมาคือ คณะวิทยาศาสตร์ คิดเป็นร้อยละ 3.08</t>
  </si>
  <si>
    <t xml:space="preserve">และคณะสถาปัตยกรรมศาสตร์ คิดเป็นร้อยละ 2.31 กลุ่ม Intermediate ส่วนใหญ่สังกัดคณะศึกษาศาสตร์ </t>
  </si>
  <si>
    <t xml:space="preserve">คิดเป็นร้อยละ 9.23 รองลงมาคือ คณะเภสัชศาสตร์ คณะสาธารสุขศาสตร์ และคณะวิทยาศาสตร์ คิดเป็นร้อยละ 0.77 </t>
  </si>
  <si>
    <t>และตอบคำถามได้อย่างชัดเจนอยู่ในระดับมากที่สุด (ค่าเฉลี่ยเท่ากับ 4.68) และข้อ 1) เจ้าหน้าที่ให้บริการตอบ</t>
  </si>
  <si>
    <t>คำถามออนไลน์ได้ถูกต้อง ชัดเจน และรวดเร็วอยู่ในระดับมากที่สุด (ค่าเฉลี่ยเท่ากับ 4.60)</t>
  </si>
  <si>
    <t>4.อาจารย์สอนเข้าใจง่ายและใจดี อีกทั้งยังมีแบบฝึกเพิ่มเติมให้ลองทำ ซึ่งเป็นการทบทวนบทเรียน</t>
  </si>
  <si>
    <t xml:space="preserve">เกี่ยวกับคอร์สที่สมัครเรียนได้ </t>
  </si>
  <si>
    <t>แสดงจำนวนผู้เข้ารับการอบรมจำแนกตามสาขาวิชา พบว่า ส่วนใหญ่สาขาวิชาการบริหารการศึกษา</t>
  </si>
  <si>
    <t>คิดเป็นร้อยละ 24.62 รองลงมาคือ สาขาวิชาศิลปะและการออกแบบ คิดเป็นร้อยละ 2.31</t>
  </si>
  <si>
    <t xml:space="preserve">คิดเป็นร้อยละ 10.00 เพศชาย คิดเป็นร้อยละ 1.54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</si>
  <si>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6.92 รองลงมาคือ </t>
  </si>
  <si>
    <t xml:space="preserve">คิดเป็นร้อยละ 9.23 รองลงมาคือ คณะเภสัชศาสตร์ คณะสาธารณสุขศาสตร์ และคณะวิทยาศาสตร์ </t>
  </si>
  <si>
    <t>สาขาวิชาการบริหารการศึกษา คิดเป็นร้อยละ 9.23 รองลงมาคือ สาขาวิชาสาธารณสุขศาสตร์</t>
  </si>
  <si>
    <t>สาขาวิชาเทคโนโลยีสารสนเทศ และสาขาวิชาเภสัชกรรมชุมชน คิดเป็นร้อยละ 0.77</t>
  </si>
  <si>
    <t>เป็นเพศหญิง คิดเป็นร้อยละ 7.69 เพศชาย คิดเป็นร้อยละ 6.15 แสดงจำนวนผู้เข้ารับการอบรม</t>
  </si>
  <si>
    <t>จำแนกตามอายุ พบว่า ผู้เข้ารับการอบรมส่วนใหญ่ มีอายุระหว่าง 31 - 40 ปี คิดเป็นร้อยละ 6.15</t>
  </si>
  <si>
    <t>รองลงมาคือ 20 - 30 ปี คิดเป็นร้อยละ 5.38 จำนวนผู้เข้ารับการอบรมจำแนกตามระดับการศึกษา พบว่า</t>
  </si>
  <si>
    <t>เป็นนิสิตปริญญาโท คิดเป็นร้อยละ 8.46 นิสิตปริญญาเอก คิดเป็นร้อยละ 5.38 จำนวนผู้เข้ารับการอบรม</t>
  </si>
  <si>
    <t xml:space="preserve">จำแนกตามคณะ/วิทยาลัย พบว่า เป็นนิสิตสังกัดคณะศึกษาศาสตร์  คิดเป็นร้อยละ 5.76 รองลงมาคือ </t>
  </si>
  <si>
    <t xml:space="preserve">คณะสังคมศาสตร์  คิดเป็นร้อยละ 0.82  จำนวนผู้เข้ารับการอบรมจำแนกตามสาขาวิชา พบว่า </t>
  </si>
  <si>
    <t xml:space="preserve">ส่วนใหญ่สาขาวิชาการบริหารการศึกษา คิดเป็นร้อยละ 6.92 รองลงมาคือ สาขาวิชาวิจัยและประเมินผล </t>
  </si>
  <si>
    <t>การศึกษา คิดเป็นร้อยละ 2.31 สาขาวิชารัฐศาสตร์ และสาขาวิชาสังคมศึกษา คิดเป็นร้อยละ 1.54</t>
  </si>
  <si>
    <t xml:space="preserve">              4. กลุ่ม Starter 2 พบว่า จำนวนผู้เข้ารับการอบรมจำแนกตามเพศเป็นเพศชาย</t>
  </si>
  <si>
    <t xml:space="preserve">คิดเป็นร้อยละ 18.46 เพศหญิง คิดเป็นร้อยละ 17.69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</si>
  <si>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16.92 รองลงมาคือ </t>
  </si>
  <si>
    <t xml:space="preserve">อายุระหว่าง 31 - 40 ปี คิดเป็นร้อยละ 13.85 จำนวนผู้เข้ารับการอบรมจำแนกตามระดับการศึกษา </t>
  </si>
  <si>
    <t>พบว่า เป็นนิสิตปริญญาโท คิดเป็นร้อยละ 28.46 นิสิตปริญญาเอก คิดเป็นร้อยละ 7.69</t>
  </si>
  <si>
    <t>คิดเป็นร้อยละ 26.15 รองลงมาคือ คณะวิทยาศาสตร์ คิดเป็นร้อยละ 3.08</t>
  </si>
  <si>
    <t>จำแนกตามสาขาวิชา พบว่า ส่วนใหญ่สาขาวิชาการบริหารการศึกษา คิดเป็นร้อยละ 26.15</t>
  </si>
  <si>
    <t>เกี่ยวกับกิจกรรมที่จัดในโครงการฯ ภาพรวม อยู่ในระดับปานกลาง (ค่าเฉลี่ย 3.30) และหลังเข้ารับ</t>
  </si>
  <si>
    <t xml:space="preserve">ความรู้ ความเข้าใจสูงขึ้นอยู่ในระดับมาก (ค่าเฉลี่ย 4.40) </t>
  </si>
  <si>
    <t xml:space="preserve">การอบรมค่าเฉลี่ยความรู้ ความเข้าใจสูงขึ้นอยู่ในระดับมาก (ค่าเฉลี่ย 4.28) </t>
  </si>
  <si>
    <t>เกี่ยวกับกิจกรรมที่จัดก่อนการอบรม อยู่ในระดับปานกลาง (ค่าเฉลี่ย 3.17)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</si>
  <si>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4.17) </t>
  </si>
  <si>
    <t xml:space="preserve">1. กลุ่ม Elementary 2  พบว่า ภาพรวมมีความพึงพอใจอยู่ในระดับมากที่สุด (ค่าเฉลี่ยเท่ากับ 4.45) 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</si>
  <si>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</si>
  <si>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     อยู่ในระดับมากที่สุด (ค่าเฉลี่ยเท่ากับ 4.70) รองลงมาคือ ข้อ 7) อาจารย์ผู้สอนมีการอธิบายเนื้อหาวิชา</t>
  </si>
  <si>
    <t xml:space="preserve">         ได้อย่างชัดเจน และเข้าใจง่าย และข้อ 8) อาจารย์ผู้สอนใช้สื่อในการอบรมที่เหมาะสมกับเนื้อหา</t>
  </si>
  <si>
    <t xml:space="preserve">         และตอบคำถามได้อย่างชัดเจนอยู่ในระดับมากที่สุด (ค่าเฉลี่ยเท่ากับ 4.68) และข้อ 1) เจ้าหน้าที่ให้บริการ</t>
  </si>
  <si>
    <t xml:space="preserve">         ตอบคำถามออนไลน์ได้ถูกต้อง ชัดเจน และรวดเร็วอยู่ในระดับมากที่สุด (ค่าเฉลี่ยเท่ากับ 4.60)</t>
  </si>
  <si>
    <t xml:space="preserve">2. กลุ่ม Intermediate พบว่า ภาพรวมมีความพึงพอใจอยู่ในระดับมากที่สุด (ค่าเฉลี่ยเท่ากับ 4.76) 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</si>
  <si>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เลิกสอนตรงตามเวลา</t>
  </si>
  <si>
    <t xml:space="preserve">         ได้ถูกต้อง ชัดเจน และรวดเร็ว และข้อ 7) อาจารย์ผู้สอนมีการอธิบายเนื้อหาวิชาได้อย่างชัดเจน และเข้าใจง่าย</t>
  </si>
  <si>
    <t xml:space="preserve">         อยู่ในระดับมากที่สุด (ค่าเฉลี่ยเท่ากับ 4.87) และข้อ 2) การสมัครเข้ารับการอบบรมมีความสะดวกและง่าย</t>
  </si>
  <si>
    <t xml:space="preserve">         ต่อการใช้งาน ข้อ 3) การใช้งานโปรแกรมออนไลน์ในการอบรมมีความชัดเจน ใช้งานง่าย ตอบสนองความต้องการ </t>
  </si>
  <si>
    <t xml:space="preserve">         ข้อ 5) เนื้อหาสาระในบทเรียนที่ท่านอบรมมีความเหมาะสมกับระดับความรู้ และข้อ 8) อาจารย์ผู้สอนใช้สื่อ</t>
  </si>
  <si>
    <t xml:space="preserve">         ในการอบรมที่เหมาะสมกับเนื้อหา และตอบคำถามได้อย่างชัดเจนอยู่ในระดับมากที่สุด (ค่าเฉลี่ยเท่ากับ 4.73)</t>
  </si>
  <si>
    <t xml:space="preserve">         (ค่าเฉลี่ยเท่ากับ 4.61)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</si>
  <si>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เลิกสอน ตรงตามเวลาอยู่ในระดับมาก (ค่าเฉลี่ยเท่ากับ 4.89) รองลงมาคือ ข้อ 7) อาจารย์ผู้สอนมีการอธิบาย</t>
  </si>
  <si>
    <t xml:space="preserve">         เนื้อหาวิชาได้อย่างชัดเจน และเข้าใจง่ายอยู่ในระดับมากที่สุด (ค่าเฉลี่ยเท่ากับ 4.72) และข้อ 8) อาจารย์ผู้สอน</t>
  </si>
  <si>
    <t xml:space="preserve">         ใช้สื่อในการอบรมที่เหมาะสมกับเนื้อหา และตอบคำถามได้อย่างชัดเจนอยู่ในระดับมากที่สุด</t>
  </si>
  <si>
    <t xml:space="preserve">         (ค่าเฉลี่ยเท่ากับ 4.67)</t>
  </si>
  <si>
    <t xml:space="preserve">4. กลุ่ม Starter 2 พบว่า ภาพรวมมีความพึงพอใจอยู่ในระดับมากที่สุด (ค่าเฉลี่ยเท่ากับ 4.62) </t>
  </si>
  <si>
    <t xml:space="preserve">         กับเนื้อหา และตอบคำถามได้อย่างชัดเจนอยู่ในระดับมากที่สุด (ค่าเฉลี่ยเท่ากับ 4.81) รองลงมาคือ ข้อ 6) </t>
  </si>
  <si>
    <t xml:space="preserve">         เมื่อพิจารณารายข้อพบว่า ข้อที่มีค่าเฉลี่ยสูงสุด คือ ข้อ 8) อาจารย์ผู้สอนใช้สื่อในการอบรมที่เหมาะสม</t>
  </si>
  <si>
    <t xml:space="preserve">         หนังสือที่เรียนมีเนื้อหาสาระ ความชัดเจน ความครบถ้วนตรงตามความต้องการ และเข้าใจง่ายอยู่ในระดับ</t>
  </si>
  <si>
    <t xml:space="preserve">         มากที่สุด (ค่าเฉลี่ยเท่ากับ 4.79) และข้อ 9) อาจารย์ผู้สอนเข้าสอน – เลิกสอน ตรงตามเวลา </t>
  </si>
  <si>
    <t>(ค่าเฉลี่ยเท่ากับ 4.77)</t>
  </si>
  <si>
    <t>เกี่ยวกับกิจกรรมที่จัดก่อนการอบรม อยู่ในระดับมาก (ค่าเฉลี่ย 3.60) และหลังเข้ารับการอบรมค่าเฉลี่ย</t>
  </si>
  <si>
    <t>ความเข้าใจเกี่ยวกับกิจกรรมที่จัดก่อนการอบรมอยู่ในระดับปานกลาง (ค่าเฉลี่ย 3.39) และหลังเข้ารับ</t>
  </si>
  <si>
    <t xml:space="preserve">         คิดเป็นร้อยละ 1.54</t>
  </si>
  <si>
    <t>คิดเป็นร้อยละ 23.85 และเพศชาย คิดเป็นร้อยละ 14.62 แสดงจำนวนผู้เข้ารับการอบรมจำแนกตามอายุ</t>
  </si>
  <si>
    <t xml:space="preserve">พบว่า ผู้เข้ารับการอบรมส่วนใหญ่มีอายุระหว่าง 20 - 30 ปี คิดเป็นร้อยละ 23.08 รองลงมาคือ อายุระหว่าง  </t>
  </si>
  <si>
    <t xml:space="preserve">31 - 40 ปี คิดเป็นร้อยละ 9.23 แสดงจำนวนผู้เข้ารับการอบรมจำแนกตามระดับการศึกษา พบว่า  </t>
  </si>
  <si>
    <t>เป็นนิสิตปริญญาโท คิดเป็นร้อยละ 30.77 นิสิตปริญญาเอก คิดเป็นร้อยละ 7.69 แสดงจำนวนผู้เข้ารับการอบรม</t>
  </si>
  <si>
    <t xml:space="preserve">จำแนกตามคณะ/วิทยาลัย พบว่า เป็นนิสิตสังกัดคณะศึกษาศาสตร์ คิดเป็นร้อยละ 26.92 รองลงมาคือ </t>
  </si>
  <si>
    <t xml:space="preserve">อายุระหว่าง 20 - 30 ปี คิดเป็นร้อยละ 2.31 จำนวนผู้เข้ารับการอบรมจำแนกตามระดับการศึกษา </t>
  </si>
  <si>
    <t>พบว่า เป็นนิสิตปริญญาโท คิดเป็นร้อยละ 8.46 นิสิตปริญญาเอก คิดเป็นร้อยละ 1.65</t>
  </si>
  <si>
    <t>การอบรมมีค่าเฉลี่ยความรู้ ความเข้าใจสูงขึ้นอยู่ในระดับมาก (ค่าเฉลี่ย 4.16)</t>
  </si>
  <si>
    <t xml:space="preserve">         อยู่ในระดับมากที่สุด (ค่าเฉลี่ยเท่ากับ 4.93) รองลงมาคือ ข้อ 1) เจ้าหน้าที่ให้บริการตอบคำถามออนไลน์</t>
  </si>
  <si>
    <t xml:space="preserve">         สาขาวิชาวิจัยและประเมินผลการศึกษาสาขาวิชาโลจิสติกส์และโซ่อุปทาน และสาขาวิชาสถิติ  </t>
  </si>
  <si>
    <t>คณะวิทยาศาสตร์ คิดเป็นร้อยละ 3.08 และคณะสถาปัตยกรรมศาสตร์ คิดเป็นร้อยละ 2.31</t>
  </si>
  <si>
    <t>คิดเป็นร้อยละ 0.77 จำนวนผู้เข้ารับการอบรมจำแนกตามสาขาวิชา พบว่า ส่วนใหญ่</t>
  </si>
  <si>
    <t>เป็นอย่างดี</t>
  </si>
  <si>
    <r>
      <rPr>
        <b/>
        <sz val="16"/>
        <color rgb="FF000000"/>
        <rFont val="TH SarabunPSK"/>
        <family val="2"/>
      </rPr>
      <t>ข้อเสนอแนะ</t>
    </r>
    <r>
      <rPr>
        <sz val="16"/>
        <color rgb="FF000000"/>
        <rFont val="TH SarabunPSK"/>
        <family val="2"/>
      </rPr>
      <t xml:space="preserve"> ควรมีการเรียนการสอนออนไลน์ เจ้าหน้าที่ทุกคนและอาจารย์ให้คำแนะนำ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</si>
</sst>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0"/>
      <color rgb="FF000000"/>
      <name val="Arial"/>
      <family val="2"/>
    </font>
    <font>
      <sz val="10"/>
      <color rgb="FF00000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2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4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4" fillId="0" borderId="7" xfId="0" applyFont="1" applyFill="1" applyBorder="1" applyAlignment="1"/>
    <xf numFmtId="0" fontId="9" fillId="0" borderId="4" xfId="0" applyFont="1" applyBorder="1" applyAlignment="1">
      <alignment horizontal="center" vertical="top"/>
    </xf>
    <xf numFmtId="0" fontId="4" fillId="0" borderId="2" xfId="0" applyFont="1" applyFill="1" applyBorder="1" applyAlignment="1"/>
    <xf numFmtId="0" fontId="9" fillId="0" borderId="2" xfId="0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4" xfId="0" applyFont="1" applyFill="1" applyBorder="1" applyAlignment="1"/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top"/>
    </xf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Fill="1" applyBorder="1" applyAlignment="1"/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9" fillId="0" borderId="9" xfId="0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0" borderId="1" xfId="0" applyFont="1" applyBorder="1" applyAlignment="1"/>
    <xf numFmtId="0" fontId="9" fillId="6" borderId="4" xfId="0" applyFont="1" applyFill="1" applyBorder="1" applyAlignment="1"/>
    <xf numFmtId="0" fontId="9" fillId="6" borderId="4" xfId="0" applyNumberFormat="1" applyFont="1" applyFill="1" applyBorder="1" applyAlignment="1"/>
    <xf numFmtId="0" fontId="9" fillId="6" borderId="4" xfId="0" applyNumberFormat="1" applyFont="1" applyFill="1" applyBorder="1"/>
    <xf numFmtId="0" fontId="8" fillId="5" borderId="11" xfId="0" applyFont="1" applyFill="1" applyBorder="1" applyAlignment="1">
      <alignment horizontal="center"/>
    </xf>
    <xf numFmtId="0" fontId="26" fillId="0" borderId="0" xfId="0" applyFont="1" applyAlignment="1"/>
    <xf numFmtId="0" fontId="8" fillId="0" borderId="20" xfId="0" applyFont="1" applyBorder="1" applyAlignment="1">
      <alignment horizontal="left"/>
    </xf>
    <xf numFmtId="164" fontId="28" fillId="0" borderId="20" xfId="0" applyNumberFormat="1" applyFont="1" applyBorder="1" applyAlignment="1"/>
    <xf numFmtId="164" fontId="29" fillId="0" borderId="20" xfId="0" applyNumberFormat="1" applyFont="1" applyBorder="1" applyAlignment="1"/>
    <xf numFmtId="0" fontId="8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21" xfId="0" applyFont="1" applyBorder="1" applyAlignment="1">
      <alignment horizontal="center"/>
    </xf>
    <xf numFmtId="0" fontId="27" fillId="0" borderId="4" xfId="0" applyFont="1" applyBorder="1" applyAlignment="1"/>
    <xf numFmtId="0" fontId="25" fillId="7" borderId="4" xfId="0" applyFont="1" applyFill="1" applyBorder="1"/>
    <xf numFmtId="0" fontId="25" fillId="0" borderId="4" xfId="0" applyFont="1" applyBorder="1" applyAlignment="1"/>
    <xf numFmtId="0" fontId="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0" xfId="0" applyFont="1" applyBorder="1" applyAlignment="1">
      <alignment horizontal="center" vertical="top"/>
    </xf>
    <xf numFmtId="0" fontId="9" fillId="6" borderId="11" xfId="0" applyNumberFormat="1" applyFont="1" applyFill="1" applyBorder="1" applyAlignment="1"/>
    <xf numFmtId="0" fontId="25" fillId="7" borderId="4" xfId="0" applyFont="1" applyFill="1" applyBorder="1" applyAlignment="1"/>
    <xf numFmtId="0" fontId="6" fillId="7" borderId="20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9" fillId="7" borderId="4" xfId="0" applyFont="1" applyFill="1" applyBorder="1" applyAlignment="1"/>
    <xf numFmtId="0" fontId="9" fillId="7" borderId="4" xfId="0" applyNumberFormat="1" applyFont="1" applyFill="1" applyBorder="1" applyAlignment="1"/>
    <xf numFmtId="164" fontId="27" fillId="7" borderId="20" xfId="0" applyNumberFormat="1" applyFont="1" applyFill="1" applyBorder="1" applyAlignment="1"/>
    <xf numFmtId="0" fontId="3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31" fillId="0" borderId="0" xfId="0" applyFont="1" applyAlignment="1"/>
    <xf numFmtId="0" fontId="26" fillId="0" borderId="0" xfId="0" applyFont="1" applyAlignment="1">
      <alignment horizontal="center"/>
    </xf>
    <xf numFmtId="0" fontId="2" fillId="0" borderId="0" xfId="0" applyFont="1"/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/>
    <xf numFmtId="0" fontId="8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370</xdr:row>
          <xdr:rowOff>161925</xdr:rowOff>
        </xdr:from>
        <xdr:to>
          <xdr:col>1</xdr:col>
          <xdr:colOff>257175</xdr:colOff>
          <xdr:row>371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240</xdr:row>
          <xdr:rowOff>219075</xdr:rowOff>
        </xdr:from>
        <xdr:to>
          <xdr:col>1</xdr:col>
          <xdr:colOff>257175</xdr:colOff>
          <xdr:row>241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305</xdr:row>
          <xdr:rowOff>161925</xdr:rowOff>
        </xdr:from>
        <xdr:to>
          <xdr:col>1</xdr:col>
          <xdr:colOff>257175</xdr:colOff>
          <xdr:row>306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428</xdr:row>
          <xdr:rowOff>161925</xdr:rowOff>
        </xdr:from>
        <xdr:to>
          <xdr:col>1</xdr:col>
          <xdr:colOff>257175</xdr:colOff>
          <xdr:row>429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370</xdr:row>
          <xdr:rowOff>161925</xdr:rowOff>
        </xdr:from>
        <xdr:to>
          <xdr:col>1</xdr:col>
          <xdr:colOff>257175</xdr:colOff>
          <xdr:row>371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240</xdr:row>
          <xdr:rowOff>219075</xdr:rowOff>
        </xdr:from>
        <xdr:to>
          <xdr:col>1</xdr:col>
          <xdr:colOff>257175</xdr:colOff>
          <xdr:row>241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305</xdr:row>
          <xdr:rowOff>161925</xdr:rowOff>
        </xdr:from>
        <xdr:to>
          <xdr:col>1</xdr:col>
          <xdr:colOff>257175</xdr:colOff>
          <xdr:row>306</xdr:row>
          <xdr:rowOff>28575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428</xdr:row>
          <xdr:rowOff>161925</xdr:rowOff>
        </xdr:from>
        <xdr:to>
          <xdr:col>1</xdr:col>
          <xdr:colOff>257175</xdr:colOff>
          <xdr:row>429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44"/>
  <sheetViews>
    <sheetView workbookViewId="0">
      <pane ySplit="1" topLeftCell="A125" activePane="bottomLeft" state="frozen"/>
      <selection pane="bottomLeft" activeCell="C33" sqref="C33"/>
    </sheetView>
  </sheetViews>
  <sheetFormatPr defaultColWidth="14.42578125" defaultRowHeight="15.75" customHeight="1" x14ac:dyDescent="0.2"/>
  <cols>
    <col min="1" max="27" width="21.5703125" customWidth="1"/>
  </cols>
  <sheetData>
    <row r="1" spans="1:21" ht="12.75" x14ac:dyDescent="0.2">
      <c r="A1" s="1" t="s">
        <v>0</v>
      </c>
      <c r="B1" s="1" t="s">
        <v>206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2.75" x14ac:dyDescent="0.2">
      <c r="A2" s="2">
        <v>44213.540401874998</v>
      </c>
      <c r="B2" s="3" t="s">
        <v>207</v>
      </c>
      <c r="C2" s="3" t="s">
        <v>30</v>
      </c>
      <c r="D2" s="3" t="s">
        <v>21</v>
      </c>
      <c r="E2" s="3" t="s">
        <v>22</v>
      </c>
      <c r="F2" s="3" t="s">
        <v>57</v>
      </c>
      <c r="G2" s="3" t="s">
        <v>208</v>
      </c>
      <c r="H2" s="3" t="s">
        <v>36</v>
      </c>
      <c r="I2" s="3" t="s">
        <v>25</v>
      </c>
      <c r="J2" s="3" t="s">
        <v>25</v>
      </c>
      <c r="K2" s="3" t="s">
        <v>25</v>
      </c>
      <c r="L2" s="3" t="s">
        <v>25</v>
      </c>
      <c r="M2" s="3" t="s">
        <v>25</v>
      </c>
      <c r="N2" s="3" t="s">
        <v>25</v>
      </c>
      <c r="O2" s="3" t="s">
        <v>25</v>
      </c>
      <c r="P2" s="3" t="s">
        <v>25</v>
      </c>
      <c r="Q2" s="3" t="s">
        <v>25</v>
      </c>
      <c r="R2" s="3" t="s">
        <v>25</v>
      </c>
      <c r="S2" s="3" t="s">
        <v>25</v>
      </c>
      <c r="T2" s="3" t="s">
        <v>25</v>
      </c>
      <c r="U2" s="3" t="s">
        <v>47</v>
      </c>
    </row>
    <row r="3" spans="1:21" ht="12.75" x14ac:dyDescent="0.2">
      <c r="A3" s="2">
        <v>44213.543568553243</v>
      </c>
      <c r="B3" s="3" t="s">
        <v>209</v>
      </c>
      <c r="C3" s="3" t="s">
        <v>30</v>
      </c>
      <c r="D3" s="3" t="s">
        <v>31</v>
      </c>
      <c r="E3" s="3" t="s">
        <v>35</v>
      </c>
      <c r="F3" s="3" t="s">
        <v>34</v>
      </c>
      <c r="G3" s="3" t="s">
        <v>210</v>
      </c>
      <c r="H3" s="3" t="s">
        <v>36</v>
      </c>
      <c r="I3" s="3" t="s">
        <v>25</v>
      </c>
      <c r="J3" s="3" t="s">
        <v>25</v>
      </c>
      <c r="K3" s="3" t="s">
        <v>25</v>
      </c>
      <c r="L3" s="3" t="s">
        <v>25</v>
      </c>
      <c r="M3" s="3" t="s">
        <v>25</v>
      </c>
      <c r="N3" s="3" t="s">
        <v>25</v>
      </c>
      <c r="O3" s="3" t="s">
        <v>25</v>
      </c>
      <c r="P3" s="3" t="s">
        <v>25</v>
      </c>
      <c r="Q3" s="3" t="s">
        <v>25</v>
      </c>
      <c r="R3" s="3" t="s">
        <v>25</v>
      </c>
      <c r="S3" s="3" t="s">
        <v>25</v>
      </c>
      <c r="T3" s="3" t="s">
        <v>25</v>
      </c>
      <c r="U3" s="3" t="s">
        <v>47</v>
      </c>
    </row>
    <row r="4" spans="1:21" ht="12.75" x14ac:dyDescent="0.2">
      <c r="A4" s="2">
        <v>44213.547737800924</v>
      </c>
      <c r="B4" s="3" t="s">
        <v>211</v>
      </c>
      <c r="C4" s="3" t="s">
        <v>30</v>
      </c>
      <c r="D4" s="3" t="s">
        <v>31</v>
      </c>
      <c r="E4" s="3" t="s">
        <v>35</v>
      </c>
      <c r="F4" s="3" t="s">
        <v>34</v>
      </c>
      <c r="G4" s="3" t="s">
        <v>39</v>
      </c>
      <c r="H4" s="3" t="s">
        <v>40</v>
      </c>
      <c r="I4" s="3" t="s">
        <v>28</v>
      </c>
      <c r="J4" s="3" t="s">
        <v>27</v>
      </c>
      <c r="K4" s="3" t="s">
        <v>27</v>
      </c>
      <c r="L4" s="3" t="s">
        <v>28</v>
      </c>
      <c r="M4" s="3" t="s">
        <v>28</v>
      </c>
      <c r="N4" s="3" t="s">
        <v>28</v>
      </c>
      <c r="O4" s="3" t="s">
        <v>28</v>
      </c>
      <c r="P4" s="3" t="s">
        <v>28</v>
      </c>
      <c r="Q4" s="3" t="s">
        <v>28</v>
      </c>
      <c r="R4" s="3" t="s">
        <v>28</v>
      </c>
      <c r="S4" s="3" t="s">
        <v>28</v>
      </c>
      <c r="T4" s="3" t="s">
        <v>28</v>
      </c>
    </row>
    <row r="5" spans="1:21" ht="12.75" x14ac:dyDescent="0.2">
      <c r="A5" s="2">
        <v>44213.579507187504</v>
      </c>
      <c r="B5" s="3" t="s">
        <v>212</v>
      </c>
      <c r="C5" s="3" t="s">
        <v>20</v>
      </c>
      <c r="D5" s="3" t="s">
        <v>21</v>
      </c>
      <c r="E5" s="3" t="s">
        <v>22</v>
      </c>
      <c r="F5" s="3" t="s">
        <v>34</v>
      </c>
      <c r="G5" s="3" t="s">
        <v>59</v>
      </c>
      <c r="H5" s="3" t="s">
        <v>40</v>
      </c>
      <c r="I5" s="3" t="s">
        <v>28</v>
      </c>
      <c r="J5" s="3" t="s">
        <v>25</v>
      </c>
      <c r="K5" s="3" t="s">
        <v>25</v>
      </c>
      <c r="L5" s="3" t="s">
        <v>28</v>
      </c>
      <c r="M5" s="3" t="s">
        <v>25</v>
      </c>
      <c r="N5" s="3" t="s">
        <v>25</v>
      </c>
      <c r="O5" s="3" t="s">
        <v>28</v>
      </c>
      <c r="P5" s="3" t="s">
        <v>25</v>
      </c>
      <c r="Q5" s="3" t="s">
        <v>28</v>
      </c>
      <c r="R5" s="3" t="s">
        <v>27</v>
      </c>
      <c r="S5" s="3" t="s">
        <v>28</v>
      </c>
      <c r="T5" s="3" t="s">
        <v>28</v>
      </c>
      <c r="U5" s="3" t="s">
        <v>213</v>
      </c>
    </row>
    <row r="6" spans="1:21" ht="12.75" x14ac:dyDescent="0.2">
      <c r="A6" s="2">
        <v>44213.580098599537</v>
      </c>
      <c r="B6" s="3" t="s">
        <v>214</v>
      </c>
      <c r="C6" s="3" t="s">
        <v>20</v>
      </c>
      <c r="D6" s="3" t="s">
        <v>29</v>
      </c>
      <c r="E6" s="3" t="s">
        <v>35</v>
      </c>
      <c r="F6" s="3" t="s">
        <v>34</v>
      </c>
      <c r="G6" s="3" t="s">
        <v>39</v>
      </c>
      <c r="H6" s="3" t="s">
        <v>40</v>
      </c>
      <c r="I6" s="3" t="s">
        <v>28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3" t="s">
        <v>47</v>
      </c>
    </row>
    <row r="7" spans="1:21" ht="12.75" x14ac:dyDescent="0.2">
      <c r="A7" s="2">
        <v>44213.582913981481</v>
      </c>
      <c r="B7" s="3" t="s">
        <v>215</v>
      </c>
      <c r="C7" s="3" t="s">
        <v>30</v>
      </c>
      <c r="D7" s="3" t="s">
        <v>31</v>
      </c>
      <c r="E7" s="3" t="s">
        <v>35</v>
      </c>
      <c r="F7" s="3" t="s">
        <v>216</v>
      </c>
      <c r="G7" s="3" t="s">
        <v>60</v>
      </c>
      <c r="H7" s="3" t="s">
        <v>40</v>
      </c>
      <c r="I7" s="3" t="s">
        <v>25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  <c r="O7" s="3" t="s">
        <v>25</v>
      </c>
      <c r="P7" s="3" t="s">
        <v>25</v>
      </c>
      <c r="Q7" s="3" t="s">
        <v>25</v>
      </c>
      <c r="R7" s="3" t="s">
        <v>25</v>
      </c>
      <c r="S7" s="3" t="s">
        <v>25</v>
      </c>
      <c r="T7" s="3" t="s">
        <v>25</v>
      </c>
    </row>
    <row r="8" spans="1:21" ht="12.75" x14ac:dyDescent="0.2">
      <c r="A8" s="2">
        <v>44213.583986840276</v>
      </c>
      <c r="B8" s="3" t="s">
        <v>217</v>
      </c>
      <c r="C8" s="3" t="s">
        <v>30</v>
      </c>
      <c r="D8" s="3" t="s">
        <v>29</v>
      </c>
      <c r="E8" s="3" t="s">
        <v>22</v>
      </c>
      <c r="F8" s="3" t="s">
        <v>23</v>
      </c>
      <c r="G8" s="3" t="s">
        <v>218</v>
      </c>
      <c r="H8" s="3" t="s">
        <v>40</v>
      </c>
      <c r="I8" s="3" t="s">
        <v>25</v>
      </c>
      <c r="J8" s="3" t="s">
        <v>27</v>
      </c>
      <c r="K8" s="3" t="s">
        <v>28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25</v>
      </c>
      <c r="R8" s="3" t="s">
        <v>27</v>
      </c>
      <c r="S8" s="3" t="s">
        <v>28</v>
      </c>
      <c r="T8" s="3" t="s">
        <v>25</v>
      </c>
    </row>
    <row r="9" spans="1:21" ht="12.75" x14ac:dyDescent="0.2">
      <c r="A9" s="2">
        <v>44213.584559849536</v>
      </c>
      <c r="B9" s="3" t="s">
        <v>219</v>
      </c>
      <c r="C9" s="3" t="s">
        <v>30</v>
      </c>
      <c r="D9" s="3" t="s">
        <v>31</v>
      </c>
      <c r="E9" s="3" t="s">
        <v>35</v>
      </c>
      <c r="F9" s="3" t="s">
        <v>57</v>
      </c>
      <c r="G9" s="3" t="s">
        <v>61</v>
      </c>
      <c r="H9" s="3" t="s">
        <v>40</v>
      </c>
      <c r="I9" s="3" t="s">
        <v>25</v>
      </c>
      <c r="J9" s="3" t="s">
        <v>25</v>
      </c>
      <c r="K9" s="3" t="s">
        <v>25</v>
      </c>
      <c r="L9" s="3" t="s">
        <v>28</v>
      </c>
      <c r="M9" s="3" t="s">
        <v>25</v>
      </c>
      <c r="N9" s="3" t="s">
        <v>25</v>
      </c>
      <c r="O9" s="3" t="s">
        <v>25</v>
      </c>
      <c r="P9" s="3" t="s">
        <v>25</v>
      </c>
      <c r="Q9" s="3" t="s">
        <v>25</v>
      </c>
      <c r="R9" s="3" t="s">
        <v>26</v>
      </c>
      <c r="S9" s="3" t="s">
        <v>28</v>
      </c>
      <c r="T9" s="3" t="s">
        <v>28</v>
      </c>
      <c r="U9" s="3" t="s">
        <v>47</v>
      </c>
    </row>
    <row r="10" spans="1:21" ht="12.75" x14ac:dyDescent="0.2">
      <c r="A10" s="2">
        <v>44213.584639027773</v>
      </c>
      <c r="B10" s="3" t="s">
        <v>220</v>
      </c>
      <c r="C10" s="3" t="s">
        <v>20</v>
      </c>
      <c r="D10" s="3" t="s">
        <v>31</v>
      </c>
      <c r="E10" s="3" t="s">
        <v>35</v>
      </c>
      <c r="F10" s="3" t="s">
        <v>34</v>
      </c>
      <c r="G10" s="3" t="s">
        <v>59</v>
      </c>
      <c r="H10" s="3" t="s">
        <v>36</v>
      </c>
      <c r="I10" s="3" t="s">
        <v>28</v>
      </c>
      <c r="J10" s="3" t="s">
        <v>28</v>
      </c>
      <c r="K10" s="3" t="s">
        <v>27</v>
      </c>
      <c r="L10" s="3" t="s">
        <v>27</v>
      </c>
      <c r="M10" s="3" t="s">
        <v>28</v>
      </c>
      <c r="N10" s="3" t="s">
        <v>28</v>
      </c>
      <c r="O10" s="3" t="s">
        <v>28</v>
      </c>
      <c r="P10" s="3" t="s">
        <v>28</v>
      </c>
      <c r="Q10" s="3" t="s">
        <v>25</v>
      </c>
      <c r="R10" s="3" t="s">
        <v>27</v>
      </c>
      <c r="S10" s="3" t="s">
        <v>28</v>
      </c>
      <c r="T10" s="3" t="s">
        <v>28</v>
      </c>
    </row>
    <row r="11" spans="1:21" ht="12.75" x14ac:dyDescent="0.2">
      <c r="A11" s="2">
        <v>44213.585850335643</v>
      </c>
      <c r="B11" s="3" t="s">
        <v>221</v>
      </c>
      <c r="C11" s="3" t="s">
        <v>20</v>
      </c>
      <c r="D11" s="3" t="s">
        <v>31</v>
      </c>
      <c r="E11" s="3" t="s">
        <v>35</v>
      </c>
      <c r="F11" s="3" t="s">
        <v>61</v>
      </c>
      <c r="G11" s="3" t="s">
        <v>57</v>
      </c>
      <c r="H11" s="3" t="s">
        <v>24</v>
      </c>
      <c r="I11" s="3" t="s">
        <v>25</v>
      </c>
      <c r="J11" s="3" t="s">
        <v>28</v>
      </c>
      <c r="K11" s="3" t="s">
        <v>28</v>
      </c>
      <c r="L11" s="3" t="s">
        <v>28</v>
      </c>
      <c r="M11" s="3" t="s">
        <v>28</v>
      </c>
      <c r="N11" s="3" t="s">
        <v>28</v>
      </c>
      <c r="O11" s="3" t="s">
        <v>27</v>
      </c>
      <c r="P11" s="3" t="s">
        <v>28</v>
      </c>
      <c r="Q11" s="3" t="s">
        <v>28</v>
      </c>
      <c r="R11" s="3" t="s">
        <v>28</v>
      </c>
      <c r="S11" s="3" t="s">
        <v>28</v>
      </c>
      <c r="T11" s="3" t="s">
        <v>27</v>
      </c>
    </row>
    <row r="12" spans="1:21" ht="12.75" x14ac:dyDescent="0.2">
      <c r="A12" s="2">
        <v>44213.586146689813</v>
      </c>
      <c r="B12" s="3" t="s">
        <v>222</v>
      </c>
      <c r="C12" s="3" t="s">
        <v>30</v>
      </c>
      <c r="D12" s="3" t="s">
        <v>31</v>
      </c>
      <c r="E12" s="3" t="s">
        <v>35</v>
      </c>
      <c r="F12" s="3" t="s">
        <v>57</v>
      </c>
      <c r="G12" s="3" t="s">
        <v>61</v>
      </c>
      <c r="H12" s="3" t="s">
        <v>40</v>
      </c>
      <c r="I12" s="3" t="s">
        <v>25</v>
      </c>
      <c r="J12" s="3" t="s">
        <v>25</v>
      </c>
      <c r="K12" s="3" t="s">
        <v>28</v>
      </c>
      <c r="L12" s="3" t="s">
        <v>28</v>
      </c>
      <c r="M12" s="3" t="s">
        <v>25</v>
      </c>
      <c r="N12" s="3" t="s">
        <v>25</v>
      </c>
      <c r="O12" s="3" t="s">
        <v>25</v>
      </c>
      <c r="P12" s="3" t="s">
        <v>25</v>
      </c>
      <c r="Q12" s="3" t="s">
        <v>25</v>
      </c>
      <c r="R12" s="3" t="s">
        <v>27</v>
      </c>
      <c r="S12" s="3" t="s">
        <v>25</v>
      </c>
      <c r="T12" s="3" t="s">
        <v>25</v>
      </c>
      <c r="U12" s="3" t="s">
        <v>47</v>
      </c>
    </row>
    <row r="13" spans="1:21" ht="12.75" x14ac:dyDescent="0.2">
      <c r="A13" s="2">
        <v>44213.586628900463</v>
      </c>
      <c r="B13" s="3" t="s">
        <v>223</v>
      </c>
      <c r="C13" s="3" t="s">
        <v>20</v>
      </c>
      <c r="D13" s="3" t="s">
        <v>31</v>
      </c>
      <c r="E13" s="3" t="s">
        <v>35</v>
      </c>
      <c r="F13" s="3" t="s">
        <v>34</v>
      </c>
      <c r="G13" s="3" t="s">
        <v>59</v>
      </c>
      <c r="H13" s="3" t="s">
        <v>40</v>
      </c>
      <c r="I13" s="3" t="s">
        <v>28</v>
      </c>
      <c r="J13" s="3" t="s">
        <v>28</v>
      </c>
      <c r="K13" s="3" t="s">
        <v>28</v>
      </c>
      <c r="L13" s="3" t="s">
        <v>28</v>
      </c>
      <c r="M13" s="3" t="s">
        <v>28</v>
      </c>
      <c r="N13" s="3" t="s">
        <v>28</v>
      </c>
      <c r="O13" s="3" t="s">
        <v>28</v>
      </c>
      <c r="P13" s="3" t="s">
        <v>28</v>
      </c>
      <c r="Q13" s="3" t="s">
        <v>28</v>
      </c>
      <c r="R13" s="3" t="s">
        <v>28</v>
      </c>
      <c r="S13" s="3" t="s">
        <v>28</v>
      </c>
      <c r="T13" s="3" t="s">
        <v>28</v>
      </c>
      <c r="U13" s="3" t="s">
        <v>47</v>
      </c>
    </row>
    <row r="14" spans="1:21" ht="12.75" x14ac:dyDescent="0.2">
      <c r="A14" s="2">
        <v>44213.588260868055</v>
      </c>
      <c r="B14" s="3" t="s">
        <v>224</v>
      </c>
      <c r="C14" s="3" t="s">
        <v>30</v>
      </c>
      <c r="D14" s="3" t="s">
        <v>31</v>
      </c>
      <c r="E14" s="3" t="s">
        <v>35</v>
      </c>
      <c r="F14" s="3" t="s">
        <v>32</v>
      </c>
      <c r="G14" s="3" t="s">
        <v>33</v>
      </c>
      <c r="H14" s="3" t="s">
        <v>40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28</v>
      </c>
      <c r="N14" s="3" t="s">
        <v>25</v>
      </c>
      <c r="O14" s="3" t="s">
        <v>25</v>
      </c>
      <c r="P14" s="3" t="s">
        <v>25</v>
      </c>
      <c r="Q14" s="3" t="s">
        <v>27</v>
      </c>
      <c r="R14" s="3" t="s">
        <v>26</v>
      </c>
      <c r="S14" s="3" t="s">
        <v>27</v>
      </c>
      <c r="T14" s="3" t="s">
        <v>25</v>
      </c>
      <c r="U14" s="3" t="s">
        <v>225</v>
      </c>
    </row>
    <row r="15" spans="1:21" ht="12.75" x14ac:dyDescent="0.2">
      <c r="A15" s="2">
        <v>44213.588278784722</v>
      </c>
      <c r="B15" s="3" t="s">
        <v>226</v>
      </c>
      <c r="C15" s="3" t="s">
        <v>20</v>
      </c>
      <c r="D15" s="3" t="s">
        <v>29</v>
      </c>
      <c r="E15" s="3" t="s">
        <v>35</v>
      </c>
      <c r="F15" s="3" t="s">
        <v>34</v>
      </c>
      <c r="G15" s="3" t="s">
        <v>39</v>
      </c>
      <c r="H15" s="3" t="s">
        <v>40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25</v>
      </c>
      <c r="P15" s="3" t="s">
        <v>25</v>
      </c>
      <c r="Q15" s="3" t="s">
        <v>25</v>
      </c>
      <c r="R15" s="3" t="s">
        <v>25</v>
      </c>
      <c r="S15" s="3" t="s">
        <v>25</v>
      </c>
      <c r="T15" s="3" t="s">
        <v>25</v>
      </c>
    </row>
    <row r="16" spans="1:21" ht="12.75" x14ac:dyDescent="0.2">
      <c r="A16" s="2">
        <v>44213.588742094908</v>
      </c>
      <c r="B16" s="3" t="s">
        <v>227</v>
      </c>
      <c r="C16" s="3" t="s">
        <v>30</v>
      </c>
      <c r="D16" s="3" t="s">
        <v>31</v>
      </c>
      <c r="E16" s="3" t="s">
        <v>35</v>
      </c>
      <c r="F16" s="3" t="s">
        <v>34</v>
      </c>
      <c r="G16" s="3" t="s">
        <v>39</v>
      </c>
      <c r="H16" s="3" t="s">
        <v>24</v>
      </c>
      <c r="I16" s="3" t="s">
        <v>25</v>
      </c>
      <c r="J16" s="3" t="s">
        <v>25</v>
      </c>
      <c r="K16" s="3" t="s">
        <v>25</v>
      </c>
      <c r="L16" s="3" t="s">
        <v>25</v>
      </c>
      <c r="M16" s="3" t="s">
        <v>25</v>
      </c>
      <c r="N16" s="3" t="s">
        <v>25</v>
      </c>
      <c r="O16" s="3" t="s">
        <v>25</v>
      </c>
      <c r="P16" s="3" t="s">
        <v>25</v>
      </c>
      <c r="Q16" s="3" t="s">
        <v>25</v>
      </c>
      <c r="R16" s="3" t="s">
        <v>28</v>
      </c>
      <c r="S16" s="3" t="s">
        <v>25</v>
      </c>
      <c r="T16" s="3" t="s">
        <v>25</v>
      </c>
      <c r="U16" s="3" t="s">
        <v>47</v>
      </c>
    </row>
    <row r="17" spans="1:21" ht="12.75" x14ac:dyDescent="0.2">
      <c r="A17" s="2">
        <v>44213.588933495368</v>
      </c>
      <c r="B17" s="3" t="s">
        <v>228</v>
      </c>
      <c r="C17" s="3" t="s">
        <v>20</v>
      </c>
      <c r="D17" s="3" t="s">
        <v>31</v>
      </c>
      <c r="E17" s="3" t="s">
        <v>35</v>
      </c>
      <c r="F17" s="3" t="s">
        <v>191</v>
      </c>
      <c r="G17" s="3" t="s">
        <v>229</v>
      </c>
      <c r="H17" s="3" t="s">
        <v>24</v>
      </c>
      <c r="I17" s="3" t="s">
        <v>28</v>
      </c>
      <c r="J17" s="3" t="s">
        <v>28</v>
      </c>
      <c r="K17" s="3" t="s">
        <v>28</v>
      </c>
      <c r="L17" s="3" t="s">
        <v>28</v>
      </c>
      <c r="M17" s="3" t="s">
        <v>28</v>
      </c>
      <c r="N17" s="3" t="s">
        <v>28</v>
      </c>
      <c r="O17" s="3" t="s">
        <v>28</v>
      </c>
      <c r="P17" s="3" t="s">
        <v>28</v>
      </c>
      <c r="Q17" s="3" t="s">
        <v>28</v>
      </c>
      <c r="R17" s="3" t="s">
        <v>28</v>
      </c>
      <c r="S17" s="3" t="s">
        <v>28</v>
      </c>
      <c r="T17" s="3" t="s">
        <v>28</v>
      </c>
      <c r="U17" s="3" t="s">
        <v>230</v>
      </c>
    </row>
    <row r="18" spans="1:21" ht="12.75" x14ac:dyDescent="0.2">
      <c r="A18" s="2">
        <v>44213.589957071759</v>
      </c>
      <c r="B18" s="3" t="s">
        <v>231</v>
      </c>
      <c r="C18" s="3" t="s">
        <v>20</v>
      </c>
      <c r="D18" s="3" t="s">
        <v>29</v>
      </c>
      <c r="E18" s="3" t="s">
        <v>35</v>
      </c>
      <c r="F18" s="3" t="s">
        <v>68</v>
      </c>
      <c r="G18" s="3" t="s">
        <v>232</v>
      </c>
      <c r="H18" s="3" t="s">
        <v>24</v>
      </c>
      <c r="I18" s="3" t="s">
        <v>25</v>
      </c>
      <c r="J18" s="3" t="s">
        <v>25</v>
      </c>
      <c r="K18" s="3" t="s">
        <v>28</v>
      </c>
      <c r="L18" s="3" t="s">
        <v>28</v>
      </c>
      <c r="M18" s="3" t="s">
        <v>28</v>
      </c>
      <c r="N18" s="3" t="s">
        <v>25</v>
      </c>
      <c r="O18" s="3" t="s">
        <v>25</v>
      </c>
      <c r="P18" s="3" t="s">
        <v>25</v>
      </c>
      <c r="Q18" s="3" t="s">
        <v>25</v>
      </c>
      <c r="R18" s="3" t="s">
        <v>26</v>
      </c>
      <c r="S18" s="3" t="s">
        <v>28</v>
      </c>
      <c r="T18" s="3" t="s">
        <v>28</v>
      </c>
    </row>
    <row r="19" spans="1:21" ht="12.75" x14ac:dyDescent="0.2">
      <c r="A19" s="2">
        <v>44213.590679513887</v>
      </c>
      <c r="B19" s="3" t="s">
        <v>233</v>
      </c>
      <c r="C19" s="3" t="s">
        <v>30</v>
      </c>
      <c r="D19" s="3" t="s">
        <v>31</v>
      </c>
      <c r="E19" s="3" t="s">
        <v>35</v>
      </c>
      <c r="F19" s="3" t="s">
        <v>34</v>
      </c>
      <c r="G19" s="3" t="s">
        <v>39</v>
      </c>
      <c r="H19" s="3" t="s">
        <v>24</v>
      </c>
      <c r="I19" s="3" t="s">
        <v>28</v>
      </c>
      <c r="J19" s="3" t="s">
        <v>28</v>
      </c>
      <c r="K19" s="3" t="s">
        <v>28</v>
      </c>
      <c r="L19" s="3" t="s">
        <v>28</v>
      </c>
      <c r="M19" s="3" t="s">
        <v>28</v>
      </c>
      <c r="N19" s="3" t="s">
        <v>28</v>
      </c>
      <c r="O19" s="3" t="s">
        <v>28</v>
      </c>
      <c r="P19" s="3" t="s">
        <v>28</v>
      </c>
      <c r="Q19" s="3" t="s">
        <v>28</v>
      </c>
      <c r="R19" s="3" t="s">
        <v>27</v>
      </c>
      <c r="S19" s="3" t="s">
        <v>28</v>
      </c>
      <c r="T19" s="3" t="s">
        <v>28</v>
      </c>
    </row>
    <row r="20" spans="1:21" ht="12.75" x14ac:dyDescent="0.2">
      <c r="A20" s="2">
        <v>44213.593348055554</v>
      </c>
      <c r="B20" s="3" t="s">
        <v>234</v>
      </c>
      <c r="C20" s="3" t="s">
        <v>30</v>
      </c>
      <c r="D20" s="3" t="s">
        <v>31</v>
      </c>
      <c r="E20" s="3" t="s">
        <v>35</v>
      </c>
      <c r="F20" s="3" t="s">
        <v>34</v>
      </c>
      <c r="G20" s="3" t="s">
        <v>59</v>
      </c>
      <c r="H20" s="3" t="s">
        <v>43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27</v>
      </c>
      <c r="S20" s="3" t="s">
        <v>28</v>
      </c>
      <c r="T20" s="3" t="s">
        <v>28</v>
      </c>
      <c r="U20" s="3" t="s">
        <v>47</v>
      </c>
    </row>
    <row r="21" spans="1:21" ht="12.75" x14ac:dyDescent="0.2">
      <c r="A21" s="2">
        <v>44213.593475601854</v>
      </c>
      <c r="B21" s="3" t="s">
        <v>235</v>
      </c>
      <c r="C21" s="3" t="s">
        <v>20</v>
      </c>
      <c r="D21" s="3" t="s">
        <v>31</v>
      </c>
      <c r="E21" s="3" t="s">
        <v>35</v>
      </c>
      <c r="F21" s="3" t="s">
        <v>34</v>
      </c>
      <c r="G21" s="3" t="s">
        <v>39</v>
      </c>
      <c r="H21" s="3" t="s">
        <v>24</v>
      </c>
      <c r="I21" s="3" t="s">
        <v>28</v>
      </c>
      <c r="J21" s="3" t="s">
        <v>28</v>
      </c>
      <c r="K21" s="3" t="s">
        <v>28</v>
      </c>
      <c r="L21" s="3" t="s">
        <v>28</v>
      </c>
      <c r="M21" s="3" t="s">
        <v>28</v>
      </c>
      <c r="N21" s="3" t="s">
        <v>28</v>
      </c>
      <c r="O21" s="3" t="s">
        <v>28</v>
      </c>
      <c r="P21" s="3" t="s">
        <v>28</v>
      </c>
      <c r="Q21" s="3" t="s">
        <v>28</v>
      </c>
      <c r="R21" s="3" t="s">
        <v>28</v>
      </c>
      <c r="S21" s="3" t="s">
        <v>28</v>
      </c>
      <c r="T21" s="3" t="s">
        <v>28</v>
      </c>
      <c r="U21" s="3" t="s">
        <v>236</v>
      </c>
    </row>
    <row r="22" spans="1:21" ht="12.75" x14ac:dyDescent="0.2">
      <c r="A22" s="2">
        <v>44213.593706608794</v>
      </c>
      <c r="B22" s="3" t="s">
        <v>237</v>
      </c>
      <c r="C22" s="3" t="s">
        <v>20</v>
      </c>
      <c r="D22" s="3" t="s">
        <v>21</v>
      </c>
      <c r="E22" s="3" t="s">
        <v>22</v>
      </c>
      <c r="F22" s="3" t="s">
        <v>56</v>
      </c>
      <c r="G22" s="3" t="s">
        <v>50</v>
      </c>
      <c r="H22" s="3" t="s">
        <v>40</v>
      </c>
      <c r="I22" s="3" t="s">
        <v>25</v>
      </c>
      <c r="J22" s="3" t="s">
        <v>25</v>
      </c>
      <c r="K22" s="3" t="s">
        <v>25</v>
      </c>
      <c r="L22" s="3" t="s">
        <v>25</v>
      </c>
      <c r="M22" s="3" t="s">
        <v>28</v>
      </c>
      <c r="N22" s="3" t="s">
        <v>28</v>
      </c>
      <c r="O22" s="3" t="s">
        <v>28</v>
      </c>
      <c r="P22" s="3" t="s">
        <v>28</v>
      </c>
      <c r="Q22" s="3" t="s">
        <v>28</v>
      </c>
      <c r="R22" s="3" t="s">
        <v>28</v>
      </c>
      <c r="S22" s="3" t="s">
        <v>28</v>
      </c>
      <c r="T22" s="3" t="s">
        <v>28</v>
      </c>
      <c r="U22" s="3" t="s">
        <v>238</v>
      </c>
    </row>
    <row r="23" spans="1:21" ht="12.75" x14ac:dyDescent="0.2">
      <c r="A23" s="2">
        <v>44213.594485104171</v>
      </c>
      <c r="B23" s="3" t="s">
        <v>239</v>
      </c>
      <c r="C23" s="3" t="s">
        <v>30</v>
      </c>
      <c r="D23" s="3" t="s">
        <v>21</v>
      </c>
      <c r="E23" s="3" t="s">
        <v>22</v>
      </c>
      <c r="F23" s="3" t="s">
        <v>34</v>
      </c>
      <c r="G23" s="3" t="s">
        <v>59</v>
      </c>
      <c r="H23" s="3" t="s">
        <v>24</v>
      </c>
      <c r="I23" s="3" t="s">
        <v>25</v>
      </c>
      <c r="J23" s="3" t="s">
        <v>25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25</v>
      </c>
      <c r="P23" s="3" t="s">
        <v>25</v>
      </c>
      <c r="Q23" s="3" t="s">
        <v>25</v>
      </c>
      <c r="R23" s="3" t="s">
        <v>25</v>
      </c>
      <c r="S23" s="3" t="s">
        <v>25</v>
      </c>
      <c r="T23" s="3" t="s">
        <v>25</v>
      </c>
      <c r="U23" s="3" t="s">
        <v>240</v>
      </c>
    </row>
    <row r="24" spans="1:21" ht="12.75" x14ac:dyDescent="0.2">
      <c r="A24" s="2">
        <v>44213.595153703704</v>
      </c>
      <c r="B24" s="3" t="s">
        <v>241</v>
      </c>
      <c r="C24" s="3" t="s">
        <v>30</v>
      </c>
      <c r="D24" s="3" t="s">
        <v>29</v>
      </c>
      <c r="E24" s="3" t="s">
        <v>35</v>
      </c>
      <c r="F24" s="3" t="s">
        <v>49</v>
      </c>
      <c r="G24" s="3" t="s">
        <v>39</v>
      </c>
      <c r="H24" s="3" t="s">
        <v>40</v>
      </c>
      <c r="I24" s="3" t="s">
        <v>28</v>
      </c>
      <c r="J24" s="3" t="s">
        <v>28</v>
      </c>
      <c r="K24" s="3" t="s">
        <v>28</v>
      </c>
      <c r="L24" s="3" t="s">
        <v>28</v>
      </c>
      <c r="M24" s="3" t="s">
        <v>25</v>
      </c>
      <c r="N24" s="3" t="s">
        <v>25</v>
      </c>
      <c r="O24" s="3" t="s">
        <v>25</v>
      </c>
      <c r="P24" s="3" t="s">
        <v>25</v>
      </c>
      <c r="Q24" s="3" t="s">
        <v>25</v>
      </c>
      <c r="R24" s="3" t="s">
        <v>27</v>
      </c>
      <c r="S24" s="3" t="s">
        <v>25</v>
      </c>
      <c r="T24" s="3" t="s">
        <v>25</v>
      </c>
      <c r="U24" s="3" t="s">
        <v>242</v>
      </c>
    </row>
    <row r="25" spans="1:21" ht="12.75" x14ac:dyDescent="0.2">
      <c r="A25" s="2">
        <v>44213.595773807872</v>
      </c>
      <c r="B25" s="3" t="s">
        <v>243</v>
      </c>
      <c r="C25" s="3" t="s">
        <v>30</v>
      </c>
      <c r="D25" s="3" t="s">
        <v>29</v>
      </c>
      <c r="E25" s="3" t="s">
        <v>35</v>
      </c>
      <c r="F25" s="3" t="s">
        <v>34</v>
      </c>
      <c r="G25" s="3" t="s">
        <v>39</v>
      </c>
      <c r="H25" s="3" t="s">
        <v>24</v>
      </c>
      <c r="I25" s="3" t="s">
        <v>28</v>
      </c>
      <c r="J25" s="3" t="s">
        <v>28</v>
      </c>
      <c r="K25" s="3" t="s">
        <v>28</v>
      </c>
      <c r="L25" s="3" t="s">
        <v>27</v>
      </c>
      <c r="M25" s="3" t="s">
        <v>27</v>
      </c>
      <c r="N25" s="3" t="s">
        <v>27</v>
      </c>
      <c r="O25" s="3" t="s">
        <v>28</v>
      </c>
      <c r="P25" s="3" t="s">
        <v>28</v>
      </c>
      <c r="Q25" s="3" t="s">
        <v>28</v>
      </c>
      <c r="R25" s="3" t="s">
        <v>27</v>
      </c>
      <c r="S25" s="3" t="s">
        <v>28</v>
      </c>
      <c r="T25" s="3" t="s">
        <v>28</v>
      </c>
      <c r="U25" s="3" t="s">
        <v>47</v>
      </c>
    </row>
    <row r="26" spans="1:21" ht="12.75" x14ac:dyDescent="0.2">
      <c r="A26" s="2">
        <v>44213.596058252311</v>
      </c>
      <c r="B26" s="3" t="s">
        <v>244</v>
      </c>
      <c r="C26" s="3" t="s">
        <v>20</v>
      </c>
      <c r="D26" s="3" t="s">
        <v>21</v>
      </c>
      <c r="E26" s="3" t="s">
        <v>22</v>
      </c>
      <c r="F26" s="3" t="s">
        <v>34</v>
      </c>
      <c r="G26" s="3" t="s">
        <v>53</v>
      </c>
      <c r="H26" s="3" t="s">
        <v>24</v>
      </c>
      <c r="I26" s="3" t="s">
        <v>25</v>
      </c>
      <c r="J26" s="3" t="s">
        <v>25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25</v>
      </c>
      <c r="P26" s="3" t="s">
        <v>25</v>
      </c>
      <c r="Q26" s="3" t="s">
        <v>25</v>
      </c>
      <c r="R26" s="3" t="s">
        <v>25</v>
      </c>
      <c r="S26" s="3" t="s">
        <v>25</v>
      </c>
      <c r="T26" s="3" t="s">
        <v>25</v>
      </c>
      <c r="U26" s="3" t="s">
        <v>245</v>
      </c>
    </row>
    <row r="27" spans="1:21" ht="12.75" x14ac:dyDescent="0.2">
      <c r="A27" s="2">
        <v>44213.596430185185</v>
      </c>
      <c r="B27" s="3" t="s">
        <v>246</v>
      </c>
      <c r="C27" s="3" t="s">
        <v>20</v>
      </c>
      <c r="D27" s="3" t="s">
        <v>31</v>
      </c>
      <c r="E27" s="3" t="s">
        <v>35</v>
      </c>
      <c r="F27" s="3" t="s">
        <v>34</v>
      </c>
      <c r="G27" s="3" t="s">
        <v>39</v>
      </c>
      <c r="H27" s="3" t="s">
        <v>24</v>
      </c>
      <c r="I27" s="3" t="s">
        <v>28</v>
      </c>
      <c r="J27" s="3" t="s">
        <v>27</v>
      </c>
      <c r="K27" s="3" t="s">
        <v>28</v>
      </c>
      <c r="L27" s="3" t="s">
        <v>27</v>
      </c>
      <c r="M27" s="3" t="s">
        <v>27</v>
      </c>
      <c r="N27" s="3" t="s">
        <v>26</v>
      </c>
      <c r="O27" s="3" t="s">
        <v>28</v>
      </c>
      <c r="P27" s="3" t="s">
        <v>28</v>
      </c>
      <c r="Q27" s="3" t="s">
        <v>28</v>
      </c>
      <c r="R27" s="3" t="s">
        <v>26</v>
      </c>
      <c r="S27" s="3" t="s">
        <v>27</v>
      </c>
      <c r="T27" s="3" t="s">
        <v>27</v>
      </c>
    </row>
    <row r="28" spans="1:21" ht="12.75" x14ac:dyDescent="0.2">
      <c r="A28" s="2">
        <v>44213.59659021991</v>
      </c>
      <c r="B28" s="3" t="s">
        <v>247</v>
      </c>
      <c r="C28" s="3" t="s">
        <v>20</v>
      </c>
      <c r="D28" s="3" t="s">
        <v>31</v>
      </c>
      <c r="E28" s="3" t="s">
        <v>35</v>
      </c>
      <c r="F28" s="3" t="s">
        <v>248</v>
      </c>
      <c r="G28" s="3" t="s">
        <v>39</v>
      </c>
      <c r="H28" s="3" t="s">
        <v>24</v>
      </c>
      <c r="I28" s="3" t="s">
        <v>28</v>
      </c>
      <c r="J28" s="3" t="s">
        <v>28</v>
      </c>
      <c r="K28" s="3" t="s">
        <v>27</v>
      </c>
      <c r="L28" s="3" t="s">
        <v>28</v>
      </c>
      <c r="M28" s="3" t="s">
        <v>25</v>
      </c>
      <c r="N28" s="3" t="s">
        <v>25</v>
      </c>
      <c r="O28" s="3" t="s">
        <v>25</v>
      </c>
      <c r="P28" s="3" t="s">
        <v>25</v>
      </c>
      <c r="Q28" s="3" t="s">
        <v>25</v>
      </c>
      <c r="R28" s="3" t="s">
        <v>27</v>
      </c>
      <c r="S28" s="3" t="s">
        <v>28</v>
      </c>
      <c r="T28" s="3" t="s">
        <v>25</v>
      </c>
      <c r="U28" s="3" t="s">
        <v>249</v>
      </c>
    </row>
    <row r="29" spans="1:21" ht="12.75" x14ac:dyDescent="0.2">
      <c r="A29" s="2">
        <v>44213.596892407411</v>
      </c>
      <c r="B29" s="3" t="s">
        <v>250</v>
      </c>
      <c r="C29" s="3" t="s">
        <v>20</v>
      </c>
      <c r="D29" s="3" t="s">
        <v>21</v>
      </c>
      <c r="E29" s="3" t="s">
        <v>22</v>
      </c>
      <c r="F29" s="3" t="s">
        <v>251</v>
      </c>
      <c r="G29" s="3" t="s">
        <v>252</v>
      </c>
      <c r="H29" s="3" t="s">
        <v>40</v>
      </c>
      <c r="I29" s="3" t="s">
        <v>28</v>
      </c>
      <c r="J29" s="3" t="s">
        <v>28</v>
      </c>
      <c r="K29" s="3" t="s">
        <v>28</v>
      </c>
      <c r="L29" s="3" t="s">
        <v>28</v>
      </c>
      <c r="M29" s="3" t="s">
        <v>28</v>
      </c>
      <c r="N29" s="3" t="s">
        <v>28</v>
      </c>
      <c r="O29" s="3" t="s">
        <v>28</v>
      </c>
      <c r="P29" s="3" t="s">
        <v>28</v>
      </c>
      <c r="Q29" s="3" t="s">
        <v>28</v>
      </c>
      <c r="R29" s="3" t="s">
        <v>28</v>
      </c>
      <c r="S29" s="3" t="s">
        <v>28</v>
      </c>
      <c r="T29" s="3" t="s">
        <v>28</v>
      </c>
    </row>
    <row r="30" spans="1:21" ht="12.75" x14ac:dyDescent="0.2">
      <c r="A30" s="2">
        <v>44213.597233761575</v>
      </c>
      <c r="B30" s="3" t="s">
        <v>253</v>
      </c>
      <c r="C30" s="3" t="s">
        <v>30</v>
      </c>
      <c r="D30" s="3" t="s">
        <v>29</v>
      </c>
      <c r="E30" s="3" t="s">
        <v>35</v>
      </c>
      <c r="F30" s="3" t="s">
        <v>34</v>
      </c>
      <c r="G30" s="3" t="s">
        <v>39</v>
      </c>
      <c r="H30" s="3" t="s">
        <v>40</v>
      </c>
      <c r="I30" s="3" t="s">
        <v>25</v>
      </c>
      <c r="J30" s="3" t="s">
        <v>25</v>
      </c>
      <c r="K30" s="3" t="s">
        <v>25</v>
      </c>
      <c r="L30" s="3" t="s">
        <v>25</v>
      </c>
      <c r="M30" s="3" t="s">
        <v>25</v>
      </c>
      <c r="N30" s="3" t="s">
        <v>25</v>
      </c>
      <c r="O30" s="3" t="s">
        <v>25</v>
      </c>
      <c r="P30" s="3" t="s">
        <v>25</v>
      </c>
      <c r="Q30" s="3" t="s">
        <v>25</v>
      </c>
      <c r="R30" s="3" t="s">
        <v>28</v>
      </c>
      <c r="S30" s="3" t="s">
        <v>28</v>
      </c>
      <c r="T30" s="3" t="s">
        <v>28</v>
      </c>
    </row>
    <row r="31" spans="1:21" ht="12.75" x14ac:dyDescent="0.2">
      <c r="A31" s="2">
        <v>44213.597531111111</v>
      </c>
      <c r="B31" s="3" t="s">
        <v>254</v>
      </c>
      <c r="C31" s="3" t="s">
        <v>30</v>
      </c>
      <c r="D31" s="3" t="s">
        <v>31</v>
      </c>
      <c r="E31" s="3" t="s">
        <v>35</v>
      </c>
      <c r="F31" s="3" t="s">
        <v>34</v>
      </c>
      <c r="G31" s="3" t="s">
        <v>255</v>
      </c>
      <c r="H31" s="3" t="s">
        <v>24</v>
      </c>
      <c r="I31" s="3" t="s">
        <v>28</v>
      </c>
      <c r="J31" s="3" t="s">
        <v>28</v>
      </c>
      <c r="K31" s="3" t="s">
        <v>28</v>
      </c>
      <c r="L31" s="3" t="s">
        <v>28</v>
      </c>
      <c r="M31" s="3" t="s">
        <v>25</v>
      </c>
      <c r="N31" s="3" t="s">
        <v>25</v>
      </c>
      <c r="O31" s="3" t="s">
        <v>25</v>
      </c>
      <c r="P31" s="3" t="s">
        <v>28</v>
      </c>
      <c r="Q31" s="3" t="s">
        <v>25</v>
      </c>
      <c r="R31" s="3" t="s">
        <v>27</v>
      </c>
      <c r="S31" s="3" t="s">
        <v>28</v>
      </c>
      <c r="T31" s="3" t="s">
        <v>28</v>
      </c>
      <c r="U31" s="3" t="s">
        <v>47</v>
      </c>
    </row>
    <row r="32" spans="1:21" ht="12.75" x14ac:dyDescent="0.2">
      <c r="A32" s="2">
        <v>44213.597536145833</v>
      </c>
      <c r="B32" s="3" t="s">
        <v>256</v>
      </c>
      <c r="C32" s="3" t="s">
        <v>30</v>
      </c>
      <c r="D32" s="3" t="s">
        <v>31</v>
      </c>
      <c r="E32" s="3" t="s">
        <v>35</v>
      </c>
      <c r="F32" s="3" t="s">
        <v>257</v>
      </c>
      <c r="G32" s="3" t="s">
        <v>59</v>
      </c>
      <c r="H32" s="3" t="s">
        <v>24</v>
      </c>
      <c r="I32" s="3" t="s">
        <v>25</v>
      </c>
      <c r="J32" s="3" t="s">
        <v>25</v>
      </c>
      <c r="K32" s="3" t="s">
        <v>25</v>
      </c>
      <c r="L32" s="3" t="s">
        <v>25</v>
      </c>
      <c r="M32" s="3" t="s">
        <v>25</v>
      </c>
      <c r="N32" s="3" t="s">
        <v>25</v>
      </c>
      <c r="O32" s="3" t="s">
        <v>25</v>
      </c>
      <c r="P32" s="3" t="s">
        <v>25</v>
      </c>
      <c r="Q32" s="3" t="s">
        <v>25</v>
      </c>
      <c r="R32" s="3" t="s">
        <v>25</v>
      </c>
      <c r="S32" s="3" t="s">
        <v>25</v>
      </c>
      <c r="T32" s="3" t="s">
        <v>25</v>
      </c>
      <c r="U32" s="3" t="s">
        <v>47</v>
      </c>
    </row>
    <row r="33" spans="1:21" ht="12.75" x14ac:dyDescent="0.2">
      <c r="A33" s="2">
        <v>44213.597983715277</v>
      </c>
      <c r="B33" s="3" t="s">
        <v>258</v>
      </c>
      <c r="C33" s="3" t="s">
        <v>30</v>
      </c>
      <c r="D33" s="3" t="s">
        <v>29</v>
      </c>
      <c r="E33" s="3" t="s">
        <v>35</v>
      </c>
      <c r="F33" s="3" t="s">
        <v>34</v>
      </c>
      <c r="G33" s="3" t="s">
        <v>39</v>
      </c>
      <c r="H33" s="3" t="s">
        <v>24</v>
      </c>
      <c r="I33" s="3" t="s">
        <v>25</v>
      </c>
      <c r="J33" s="3" t="s">
        <v>25</v>
      </c>
      <c r="K33" s="3" t="s">
        <v>25</v>
      </c>
      <c r="L33" s="3" t="s">
        <v>28</v>
      </c>
      <c r="M33" s="3" t="s">
        <v>25</v>
      </c>
      <c r="N33" s="3" t="s">
        <v>25</v>
      </c>
      <c r="O33" s="3" t="s">
        <v>25</v>
      </c>
      <c r="P33" s="3" t="s">
        <v>25</v>
      </c>
      <c r="Q33" s="3" t="s">
        <v>25</v>
      </c>
      <c r="R33" s="3" t="s">
        <v>27</v>
      </c>
      <c r="S33" s="3" t="s">
        <v>28</v>
      </c>
      <c r="T33" s="3" t="s">
        <v>28</v>
      </c>
      <c r="U33" s="3" t="s">
        <v>259</v>
      </c>
    </row>
    <row r="34" spans="1:21" ht="12.75" x14ac:dyDescent="0.2">
      <c r="A34" s="2">
        <v>44213.598242523149</v>
      </c>
      <c r="B34" s="3" t="s">
        <v>260</v>
      </c>
      <c r="C34" s="3" t="s">
        <v>30</v>
      </c>
      <c r="D34" s="3" t="s">
        <v>31</v>
      </c>
      <c r="E34" s="3" t="s">
        <v>35</v>
      </c>
      <c r="F34" s="3" t="s">
        <v>49</v>
      </c>
      <c r="G34" s="3" t="s">
        <v>39</v>
      </c>
      <c r="H34" s="3" t="s">
        <v>40</v>
      </c>
      <c r="I34" s="3" t="s">
        <v>25</v>
      </c>
      <c r="J34" s="3" t="s">
        <v>25</v>
      </c>
      <c r="K34" s="3" t="s">
        <v>25</v>
      </c>
      <c r="L34" s="3" t="s">
        <v>25</v>
      </c>
      <c r="M34" s="3" t="s">
        <v>25</v>
      </c>
      <c r="N34" s="3" t="s">
        <v>25</v>
      </c>
      <c r="O34" s="3" t="s">
        <v>25</v>
      </c>
      <c r="P34" s="3" t="s">
        <v>25</v>
      </c>
      <c r="Q34" s="3" t="s">
        <v>25</v>
      </c>
      <c r="R34" s="3" t="s">
        <v>26</v>
      </c>
      <c r="S34" s="3" t="s">
        <v>28</v>
      </c>
      <c r="T34" s="3" t="s">
        <v>28</v>
      </c>
      <c r="U34" s="3" t="s">
        <v>47</v>
      </c>
    </row>
    <row r="35" spans="1:21" ht="12.75" x14ac:dyDescent="0.2">
      <c r="A35" s="2">
        <v>44213.598468553246</v>
      </c>
      <c r="B35" s="3" t="s">
        <v>261</v>
      </c>
      <c r="C35" s="3" t="s">
        <v>30</v>
      </c>
      <c r="D35" s="3" t="s">
        <v>31</v>
      </c>
      <c r="E35" s="3" t="s">
        <v>35</v>
      </c>
      <c r="F35" s="3" t="s">
        <v>37</v>
      </c>
      <c r="G35" s="3" t="s">
        <v>60</v>
      </c>
      <c r="H35" s="3" t="s">
        <v>24</v>
      </c>
      <c r="I35" s="3" t="s">
        <v>25</v>
      </c>
      <c r="J35" s="3" t="s">
        <v>28</v>
      </c>
      <c r="K35" s="3" t="s">
        <v>28</v>
      </c>
      <c r="L35" s="3" t="s">
        <v>28</v>
      </c>
      <c r="M35" s="3" t="s">
        <v>28</v>
      </c>
      <c r="N35" s="3" t="s">
        <v>28</v>
      </c>
      <c r="O35" s="3" t="s">
        <v>25</v>
      </c>
      <c r="P35" s="3" t="s">
        <v>25</v>
      </c>
      <c r="Q35" s="3" t="s">
        <v>25</v>
      </c>
      <c r="R35" s="3" t="s">
        <v>27</v>
      </c>
      <c r="S35" s="3" t="s">
        <v>28</v>
      </c>
      <c r="T35" s="3" t="s">
        <v>28</v>
      </c>
    </row>
    <row r="36" spans="1:21" ht="12.75" x14ac:dyDescent="0.2">
      <c r="A36" s="2">
        <v>44213.598631273147</v>
      </c>
      <c r="B36" s="3" t="s">
        <v>262</v>
      </c>
      <c r="C36" s="3" t="s">
        <v>20</v>
      </c>
      <c r="D36" s="3" t="s">
        <v>29</v>
      </c>
      <c r="E36" s="3" t="s">
        <v>35</v>
      </c>
      <c r="F36" s="3" t="s">
        <v>34</v>
      </c>
      <c r="G36" s="3" t="s">
        <v>39</v>
      </c>
      <c r="H36" s="3" t="s">
        <v>40</v>
      </c>
      <c r="I36" s="3" t="s">
        <v>25</v>
      </c>
      <c r="J36" s="3" t="s">
        <v>25</v>
      </c>
      <c r="K36" s="3" t="s">
        <v>25</v>
      </c>
      <c r="L36" s="3" t="s">
        <v>25</v>
      </c>
      <c r="M36" s="3" t="s">
        <v>25</v>
      </c>
      <c r="N36" s="3" t="s">
        <v>25</v>
      </c>
      <c r="O36" s="3" t="s">
        <v>25</v>
      </c>
      <c r="P36" s="3" t="s">
        <v>25</v>
      </c>
      <c r="Q36" s="3" t="s">
        <v>25</v>
      </c>
      <c r="R36" s="3" t="s">
        <v>25</v>
      </c>
      <c r="S36" s="3" t="s">
        <v>25</v>
      </c>
      <c r="T36" s="3" t="s">
        <v>25</v>
      </c>
      <c r="U36" s="3" t="s">
        <v>263</v>
      </c>
    </row>
    <row r="37" spans="1:21" ht="12.75" x14ac:dyDescent="0.2">
      <c r="A37" s="2">
        <v>44213.598746550924</v>
      </c>
      <c r="B37" s="3" t="s">
        <v>264</v>
      </c>
      <c r="C37" s="3" t="s">
        <v>20</v>
      </c>
      <c r="D37" s="3" t="s">
        <v>21</v>
      </c>
      <c r="E37" s="3" t="s">
        <v>22</v>
      </c>
      <c r="F37" s="3" t="s">
        <v>57</v>
      </c>
      <c r="G37" s="3" t="s">
        <v>61</v>
      </c>
      <c r="H37" s="3" t="s">
        <v>40</v>
      </c>
      <c r="I37" s="3" t="s">
        <v>28</v>
      </c>
      <c r="J37" s="3" t="s">
        <v>25</v>
      </c>
      <c r="K37" s="3" t="s">
        <v>25</v>
      </c>
      <c r="L37" s="3" t="s">
        <v>25</v>
      </c>
      <c r="M37" s="3" t="s">
        <v>28</v>
      </c>
      <c r="N37" s="3" t="s">
        <v>25</v>
      </c>
      <c r="O37" s="3" t="s">
        <v>25</v>
      </c>
      <c r="P37" s="3" t="s">
        <v>25</v>
      </c>
      <c r="Q37" s="3" t="s">
        <v>25</v>
      </c>
      <c r="R37" s="3" t="s">
        <v>27</v>
      </c>
      <c r="S37" s="3" t="s">
        <v>25</v>
      </c>
      <c r="T37" s="3" t="s">
        <v>25</v>
      </c>
      <c r="U37" s="3" t="s">
        <v>265</v>
      </c>
    </row>
    <row r="38" spans="1:21" ht="12.75" x14ac:dyDescent="0.2">
      <c r="A38" s="2">
        <v>44213.598761516201</v>
      </c>
      <c r="B38" s="3" t="s">
        <v>266</v>
      </c>
      <c r="C38" s="3" t="s">
        <v>30</v>
      </c>
      <c r="D38" s="3" t="s">
        <v>29</v>
      </c>
      <c r="E38" s="3" t="s">
        <v>35</v>
      </c>
      <c r="F38" s="3" t="s">
        <v>34</v>
      </c>
      <c r="G38" s="3" t="s">
        <v>39</v>
      </c>
      <c r="H38" s="3" t="s">
        <v>36</v>
      </c>
      <c r="I38" s="3" t="s">
        <v>25</v>
      </c>
      <c r="J38" s="3" t="s">
        <v>25</v>
      </c>
      <c r="K38" s="3" t="s">
        <v>25</v>
      </c>
      <c r="L38" s="3" t="s">
        <v>28</v>
      </c>
      <c r="M38" s="3" t="s">
        <v>25</v>
      </c>
      <c r="N38" s="3" t="s">
        <v>25</v>
      </c>
      <c r="O38" s="3" t="s">
        <v>25</v>
      </c>
      <c r="P38" s="3" t="s">
        <v>25</v>
      </c>
      <c r="Q38" s="3" t="s">
        <v>25</v>
      </c>
      <c r="R38" s="3" t="s">
        <v>27</v>
      </c>
      <c r="S38" s="3" t="s">
        <v>25</v>
      </c>
      <c r="T38" s="3" t="s">
        <v>25</v>
      </c>
      <c r="U38" s="3" t="s">
        <v>267</v>
      </c>
    </row>
    <row r="39" spans="1:21" ht="12.75" x14ac:dyDescent="0.2">
      <c r="A39" s="2">
        <v>44213.598986597222</v>
      </c>
      <c r="B39" s="3" t="s">
        <v>268</v>
      </c>
      <c r="C39" s="3" t="s">
        <v>20</v>
      </c>
      <c r="D39" s="3" t="s">
        <v>31</v>
      </c>
      <c r="E39" s="3" t="s">
        <v>35</v>
      </c>
      <c r="F39" s="3" t="s">
        <v>37</v>
      </c>
      <c r="G39" s="3" t="s">
        <v>60</v>
      </c>
      <c r="H39" s="3" t="s">
        <v>40</v>
      </c>
      <c r="I39" s="3" t="s">
        <v>25</v>
      </c>
      <c r="J39" s="3" t="s">
        <v>25</v>
      </c>
      <c r="K39" s="3" t="s">
        <v>25</v>
      </c>
      <c r="L39" s="3" t="s">
        <v>25</v>
      </c>
      <c r="M39" s="3" t="s">
        <v>25</v>
      </c>
      <c r="N39" s="3" t="s">
        <v>25</v>
      </c>
      <c r="O39" s="3" t="s">
        <v>25</v>
      </c>
      <c r="P39" s="3" t="s">
        <v>25</v>
      </c>
      <c r="Q39" s="3" t="s">
        <v>25</v>
      </c>
      <c r="R39" s="3" t="s">
        <v>25</v>
      </c>
      <c r="S39" s="3" t="s">
        <v>25</v>
      </c>
      <c r="T39" s="3" t="s">
        <v>25</v>
      </c>
    </row>
    <row r="40" spans="1:21" ht="12.75" x14ac:dyDescent="0.2">
      <c r="A40" s="2">
        <v>44213.598999004629</v>
      </c>
      <c r="B40" s="3" t="s">
        <v>269</v>
      </c>
      <c r="C40" s="3" t="s">
        <v>30</v>
      </c>
      <c r="D40" s="3" t="s">
        <v>29</v>
      </c>
      <c r="E40" s="3" t="s">
        <v>35</v>
      </c>
      <c r="F40" s="3" t="s">
        <v>34</v>
      </c>
      <c r="G40" s="3" t="s">
        <v>39</v>
      </c>
      <c r="H40" s="3" t="s">
        <v>24</v>
      </c>
      <c r="I40" s="3" t="s">
        <v>25</v>
      </c>
      <c r="J40" s="3" t="s">
        <v>25</v>
      </c>
      <c r="K40" s="3" t="s">
        <v>25</v>
      </c>
      <c r="L40" s="3" t="s">
        <v>25</v>
      </c>
      <c r="M40" s="3" t="s">
        <v>25</v>
      </c>
      <c r="N40" s="3" t="s">
        <v>25</v>
      </c>
      <c r="O40" s="3" t="s">
        <v>25</v>
      </c>
      <c r="P40" s="3" t="s">
        <v>25</v>
      </c>
      <c r="Q40" s="3" t="s">
        <v>25</v>
      </c>
      <c r="R40" s="3" t="s">
        <v>26</v>
      </c>
      <c r="S40" s="3" t="s">
        <v>28</v>
      </c>
      <c r="T40" s="3" t="s">
        <v>28</v>
      </c>
    </row>
    <row r="41" spans="1:21" ht="12.75" x14ac:dyDescent="0.2">
      <c r="A41" s="2">
        <v>44213.600126655088</v>
      </c>
      <c r="B41" s="3" t="s">
        <v>270</v>
      </c>
      <c r="C41" s="3" t="s">
        <v>20</v>
      </c>
      <c r="D41" s="3" t="s">
        <v>21</v>
      </c>
      <c r="E41" s="3" t="s">
        <v>22</v>
      </c>
      <c r="F41" s="3" t="s">
        <v>34</v>
      </c>
      <c r="G41" s="3" t="s">
        <v>39</v>
      </c>
      <c r="H41" s="3" t="s">
        <v>24</v>
      </c>
      <c r="I41" s="3" t="s">
        <v>25</v>
      </c>
      <c r="J41" s="3" t="s">
        <v>25</v>
      </c>
      <c r="K41" s="3" t="s">
        <v>25</v>
      </c>
      <c r="L41" s="3" t="s">
        <v>25</v>
      </c>
      <c r="M41" s="3" t="s">
        <v>25</v>
      </c>
      <c r="N41" s="3" t="s">
        <v>25</v>
      </c>
      <c r="O41" s="3" t="s">
        <v>25</v>
      </c>
      <c r="P41" s="3" t="s">
        <v>25</v>
      </c>
      <c r="Q41" s="3" t="s">
        <v>25</v>
      </c>
      <c r="R41" s="3" t="s">
        <v>25</v>
      </c>
      <c r="S41" s="3" t="s">
        <v>25</v>
      </c>
      <c r="T41" s="3" t="s">
        <v>25</v>
      </c>
      <c r="U41" s="3" t="s">
        <v>271</v>
      </c>
    </row>
    <row r="42" spans="1:21" ht="12.75" x14ac:dyDescent="0.2">
      <c r="A42" s="2">
        <v>44213.600273703705</v>
      </c>
      <c r="B42" s="3" t="s">
        <v>272</v>
      </c>
      <c r="C42" s="3" t="s">
        <v>20</v>
      </c>
      <c r="D42" s="3" t="s">
        <v>29</v>
      </c>
      <c r="E42" s="3" t="s">
        <v>22</v>
      </c>
      <c r="F42" s="3" t="s">
        <v>273</v>
      </c>
      <c r="G42" s="3" t="s">
        <v>44</v>
      </c>
      <c r="H42" s="3" t="s">
        <v>40</v>
      </c>
      <c r="I42" s="3" t="s">
        <v>25</v>
      </c>
      <c r="J42" s="3" t="s">
        <v>25</v>
      </c>
      <c r="K42" s="3" t="s">
        <v>25</v>
      </c>
      <c r="L42" s="3" t="s">
        <v>25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27</v>
      </c>
      <c r="S42" s="3" t="s">
        <v>28</v>
      </c>
      <c r="T42" s="3" t="s">
        <v>25</v>
      </c>
    </row>
    <row r="43" spans="1:21" ht="12.75" x14ac:dyDescent="0.2">
      <c r="A43" s="2">
        <v>44213.600296018514</v>
      </c>
      <c r="B43" s="3" t="s">
        <v>274</v>
      </c>
      <c r="C43" s="3" t="s">
        <v>30</v>
      </c>
      <c r="D43" s="3" t="s">
        <v>31</v>
      </c>
      <c r="E43" s="3" t="s">
        <v>35</v>
      </c>
      <c r="F43" s="3" t="s">
        <v>34</v>
      </c>
      <c r="G43" s="3" t="s">
        <v>39</v>
      </c>
      <c r="H43" s="3" t="s">
        <v>36</v>
      </c>
      <c r="I43" s="3" t="s">
        <v>25</v>
      </c>
      <c r="J43" s="3" t="s">
        <v>25</v>
      </c>
      <c r="K43" s="3" t="s">
        <v>25</v>
      </c>
      <c r="L43" s="3" t="s">
        <v>25</v>
      </c>
      <c r="M43" s="3" t="s">
        <v>25</v>
      </c>
      <c r="N43" s="3" t="s">
        <v>25</v>
      </c>
      <c r="O43" s="3" t="s">
        <v>25</v>
      </c>
      <c r="P43" s="3" t="s">
        <v>25</v>
      </c>
      <c r="Q43" s="3" t="s">
        <v>25</v>
      </c>
      <c r="R43" s="3" t="s">
        <v>25</v>
      </c>
      <c r="S43" s="3" t="s">
        <v>25</v>
      </c>
      <c r="T43" s="3" t="s">
        <v>25</v>
      </c>
    </row>
    <row r="44" spans="1:21" ht="12.75" x14ac:dyDescent="0.2">
      <c r="A44" s="2">
        <v>44213.600763090275</v>
      </c>
      <c r="B44" s="3" t="s">
        <v>275</v>
      </c>
      <c r="C44" s="3" t="s">
        <v>20</v>
      </c>
      <c r="D44" s="3" t="s">
        <v>31</v>
      </c>
      <c r="E44" s="3" t="s">
        <v>35</v>
      </c>
      <c r="F44" s="3" t="s">
        <v>34</v>
      </c>
      <c r="G44" s="3" t="s">
        <v>39</v>
      </c>
      <c r="H44" s="3" t="s">
        <v>24</v>
      </c>
      <c r="I44" s="3" t="s">
        <v>28</v>
      </c>
      <c r="J44" s="3" t="s">
        <v>25</v>
      </c>
      <c r="K44" s="3" t="s">
        <v>25</v>
      </c>
      <c r="L44" s="3" t="s">
        <v>25</v>
      </c>
      <c r="M44" s="3" t="s">
        <v>25</v>
      </c>
      <c r="N44" s="3" t="s">
        <v>25</v>
      </c>
      <c r="O44" s="3" t="s">
        <v>25</v>
      </c>
      <c r="P44" s="3" t="s">
        <v>25</v>
      </c>
      <c r="Q44" s="3" t="s">
        <v>25</v>
      </c>
      <c r="R44" s="3" t="s">
        <v>26</v>
      </c>
      <c r="S44" s="3" t="s">
        <v>28</v>
      </c>
      <c r="T44" s="3" t="s">
        <v>28</v>
      </c>
    </row>
    <row r="45" spans="1:21" ht="12.75" x14ac:dyDescent="0.2">
      <c r="A45" s="2">
        <v>44213.601086087961</v>
      </c>
      <c r="B45" s="3" t="s">
        <v>276</v>
      </c>
      <c r="C45" s="3" t="s">
        <v>20</v>
      </c>
      <c r="D45" s="3" t="s">
        <v>31</v>
      </c>
      <c r="E45" s="3" t="s">
        <v>35</v>
      </c>
      <c r="F45" s="3" t="s">
        <v>34</v>
      </c>
      <c r="G45" s="3" t="s">
        <v>39</v>
      </c>
      <c r="H45" s="3" t="s">
        <v>40</v>
      </c>
      <c r="I45" s="3" t="s">
        <v>28</v>
      </c>
      <c r="J45" s="3" t="s">
        <v>28</v>
      </c>
      <c r="K45" s="3" t="s">
        <v>28</v>
      </c>
      <c r="L45" s="3" t="s">
        <v>28</v>
      </c>
      <c r="M45" s="3" t="s">
        <v>28</v>
      </c>
      <c r="N45" s="3" t="s">
        <v>28</v>
      </c>
      <c r="O45" s="3" t="s">
        <v>25</v>
      </c>
      <c r="P45" s="3" t="s">
        <v>25</v>
      </c>
      <c r="Q45" s="3" t="s">
        <v>25</v>
      </c>
      <c r="R45" s="3" t="s">
        <v>27</v>
      </c>
      <c r="S45" s="3" t="s">
        <v>28</v>
      </c>
      <c r="T45" s="3" t="s">
        <v>28</v>
      </c>
    </row>
    <row r="46" spans="1:21" ht="12.75" x14ac:dyDescent="0.2">
      <c r="A46" s="2">
        <v>44213.601376296298</v>
      </c>
      <c r="B46" s="3" t="s">
        <v>277</v>
      </c>
      <c r="C46" s="3" t="s">
        <v>30</v>
      </c>
      <c r="D46" s="3" t="s">
        <v>31</v>
      </c>
      <c r="E46" s="3" t="s">
        <v>35</v>
      </c>
      <c r="F46" s="3" t="s">
        <v>34</v>
      </c>
      <c r="G46" s="3" t="s">
        <v>39</v>
      </c>
      <c r="H46" s="3" t="s">
        <v>24</v>
      </c>
      <c r="I46" s="3" t="s">
        <v>28</v>
      </c>
      <c r="J46" s="3" t="s">
        <v>28</v>
      </c>
      <c r="K46" s="3" t="s">
        <v>28</v>
      </c>
      <c r="L46" s="3" t="s">
        <v>28</v>
      </c>
      <c r="M46" s="3" t="s">
        <v>28</v>
      </c>
      <c r="N46" s="3" t="s">
        <v>28</v>
      </c>
      <c r="O46" s="3" t="s">
        <v>28</v>
      </c>
      <c r="P46" s="3" t="s">
        <v>28</v>
      </c>
      <c r="Q46" s="3" t="s">
        <v>28</v>
      </c>
      <c r="R46" s="3" t="s">
        <v>28</v>
      </c>
      <c r="S46" s="3" t="s">
        <v>28</v>
      </c>
      <c r="T46" s="3" t="s">
        <v>28</v>
      </c>
    </row>
    <row r="47" spans="1:21" ht="12.75" x14ac:dyDescent="0.2">
      <c r="A47" s="2">
        <v>44213.602105763886</v>
      </c>
      <c r="B47" s="3" t="s">
        <v>278</v>
      </c>
      <c r="C47" s="3" t="s">
        <v>30</v>
      </c>
      <c r="D47" s="3" t="s">
        <v>31</v>
      </c>
      <c r="E47" s="3" t="s">
        <v>35</v>
      </c>
      <c r="F47" s="3" t="s">
        <v>34</v>
      </c>
      <c r="G47" s="3" t="s">
        <v>39</v>
      </c>
      <c r="H47" s="3" t="s">
        <v>40</v>
      </c>
      <c r="I47" s="3" t="s">
        <v>25</v>
      </c>
      <c r="J47" s="3" t="s">
        <v>25</v>
      </c>
      <c r="K47" s="3" t="s">
        <v>25</v>
      </c>
      <c r="L47" s="3" t="s">
        <v>25</v>
      </c>
      <c r="M47" s="3" t="s">
        <v>25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25</v>
      </c>
      <c r="T47" s="3" t="s">
        <v>25</v>
      </c>
      <c r="U47" s="3" t="s">
        <v>54</v>
      </c>
    </row>
    <row r="48" spans="1:21" ht="12.75" x14ac:dyDescent="0.2">
      <c r="A48" s="2">
        <v>44213.602192789353</v>
      </c>
      <c r="B48" s="3" t="s">
        <v>279</v>
      </c>
      <c r="C48" s="3" t="s">
        <v>20</v>
      </c>
      <c r="D48" s="3" t="s">
        <v>31</v>
      </c>
      <c r="E48" s="3" t="s">
        <v>35</v>
      </c>
      <c r="F48" s="3" t="s">
        <v>191</v>
      </c>
      <c r="G48" s="3" t="s">
        <v>280</v>
      </c>
      <c r="H48" s="3" t="s">
        <v>24</v>
      </c>
      <c r="I48" s="3" t="s">
        <v>28</v>
      </c>
      <c r="J48" s="3" t="s">
        <v>28</v>
      </c>
      <c r="K48" s="3" t="s">
        <v>28</v>
      </c>
      <c r="L48" s="3" t="s">
        <v>28</v>
      </c>
      <c r="M48" s="3" t="s">
        <v>28</v>
      </c>
      <c r="N48" s="3" t="s">
        <v>28</v>
      </c>
      <c r="O48" s="3" t="s">
        <v>28</v>
      </c>
      <c r="P48" s="3" t="s">
        <v>28</v>
      </c>
      <c r="Q48" s="3" t="s">
        <v>28</v>
      </c>
      <c r="R48" s="3" t="s">
        <v>28</v>
      </c>
      <c r="S48" s="3" t="s">
        <v>28</v>
      </c>
      <c r="T48" s="3" t="s">
        <v>28</v>
      </c>
    </row>
    <row r="49" spans="1:21" ht="12.75" x14ac:dyDescent="0.2">
      <c r="A49" s="2">
        <v>44213.60256590278</v>
      </c>
      <c r="B49" s="3" t="s">
        <v>281</v>
      </c>
      <c r="C49" s="3" t="s">
        <v>30</v>
      </c>
      <c r="D49" s="3" t="s">
        <v>31</v>
      </c>
      <c r="E49" s="3" t="s">
        <v>35</v>
      </c>
      <c r="F49" s="3" t="s">
        <v>34</v>
      </c>
      <c r="G49" s="3" t="s">
        <v>59</v>
      </c>
      <c r="H49" s="3" t="s">
        <v>24</v>
      </c>
      <c r="I49" s="3" t="s">
        <v>28</v>
      </c>
      <c r="J49" s="3" t="s">
        <v>28</v>
      </c>
      <c r="K49" s="3" t="s">
        <v>28</v>
      </c>
      <c r="L49" s="3" t="s">
        <v>28</v>
      </c>
      <c r="M49" s="3" t="s">
        <v>28</v>
      </c>
      <c r="N49" s="3" t="s">
        <v>28</v>
      </c>
      <c r="O49" s="3" t="s">
        <v>28</v>
      </c>
      <c r="P49" s="3" t="s">
        <v>28</v>
      </c>
      <c r="Q49" s="3" t="s">
        <v>25</v>
      </c>
      <c r="R49" s="3" t="s">
        <v>26</v>
      </c>
      <c r="S49" s="3" t="s">
        <v>27</v>
      </c>
      <c r="T49" s="3" t="s">
        <v>27</v>
      </c>
      <c r="U49" s="3" t="s">
        <v>47</v>
      </c>
    </row>
    <row r="50" spans="1:21" ht="12.75" x14ac:dyDescent="0.2">
      <c r="A50" s="2">
        <v>44213.602601238425</v>
      </c>
      <c r="B50" s="3" t="s">
        <v>282</v>
      </c>
      <c r="C50" s="3" t="s">
        <v>30</v>
      </c>
      <c r="D50" s="3" t="s">
        <v>31</v>
      </c>
      <c r="E50" s="3" t="s">
        <v>35</v>
      </c>
      <c r="F50" s="3" t="s">
        <v>34</v>
      </c>
      <c r="G50" s="3" t="s">
        <v>39</v>
      </c>
      <c r="H50" s="3" t="s">
        <v>24</v>
      </c>
      <c r="I50" s="3" t="s">
        <v>28</v>
      </c>
      <c r="J50" s="3" t="s">
        <v>25</v>
      </c>
      <c r="K50" s="3" t="s">
        <v>25</v>
      </c>
      <c r="L50" s="3" t="s">
        <v>25</v>
      </c>
      <c r="M50" s="3" t="s">
        <v>25</v>
      </c>
      <c r="N50" s="3" t="s">
        <v>25</v>
      </c>
      <c r="O50" s="3" t="s">
        <v>25</v>
      </c>
      <c r="P50" s="3" t="s">
        <v>25</v>
      </c>
      <c r="Q50" s="3" t="s">
        <v>25</v>
      </c>
      <c r="R50" s="3" t="s">
        <v>26</v>
      </c>
      <c r="S50" s="3" t="s">
        <v>28</v>
      </c>
      <c r="T50" s="3" t="s">
        <v>28</v>
      </c>
    </row>
    <row r="51" spans="1:21" ht="12.75" x14ac:dyDescent="0.2">
      <c r="A51" s="2">
        <v>44213.602716203706</v>
      </c>
      <c r="B51" s="3" t="s">
        <v>283</v>
      </c>
      <c r="C51" s="3" t="s">
        <v>30</v>
      </c>
      <c r="D51" s="3" t="s">
        <v>29</v>
      </c>
      <c r="E51" s="3" t="s">
        <v>22</v>
      </c>
      <c r="F51" s="3" t="s">
        <v>186</v>
      </c>
      <c r="G51" s="3" t="s">
        <v>208</v>
      </c>
      <c r="H51" s="3" t="s">
        <v>40</v>
      </c>
      <c r="I51" s="3" t="s">
        <v>25</v>
      </c>
      <c r="J51" s="3" t="s">
        <v>25</v>
      </c>
      <c r="K51" s="3" t="s">
        <v>25</v>
      </c>
      <c r="L51" s="3" t="s">
        <v>25</v>
      </c>
      <c r="M51" s="3" t="s">
        <v>25</v>
      </c>
      <c r="N51" s="3" t="s">
        <v>25</v>
      </c>
      <c r="O51" s="3" t="s">
        <v>25</v>
      </c>
      <c r="P51" s="3" t="s">
        <v>25</v>
      </c>
      <c r="Q51" s="3" t="s">
        <v>25</v>
      </c>
      <c r="R51" s="3" t="s">
        <v>26</v>
      </c>
      <c r="S51" s="3" t="s">
        <v>28</v>
      </c>
      <c r="T51" s="3" t="s">
        <v>25</v>
      </c>
    </row>
    <row r="52" spans="1:21" ht="12.75" x14ac:dyDescent="0.2">
      <c r="A52" s="2">
        <v>44213.602766493059</v>
      </c>
      <c r="B52" s="3" t="s">
        <v>284</v>
      </c>
      <c r="C52" s="3" t="s">
        <v>30</v>
      </c>
      <c r="D52" s="3" t="s">
        <v>29</v>
      </c>
      <c r="E52" s="3" t="s">
        <v>35</v>
      </c>
      <c r="F52" s="3" t="s">
        <v>34</v>
      </c>
      <c r="G52" s="3" t="s">
        <v>39</v>
      </c>
      <c r="H52" s="3" t="s">
        <v>24</v>
      </c>
      <c r="I52" s="3" t="s">
        <v>25</v>
      </c>
      <c r="J52" s="3" t="s">
        <v>25</v>
      </c>
      <c r="K52" s="3" t="s">
        <v>25</v>
      </c>
      <c r="L52" s="3" t="s">
        <v>25</v>
      </c>
      <c r="M52" s="3" t="s">
        <v>25</v>
      </c>
      <c r="N52" s="3" t="s">
        <v>25</v>
      </c>
      <c r="O52" s="3" t="s">
        <v>25</v>
      </c>
      <c r="P52" s="3" t="s">
        <v>25</v>
      </c>
      <c r="Q52" s="3" t="s">
        <v>25</v>
      </c>
      <c r="R52" s="3" t="s">
        <v>25</v>
      </c>
      <c r="S52" s="3" t="s">
        <v>25</v>
      </c>
      <c r="T52" s="3" t="s">
        <v>25</v>
      </c>
      <c r="U52" s="3" t="s">
        <v>285</v>
      </c>
    </row>
    <row r="53" spans="1:21" ht="12.75" x14ac:dyDescent="0.2">
      <c r="A53" s="2">
        <v>44213.602916076386</v>
      </c>
      <c r="B53" s="3" t="s">
        <v>286</v>
      </c>
      <c r="C53" s="3" t="s">
        <v>20</v>
      </c>
      <c r="D53" s="3" t="s">
        <v>31</v>
      </c>
      <c r="E53" s="3" t="s">
        <v>35</v>
      </c>
      <c r="F53" s="3" t="s">
        <v>34</v>
      </c>
      <c r="G53" s="3" t="s">
        <v>39</v>
      </c>
      <c r="H53" s="3" t="s">
        <v>40</v>
      </c>
      <c r="I53" s="3" t="s">
        <v>25</v>
      </c>
      <c r="J53" s="3" t="s">
        <v>25</v>
      </c>
      <c r="K53" s="3" t="s">
        <v>25</v>
      </c>
      <c r="L53" s="3" t="s">
        <v>25</v>
      </c>
      <c r="M53" s="3" t="s">
        <v>25</v>
      </c>
      <c r="N53" s="3" t="s">
        <v>25</v>
      </c>
      <c r="O53" s="3" t="s">
        <v>25</v>
      </c>
      <c r="P53" s="3" t="s">
        <v>25</v>
      </c>
      <c r="Q53" s="3" t="s">
        <v>25</v>
      </c>
      <c r="R53" s="3" t="s">
        <v>25</v>
      </c>
      <c r="S53" s="3" t="s">
        <v>25</v>
      </c>
      <c r="T53" s="3" t="s">
        <v>25</v>
      </c>
      <c r="U53" s="3" t="s">
        <v>47</v>
      </c>
    </row>
    <row r="54" spans="1:21" ht="12.75" x14ac:dyDescent="0.2">
      <c r="A54" s="2">
        <v>44213.602952256944</v>
      </c>
      <c r="B54" s="3" t="s">
        <v>287</v>
      </c>
      <c r="C54" s="3" t="s">
        <v>20</v>
      </c>
      <c r="D54" s="3" t="s">
        <v>31</v>
      </c>
      <c r="E54" s="3" t="s">
        <v>35</v>
      </c>
      <c r="F54" s="3" t="s">
        <v>34</v>
      </c>
      <c r="G54" s="3" t="s">
        <v>39</v>
      </c>
      <c r="H54" s="3" t="s">
        <v>40</v>
      </c>
      <c r="I54" s="3" t="s">
        <v>28</v>
      </c>
      <c r="J54" s="3" t="s">
        <v>28</v>
      </c>
      <c r="K54" s="3" t="s">
        <v>28</v>
      </c>
      <c r="L54" s="3" t="s">
        <v>28</v>
      </c>
      <c r="M54" s="3" t="s">
        <v>28</v>
      </c>
      <c r="N54" s="3" t="s">
        <v>25</v>
      </c>
      <c r="O54" s="3" t="s">
        <v>28</v>
      </c>
      <c r="P54" s="3" t="s">
        <v>28</v>
      </c>
      <c r="Q54" s="3" t="s">
        <v>25</v>
      </c>
      <c r="R54" s="3" t="s">
        <v>27</v>
      </c>
      <c r="S54" s="3" t="s">
        <v>25</v>
      </c>
      <c r="T54" s="3" t="s">
        <v>25</v>
      </c>
    </row>
    <row r="55" spans="1:21" ht="12.75" x14ac:dyDescent="0.2">
      <c r="A55" s="2">
        <v>44213.602998437505</v>
      </c>
      <c r="B55" s="3" t="s">
        <v>288</v>
      </c>
      <c r="C55" s="3" t="s">
        <v>30</v>
      </c>
      <c r="D55" s="3" t="s">
        <v>31</v>
      </c>
      <c r="E55" s="3" t="s">
        <v>35</v>
      </c>
      <c r="F55" s="3" t="s">
        <v>34</v>
      </c>
      <c r="G55" s="3" t="s">
        <v>39</v>
      </c>
      <c r="H55" s="3" t="s">
        <v>24</v>
      </c>
      <c r="I55" s="3" t="s">
        <v>28</v>
      </c>
      <c r="J55" s="3" t="s">
        <v>28</v>
      </c>
      <c r="K55" s="3" t="s">
        <v>28</v>
      </c>
      <c r="L55" s="3" t="s">
        <v>28</v>
      </c>
      <c r="M55" s="3" t="s">
        <v>25</v>
      </c>
      <c r="N55" s="3" t="s">
        <v>25</v>
      </c>
      <c r="O55" s="3" t="s">
        <v>25</v>
      </c>
      <c r="P55" s="3" t="s">
        <v>25</v>
      </c>
      <c r="Q55" s="3" t="s">
        <v>25</v>
      </c>
      <c r="R55" s="3" t="s">
        <v>26</v>
      </c>
      <c r="S55" s="3" t="s">
        <v>28</v>
      </c>
      <c r="T55" s="3" t="s">
        <v>28</v>
      </c>
    </row>
    <row r="56" spans="1:21" ht="12.75" x14ac:dyDescent="0.2">
      <c r="A56" s="2">
        <v>44213.603120798609</v>
      </c>
      <c r="B56" s="3" t="s">
        <v>289</v>
      </c>
      <c r="C56" s="3" t="s">
        <v>20</v>
      </c>
      <c r="D56" s="3" t="s">
        <v>31</v>
      </c>
      <c r="E56" s="3" t="s">
        <v>35</v>
      </c>
      <c r="F56" s="3" t="s">
        <v>49</v>
      </c>
      <c r="G56" s="3" t="s">
        <v>39</v>
      </c>
      <c r="H56" s="3" t="s">
        <v>40</v>
      </c>
      <c r="I56" s="3" t="s">
        <v>25</v>
      </c>
      <c r="J56" s="3" t="s">
        <v>25</v>
      </c>
      <c r="K56" s="3" t="s">
        <v>25</v>
      </c>
      <c r="L56" s="3" t="s">
        <v>25</v>
      </c>
      <c r="M56" s="3" t="s">
        <v>25</v>
      </c>
      <c r="N56" s="3" t="s">
        <v>25</v>
      </c>
      <c r="O56" s="3" t="s">
        <v>25</v>
      </c>
      <c r="P56" s="3" t="s">
        <v>25</v>
      </c>
      <c r="Q56" s="3" t="s">
        <v>25</v>
      </c>
      <c r="R56" s="3" t="s">
        <v>27</v>
      </c>
      <c r="S56" s="3" t="s">
        <v>28</v>
      </c>
      <c r="T56" s="3" t="s">
        <v>28</v>
      </c>
      <c r="U56" s="3" t="s">
        <v>290</v>
      </c>
    </row>
    <row r="57" spans="1:21" ht="12.75" x14ac:dyDescent="0.2">
      <c r="A57" s="2">
        <v>44213.603224409722</v>
      </c>
      <c r="B57" s="3" t="s">
        <v>291</v>
      </c>
      <c r="C57" s="3" t="s">
        <v>30</v>
      </c>
      <c r="D57" s="3" t="s">
        <v>31</v>
      </c>
      <c r="E57" s="3" t="s">
        <v>35</v>
      </c>
      <c r="F57" s="3" t="s">
        <v>34</v>
      </c>
      <c r="G57" s="3" t="s">
        <v>62</v>
      </c>
      <c r="H57" s="3" t="s">
        <v>24</v>
      </c>
      <c r="I57" s="3" t="s">
        <v>25</v>
      </c>
      <c r="J57" s="3" t="s">
        <v>25</v>
      </c>
      <c r="K57" s="3" t="s">
        <v>25</v>
      </c>
      <c r="L57" s="3" t="s">
        <v>25</v>
      </c>
      <c r="M57" s="3" t="s">
        <v>25</v>
      </c>
      <c r="N57" s="3" t="s">
        <v>25</v>
      </c>
      <c r="O57" s="3" t="s">
        <v>25</v>
      </c>
      <c r="P57" s="3" t="s">
        <v>25</v>
      </c>
      <c r="Q57" s="3" t="s">
        <v>25</v>
      </c>
      <c r="R57" s="3" t="s">
        <v>27</v>
      </c>
      <c r="S57" s="3" t="s">
        <v>28</v>
      </c>
      <c r="T57" s="3" t="s">
        <v>25</v>
      </c>
    </row>
    <row r="58" spans="1:21" ht="12.75" x14ac:dyDescent="0.2">
      <c r="A58" s="2">
        <v>44213.603661875</v>
      </c>
      <c r="B58" s="3" t="s">
        <v>292</v>
      </c>
      <c r="C58" s="3" t="s">
        <v>20</v>
      </c>
      <c r="D58" s="3" t="s">
        <v>31</v>
      </c>
      <c r="E58" s="3" t="s">
        <v>35</v>
      </c>
      <c r="F58" s="3" t="s">
        <v>34</v>
      </c>
      <c r="G58" s="3" t="s">
        <v>59</v>
      </c>
      <c r="H58" s="3" t="s">
        <v>24</v>
      </c>
      <c r="I58" s="3" t="s">
        <v>27</v>
      </c>
      <c r="J58" s="3" t="s">
        <v>27</v>
      </c>
      <c r="K58" s="3" t="s">
        <v>28</v>
      </c>
      <c r="L58" s="3" t="s">
        <v>28</v>
      </c>
      <c r="M58" s="3" t="s">
        <v>28</v>
      </c>
      <c r="N58" s="3" t="s">
        <v>28</v>
      </c>
      <c r="O58" s="3" t="s">
        <v>27</v>
      </c>
      <c r="P58" s="3" t="s">
        <v>28</v>
      </c>
      <c r="Q58" s="3" t="s">
        <v>28</v>
      </c>
      <c r="R58" s="3" t="s">
        <v>27</v>
      </c>
      <c r="S58" s="3" t="s">
        <v>27</v>
      </c>
      <c r="T58" s="3" t="s">
        <v>27</v>
      </c>
    </row>
    <row r="59" spans="1:21" ht="12.75" x14ac:dyDescent="0.2">
      <c r="A59" s="2">
        <v>44213.603667824078</v>
      </c>
      <c r="B59" s="3" t="s">
        <v>293</v>
      </c>
      <c r="C59" s="3" t="s">
        <v>30</v>
      </c>
      <c r="D59" s="3" t="s">
        <v>29</v>
      </c>
      <c r="E59" s="3" t="s">
        <v>35</v>
      </c>
      <c r="F59" s="3" t="s">
        <v>34</v>
      </c>
      <c r="G59" s="3" t="s">
        <v>59</v>
      </c>
      <c r="H59" s="3" t="s">
        <v>36</v>
      </c>
      <c r="I59" s="3" t="s">
        <v>25</v>
      </c>
      <c r="J59" s="3" t="s">
        <v>25</v>
      </c>
      <c r="K59" s="3" t="s">
        <v>25</v>
      </c>
      <c r="L59" s="3" t="s">
        <v>25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3" t="s">
        <v>25</v>
      </c>
      <c r="S59" s="3" t="s">
        <v>25</v>
      </c>
      <c r="T59" s="3" t="s">
        <v>25</v>
      </c>
    </row>
    <row r="60" spans="1:21" ht="12.75" x14ac:dyDescent="0.2">
      <c r="A60" s="2">
        <v>44213.604395706017</v>
      </c>
      <c r="B60" s="3" t="s">
        <v>294</v>
      </c>
      <c r="C60" s="3" t="s">
        <v>30</v>
      </c>
      <c r="D60" s="3" t="s">
        <v>21</v>
      </c>
      <c r="E60" s="3" t="s">
        <v>22</v>
      </c>
      <c r="F60" s="3" t="s">
        <v>34</v>
      </c>
      <c r="G60" s="3" t="s">
        <v>39</v>
      </c>
      <c r="H60" s="3" t="s">
        <v>24</v>
      </c>
      <c r="I60" s="3" t="s">
        <v>25</v>
      </c>
      <c r="J60" s="3" t="s">
        <v>25</v>
      </c>
      <c r="K60" s="3" t="s">
        <v>25</v>
      </c>
      <c r="L60" s="3" t="s">
        <v>25</v>
      </c>
      <c r="M60" s="3" t="s">
        <v>25</v>
      </c>
      <c r="N60" s="3" t="s">
        <v>25</v>
      </c>
      <c r="O60" s="3" t="s">
        <v>25</v>
      </c>
      <c r="P60" s="3" t="s">
        <v>25</v>
      </c>
      <c r="Q60" s="3" t="s">
        <v>25</v>
      </c>
      <c r="R60" s="3" t="s">
        <v>25</v>
      </c>
      <c r="S60" s="3" t="s">
        <v>25</v>
      </c>
      <c r="T60" s="3" t="s">
        <v>25</v>
      </c>
    </row>
    <row r="61" spans="1:21" ht="12.75" x14ac:dyDescent="0.2">
      <c r="A61" s="2">
        <v>44213.605063831019</v>
      </c>
      <c r="B61" s="3" t="s">
        <v>295</v>
      </c>
      <c r="C61" s="3" t="s">
        <v>20</v>
      </c>
      <c r="D61" s="3" t="s">
        <v>29</v>
      </c>
      <c r="E61" s="3" t="s">
        <v>22</v>
      </c>
      <c r="F61" s="3" t="s">
        <v>49</v>
      </c>
      <c r="G61" s="3" t="s">
        <v>62</v>
      </c>
      <c r="H61" s="3" t="s">
        <v>43</v>
      </c>
      <c r="I61" s="3" t="s">
        <v>25</v>
      </c>
      <c r="J61" s="3" t="s">
        <v>28</v>
      </c>
      <c r="K61" s="3" t="s">
        <v>28</v>
      </c>
      <c r="L61" s="3" t="s">
        <v>28</v>
      </c>
      <c r="M61" s="3" t="s">
        <v>25</v>
      </c>
      <c r="N61" s="3" t="s">
        <v>25</v>
      </c>
      <c r="O61" s="3" t="s">
        <v>25</v>
      </c>
      <c r="P61" s="3" t="s">
        <v>25</v>
      </c>
      <c r="Q61" s="3" t="s">
        <v>25</v>
      </c>
      <c r="R61" s="3" t="s">
        <v>25</v>
      </c>
      <c r="S61" s="3" t="s">
        <v>25</v>
      </c>
      <c r="T61" s="3" t="s">
        <v>25</v>
      </c>
      <c r="U61" s="3" t="s">
        <v>296</v>
      </c>
    </row>
    <row r="62" spans="1:21" ht="12.75" x14ac:dyDescent="0.2">
      <c r="A62" s="2">
        <v>44213.605331979168</v>
      </c>
      <c r="B62" s="3" t="s">
        <v>297</v>
      </c>
      <c r="C62" s="3" t="s">
        <v>20</v>
      </c>
      <c r="D62" s="3" t="s">
        <v>63</v>
      </c>
      <c r="E62" s="3" t="s">
        <v>22</v>
      </c>
      <c r="F62" s="3" t="s">
        <v>57</v>
      </c>
      <c r="G62" s="3" t="s">
        <v>298</v>
      </c>
      <c r="H62" s="3" t="s">
        <v>24</v>
      </c>
      <c r="I62" s="3" t="s">
        <v>25</v>
      </c>
      <c r="J62" s="3" t="s">
        <v>25</v>
      </c>
      <c r="K62" s="3" t="s">
        <v>25</v>
      </c>
      <c r="L62" s="3" t="s">
        <v>28</v>
      </c>
      <c r="M62" s="3" t="s">
        <v>25</v>
      </c>
      <c r="N62" s="3" t="s">
        <v>25</v>
      </c>
      <c r="O62" s="3" t="s">
        <v>25</v>
      </c>
      <c r="P62" s="3" t="s">
        <v>25</v>
      </c>
      <c r="Q62" s="3" t="s">
        <v>25</v>
      </c>
      <c r="R62" s="3" t="s">
        <v>27</v>
      </c>
      <c r="S62" s="3" t="s">
        <v>27</v>
      </c>
      <c r="T62" s="3" t="s">
        <v>28</v>
      </c>
      <c r="U62" s="3" t="s">
        <v>299</v>
      </c>
    </row>
    <row r="63" spans="1:21" ht="12.75" x14ac:dyDescent="0.2">
      <c r="A63" s="2">
        <v>44213.60589475694</v>
      </c>
      <c r="B63" s="3" t="s">
        <v>300</v>
      </c>
      <c r="C63" s="3" t="s">
        <v>20</v>
      </c>
      <c r="D63" s="3" t="s">
        <v>29</v>
      </c>
      <c r="E63" s="3" t="s">
        <v>35</v>
      </c>
      <c r="F63" s="3" t="s">
        <v>34</v>
      </c>
      <c r="G63" s="3" t="s">
        <v>39</v>
      </c>
      <c r="H63" s="3" t="s">
        <v>40</v>
      </c>
      <c r="I63" s="3" t="s">
        <v>28</v>
      </c>
      <c r="J63" s="3" t="s">
        <v>28</v>
      </c>
      <c r="K63" s="3" t="s">
        <v>28</v>
      </c>
      <c r="L63" s="3" t="s">
        <v>28</v>
      </c>
      <c r="M63" s="3" t="s">
        <v>28</v>
      </c>
      <c r="N63" s="3" t="s">
        <v>28</v>
      </c>
      <c r="O63" s="3" t="s">
        <v>28</v>
      </c>
      <c r="P63" s="3" t="s">
        <v>28</v>
      </c>
      <c r="Q63" s="3" t="s">
        <v>28</v>
      </c>
      <c r="R63" s="3" t="s">
        <v>28</v>
      </c>
      <c r="S63" s="3" t="s">
        <v>28</v>
      </c>
      <c r="T63" s="3" t="s">
        <v>28</v>
      </c>
    </row>
    <row r="64" spans="1:21" ht="12.75" x14ac:dyDescent="0.2">
      <c r="A64" s="2">
        <v>44213.606873518518</v>
      </c>
      <c r="B64" s="3" t="s">
        <v>301</v>
      </c>
      <c r="C64" s="3" t="s">
        <v>30</v>
      </c>
      <c r="D64" s="3" t="s">
        <v>29</v>
      </c>
      <c r="E64" s="3" t="s">
        <v>35</v>
      </c>
      <c r="F64" s="3" t="s">
        <v>34</v>
      </c>
      <c r="G64" s="3" t="s">
        <v>39</v>
      </c>
      <c r="H64" s="3" t="s">
        <v>24</v>
      </c>
      <c r="I64" s="3" t="s">
        <v>25</v>
      </c>
      <c r="J64" s="3" t="s">
        <v>25</v>
      </c>
      <c r="K64" s="3" t="s">
        <v>25</v>
      </c>
      <c r="L64" s="3" t="s">
        <v>25</v>
      </c>
      <c r="M64" s="3" t="s">
        <v>25</v>
      </c>
      <c r="N64" s="3" t="s">
        <v>25</v>
      </c>
      <c r="O64" s="3" t="s">
        <v>25</v>
      </c>
      <c r="P64" s="3" t="s">
        <v>25</v>
      </c>
      <c r="Q64" s="3" t="s">
        <v>25</v>
      </c>
      <c r="R64" s="3" t="s">
        <v>26</v>
      </c>
      <c r="S64" s="3" t="s">
        <v>28</v>
      </c>
      <c r="T64" s="3" t="s">
        <v>28</v>
      </c>
    </row>
    <row r="65" spans="1:21" ht="12.75" x14ac:dyDescent="0.2">
      <c r="A65" s="2">
        <v>44213.606967071755</v>
      </c>
      <c r="B65" s="3" t="s">
        <v>302</v>
      </c>
      <c r="C65" s="3" t="s">
        <v>20</v>
      </c>
      <c r="D65" s="3" t="s">
        <v>29</v>
      </c>
      <c r="E65" s="3" t="s">
        <v>35</v>
      </c>
      <c r="F65" s="3" t="s">
        <v>34</v>
      </c>
      <c r="G65" s="3" t="s">
        <v>59</v>
      </c>
      <c r="H65" s="3" t="s">
        <v>24</v>
      </c>
      <c r="I65" s="3" t="s">
        <v>25</v>
      </c>
      <c r="J65" s="3" t="s">
        <v>25</v>
      </c>
      <c r="K65" s="3" t="s">
        <v>25</v>
      </c>
      <c r="L65" s="3" t="s">
        <v>25</v>
      </c>
      <c r="M65" s="3" t="s">
        <v>25</v>
      </c>
      <c r="N65" s="3" t="s">
        <v>25</v>
      </c>
      <c r="O65" s="3" t="s">
        <v>25</v>
      </c>
      <c r="P65" s="3" t="s">
        <v>25</v>
      </c>
      <c r="Q65" s="3" t="s">
        <v>25</v>
      </c>
      <c r="R65" s="3" t="s">
        <v>25</v>
      </c>
      <c r="S65" s="3" t="s">
        <v>25</v>
      </c>
      <c r="T65" s="3" t="s">
        <v>25</v>
      </c>
      <c r="U65" s="3" t="s">
        <v>303</v>
      </c>
    </row>
    <row r="66" spans="1:21" ht="12.75" x14ac:dyDescent="0.2">
      <c r="A66" s="2">
        <v>44213.607183356478</v>
      </c>
      <c r="B66" s="3" t="s">
        <v>304</v>
      </c>
      <c r="C66" s="3" t="s">
        <v>30</v>
      </c>
      <c r="D66" s="3" t="s">
        <v>29</v>
      </c>
      <c r="E66" s="3" t="s">
        <v>35</v>
      </c>
      <c r="F66" s="3" t="s">
        <v>49</v>
      </c>
      <c r="G66" s="3" t="s">
        <v>305</v>
      </c>
      <c r="H66" s="3" t="s">
        <v>36</v>
      </c>
      <c r="I66" s="3" t="s">
        <v>25</v>
      </c>
      <c r="J66" s="3" t="s">
        <v>28</v>
      </c>
      <c r="K66" s="3" t="s">
        <v>28</v>
      </c>
      <c r="L66" s="3" t="s">
        <v>28</v>
      </c>
      <c r="M66" s="3" t="s">
        <v>28</v>
      </c>
      <c r="N66" s="3" t="s">
        <v>28</v>
      </c>
      <c r="O66" s="3" t="s">
        <v>28</v>
      </c>
      <c r="P66" s="3" t="s">
        <v>28</v>
      </c>
      <c r="Q66" s="3" t="s">
        <v>25</v>
      </c>
      <c r="R66" s="3" t="s">
        <v>27</v>
      </c>
      <c r="S66" s="3" t="s">
        <v>28</v>
      </c>
      <c r="T66" s="3" t="s">
        <v>28</v>
      </c>
      <c r="U66" s="3" t="s">
        <v>47</v>
      </c>
    </row>
    <row r="67" spans="1:21" ht="12.75" x14ac:dyDescent="0.2">
      <c r="A67" s="2">
        <v>44213.607631261577</v>
      </c>
      <c r="B67" s="3" t="s">
        <v>306</v>
      </c>
      <c r="C67" s="3" t="s">
        <v>30</v>
      </c>
      <c r="D67" s="3" t="s">
        <v>31</v>
      </c>
      <c r="E67" s="3" t="s">
        <v>35</v>
      </c>
      <c r="F67" s="3" t="s">
        <v>34</v>
      </c>
      <c r="G67" s="3" t="s">
        <v>39</v>
      </c>
      <c r="H67" s="3" t="s">
        <v>24</v>
      </c>
      <c r="I67" s="3" t="s">
        <v>25</v>
      </c>
      <c r="J67" s="3" t="s">
        <v>25</v>
      </c>
      <c r="K67" s="3" t="s">
        <v>25</v>
      </c>
      <c r="L67" s="3" t="s">
        <v>25</v>
      </c>
      <c r="M67" s="3" t="s">
        <v>25</v>
      </c>
      <c r="N67" s="3" t="s">
        <v>25</v>
      </c>
      <c r="O67" s="3" t="s">
        <v>25</v>
      </c>
      <c r="P67" s="3" t="s">
        <v>25</v>
      </c>
      <c r="Q67" s="3" t="s">
        <v>25</v>
      </c>
      <c r="R67" s="3" t="s">
        <v>26</v>
      </c>
      <c r="S67" s="3" t="s">
        <v>28</v>
      </c>
      <c r="T67" s="3" t="s">
        <v>28</v>
      </c>
      <c r="U67" s="3" t="s">
        <v>307</v>
      </c>
    </row>
    <row r="68" spans="1:21" ht="12.75" x14ac:dyDescent="0.2">
      <c r="A68" s="2">
        <v>44213.607813472219</v>
      </c>
      <c r="B68" s="3" t="s">
        <v>308</v>
      </c>
      <c r="C68" s="3" t="s">
        <v>20</v>
      </c>
      <c r="D68" s="3" t="s">
        <v>29</v>
      </c>
      <c r="E68" s="3" t="s">
        <v>35</v>
      </c>
      <c r="F68" s="3" t="s">
        <v>34</v>
      </c>
      <c r="G68" s="3" t="s">
        <v>39</v>
      </c>
      <c r="H68" s="3" t="s">
        <v>24</v>
      </c>
      <c r="I68" s="3" t="s">
        <v>25</v>
      </c>
      <c r="J68" s="3" t="s">
        <v>28</v>
      </c>
      <c r="K68" s="3" t="s">
        <v>28</v>
      </c>
      <c r="L68" s="3" t="s">
        <v>28</v>
      </c>
      <c r="M68" s="3" t="s">
        <v>28</v>
      </c>
      <c r="N68" s="3" t="s">
        <v>25</v>
      </c>
      <c r="O68" s="3" t="s">
        <v>25</v>
      </c>
      <c r="P68" s="3" t="s">
        <v>25</v>
      </c>
      <c r="Q68" s="3" t="s">
        <v>25</v>
      </c>
      <c r="R68" s="3" t="s">
        <v>28</v>
      </c>
      <c r="S68" s="3" t="s">
        <v>25</v>
      </c>
      <c r="T68" s="3" t="s">
        <v>25</v>
      </c>
    </row>
    <row r="69" spans="1:21" ht="12.75" x14ac:dyDescent="0.2">
      <c r="A69" s="2">
        <v>44213.608226666664</v>
      </c>
      <c r="B69" s="3" t="s">
        <v>309</v>
      </c>
      <c r="C69" s="3" t="s">
        <v>30</v>
      </c>
      <c r="D69" s="3" t="s">
        <v>29</v>
      </c>
      <c r="E69" s="3" t="s">
        <v>35</v>
      </c>
      <c r="F69" s="3" t="s">
        <v>34</v>
      </c>
      <c r="G69" s="3" t="s">
        <v>59</v>
      </c>
      <c r="H69" s="3" t="s">
        <v>24</v>
      </c>
      <c r="I69" s="3" t="s">
        <v>28</v>
      </c>
      <c r="J69" s="3" t="s">
        <v>25</v>
      </c>
      <c r="K69" s="3" t="s">
        <v>25</v>
      </c>
      <c r="L69" s="3" t="s">
        <v>25</v>
      </c>
      <c r="M69" s="3" t="s">
        <v>25</v>
      </c>
      <c r="N69" s="3" t="s">
        <v>25</v>
      </c>
      <c r="O69" s="3" t="s">
        <v>25</v>
      </c>
      <c r="P69" s="3" t="s">
        <v>25</v>
      </c>
      <c r="Q69" s="3" t="s">
        <v>25</v>
      </c>
      <c r="R69" s="3" t="s">
        <v>26</v>
      </c>
      <c r="S69" s="3" t="s">
        <v>28</v>
      </c>
      <c r="T69" s="3" t="s">
        <v>28</v>
      </c>
      <c r="U69" s="3" t="s">
        <v>54</v>
      </c>
    </row>
    <row r="70" spans="1:21" ht="12.75" x14ac:dyDescent="0.2">
      <c r="A70" s="2">
        <v>44213.608502256946</v>
      </c>
      <c r="B70" s="3" t="s">
        <v>310</v>
      </c>
      <c r="C70" s="3" t="s">
        <v>20</v>
      </c>
      <c r="D70" s="3" t="s">
        <v>29</v>
      </c>
      <c r="E70" s="3" t="s">
        <v>22</v>
      </c>
      <c r="F70" s="3" t="s">
        <v>51</v>
      </c>
      <c r="G70" s="3" t="s">
        <v>52</v>
      </c>
      <c r="H70" s="3" t="s">
        <v>43</v>
      </c>
      <c r="I70" s="3" t="s">
        <v>27</v>
      </c>
      <c r="J70" s="3" t="s">
        <v>26</v>
      </c>
      <c r="K70" s="3" t="s">
        <v>26</v>
      </c>
      <c r="L70" s="3" t="s">
        <v>28</v>
      </c>
      <c r="M70" s="3" t="s">
        <v>27</v>
      </c>
      <c r="N70" s="3" t="s">
        <v>27</v>
      </c>
      <c r="O70" s="3" t="s">
        <v>27</v>
      </c>
      <c r="P70" s="3" t="s">
        <v>28</v>
      </c>
      <c r="Q70" s="3" t="s">
        <v>25</v>
      </c>
      <c r="R70" s="3" t="s">
        <v>41</v>
      </c>
      <c r="S70" s="3" t="s">
        <v>26</v>
      </c>
      <c r="T70" s="3" t="s">
        <v>25</v>
      </c>
      <c r="U70" s="3" t="s">
        <v>311</v>
      </c>
    </row>
    <row r="71" spans="1:21" ht="12.75" x14ac:dyDescent="0.2">
      <c r="A71" s="2">
        <v>44213.608607395829</v>
      </c>
      <c r="B71" s="3" t="s">
        <v>312</v>
      </c>
      <c r="C71" s="3" t="s">
        <v>30</v>
      </c>
      <c r="D71" s="3" t="s">
        <v>21</v>
      </c>
      <c r="E71" s="3" t="s">
        <v>22</v>
      </c>
      <c r="F71" s="3" t="s">
        <v>313</v>
      </c>
      <c r="G71" s="3" t="s">
        <v>39</v>
      </c>
      <c r="H71" s="3" t="s">
        <v>36</v>
      </c>
      <c r="I71" s="3" t="s">
        <v>25</v>
      </c>
      <c r="J71" s="3" t="s">
        <v>25</v>
      </c>
      <c r="K71" s="3" t="s">
        <v>25</v>
      </c>
      <c r="L71" s="3" t="s">
        <v>25</v>
      </c>
      <c r="M71" s="3" t="s">
        <v>25</v>
      </c>
      <c r="N71" s="3" t="s">
        <v>25</v>
      </c>
      <c r="O71" s="3" t="s">
        <v>25</v>
      </c>
      <c r="P71" s="3" t="s">
        <v>25</v>
      </c>
      <c r="Q71" s="3" t="s">
        <v>25</v>
      </c>
      <c r="R71" s="3" t="s">
        <v>41</v>
      </c>
      <c r="S71" s="3" t="s">
        <v>27</v>
      </c>
      <c r="T71" s="3" t="s">
        <v>25</v>
      </c>
      <c r="U71" s="3" t="s">
        <v>314</v>
      </c>
    </row>
    <row r="72" spans="1:21" ht="12.75" x14ac:dyDescent="0.2">
      <c r="A72" s="2">
        <v>44213.609470057869</v>
      </c>
      <c r="B72" s="3" t="s">
        <v>315</v>
      </c>
      <c r="C72" s="3" t="s">
        <v>30</v>
      </c>
      <c r="D72" s="3" t="s">
        <v>31</v>
      </c>
      <c r="E72" s="3" t="s">
        <v>35</v>
      </c>
      <c r="F72" s="3" t="s">
        <v>34</v>
      </c>
      <c r="G72" s="3" t="s">
        <v>39</v>
      </c>
      <c r="H72" s="3" t="s">
        <v>24</v>
      </c>
      <c r="I72" s="3" t="s">
        <v>27</v>
      </c>
      <c r="J72" s="3" t="s">
        <v>27</v>
      </c>
      <c r="K72" s="3" t="s">
        <v>27</v>
      </c>
      <c r="L72" s="3" t="s">
        <v>28</v>
      </c>
      <c r="M72" s="3" t="s">
        <v>28</v>
      </c>
      <c r="N72" s="3" t="s">
        <v>28</v>
      </c>
      <c r="O72" s="3" t="s">
        <v>28</v>
      </c>
      <c r="P72" s="3" t="s">
        <v>27</v>
      </c>
      <c r="Q72" s="3" t="s">
        <v>28</v>
      </c>
      <c r="R72" s="3" t="s">
        <v>27</v>
      </c>
      <c r="S72" s="3" t="s">
        <v>28</v>
      </c>
      <c r="T72" s="3" t="s">
        <v>28</v>
      </c>
    </row>
    <row r="73" spans="1:21" ht="12.75" x14ac:dyDescent="0.2">
      <c r="A73" s="2">
        <v>44213.60986762731</v>
      </c>
      <c r="B73" s="3" t="s">
        <v>316</v>
      </c>
      <c r="C73" s="3" t="s">
        <v>30</v>
      </c>
      <c r="D73" s="3" t="s">
        <v>31</v>
      </c>
      <c r="E73" s="3" t="s">
        <v>35</v>
      </c>
      <c r="F73" s="3" t="s">
        <v>34</v>
      </c>
      <c r="G73" s="3" t="s">
        <v>39</v>
      </c>
      <c r="H73" s="3" t="s">
        <v>40</v>
      </c>
      <c r="I73" s="3" t="s">
        <v>28</v>
      </c>
      <c r="J73" s="3" t="s">
        <v>27</v>
      </c>
      <c r="K73" s="3" t="s">
        <v>27</v>
      </c>
      <c r="L73" s="3" t="s">
        <v>27</v>
      </c>
      <c r="M73" s="3" t="s">
        <v>28</v>
      </c>
      <c r="N73" s="3" t="s">
        <v>25</v>
      </c>
      <c r="O73" s="3" t="s">
        <v>25</v>
      </c>
      <c r="P73" s="3" t="s">
        <v>25</v>
      </c>
      <c r="Q73" s="3" t="s">
        <v>25</v>
      </c>
      <c r="R73" s="3" t="s">
        <v>26</v>
      </c>
      <c r="S73" s="3" t="s">
        <v>27</v>
      </c>
      <c r="T73" s="3" t="s">
        <v>28</v>
      </c>
      <c r="U73" s="3" t="s">
        <v>47</v>
      </c>
    </row>
    <row r="74" spans="1:21" ht="12.75" x14ac:dyDescent="0.2">
      <c r="A74" s="2">
        <v>44213.61007185185</v>
      </c>
      <c r="B74" s="3" t="s">
        <v>317</v>
      </c>
      <c r="C74" s="3" t="s">
        <v>20</v>
      </c>
      <c r="D74" s="3" t="s">
        <v>31</v>
      </c>
      <c r="E74" s="3" t="s">
        <v>35</v>
      </c>
      <c r="F74" s="3" t="s">
        <v>34</v>
      </c>
      <c r="G74" s="3" t="s">
        <v>39</v>
      </c>
      <c r="H74" s="3" t="s">
        <v>24</v>
      </c>
      <c r="I74" s="3" t="s">
        <v>28</v>
      </c>
      <c r="J74" s="3" t="s">
        <v>28</v>
      </c>
      <c r="K74" s="3" t="s">
        <v>28</v>
      </c>
      <c r="L74" s="3" t="s">
        <v>28</v>
      </c>
      <c r="M74" s="3" t="s">
        <v>28</v>
      </c>
      <c r="N74" s="3" t="s">
        <v>28</v>
      </c>
      <c r="O74" s="3" t="s">
        <v>28</v>
      </c>
      <c r="P74" s="3" t="s">
        <v>28</v>
      </c>
      <c r="Q74" s="3" t="s">
        <v>28</v>
      </c>
      <c r="R74" s="3" t="s">
        <v>28</v>
      </c>
      <c r="S74" s="3" t="s">
        <v>28</v>
      </c>
      <c r="T74" s="3" t="s">
        <v>28</v>
      </c>
    </row>
    <row r="75" spans="1:21" ht="12.75" x14ac:dyDescent="0.2">
      <c r="A75" s="2">
        <v>44213.610350868054</v>
      </c>
      <c r="B75" s="3" t="s">
        <v>318</v>
      </c>
      <c r="C75" s="3" t="s">
        <v>20</v>
      </c>
      <c r="D75" s="3" t="s">
        <v>31</v>
      </c>
      <c r="E75" s="3" t="s">
        <v>35</v>
      </c>
      <c r="F75" s="3" t="s">
        <v>34</v>
      </c>
      <c r="G75" s="3" t="s">
        <v>39</v>
      </c>
      <c r="H75" s="3" t="s">
        <v>43</v>
      </c>
      <c r="I75" s="3" t="s">
        <v>25</v>
      </c>
      <c r="J75" s="3" t="s">
        <v>28</v>
      </c>
      <c r="K75" s="3" t="s">
        <v>25</v>
      </c>
      <c r="L75" s="3" t="s">
        <v>25</v>
      </c>
      <c r="M75" s="3" t="s">
        <v>28</v>
      </c>
      <c r="N75" s="3" t="s">
        <v>25</v>
      </c>
      <c r="O75" s="3" t="s">
        <v>25</v>
      </c>
      <c r="P75" s="3" t="s">
        <v>28</v>
      </c>
      <c r="Q75" s="3" t="s">
        <v>25</v>
      </c>
      <c r="R75" s="3" t="s">
        <v>27</v>
      </c>
      <c r="S75" s="3" t="s">
        <v>28</v>
      </c>
      <c r="T75" s="3" t="s">
        <v>25</v>
      </c>
    </row>
    <row r="76" spans="1:21" ht="12.75" x14ac:dyDescent="0.2">
      <c r="A76" s="2">
        <v>44213.61060861111</v>
      </c>
      <c r="B76" s="3" t="s">
        <v>319</v>
      </c>
      <c r="C76" s="3" t="s">
        <v>20</v>
      </c>
      <c r="D76" s="3" t="s">
        <v>29</v>
      </c>
      <c r="E76" s="3" t="s">
        <v>35</v>
      </c>
      <c r="F76" s="3" t="s">
        <v>34</v>
      </c>
      <c r="G76" s="3" t="s">
        <v>320</v>
      </c>
      <c r="H76" s="3" t="s">
        <v>43</v>
      </c>
      <c r="I76" s="3" t="s">
        <v>25</v>
      </c>
      <c r="J76" s="3" t="s">
        <v>25</v>
      </c>
      <c r="K76" s="3" t="s">
        <v>25</v>
      </c>
      <c r="L76" s="3" t="s">
        <v>25</v>
      </c>
      <c r="M76" s="3" t="s">
        <v>25</v>
      </c>
      <c r="N76" s="3" t="s">
        <v>25</v>
      </c>
      <c r="O76" s="3" t="s">
        <v>25</v>
      </c>
      <c r="P76" s="3" t="s">
        <v>25</v>
      </c>
      <c r="Q76" s="3" t="s">
        <v>25</v>
      </c>
      <c r="R76" s="3" t="s">
        <v>25</v>
      </c>
      <c r="S76" s="3" t="s">
        <v>25</v>
      </c>
      <c r="T76" s="3" t="s">
        <v>25</v>
      </c>
      <c r="U76" s="3" t="s">
        <v>321</v>
      </c>
    </row>
    <row r="77" spans="1:21" ht="12.75" x14ac:dyDescent="0.2">
      <c r="A77" s="2">
        <v>44213.611460694447</v>
      </c>
      <c r="B77" s="3" t="s">
        <v>322</v>
      </c>
      <c r="C77" s="3" t="s">
        <v>30</v>
      </c>
      <c r="D77" s="3" t="s">
        <v>31</v>
      </c>
      <c r="E77" s="3" t="s">
        <v>35</v>
      </c>
      <c r="F77" s="3" t="s">
        <v>57</v>
      </c>
      <c r="G77" s="3" t="s">
        <v>323</v>
      </c>
      <c r="H77" s="3" t="s">
        <v>24</v>
      </c>
      <c r="I77" s="3" t="s">
        <v>25</v>
      </c>
      <c r="J77" s="3" t="s">
        <v>25</v>
      </c>
      <c r="K77" s="3" t="s">
        <v>25</v>
      </c>
      <c r="L77" s="3" t="s">
        <v>25</v>
      </c>
      <c r="M77" s="3" t="s">
        <v>25</v>
      </c>
      <c r="N77" s="3" t="s">
        <v>28</v>
      </c>
      <c r="O77" s="3" t="s">
        <v>25</v>
      </c>
      <c r="P77" s="3" t="s">
        <v>25</v>
      </c>
      <c r="Q77" s="3" t="s">
        <v>25</v>
      </c>
      <c r="R77" s="3" t="s">
        <v>27</v>
      </c>
      <c r="S77" s="3" t="s">
        <v>28</v>
      </c>
      <c r="T77" s="3" t="s">
        <v>25</v>
      </c>
    </row>
    <row r="78" spans="1:21" ht="12.75" x14ac:dyDescent="0.2">
      <c r="A78" s="2">
        <v>44213.611599583332</v>
      </c>
      <c r="B78" s="3" t="s">
        <v>324</v>
      </c>
      <c r="C78" s="3" t="s">
        <v>30</v>
      </c>
      <c r="D78" s="3" t="s">
        <v>31</v>
      </c>
      <c r="E78" s="3" t="s">
        <v>35</v>
      </c>
      <c r="F78" s="3" t="s">
        <v>34</v>
      </c>
      <c r="G78" s="3" t="s">
        <v>62</v>
      </c>
      <c r="H78" s="3" t="s">
        <v>24</v>
      </c>
      <c r="I78" s="3" t="s">
        <v>25</v>
      </c>
      <c r="J78" s="3" t="s">
        <v>25</v>
      </c>
      <c r="K78" s="3" t="s">
        <v>28</v>
      </c>
      <c r="L78" s="3" t="s">
        <v>28</v>
      </c>
      <c r="M78" s="3" t="s">
        <v>25</v>
      </c>
      <c r="N78" s="3" t="s">
        <v>25</v>
      </c>
      <c r="O78" s="3" t="s">
        <v>25</v>
      </c>
      <c r="P78" s="3" t="s">
        <v>25</v>
      </c>
      <c r="Q78" s="3" t="s">
        <v>25</v>
      </c>
      <c r="R78" s="3" t="s">
        <v>26</v>
      </c>
      <c r="S78" s="3" t="s">
        <v>27</v>
      </c>
      <c r="T78" s="3" t="s">
        <v>28</v>
      </c>
      <c r="U78" s="3" t="s">
        <v>47</v>
      </c>
    </row>
    <row r="79" spans="1:21" ht="12.75" x14ac:dyDescent="0.2">
      <c r="A79" s="2">
        <v>44213.611664212964</v>
      </c>
      <c r="B79" s="3" t="s">
        <v>325</v>
      </c>
      <c r="C79" s="3" t="s">
        <v>30</v>
      </c>
      <c r="D79" s="3" t="s">
        <v>31</v>
      </c>
      <c r="E79" s="3" t="s">
        <v>35</v>
      </c>
      <c r="F79" s="3" t="s">
        <v>57</v>
      </c>
      <c r="G79" s="3" t="s">
        <v>61</v>
      </c>
      <c r="H79" s="3" t="s">
        <v>24</v>
      </c>
      <c r="I79" s="3" t="s">
        <v>25</v>
      </c>
      <c r="J79" s="3" t="s">
        <v>25</v>
      </c>
      <c r="K79" s="3" t="s">
        <v>25</v>
      </c>
      <c r="L79" s="3" t="s">
        <v>25</v>
      </c>
      <c r="M79" s="3" t="s">
        <v>25</v>
      </c>
      <c r="N79" s="3" t="s">
        <v>25</v>
      </c>
      <c r="O79" s="3" t="s">
        <v>25</v>
      </c>
      <c r="P79" s="3" t="s">
        <v>25</v>
      </c>
      <c r="Q79" s="3" t="s">
        <v>25</v>
      </c>
      <c r="R79" s="3" t="s">
        <v>25</v>
      </c>
      <c r="S79" s="3" t="s">
        <v>25</v>
      </c>
      <c r="T79" s="3" t="s">
        <v>25</v>
      </c>
    </row>
    <row r="80" spans="1:21" ht="12.75" x14ac:dyDescent="0.2">
      <c r="A80" s="2">
        <v>44213.611883136575</v>
      </c>
      <c r="B80" s="3" t="s">
        <v>326</v>
      </c>
      <c r="C80" s="3" t="s">
        <v>30</v>
      </c>
      <c r="D80" s="3" t="s">
        <v>29</v>
      </c>
      <c r="E80" s="3" t="s">
        <v>35</v>
      </c>
      <c r="F80" s="3" t="s">
        <v>34</v>
      </c>
      <c r="G80" s="3" t="s">
        <v>39</v>
      </c>
      <c r="H80" s="3" t="s">
        <v>36</v>
      </c>
      <c r="I80" s="3" t="s">
        <v>25</v>
      </c>
      <c r="J80" s="3" t="s">
        <v>28</v>
      </c>
      <c r="K80" s="3" t="s">
        <v>25</v>
      </c>
      <c r="L80" s="3" t="s">
        <v>25</v>
      </c>
      <c r="M80" s="3" t="s">
        <v>28</v>
      </c>
      <c r="N80" s="3" t="s">
        <v>28</v>
      </c>
      <c r="O80" s="3" t="s">
        <v>25</v>
      </c>
      <c r="P80" s="3" t="s">
        <v>25</v>
      </c>
      <c r="Q80" s="3" t="s">
        <v>28</v>
      </c>
      <c r="R80" s="3" t="s">
        <v>28</v>
      </c>
      <c r="S80" s="3" t="s">
        <v>25</v>
      </c>
      <c r="T80" s="3" t="s">
        <v>25</v>
      </c>
    </row>
    <row r="81" spans="1:21" ht="12.75" x14ac:dyDescent="0.2">
      <c r="A81" s="2">
        <v>44213.612700659723</v>
      </c>
      <c r="B81" s="3" t="s">
        <v>327</v>
      </c>
      <c r="C81" s="3" t="s">
        <v>20</v>
      </c>
      <c r="D81" s="3" t="s">
        <v>29</v>
      </c>
      <c r="E81" s="3" t="s">
        <v>35</v>
      </c>
      <c r="F81" s="3" t="s">
        <v>34</v>
      </c>
      <c r="G81" s="3" t="s">
        <v>328</v>
      </c>
      <c r="H81" s="3" t="s">
        <v>40</v>
      </c>
      <c r="I81" s="3" t="s">
        <v>25</v>
      </c>
      <c r="J81" s="3" t="s">
        <v>25</v>
      </c>
      <c r="K81" s="3" t="s">
        <v>25</v>
      </c>
      <c r="L81" s="3" t="s">
        <v>25</v>
      </c>
      <c r="M81" s="3" t="s">
        <v>25</v>
      </c>
      <c r="N81" s="3" t="s">
        <v>25</v>
      </c>
      <c r="O81" s="3" t="s">
        <v>25</v>
      </c>
      <c r="P81" s="3" t="s">
        <v>25</v>
      </c>
      <c r="Q81" s="3" t="s">
        <v>25</v>
      </c>
      <c r="R81" s="3" t="s">
        <v>41</v>
      </c>
      <c r="S81" s="3" t="s">
        <v>28</v>
      </c>
      <c r="T81" s="3" t="s">
        <v>25</v>
      </c>
      <c r="U81" s="3" t="s">
        <v>329</v>
      </c>
    </row>
    <row r="82" spans="1:21" ht="12.75" x14ac:dyDescent="0.2">
      <c r="A82" s="2">
        <v>44213.613313043985</v>
      </c>
      <c r="B82" s="3" t="s">
        <v>330</v>
      </c>
      <c r="C82" s="3" t="s">
        <v>20</v>
      </c>
      <c r="D82" s="3" t="s">
        <v>29</v>
      </c>
      <c r="E82" s="3" t="s">
        <v>35</v>
      </c>
      <c r="F82" s="3" t="s">
        <v>331</v>
      </c>
      <c r="G82" s="3" t="s">
        <v>42</v>
      </c>
      <c r="H82" s="3" t="s">
        <v>40</v>
      </c>
      <c r="I82" s="3" t="s">
        <v>25</v>
      </c>
      <c r="J82" s="3" t="s">
        <v>25</v>
      </c>
      <c r="K82" s="3" t="s">
        <v>28</v>
      </c>
      <c r="L82" s="3" t="s">
        <v>28</v>
      </c>
      <c r="M82" s="3" t="s">
        <v>28</v>
      </c>
      <c r="N82" s="3" t="s">
        <v>25</v>
      </c>
      <c r="O82" s="3" t="s">
        <v>28</v>
      </c>
      <c r="P82" s="3" t="s">
        <v>25</v>
      </c>
      <c r="Q82" s="3" t="s">
        <v>25</v>
      </c>
      <c r="R82" s="3" t="s">
        <v>25</v>
      </c>
      <c r="S82" s="3" t="s">
        <v>25</v>
      </c>
      <c r="T82" s="3" t="s">
        <v>25</v>
      </c>
    </row>
    <row r="83" spans="1:21" ht="12.75" x14ac:dyDescent="0.2">
      <c r="A83" s="2">
        <v>44213.613993078703</v>
      </c>
      <c r="B83" s="3" t="s">
        <v>332</v>
      </c>
      <c r="C83" s="3" t="s">
        <v>20</v>
      </c>
      <c r="D83" s="3" t="s">
        <v>31</v>
      </c>
      <c r="E83" s="3" t="s">
        <v>35</v>
      </c>
      <c r="F83" s="3" t="s">
        <v>34</v>
      </c>
      <c r="G83" s="3" t="s">
        <v>39</v>
      </c>
      <c r="H83" s="3" t="s">
        <v>40</v>
      </c>
      <c r="I83" s="3" t="s">
        <v>25</v>
      </c>
      <c r="J83" s="3" t="s">
        <v>25</v>
      </c>
      <c r="K83" s="3" t="s">
        <v>28</v>
      </c>
      <c r="L83" s="3" t="s">
        <v>28</v>
      </c>
      <c r="M83" s="3" t="s">
        <v>25</v>
      </c>
      <c r="N83" s="3" t="s">
        <v>25</v>
      </c>
      <c r="O83" s="3" t="s">
        <v>25</v>
      </c>
      <c r="P83" s="3" t="s">
        <v>25</v>
      </c>
      <c r="Q83" s="3" t="s">
        <v>25</v>
      </c>
      <c r="R83" s="3" t="s">
        <v>27</v>
      </c>
      <c r="S83" s="3" t="s">
        <v>28</v>
      </c>
      <c r="T83" s="3" t="s">
        <v>25</v>
      </c>
      <c r="U83" s="3" t="s">
        <v>333</v>
      </c>
    </row>
    <row r="84" spans="1:21" ht="12.75" x14ac:dyDescent="0.2">
      <c r="A84" s="2">
        <v>44213.614650023148</v>
      </c>
      <c r="B84" s="3" t="s">
        <v>334</v>
      </c>
      <c r="C84" s="3" t="s">
        <v>30</v>
      </c>
      <c r="D84" s="3" t="s">
        <v>31</v>
      </c>
      <c r="E84" s="3" t="s">
        <v>35</v>
      </c>
      <c r="F84" s="3" t="s">
        <v>66</v>
      </c>
      <c r="G84" s="3" t="s">
        <v>67</v>
      </c>
      <c r="H84" s="3" t="s">
        <v>24</v>
      </c>
      <c r="I84" s="3" t="s">
        <v>25</v>
      </c>
      <c r="J84" s="3" t="s">
        <v>26</v>
      </c>
      <c r="K84" s="3" t="s">
        <v>25</v>
      </c>
      <c r="L84" s="3" t="s">
        <v>25</v>
      </c>
      <c r="M84" s="3" t="s">
        <v>25</v>
      </c>
      <c r="N84" s="3" t="s">
        <v>25</v>
      </c>
      <c r="O84" s="3" t="s">
        <v>25</v>
      </c>
      <c r="P84" s="3" t="s">
        <v>25</v>
      </c>
      <c r="Q84" s="3" t="s">
        <v>25</v>
      </c>
      <c r="R84" s="3" t="s">
        <v>27</v>
      </c>
      <c r="S84" s="3" t="s">
        <v>28</v>
      </c>
      <c r="T84" s="3" t="s">
        <v>28</v>
      </c>
      <c r="U84" s="3" t="s">
        <v>335</v>
      </c>
    </row>
    <row r="85" spans="1:21" ht="12.75" x14ac:dyDescent="0.2">
      <c r="A85" s="2">
        <v>44213.615079502313</v>
      </c>
      <c r="B85" s="3" t="s">
        <v>336</v>
      </c>
      <c r="C85" s="3" t="s">
        <v>20</v>
      </c>
      <c r="D85" s="3" t="s">
        <v>31</v>
      </c>
      <c r="E85" s="3" t="s">
        <v>35</v>
      </c>
      <c r="F85" s="3" t="s">
        <v>49</v>
      </c>
      <c r="G85" s="3" t="s">
        <v>305</v>
      </c>
      <c r="H85" s="3" t="s">
        <v>40</v>
      </c>
      <c r="I85" s="3" t="s">
        <v>28</v>
      </c>
      <c r="J85" s="3" t="s">
        <v>28</v>
      </c>
      <c r="K85" s="3" t="s">
        <v>28</v>
      </c>
      <c r="L85" s="3" t="s">
        <v>28</v>
      </c>
      <c r="M85" s="3" t="s">
        <v>28</v>
      </c>
      <c r="N85" s="3" t="s">
        <v>28</v>
      </c>
      <c r="O85" s="3" t="s">
        <v>28</v>
      </c>
      <c r="P85" s="3" t="s">
        <v>28</v>
      </c>
      <c r="Q85" s="3" t="s">
        <v>28</v>
      </c>
      <c r="R85" s="3" t="s">
        <v>27</v>
      </c>
      <c r="S85" s="3" t="s">
        <v>28</v>
      </c>
      <c r="T85" s="3" t="s">
        <v>28</v>
      </c>
    </row>
    <row r="86" spans="1:21" ht="12.75" x14ac:dyDescent="0.2">
      <c r="A86" s="2">
        <v>44213.615493668985</v>
      </c>
      <c r="B86" s="3" t="s">
        <v>337</v>
      </c>
      <c r="C86" s="3" t="s">
        <v>20</v>
      </c>
      <c r="D86" s="3" t="s">
        <v>21</v>
      </c>
      <c r="E86" s="3" t="s">
        <v>35</v>
      </c>
      <c r="F86" s="3" t="s">
        <v>49</v>
      </c>
      <c r="G86" s="3" t="s">
        <v>39</v>
      </c>
      <c r="H86" s="3" t="s">
        <v>43</v>
      </c>
      <c r="I86" s="3" t="s">
        <v>25</v>
      </c>
      <c r="J86" s="3" t="s">
        <v>25</v>
      </c>
      <c r="K86" s="3" t="s">
        <v>25</v>
      </c>
      <c r="L86" s="3" t="s">
        <v>28</v>
      </c>
      <c r="M86" s="3" t="s">
        <v>25</v>
      </c>
      <c r="N86" s="3" t="s">
        <v>25</v>
      </c>
      <c r="O86" s="3" t="s">
        <v>25</v>
      </c>
      <c r="P86" s="3" t="s">
        <v>25</v>
      </c>
      <c r="Q86" s="3" t="s">
        <v>25</v>
      </c>
      <c r="R86" s="3" t="s">
        <v>27</v>
      </c>
      <c r="S86" s="3" t="s">
        <v>25</v>
      </c>
      <c r="T86" s="3" t="s">
        <v>28</v>
      </c>
      <c r="U86" s="3" t="s">
        <v>338</v>
      </c>
    </row>
    <row r="87" spans="1:21" ht="12.75" x14ac:dyDescent="0.2">
      <c r="A87" s="2">
        <v>44213.615782418987</v>
      </c>
      <c r="B87" s="3" t="s">
        <v>339</v>
      </c>
      <c r="C87" s="3" t="s">
        <v>30</v>
      </c>
      <c r="D87" s="3" t="s">
        <v>29</v>
      </c>
      <c r="E87" s="3" t="s">
        <v>35</v>
      </c>
      <c r="F87" s="3" t="s">
        <v>34</v>
      </c>
      <c r="G87" s="3" t="s">
        <v>39</v>
      </c>
      <c r="H87" s="3" t="s">
        <v>43</v>
      </c>
      <c r="I87" s="3" t="s">
        <v>28</v>
      </c>
      <c r="J87" s="3" t="s">
        <v>28</v>
      </c>
      <c r="K87" s="3" t="s">
        <v>28</v>
      </c>
      <c r="L87" s="3" t="s">
        <v>28</v>
      </c>
      <c r="M87" s="3" t="s">
        <v>28</v>
      </c>
      <c r="N87" s="3" t="s">
        <v>28</v>
      </c>
      <c r="O87" s="3" t="s">
        <v>28</v>
      </c>
      <c r="P87" s="3" t="s">
        <v>28</v>
      </c>
      <c r="Q87" s="3" t="s">
        <v>28</v>
      </c>
      <c r="R87" s="3" t="s">
        <v>26</v>
      </c>
      <c r="S87" s="3" t="s">
        <v>28</v>
      </c>
      <c r="T87" s="3" t="s">
        <v>28</v>
      </c>
    </row>
    <row r="88" spans="1:21" ht="12.75" x14ac:dyDescent="0.2">
      <c r="A88" s="2">
        <v>44213.615834814816</v>
      </c>
      <c r="B88" s="3" t="s">
        <v>340</v>
      </c>
      <c r="C88" s="3" t="s">
        <v>30</v>
      </c>
      <c r="D88" s="3" t="s">
        <v>29</v>
      </c>
      <c r="E88" s="3" t="s">
        <v>35</v>
      </c>
      <c r="F88" s="3" t="s">
        <v>34</v>
      </c>
      <c r="G88" s="3" t="s">
        <v>39</v>
      </c>
      <c r="H88" s="3" t="s">
        <v>36</v>
      </c>
      <c r="I88" s="3" t="s">
        <v>25</v>
      </c>
      <c r="J88" s="3" t="s">
        <v>25</v>
      </c>
      <c r="K88" s="3" t="s">
        <v>25</v>
      </c>
      <c r="L88" s="3" t="s">
        <v>25</v>
      </c>
      <c r="M88" s="3" t="s">
        <v>25</v>
      </c>
      <c r="N88" s="3" t="s">
        <v>28</v>
      </c>
      <c r="O88" s="3" t="s">
        <v>25</v>
      </c>
      <c r="P88" s="3" t="s">
        <v>28</v>
      </c>
      <c r="Q88" s="3" t="s">
        <v>25</v>
      </c>
      <c r="R88" s="3" t="s">
        <v>27</v>
      </c>
      <c r="S88" s="3" t="s">
        <v>28</v>
      </c>
      <c r="T88" s="3" t="s">
        <v>28</v>
      </c>
      <c r="U88" s="3" t="s">
        <v>47</v>
      </c>
    </row>
    <row r="89" spans="1:21" ht="12.75" x14ac:dyDescent="0.2">
      <c r="A89" s="2">
        <v>44213.616210856482</v>
      </c>
      <c r="B89" s="3" t="s">
        <v>341</v>
      </c>
      <c r="C89" s="3" t="s">
        <v>20</v>
      </c>
      <c r="D89" s="3" t="s">
        <v>29</v>
      </c>
      <c r="E89" s="3" t="s">
        <v>35</v>
      </c>
      <c r="F89" s="3" t="s">
        <v>34</v>
      </c>
      <c r="G89" s="3" t="s">
        <v>39</v>
      </c>
      <c r="H89" s="3" t="s">
        <v>24</v>
      </c>
      <c r="I89" s="3" t="s">
        <v>25</v>
      </c>
      <c r="J89" s="3" t="s">
        <v>25</v>
      </c>
      <c r="K89" s="3" t="s">
        <v>25</v>
      </c>
      <c r="L89" s="3" t="s">
        <v>25</v>
      </c>
      <c r="M89" s="3" t="s">
        <v>25</v>
      </c>
      <c r="N89" s="3" t="s">
        <v>25</v>
      </c>
      <c r="O89" s="3" t="s">
        <v>25</v>
      </c>
      <c r="P89" s="3" t="s">
        <v>25</v>
      </c>
      <c r="Q89" s="3" t="s">
        <v>25</v>
      </c>
      <c r="R89" s="3" t="s">
        <v>28</v>
      </c>
      <c r="S89" s="3" t="s">
        <v>25</v>
      </c>
      <c r="T89" s="3" t="s">
        <v>25</v>
      </c>
    </row>
    <row r="90" spans="1:21" ht="12.75" x14ac:dyDescent="0.2">
      <c r="A90" s="2">
        <v>44213.616242361109</v>
      </c>
      <c r="B90" s="3" t="s">
        <v>342</v>
      </c>
      <c r="C90" s="3" t="s">
        <v>20</v>
      </c>
      <c r="D90" s="3" t="s">
        <v>31</v>
      </c>
      <c r="E90" s="3" t="s">
        <v>35</v>
      </c>
      <c r="F90" s="3" t="s">
        <v>49</v>
      </c>
      <c r="G90" s="3" t="s">
        <v>39</v>
      </c>
      <c r="H90" s="3" t="s">
        <v>43</v>
      </c>
      <c r="I90" s="3" t="s">
        <v>25</v>
      </c>
      <c r="J90" s="3" t="s">
        <v>25</v>
      </c>
      <c r="K90" s="3" t="s">
        <v>25</v>
      </c>
      <c r="L90" s="3" t="s">
        <v>25</v>
      </c>
      <c r="M90" s="3" t="s">
        <v>25</v>
      </c>
      <c r="N90" s="3" t="s">
        <v>25</v>
      </c>
      <c r="O90" s="3" t="s">
        <v>25</v>
      </c>
      <c r="P90" s="3" t="s">
        <v>25</v>
      </c>
      <c r="Q90" s="3" t="s">
        <v>25</v>
      </c>
      <c r="R90" s="3" t="s">
        <v>27</v>
      </c>
      <c r="S90" s="3" t="s">
        <v>25</v>
      </c>
      <c r="T90" s="3" t="s">
        <v>25</v>
      </c>
    </row>
    <row r="91" spans="1:21" ht="12.75" x14ac:dyDescent="0.2">
      <c r="A91" s="2">
        <v>44213.616418530088</v>
      </c>
      <c r="B91" s="3" t="s">
        <v>343</v>
      </c>
      <c r="C91" s="3" t="s">
        <v>20</v>
      </c>
      <c r="D91" s="3" t="s">
        <v>21</v>
      </c>
      <c r="E91" s="3" t="s">
        <v>22</v>
      </c>
      <c r="F91" s="3" t="s">
        <v>344</v>
      </c>
      <c r="G91" s="3" t="s">
        <v>39</v>
      </c>
      <c r="H91" s="3" t="s">
        <v>40</v>
      </c>
      <c r="I91" s="3" t="s">
        <v>28</v>
      </c>
      <c r="J91" s="3" t="s">
        <v>28</v>
      </c>
      <c r="K91" s="3" t="s">
        <v>25</v>
      </c>
      <c r="L91" s="3" t="s">
        <v>25</v>
      </c>
      <c r="M91" s="3" t="s">
        <v>28</v>
      </c>
      <c r="N91" s="3" t="s">
        <v>25</v>
      </c>
      <c r="O91" s="3" t="s">
        <v>27</v>
      </c>
      <c r="P91" s="3" t="s">
        <v>28</v>
      </c>
      <c r="Q91" s="3" t="s">
        <v>25</v>
      </c>
      <c r="R91" s="3" t="s">
        <v>26</v>
      </c>
      <c r="S91" s="3" t="s">
        <v>27</v>
      </c>
      <c r="T91" s="3" t="s">
        <v>27</v>
      </c>
    </row>
    <row r="92" spans="1:21" ht="12.75" x14ac:dyDescent="0.2">
      <c r="A92" s="2">
        <v>44213.616969456023</v>
      </c>
      <c r="B92" s="3" t="s">
        <v>345</v>
      </c>
      <c r="C92" s="3" t="s">
        <v>30</v>
      </c>
      <c r="D92" s="3" t="s">
        <v>29</v>
      </c>
      <c r="E92" s="3" t="s">
        <v>35</v>
      </c>
      <c r="F92" s="3" t="s">
        <v>34</v>
      </c>
      <c r="G92" s="3" t="s">
        <v>39</v>
      </c>
      <c r="H92" s="3" t="s">
        <v>24</v>
      </c>
      <c r="I92" s="3" t="s">
        <v>25</v>
      </c>
      <c r="J92" s="3" t="s">
        <v>25</v>
      </c>
      <c r="K92" s="3" t="s">
        <v>28</v>
      </c>
      <c r="L92" s="3" t="s">
        <v>28</v>
      </c>
      <c r="M92" s="3" t="s">
        <v>28</v>
      </c>
      <c r="N92" s="3" t="s">
        <v>28</v>
      </c>
      <c r="O92" s="3" t="s">
        <v>25</v>
      </c>
      <c r="P92" s="3" t="s">
        <v>25</v>
      </c>
      <c r="Q92" s="3" t="s">
        <v>25</v>
      </c>
      <c r="R92" s="3" t="s">
        <v>27</v>
      </c>
      <c r="S92" s="3" t="s">
        <v>28</v>
      </c>
      <c r="T92" s="3" t="s">
        <v>27</v>
      </c>
      <c r="U92" s="3" t="s">
        <v>346</v>
      </c>
    </row>
    <row r="93" spans="1:21" ht="12.75" x14ac:dyDescent="0.2">
      <c r="A93" s="2">
        <v>44213.616973252312</v>
      </c>
      <c r="B93" s="3" t="s">
        <v>347</v>
      </c>
      <c r="C93" s="3" t="s">
        <v>30</v>
      </c>
      <c r="D93" s="3" t="s">
        <v>29</v>
      </c>
      <c r="E93" s="3" t="s">
        <v>22</v>
      </c>
      <c r="F93" s="3" t="s">
        <v>68</v>
      </c>
      <c r="G93" s="3" t="s">
        <v>232</v>
      </c>
      <c r="H93" s="3" t="s">
        <v>24</v>
      </c>
      <c r="I93" s="3" t="s">
        <v>25</v>
      </c>
      <c r="J93" s="3" t="s">
        <v>25</v>
      </c>
      <c r="K93" s="3" t="s">
        <v>25</v>
      </c>
      <c r="L93" s="3" t="s">
        <v>25</v>
      </c>
      <c r="M93" s="3" t="s">
        <v>25</v>
      </c>
      <c r="N93" s="3" t="s">
        <v>25</v>
      </c>
      <c r="O93" s="3" t="s">
        <v>25</v>
      </c>
      <c r="P93" s="3" t="s">
        <v>25</v>
      </c>
      <c r="Q93" s="3" t="s">
        <v>25</v>
      </c>
      <c r="R93" s="3" t="s">
        <v>27</v>
      </c>
      <c r="S93" s="3" t="s">
        <v>28</v>
      </c>
      <c r="T93" s="3" t="s">
        <v>25</v>
      </c>
      <c r="U93" s="3" t="s">
        <v>348</v>
      </c>
    </row>
    <row r="94" spans="1:21" ht="12.75" x14ac:dyDescent="0.2">
      <c r="A94" s="2">
        <v>44213.617636319439</v>
      </c>
      <c r="B94" s="3" t="s">
        <v>349</v>
      </c>
      <c r="C94" s="3" t="s">
        <v>30</v>
      </c>
      <c r="D94" s="3" t="s">
        <v>31</v>
      </c>
      <c r="E94" s="3" t="s">
        <v>35</v>
      </c>
      <c r="F94" s="3" t="s">
        <v>45</v>
      </c>
      <c r="G94" s="3" t="s">
        <v>350</v>
      </c>
      <c r="H94" s="3" t="s">
        <v>24</v>
      </c>
      <c r="I94" s="3" t="s">
        <v>25</v>
      </c>
      <c r="J94" s="3" t="s">
        <v>25</v>
      </c>
      <c r="K94" s="3" t="s">
        <v>25</v>
      </c>
      <c r="L94" s="3" t="s">
        <v>28</v>
      </c>
      <c r="M94" s="3" t="s">
        <v>25</v>
      </c>
      <c r="N94" s="3" t="s">
        <v>25</v>
      </c>
      <c r="O94" s="3" t="s">
        <v>25</v>
      </c>
      <c r="P94" s="3" t="s">
        <v>25</v>
      </c>
      <c r="Q94" s="3" t="s">
        <v>25</v>
      </c>
      <c r="R94" s="3" t="s">
        <v>41</v>
      </c>
      <c r="S94" s="3" t="s">
        <v>27</v>
      </c>
      <c r="T94" s="3" t="s">
        <v>27</v>
      </c>
    </row>
    <row r="95" spans="1:21" ht="12.75" x14ac:dyDescent="0.2">
      <c r="A95" s="2">
        <v>44213.617900625002</v>
      </c>
      <c r="B95" s="3" t="s">
        <v>351</v>
      </c>
      <c r="C95" s="3" t="s">
        <v>30</v>
      </c>
      <c r="D95" s="3" t="s">
        <v>31</v>
      </c>
      <c r="E95" s="3" t="s">
        <v>35</v>
      </c>
      <c r="F95" s="3" t="s">
        <v>34</v>
      </c>
      <c r="G95" s="3" t="s">
        <v>39</v>
      </c>
      <c r="H95" s="3" t="s">
        <v>40</v>
      </c>
      <c r="I95" s="3" t="s">
        <v>25</v>
      </c>
      <c r="J95" s="3" t="s">
        <v>25</v>
      </c>
      <c r="K95" s="3" t="s">
        <v>25</v>
      </c>
      <c r="L95" s="3" t="s">
        <v>28</v>
      </c>
      <c r="M95" s="3" t="s">
        <v>25</v>
      </c>
      <c r="N95" s="3" t="s">
        <v>25</v>
      </c>
      <c r="O95" s="3" t="s">
        <v>25</v>
      </c>
      <c r="P95" s="3" t="s">
        <v>25</v>
      </c>
      <c r="Q95" s="3" t="s">
        <v>25</v>
      </c>
      <c r="R95" s="3" t="s">
        <v>27</v>
      </c>
      <c r="S95" s="3" t="s">
        <v>27</v>
      </c>
      <c r="T95" s="3" t="s">
        <v>27</v>
      </c>
    </row>
    <row r="96" spans="1:21" ht="12.75" x14ac:dyDescent="0.2">
      <c r="A96" s="2">
        <v>44213.61805824074</v>
      </c>
      <c r="B96" s="3" t="s">
        <v>352</v>
      </c>
      <c r="C96" s="3" t="s">
        <v>30</v>
      </c>
      <c r="D96" s="3" t="s">
        <v>29</v>
      </c>
      <c r="E96" s="3" t="s">
        <v>22</v>
      </c>
      <c r="F96" s="3" t="s">
        <v>51</v>
      </c>
      <c r="G96" s="3" t="s">
        <v>52</v>
      </c>
      <c r="H96" s="3" t="s">
        <v>43</v>
      </c>
      <c r="I96" s="3" t="s">
        <v>28</v>
      </c>
      <c r="J96" s="3" t="s">
        <v>25</v>
      </c>
      <c r="K96" s="3" t="s">
        <v>25</v>
      </c>
      <c r="L96" s="3" t="s">
        <v>25</v>
      </c>
      <c r="M96" s="3" t="s">
        <v>25</v>
      </c>
      <c r="N96" s="3" t="s">
        <v>25</v>
      </c>
      <c r="O96" s="3" t="s">
        <v>25</v>
      </c>
      <c r="P96" s="3" t="s">
        <v>25</v>
      </c>
      <c r="Q96" s="3" t="s">
        <v>25</v>
      </c>
      <c r="R96" s="3" t="s">
        <v>27</v>
      </c>
      <c r="S96" s="3" t="s">
        <v>28</v>
      </c>
      <c r="T96" s="3" t="s">
        <v>28</v>
      </c>
    </row>
    <row r="97" spans="1:21" ht="12.75" x14ac:dyDescent="0.2">
      <c r="A97" s="2">
        <v>44213.618345694442</v>
      </c>
      <c r="B97" s="3" t="s">
        <v>353</v>
      </c>
      <c r="C97" s="3" t="s">
        <v>30</v>
      </c>
      <c r="D97" s="3" t="s">
        <v>31</v>
      </c>
      <c r="E97" s="3" t="s">
        <v>35</v>
      </c>
      <c r="F97" s="3" t="s">
        <v>34</v>
      </c>
      <c r="G97" s="3" t="s">
        <v>39</v>
      </c>
      <c r="H97" s="3" t="s">
        <v>43</v>
      </c>
      <c r="J97" s="3" t="s">
        <v>25</v>
      </c>
      <c r="K97" s="3" t="s">
        <v>25</v>
      </c>
      <c r="L97" s="3" t="s">
        <v>25</v>
      </c>
      <c r="M97" s="3" t="s">
        <v>25</v>
      </c>
      <c r="N97" s="3" t="s">
        <v>25</v>
      </c>
      <c r="O97" s="3" t="s">
        <v>25</v>
      </c>
      <c r="P97" s="3" t="s">
        <v>25</v>
      </c>
      <c r="Q97" s="3" t="s">
        <v>25</v>
      </c>
      <c r="R97" s="3" t="s">
        <v>25</v>
      </c>
      <c r="S97" s="3" t="s">
        <v>25</v>
      </c>
      <c r="T97" s="3" t="s">
        <v>25</v>
      </c>
    </row>
    <row r="98" spans="1:21" ht="12.75" x14ac:dyDescent="0.2">
      <c r="A98" s="2">
        <v>44213.618764618055</v>
      </c>
      <c r="B98" s="3" t="s">
        <v>354</v>
      </c>
      <c r="C98" s="3" t="s">
        <v>30</v>
      </c>
      <c r="D98" s="3" t="s">
        <v>31</v>
      </c>
      <c r="E98" s="3" t="s">
        <v>35</v>
      </c>
      <c r="F98" s="3" t="s">
        <v>34</v>
      </c>
      <c r="G98" s="3" t="s">
        <v>255</v>
      </c>
      <c r="H98" s="3" t="s">
        <v>40</v>
      </c>
      <c r="I98" s="3" t="s">
        <v>25</v>
      </c>
      <c r="J98" s="3" t="s">
        <v>25</v>
      </c>
      <c r="K98" s="3" t="s">
        <v>25</v>
      </c>
      <c r="L98" s="3" t="s">
        <v>25</v>
      </c>
      <c r="M98" s="3" t="s">
        <v>25</v>
      </c>
      <c r="N98" s="3" t="s">
        <v>25</v>
      </c>
      <c r="O98" s="3" t="s">
        <v>25</v>
      </c>
      <c r="P98" s="3" t="s">
        <v>25</v>
      </c>
      <c r="Q98" s="3" t="s">
        <v>25</v>
      </c>
      <c r="R98" s="3" t="s">
        <v>26</v>
      </c>
      <c r="S98" s="3" t="s">
        <v>28</v>
      </c>
      <c r="T98" s="3" t="s">
        <v>28</v>
      </c>
      <c r="U98" s="3" t="s">
        <v>355</v>
      </c>
    </row>
    <row r="99" spans="1:21" ht="12.75" x14ac:dyDescent="0.2">
      <c r="A99" s="2">
        <v>44213.618863032403</v>
      </c>
      <c r="B99" s="3" t="s">
        <v>356</v>
      </c>
      <c r="C99" s="3" t="s">
        <v>30</v>
      </c>
      <c r="D99" s="3" t="s">
        <v>31</v>
      </c>
      <c r="E99" s="3" t="s">
        <v>35</v>
      </c>
      <c r="F99" s="3" t="s">
        <v>357</v>
      </c>
      <c r="G99" s="3" t="s">
        <v>42</v>
      </c>
      <c r="H99" s="3" t="s">
        <v>43</v>
      </c>
      <c r="I99" s="3" t="s">
        <v>28</v>
      </c>
      <c r="J99" s="3" t="s">
        <v>25</v>
      </c>
      <c r="K99" s="3" t="s">
        <v>25</v>
      </c>
      <c r="L99" s="3" t="s">
        <v>25</v>
      </c>
      <c r="M99" s="3" t="s">
        <v>28</v>
      </c>
      <c r="N99" s="3" t="s">
        <v>27</v>
      </c>
      <c r="O99" s="3" t="s">
        <v>28</v>
      </c>
      <c r="P99" s="3" t="s">
        <v>28</v>
      </c>
      <c r="Q99" s="3" t="s">
        <v>25</v>
      </c>
      <c r="R99" s="3" t="s">
        <v>27</v>
      </c>
      <c r="S99" s="3" t="s">
        <v>28</v>
      </c>
      <c r="T99" s="3" t="s">
        <v>28</v>
      </c>
      <c r="U99" s="3" t="s">
        <v>358</v>
      </c>
    </row>
    <row r="100" spans="1:21" ht="12.75" x14ac:dyDescent="0.2">
      <c r="A100" s="2">
        <v>44213.619857037032</v>
      </c>
      <c r="B100" s="3" t="s">
        <v>359</v>
      </c>
      <c r="C100" s="3" t="s">
        <v>30</v>
      </c>
      <c r="D100" s="3" t="s">
        <v>31</v>
      </c>
      <c r="E100" s="3" t="s">
        <v>35</v>
      </c>
      <c r="F100" s="3" t="s">
        <v>68</v>
      </c>
      <c r="G100" s="3" t="s">
        <v>232</v>
      </c>
      <c r="H100" s="3" t="s">
        <v>24</v>
      </c>
      <c r="I100" s="3" t="s">
        <v>25</v>
      </c>
      <c r="J100" s="3" t="s">
        <v>25</v>
      </c>
      <c r="K100" s="3" t="s">
        <v>28</v>
      </c>
      <c r="L100" s="3" t="s">
        <v>27</v>
      </c>
      <c r="M100" s="3" t="s">
        <v>28</v>
      </c>
      <c r="N100" s="3" t="s">
        <v>28</v>
      </c>
      <c r="O100" s="3" t="s">
        <v>28</v>
      </c>
      <c r="P100" s="3" t="s">
        <v>28</v>
      </c>
      <c r="Q100" s="3" t="s">
        <v>28</v>
      </c>
      <c r="R100" s="3" t="s">
        <v>26</v>
      </c>
      <c r="S100" s="3" t="s">
        <v>28</v>
      </c>
      <c r="T100" s="3" t="s">
        <v>28</v>
      </c>
    </row>
    <row r="101" spans="1:21" ht="12.75" x14ac:dyDescent="0.2">
      <c r="A101" s="2">
        <v>44213.619919039353</v>
      </c>
      <c r="B101" s="3" t="s">
        <v>360</v>
      </c>
      <c r="C101" s="3" t="s">
        <v>30</v>
      </c>
      <c r="D101" s="3" t="s">
        <v>29</v>
      </c>
      <c r="E101" s="3" t="s">
        <v>22</v>
      </c>
      <c r="F101" s="3" t="s">
        <v>34</v>
      </c>
      <c r="G101" s="3" t="s">
        <v>62</v>
      </c>
      <c r="H101" s="3" t="s">
        <v>43</v>
      </c>
      <c r="I101" s="3" t="s">
        <v>28</v>
      </c>
      <c r="J101" s="3" t="s">
        <v>28</v>
      </c>
      <c r="K101" s="3" t="s">
        <v>28</v>
      </c>
      <c r="L101" s="3" t="s">
        <v>28</v>
      </c>
      <c r="M101" s="3" t="s">
        <v>28</v>
      </c>
      <c r="N101" s="3" t="s">
        <v>28</v>
      </c>
      <c r="O101" s="3" t="s">
        <v>25</v>
      </c>
      <c r="P101" s="3" t="s">
        <v>25</v>
      </c>
      <c r="Q101" s="3" t="s">
        <v>25</v>
      </c>
      <c r="R101" s="3" t="s">
        <v>27</v>
      </c>
      <c r="S101" s="3" t="s">
        <v>28</v>
      </c>
      <c r="T101" s="3" t="s">
        <v>28</v>
      </c>
    </row>
    <row r="102" spans="1:21" ht="12.75" x14ac:dyDescent="0.2">
      <c r="A102" s="2">
        <v>44213.620235289352</v>
      </c>
      <c r="B102" s="3" t="s">
        <v>361</v>
      </c>
      <c r="C102" s="3" t="s">
        <v>20</v>
      </c>
      <c r="D102" s="3" t="s">
        <v>29</v>
      </c>
      <c r="E102" s="3" t="s">
        <v>35</v>
      </c>
      <c r="F102" s="3" t="s">
        <v>69</v>
      </c>
      <c r="G102" s="3" t="s">
        <v>362</v>
      </c>
      <c r="H102" s="3" t="s">
        <v>40</v>
      </c>
      <c r="I102" s="3" t="s">
        <v>28</v>
      </c>
      <c r="J102" s="3" t="s">
        <v>28</v>
      </c>
      <c r="K102" s="3" t="s">
        <v>28</v>
      </c>
      <c r="L102" s="3" t="s">
        <v>28</v>
      </c>
      <c r="M102" s="3" t="s">
        <v>25</v>
      </c>
      <c r="N102" s="3" t="s">
        <v>25</v>
      </c>
      <c r="O102" s="3" t="s">
        <v>25</v>
      </c>
      <c r="P102" s="3" t="s">
        <v>25</v>
      </c>
      <c r="Q102" s="3" t="s">
        <v>25</v>
      </c>
      <c r="R102" s="3" t="s">
        <v>27</v>
      </c>
      <c r="S102" s="3" t="s">
        <v>28</v>
      </c>
      <c r="T102" s="3" t="s">
        <v>25</v>
      </c>
    </row>
    <row r="103" spans="1:21" ht="12.75" x14ac:dyDescent="0.2">
      <c r="A103" s="2">
        <v>44213.620938229171</v>
      </c>
      <c r="B103" s="3" t="s">
        <v>363</v>
      </c>
      <c r="C103" s="3" t="s">
        <v>30</v>
      </c>
      <c r="D103" s="3" t="s">
        <v>29</v>
      </c>
      <c r="E103" s="3" t="s">
        <v>35</v>
      </c>
      <c r="F103" s="3" t="s">
        <v>34</v>
      </c>
      <c r="G103" s="3" t="s">
        <v>39</v>
      </c>
      <c r="H103" s="3" t="s">
        <v>36</v>
      </c>
      <c r="I103" s="3" t="s">
        <v>28</v>
      </c>
      <c r="J103" s="3" t="s">
        <v>28</v>
      </c>
      <c r="K103" s="3" t="s">
        <v>28</v>
      </c>
      <c r="L103" s="3" t="s">
        <v>28</v>
      </c>
      <c r="M103" s="3" t="s">
        <v>28</v>
      </c>
      <c r="N103" s="3" t="s">
        <v>28</v>
      </c>
      <c r="O103" s="3" t="s">
        <v>25</v>
      </c>
      <c r="P103" s="3" t="s">
        <v>28</v>
      </c>
      <c r="Q103" s="3" t="s">
        <v>25</v>
      </c>
      <c r="R103" s="3" t="s">
        <v>26</v>
      </c>
      <c r="S103" s="3" t="s">
        <v>27</v>
      </c>
      <c r="T103" s="3" t="s">
        <v>28</v>
      </c>
    </row>
    <row r="104" spans="1:21" ht="12.75" x14ac:dyDescent="0.2">
      <c r="A104" s="2">
        <v>44213.621545185189</v>
      </c>
      <c r="B104" s="3" t="s">
        <v>364</v>
      </c>
      <c r="C104" s="3" t="s">
        <v>30</v>
      </c>
      <c r="D104" s="3" t="s">
        <v>21</v>
      </c>
      <c r="E104" s="3" t="s">
        <v>22</v>
      </c>
      <c r="F104" s="3" t="s">
        <v>34</v>
      </c>
      <c r="G104" s="3" t="s">
        <v>39</v>
      </c>
      <c r="H104" s="3" t="s">
        <v>40</v>
      </c>
      <c r="I104" s="3" t="s">
        <v>25</v>
      </c>
      <c r="J104" s="3" t="s">
        <v>25</v>
      </c>
      <c r="K104" s="3" t="s">
        <v>25</v>
      </c>
      <c r="L104" s="3" t="s">
        <v>25</v>
      </c>
      <c r="M104" s="3" t="s">
        <v>25</v>
      </c>
      <c r="N104" s="3" t="s">
        <v>25</v>
      </c>
      <c r="O104" s="3" t="s">
        <v>25</v>
      </c>
      <c r="P104" s="3" t="s">
        <v>25</v>
      </c>
      <c r="Q104" s="3" t="s">
        <v>25</v>
      </c>
      <c r="R104" s="3" t="s">
        <v>41</v>
      </c>
      <c r="S104" s="3" t="s">
        <v>28</v>
      </c>
      <c r="T104" s="3" t="s">
        <v>28</v>
      </c>
    </row>
    <row r="105" spans="1:21" ht="12.75" x14ac:dyDescent="0.2">
      <c r="A105" s="2">
        <v>44213.622002083328</v>
      </c>
      <c r="B105" s="3" t="s">
        <v>365</v>
      </c>
      <c r="C105" s="3" t="s">
        <v>30</v>
      </c>
      <c r="D105" s="3" t="s">
        <v>29</v>
      </c>
      <c r="E105" s="3" t="s">
        <v>22</v>
      </c>
      <c r="F105" s="3" t="s">
        <v>34</v>
      </c>
      <c r="G105" s="3" t="s">
        <v>59</v>
      </c>
      <c r="H105" s="3" t="s">
        <v>43</v>
      </c>
      <c r="I105" s="3" t="s">
        <v>25</v>
      </c>
      <c r="J105" s="3" t="s">
        <v>25</v>
      </c>
      <c r="K105" s="3" t="s">
        <v>25</v>
      </c>
      <c r="L105" s="3" t="s">
        <v>28</v>
      </c>
      <c r="M105" s="3" t="s">
        <v>25</v>
      </c>
      <c r="N105" s="3" t="s">
        <v>25</v>
      </c>
      <c r="O105" s="3" t="s">
        <v>25</v>
      </c>
      <c r="P105" s="3" t="s">
        <v>25</v>
      </c>
      <c r="Q105" s="3" t="s">
        <v>25</v>
      </c>
      <c r="R105" s="3" t="s">
        <v>28</v>
      </c>
      <c r="S105" s="3" t="s">
        <v>25</v>
      </c>
      <c r="T105" s="3" t="s">
        <v>25</v>
      </c>
    </row>
    <row r="106" spans="1:21" ht="12.75" x14ac:dyDescent="0.2">
      <c r="A106" s="2">
        <v>44213.623289398151</v>
      </c>
      <c r="B106" s="3" t="s">
        <v>366</v>
      </c>
      <c r="C106" s="3" t="s">
        <v>30</v>
      </c>
      <c r="D106" s="3" t="s">
        <v>21</v>
      </c>
      <c r="E106" s="3" t="s">
        <v>22</v>
      </c>
      <c r="F106" s="3" t="s">
        <v>58</v>
      </c>
      <c r="G106" s="3" t="s">
        <v>38</v>
      </c>
      <c r="H106" s="3" t="s">
        <v>43</v>
      </c>
      <c r="I106" s="3" t="s">
        <v>28</v>
      </c>
      <c r="J106" s="3" t="s">
        <v>25</v>
      </c>
      <c r="K106" s="3" t="s">
        <v>28</v>
      </c>
      <c r="L106" s="3" t="s">
        <v>25</v>
      </c>
      <c r="M106" s="3" t="s">
        <v>28</v>
      </c>
      <c r="N106" s="3" t="s">
        <v>28</v>
      </c>
      <c r="O106" s="3" t="s">
        <v>25</v>
      </c>
      <c r="P106" s="3" t="s">
        <v>28</v>
      </c>
      <c r="Q106" s="3" t="s">
        <v>25</v>
      </c>
      <c r="R106" s="3" t="s">
        <v>27</v>
      </c>
      <c r="S106" s="3" t="s">
        <v>28</v>
      </c>
      <c r="T106" s="3" t="s">
        <v>28</v>
      </c>
      <c r="U106" s="3" t="s">
        <v>367</v>
      </c>
    </row>
    <row r="107" spans="1:21" ht="12.75" x14ac:dyDescent="0.2">
      <c r="A107" s="2">
        <v>44213.625152685185</v>
      </c>
      <c r="B107" s="3" t="s">
        <v>368</v>
      </c>
      <c r="C107" s="3" t="s">
        <v>20</v>
      </c>
      <c r="D107" s="3" t="s">
        <v>29</v>
      </c>
      <c r="E107" s="3" t="s">
        <v>35</v>
      </c>
      <c r="F107" s="3" t="s">
        <v>49</v>
      </c>
      <c r="G107" s="3" t="s">
        <v>39</v>
      </c>
      <c r="H107" s="3" t="s">
        <v>40</v>
      </c>
      <c r="I107" s="3" t="s">
        <v>25</v>
      </c>
      <c r="J107" s="3" t="s">
        <v>25</v>
      </c>
      <c r="K107" s="3" t="s">
        <v>25</v>
      </c>
      <c r="L107" s="3" t="s">
        <v>25</v>
      </c>
      <c r="M107" s="3" t="s">
        <v>25</v>
      </c>
      <c r="N107" s="3" t="s">
        <v>28</v>
      </c>
      <c r="O107" s="3" t="s">
        <v>25</v>
      </c>
      <c r="P107" s="3" t="s">
        <v>25</v>
      </c>
      <c r="Q107" s="3" t="s">
        <v>25</v>
      </c>
      <c r="R107" s="3" t="s">
        <v>27</v>
      </c>
      <c r="S107" s="3" t="s">
        <v>28</v>
      </c>
      <c r="T107" s="3" t="s">
        <v>28</v>
      </c>
    </row>
    <row r="108" spans="1:21" ht="12.75" x14ac:dyDescent="0.2">
      <c r="A108" s="2">
        <v>44213.626802824074</v>
      </c>
      <c r="B108" s="3" t="s">
        <v>369</v>
      </c>
      <c r="C108" s="3" t="s">
        <v>30</v>
      </c>
      <c r="D108" s="3" t="s">
        <v>29</v>
      </c>
      <c r="E108" s="3" t="s">
        <v>22</v>
      </c>
      <c r="F108" s="3" t="s">
        <v>34</v>
      </c>
      <c r="G108" s="3" t="s">
        <v>39</v>
      </c>
      <c r="H108" s="3" t="s">
        <v>24</v>
      </c>
      <c r="I108" s="3" t="s">
        <v>25</v>
      </c>
      <c r="J108" s="3" t="s">
        <v>25</v>
      </c>
      <c r="K108" s="3" t="s">
        <v>25</v>
      </c>
      <c r="L108" s="3" t="s">
        <v>28</v>
      </c>
      <c r="M108" s="3" t="s">
        <v>25</v>
      </c>
      <c r="N108" s="3" t="s">
        <v>28</v>
      </c>
      <c r="O108" s="3" t="s">
        <v>28</v>
      </c>
      <c r="P108" s="3" t="s">
        <v>25</v>
      </c>
      <c r="Q108" s="3" t="s">
        <v>25</v>
      </c>
      <c r="R108" s="3" t="s">
        <v>27</v>
      </c>
      <c r="S108" s="3" t="s">
        <v>28</v>
      </c>
      <c r="T108" s="3" t="s">
        <v>25</v>
      </c>
      <c r="U108" s="3" t="s">
        <v>370</v>
      </c>
    </row>
    <row r="109" spans="1:21" ht="12.75" x14ac:dyDescent="0.2">
      <c r="A109" s="2">
        <v>44213.627007581017</v>
      </c>
      <c r="B109" s="3" t="s">
        <v>371</v>
      </c>
      <c r="C109" s="3" t="s">
        <v>30</v>
      </c>
      <c r="D109" s="3" t="s">
        <v>29</v>
      </c>
      <c r="E109" s="3" t="s">
        <v>35</v>
      </c>
      <c r="F109" s="3" t="s">
        <v>34</v>
      </c>
      <c r="G109" s="3" t="s">
        <v>39</v>
      </c>
      <c r="H109" s="3" t="s">
        <v>40</v>
      </c>
      <c r="I109" s="3" t="s">
        <v>28</v>
      </c>
      <c r="J109" s="3" t="s">
        <v>28</v>
      </c>
      <c r="K109" s="3" t="s">
        <v>28</v>
      </c>
      <c r="L109" s="3" t="s">
        <v>28</v>
      </c>
      <c r="M109" s="3" t="s">
        <v>25</v>
      </c>
      <c r="N109" s="3" t="s">
        <v>25</v>
      </c>
      <c r="O109" s="3" t="s">
        <v>25</v>
      </c>
      <c r="P109" s="3" t="s">
        <v>25</v>
      </c>
      <c r="Q109" s="3" t="s">
        <v>28</v>
      </c>
      <c r="R109" s="3" t="s">
        <v>27</v>
      </c>
      <c r="S109" s="3" t="s">
        <v>28</v>
      </c>
      <c r="T109" s="3" t="s">
        <v>28</v>
      </c>
    </row>
    <row r="110" spans="1:21" ht="12.75" x14ac:dyDescent="0.2">
      <c r="A110" s="2">
        <v>44213.627638368052</v>
      </c>
      <c r="B110" s="3" t="s">
        <v>372</v>
      </c>
      <c r="C110" s="3" t="s">
        <v>30</v>
      </c>
      <c r="D110" s="3" t="s">
        <v>21</v>
      </c>
      <c r="E110" s="3" t="s">
        <v>22</v>
      </c>
      <c r="F110" s="3" t="s">
        <v>34</v>
      </c>
      <c r="G110" s="3" t="s">
        <v>59</v>
      </c>
      <c r="H110" s="3" t="s">
        <v>24</v>
      </c>
      <c r="I110" s="3" t="s">
        <v>25</v>
      </c>
      <c r="J110" s="3" t="s">
        <v>25</v>
      </c>
      <c r="K110" s="3" t="s">
        <v>25</v>
      </c>
      <c r="L110" s="3" t="s">
        <v>25</v>
      </c>
      <c r="M110" s="3" t="s">
        <v>25</v>
      </c>
      <c r="N110" s="3" t="s">
        <v>25</v>
      </c>
      <c r="O110" s="3" t="s">
        <v>25</v>
      </c>
      <c r="P110" s="3" t="s">
        <v>25</v>
      </c>
      <c r="Q110" s="3" t="s">
        <v>25</v>
      </c>
      <c r="R110" s="3" t="s">
        <v>25</v>
      </c>
      <c r="S110" s="3" t="s">
        <v>25</v>
      </c>
      <c r="T110" s="3" t="s">
        <v>25</v>
      </c>
    </row>
    <row r="111" spans="1:21" ht="12.75" x14ac:dyDescent="0.2">
      <c r="A111" s="2">
        <v>44213.627837430555</v>
      </c>
      <c r="B111" s="3" t="s">
        <v>373</v>
      </c>
      <c r="C111" s="3" t="s">
        <v>30</v>
      </c>
      <c r="D111" s="3" t="s">
        <v>31</v>
      </c>
      <c r="E111" s="3" t="s">
        <v>35</v>
      </c>
      <c r="F111" s="3" t="s">
        <v>34</v>
      </c>
      <c r="G111" s="3" t="s">
        <v>39</v>
      </c>
      <c r="H111" s="3" t="s">
        <v>40</v>
      </c>
      <c r="I111" s="3" t="s">
        <v>25</v>
      </c>
      <c r="J111" s="3" t="s">
        <v>28</v>
      </c>
      <c r="K111" s="3" t="s">
        <v>28</v>
      </c>
      <c r="L111" s="3" t="s">
        <v>27</v>
      </c>
      <c r="M111" s="3" t="s">
        <v>28</v>
      </c>
      <c r="N111" s="3" t="s">
        <v>25</v>
      </c>
      <c r="O111" s="3" t="s">
        <v>28</v>
      </c>
      <c r="P111" s="3" t="s">
        <v>25</v>
      </c>
      <c r="Q111" s="3" t="s">
        <v>25</v>
      </c>
      <c r="R111" s="3" t="s">
        <v>27</v>
      </c>
      <c r="S111" s="3" t="s">
        <v>28</v>
      </c>
      <c r="T111" s="3" t="s">
        <v>28</v>
      </c>
    </row>
    <row r="112" spans="1:21" ht="12.75" x14ac:dyDescent="0.2">
      <c r="A112" s="2">
        <v>44213.628290046297</v>
      </c>
      <c r="B112" s="3" t="s">
        <v>374</v>
      </c>
      <c r="C112" s="3" t="s">
        <v>20</v>
      </c>
      <c r="D112" s="3" t="s">
        <v>29</v>
      </c>
      <c r="E112" s="3" t="s">
        <v>35</v>
      </c>
      <c r="F112" s="3" t="s">
        <v>34</v>
      </c>
      <c r="G112" s="3" t="s">
        <v>59</v>
      </c>
      <c r="H112" s="3" t="s">
        <v>43</v>
      </c>
      <c r="I112" s="3" t="s">
        <v>25</v>
      </c>
      <c r="J112" s="3" t="s">
        <v>25</v>
      </c>
      <c r="K112" s="3" t="s">
        <v>25</v>
      </c>
      <c r="L112" s="3" t="s">
        <v>25</v>
      </c>
      <c r="M112" s="3" t="s">
        <v>25</v>
      </c>
      <c r="N112" s="3" t="s">
        <v>25</v>
      </c>
      <c r="O112" s="3" t="s">
        <v>25</v>
      </c>
      <c r="P112" s="3" t="s">
        <v>25</v>
      </c>
      <c r="Q112" s="3" t="s">
        <v>25</v>
      </c>
      <c r="R112" s="3" t="s">
        <v>25</v>
      </c>
      <c r="S112" s="3" t="s">
        <v>25</v>
      </c>
      <c r="T112" s="3" t="s">
        <v>25</v>
      </c>
    </row>
    <row r="113" spans="1:21" ht="12.75" x14ac:dyDescent="0.2">
      <c r="A113" s="2">
        <v>44213.628869594904</v>
      </c>
      <c r="B113" s="3" t="s">
        <v>375</v>
      </c>
      <c r="C113" s="3" t="s">
        <v>20</v>
      </c>
      <c r="D113" s="3" t="s">
        <v>21</v>
      </c>
      <c r="E113" s="3" t="s">
        <v>22</v>
      </c>
      <c r="F113" s="3" t="s">
        <v>376</v>
      </c>
      <c r="G113" s="3" t="s">
        <v>377</v>
      </c>
      <c r="H113" s="3" t="s">
        <v>24</v>
      </c>
      <c r="I113" s="3" t="s">
        <v>25</v>
      </c>
      <c r="J113" s="3" t="s">
        <v>28</v>
      </c>
      <c r="K113" s="3" t="s">
        <v>25</v>
      </c>
      <c r="L113" s="3" t="s">
        <v>25</v>
      </c>
      <c r="M113" s="3" t="s">
        <v>25</v>
      </c>
      <c r="N113" s="3" t="s">
        <v>25</v>
      </c>
      <c r="O113" s="3" t="s">
        <v>25</v>
      </c>
      <c r="P113" s="3" t="s">
        <v>25</v>
      </c>
      <c r="Q113" s="3" t="s">
        <v>25</v>
      </c>
      <c r="R113" s="3" t="s">
        <v>27</v>
      </c>
      <c r="S113" s="3" t="s">
        <v>25</v>
      </c>
      <c r="T113" s="3" t="s">
        <v>28</v>
      </c>
      <c r="U113" s="3" t="s">
        <v>378</v>
      </c>
    </row>
    <row r="114" spans="1:21" ht="12.75" x14ac:dyDescent="0.2">
      <c r="A114" s="2">
        <v>44213.629185775462</v>
      </c>
      <c r="B114" s="3" t="s">
        <v>379</v>
      </c>
      <c r="C114" s="3" t="s">
        <v>30</v>
      </c>
      <c r="D114" s="3" t="s">
        <v>29</v>
      </c>
      <c r="E114" s="3" t="s">
        <v>35</v>
      </c>
      <c r="F114" s="3" t="s">
        <v>34</v>
      </c>
      <c r="G114" s="3" t="s">
        <v>39</v>
      </c>
      <c r="H114" s="3" t="s">
        <v>40</v>
      </c>
      <c r="I114" s="3" t="s">
        <v>25</v>
      </c>
      <c r="J114" s="3" t="s">
        <v>28</v>
      </c>
      <c r="K114" s="3" t="s">
        <v>27</v>
      </c>
      <c r="L114" s="3" t="s">
        <v>27</v>
      </c>
      <c r="M114" s="3" t="s">
        <v>25</v>
      </c>
      <c r="N114" s="3" t="s">
        <v>25</v>
      </c>
      <c r="O114" s="3" t="s">
        <v>25</v>
      </c>
      <c r="P114" s="3" t="s">
        <v>25</v>
      </c>
      <c r="Q114" s="3" t="s">
        <v>25</v>
      </c>
      <c r="R114" s="3" t="s">
        <v>27</v>
      </c>
      <c r="S114" s="3" t="s">
        <v>25</v>
      </c>
      <c r="T114" s="3" t="s">
        <v>25</v>
      </c>
      <c r="U114" s="3" t="s">
        <v>380</v>
      </c>
    </row>
    <row r="115" spans="1:21" ht="12.75" x14ac:dyDescent="0.2">
      <c r="A115" s="2">
        <v>44213.629555648149</v>
      </c>
      <c r="B115" s="3" t="s">
        <v>381</v>
      </c>
      <c r="C115" s="3" t="s">
        <v>30</v>
      </c>
      <c r="D115" s="3" t="s">
        <v>31</v>
      </c>
      <c r="E115" s="3" t="s">
        <v>35</v>
      </c>
      <c r="F115" s="3" t="s">
        <v>34</v>
      </c>
      <c r="G115" s="3" t="s">
        <v>39</v>
      </c>
      <c r="H115" s="3" t="s">
        <v>40</v>
      </c>
      <c r="I115" s="3" t="s">
        <v>25</v>
      </c>
      <c r="J115" s="3" t="s">
        <v>25</v>
      </c>
      <c r="K115" s="3" t="s">
        <v>25</v>
      </c>
      <c r="L115" s="3" t="s">
        <v>28</v>
      </c>
      <c r="M115" s="3" t="s">
        <v>28</v>
      </c>
      <c r="N115" s="3" t="s">
        <v>28</v>
      </c>
      <c r="O115" s="3" t="s">
        <v>25</v>
      </c>
      <c r="P115" s="3" t="s">
        <v>25</v>
      </c>
      <c r="Q115" s="3" t="s">
        <v>25</v>
      </c>
      <c r="R115" s="3" t="s">
        <v>26</v>
      </c>
      <c r="S115" s="3" t="s">
        <v>28</v>
      </c>
      <c r="T115" s="3" t="s">
        <v>28</v>
      </c>
      <c r="U115" s="3" t="s">
        <v>47</v>
      </c>
    </row>
    <row r="116" spans="1:21" ht="12.75" x14ac:dyDescent="0.2">
      <c r="A116" s="2">
        <v>44213.629886111114</v>
      </c>
      <c r="B116" s="3" t="s">
        <v>382</v>
      </c>
      <c r="C116" s="3" t="s">
        <v>30</v>
      </c>
      <c r="D116" s="3" t="s">
        <v>31</v>
      </c>
      <c r="E116" s="3" t="s">
        <v>35</v>
      </c>
      <c r="F116" s="3" t="s">
        <v>34</v>
      </c>
      <c r="G116" s="3" t="s">
        <v>39</v>
      </c>
      <c r="H116" s="3" t="s">
        <v>40</v>
      </c>
      <c r="I116" s="3" t="s">
        <v>25</v>
      </c>
      <c r="J116" s="3" t="s">
        <v>25</v>
      </c>
      <c r="K116" s="3" t="s">
        <v>25</v>
      </c>
      <c r="L116" s="3" t="s">
        <v>25</v>
      </c>
      <c r="M116" s="3" t="s">
        <v>25</v>
      </c>
      <c r="N116" s="3" t="s">
        <v>25</v>
      </c>
      <c r="O116" s="3" t="s">
        <v>25</v>
      </c>
      <c r="P116" s="3" t="s">
        <v>25</v>
      </c>
      <c r="Q116" s="3" t="s">
        <v>25</v>
      </c>
      <c r="R116" s="3" t="s">
        <v>26</v>
      </c>
      <c r="S116" s="3" t="s">
        <v>28</v>
      </c>
      <c r="T116" s="3" t="s">
        <v>28</v>
      </c>
    </row>
    <row r="117" spans="1:21" ht="12.75" x14ac:dyDescent="0.2">
      <c r="A117" s="2">
        <v>44213.630395300926</v>
      </c>
      <c r="B117" s="3" t="s">
        <v>383</v>
      </c>
      <c r="C117" s="3" t="s">
        <v>20</v>
      </c>
      <c r="D117" s="3" t="s">
        <v>31</v>
      </c>
      <c r="E117" s="3" t="s">
        <v>22</v>
      </c>
      <c r="F117" s="3" t="s">
        <v>51</v>
      </c>
      <c r="G117" s="3" t="s">
        <v>52</v>
      </c>
      <c r="H117" s="3" t="s">
        <v>24</v>
      </c>
      <c r="I117" s="3" t="s">
        <v>25</v>
      </c>
      <c r="J117" s="3" t="s">
        <v>25</v>
      </c>
      <c r="K117" s="3" t="s">
        <v>25</v>
      </c>
      <c r="L117" s="3" t="s">
        <v>28</v>
      </c>
      <c r="M117" s="3" t="s">
        <v>28</v>
      </c>
      <c r="N117" s="3" t="s">
        <v>25</v>
      </c>
      <c r="O117" s="3" t="s">
        <v>25</v>
      </c>
      <c r="P117" s="3" t="s">
        <v>25</v>
      </c>
      <c r="Q117" s="3" t="s">
        <v>25</v>
      </c>
      <c r="R117" s="3" t="s">
        <v>27</v>
      </c>
      <c r="S117" s="3" t="s">
        <v>28</v>
      </c>
      <c r="T117" s="3" t="s">
        <v>28</v>
      </c>
    </row>
    <row r="118" spans="1:21" ht="12.75" x14ac:dyDescent="0.2">
      <c r="A118" s="2">
        <v>44213.633070995369</v>
      </c>
      <c r="B118" s="3" t="s">
        <v>384</v>
      </c>
      <c r="C118" s="3" t="s">
        <v>30</v>
      </c>
      <c r="D118" s="3" t="s">
        <v>31</v>
      </c>
      <c r="E118" s="3" t="s">
        <v>35</v>
      </c>
      <c r="F118" s="3" t="s">
        <v>49</v>
      </c>
      <c r="G118" s="3" t="s">
        <v>320</v>
      </c>
      <c r="H118" s="3" t="s">
        <v>43</v>
      </c>
      <c r="I118" s="3" t="s">
        <v>25</v>
      </c>
      <c r="J118" s="3" t="s">
        <v>25</v>
      </c>
      <c r="K118" s="3" t="s">
        <v>25</v>
      </c>
      <c r="L118" s="3" t="s">
        <v>25</v>
      </c>
      <c r="M118" s="3" t="s">
        <v>25</v>
      </c>
      <c r="N118" s="3" t="s">
        <v>25</v>
      </c>
      <c r="O118" s="3" t="s">
        <v>25</v>
      </c>
      <c r="P118" s="3" t="s">
        <v>25</v>
      </c>
      <c r="Q118" s="3" t="s">
        <v>25</v>
      </c>
      <c r="R118" s="3" t="s">
        <v>41</v>
      </c>
      <c r="S118" s="3" t="s">
        <v>27</v>
      </c>
      <c r="T118" s="3" t="s">
        <v>27</v>
      </c>
    </row>
    <row r="119" spans="1:21" ht="12.75" x14ac:dyDescent="0.2">
      <c r="A119" s="2">
        <v>44213.633125486114</v>
      </c>
      <c r="B119" s="3" t="s">
        <v>385</v>
      </c>
      <c r="C119" s="3" t="s">
        <v>30</v>
      </c>
      <c r="D119" s="3" t="s">
        <v>29</v>
      </c>
      <c r="E119" s="3" t="s">
        <v>35</v>
      </c>
      <c r="F119" s="3" t="s">
        <v>34</v>
      </c>
      <c r="G119" s="3" t="s">
        <v>39</v>
      </c>
      <c r="H119" s="3" t="s">
        <v>40</v>
      </c>
      <c r="I119" s="3" t="s">
        <v>25</v>
      </c>
      <c r="J119" s="3" t="s">
        <v>28</v>
      </c>
      <c r="K119" s="3" t="s">
        <v>28</v>
      </c>
      <c r="L119" s="3" t="s">
        <v>28</v>
      </c>
      <c r="M119" s="3" t="s">
        <v>25</v>
      </c>
      <c r="N119" s="3" t="s">
        <v>25</v>
      </c>
      <c r="O119" s="3" t="s">
        <v>25</v>
      </c>
      <c r="P119" s="3" t="s">
        <v>25</v>
      </c>
      <c r="Q119" s="3" t="s">
        <v>25</v>
      </c>
      <c r="R119" s="3" t="s">
        <v>26</v>
      </c>
      <c r="S119" s="3" t="s">
        <v>28</v>
      </c>
      <c r="T119" s="3" t="s">
        <v>28</v>
      </c>
    </row>
    <row r="120" spans="1:21" ht="12.75" x14ac:dyDescent="0.2">
      <c r="A120" s="2">
        <v>44213.63437039352</v>
      </c>
      <c r="B120" s="3" t="s">
        <v>386</v>
      </c>
      <c r="C120" s="3" t="s">
        <v>20</v>
      </c>
      <c r="D120" s="3" t="s">
        <v>63</v>
      </c>
      <c r="E120" s="3" t="s">
        <v>22</v>
      </c>
      <c r="F120" s="3" t="s">
        <v>34</v>
      </c>
      <c r="G120" s="3" t="s">
        <v>59</v>
      </c>
      <c r="H120" s="3" t="s">
        <v>40</v>
      </c>
      <c r="I120" s="3" t="s">
        <v>25</v>
      </c>
      <c r="J120" s="3" t="s">
        <v>25</v>
      </c>
      <c r="K120" s="3" t="s">
        <v>25</v>
      </c>
      <c r="L120" s="3" t="s">
        <v>25</v>
      </c>
      <c r="M120" s="3" t="s">
        <v>25</v>
      </c>
      <c r="N120" s="3" t="s">
        <v>25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25</v>
      </c>
      <c r="T120" s="3" t="s">
        <v>25</v>
      </c>
      <c r="U120" s="3" t="s">
        <v>387</v>
      </c>
    </row>
    <row r="121" spans="1:21" ht="12.75" x14ac:dyDescent="0.2">
      <c r="A121" s="2">
        <v>44213.635779062504</v>
      </c>
      <c r="B121" s="3" t="s">
        <v>388</v>
      </c>
      <c r="C121" s="3" t="s">
        <v>20</v>
      </c>
      <c r="D121" s="3" t="s">
        <v>31</v>
      </c>
      <c r="E121" s="3" t="s">
        <v>22</v>
      </c>
      <c r="F121" s="3" t="s">
        <v>58</v>
      </c>
      <c r="G121" s="3" t="s">
        <v>58</v>
      </c>
      <c r="H121" s="3" t="s">
        <v>36</v>
      </c>
      <c r="I121" s="3" t="s">
        <v>25</v>
      </c>
      <c r="J121" s="3" t="s">
        <v>25</v>
      </c>
      <c r="K121" s="3" t="s">
        <v>25</v>
      </c>
      <c r="L121" s="3" t="s">
        <v>25</v>
      </c>
      <c r="M121" s="3" t="s">
        <v>25</v>
      </c>
      <c r="N121" s="3" t="s">
        <v>25</v>
      </c>
      <c r="O121" s="3" t="s">
        <v>25</v>
      </c>
      <c r="P121" s="3" t="s">
        <v>25</v>
      </c>
      <c r="Q121" s="3" t="s">
        <v>25</v>
      </c>
      <c r="R121" s="3" t="s">
        <v>25</v>
      </c>
      <c r="S121" s="3" t="s">
        <v>25</v>
      </c>
      <c r="T121" s="3" t="s">
        <v>25</v>
      </c>
    </row>
    <row r="122" spans="1:21" ht="12.75" x14ac:dyDescent="0.2">
      <c r="A122" s="2">
        <v>44213.635853576387</v>
      </c>
      <c r="B122" s="3" t="s">
        <v>389</v>
      </c>
      <c r="C122" s="3" t="s">
        <v>30</v>
      </c>
      <c r="D122" s="3" t="s">
        <v>31</v>
      </c>
      <c r="E122" s="3" t="s">
        <v>35</v>
      </c>
      <c r="F122" s="3" t="s">
        <v>34</v>
      </c>
      <c r="G122" s="3" t="s">
        <v>59</v>
      </c>
      <c r="H122" s="3" t="s">
        <v>24</v>
      </c>
      <c r="I122" s="3" t="s">
        <v>25</v>
      </c>
      <c r="J122" s="3" t="s">
        <v>25</v>
      </c>
      <c r="K122" s="3" t="s">
        <v>25</v>
      </c>
      <c r="L122" s="3" t="s">
        <v>25</v>
      </c>
      <c r="M122" s="3" t="s">
        <v>25</v>
      </c>
      <c r="N122" s="3" t="s">
        <v>25</v>
      </c>
      <c r="O122" s="3" t="s">
        <v>25</v>
      </c>
      <c r="P122" s="3" t="s">
        <v>25</v>
      </c>
      <c r="Q122" s="3" t="s">
        <v>25</v>
      </c>
      <c r="R122" s="3" t="s">
        <v>25</v>
      </c>
      <c r="S122" s="3" t="s">
        <v>25</v>
      </c>
      <c r="T122" s="3" t="s">
        <v>25</v>
      </c>
      <c r="U122" s="3" t="s">
        <v>390</v>
      </c>
    </row>
    <row r="123" spans="1:21" ht="12.75" x14ac:dyDescent="0.2">
      <c r="A123" s="2">
        <v>44213.636647175925</v>
      </c>
      <c r="B123" s="3" t="s">
        <v>391</v>
      </c>
      <c r="C123" s="3" t="s">
        <v>20</v>
      </c>
      <c r="D123" s="3" t="s">
        <v>29</v>
      </c>
      <c r="E123" s="3" t="s">
        <v>35</v>
      </c>
      <c r="F123" s="3" t="s">
        <v>34</v>
      </c>
      <c r="G123" s="3" t="s">
        <v>39</v>
      </c>
      <c r="H123" s="3" t="s">
        <v>40</v>
      </c>
      <c r="I123" s="3" t="s">
        <v>25</v>
      </c>
      <c r="J123" s="3" t="s">
        <v>25</v>
      </c>
      <c r="K123" s="3" t="s">
        <v>28</v>
      </c>
      <c r="L123" s="3" t="s">
        <v>28</v>
      </c>
      <c r="M123" s="3" t="s">
        <v>25</v>
      </c>
      <c r="N123" s="3" t="s">
        <v>25</v>
      </c>
      <c r="O123" s="3" t="s">
        <v>25</v>
      </c>
      <c r="P123" s="3" t="s">
        <v>25</v>
      </c>
      <c r="Q123" s="3" t="s">
        <v>25</v>
      </c>
      <c r="R123" s="3" t="s">
        <v>26</v>
      </c>
      <c r="S123" s="3" t="s">
        <v>27</v>
      </c>
      <c r="T123" s="3" t="s">
        <v>28</v>
      </c>
      <c r="U123" s="3" t="s">
        <v>392</v>
      </c>
    </row>
    <row r="124" spans="1:21" ht="12.75" x14ac:dyDescent="0.2">
      <c r="A124" s="2">
        <v>44213.640735347217</v>
      </c>
      <c r="B124" s="3" t="s">
        <v>393</v>
      </c>
      <c r="C124" s="3" t="s">
        <v>30</v>
      </c>
      <c r="D124" s="3" t="s">
        <v>31</v>
      </c>
      <c r="E124" s="3" t="s">
        <v>35</v>
      </c>
      <c r="F124" s="3" t="s">
        <v>49</v>
      </c>
      <c r="G124" s="3" t="s">
        <v>39</v>
      </c>
      <c r="H124" s="3" t="s">
        <v>40</v>
      </c>
      <c r="I124" s="3" t="s">
        <v>25</v>
      </c>
      <c r="J124" s="3" t="s">
        <v>25</v>
      </c>
      <c r="K124" s="3" t="s">
        <v>25</v>
      </c>
      <c r="L124" s="3" t="s">
        <v>25</v>
      </c>
      <c r="M124" s="3" t="s">
        <v>25</v>
      </c>
      <c r="N124" s="3" t="s">
        <v>25</v>
      </c>
      <c r="O124" s="3" t="s">
        <v>25</v>
      </c>
      <c r="P124" s="3" t="s">
        <v>25</v>
      </c>
      <c r="Q124" s="3" t="s">
        <v>25</v>
      </c>
      <c r="R124" s="3" t="s">
        <v>27</v>
      </c>
      <c r="S124" s="3" t="s">
        <v>28</v>
      </c>
      <c r="T124" s="3" t="s">
        <v>28</v>
      </c>
      <c r="U124" s="3" t="s">
        <v>394</v>
      </c>
    </row>
    <row r="125" spans="1:21" ht="12.75" x14ac:dyDescent="0.2">
      <c r="A125" s="2">
        <v>44213.641039108799</v>
      </c>
      <c r="B125" s="3" t="s">
        <v>395</v>
      </c>
      <c r="C125" s="3" t="s">
        <v>30</v>
      </c>
      <c r="D125" s="3" t="s">
        <v>29</v>
      </c>
      <c r="E125" s="3" t="s">
        <v>22</v>
      </c>
      <c r="F125" s="3" t="s">
        <v>34</v>
      </c>
      <c r="G125" s="3" t="s">
        <v>39</v>
      </c>
      <c r="H125" s="3" t="s">
        <v>36</v>
      </c>
      <c r="I125" s="3" t="s">
        <v>25</v>
      </c>
      <c r="J125" s="3" t="s">
        <v>25</v>
      </c>
      <c r="K125" s="3" t="s">
        <v>25</v>
      </c>
      <c r="L125" s="3" t="s">
        <v>25</v>
      </c>
      <c r="M125" s="3" t="s">
        <v>25</v>
      </c>
      <c r="N125" s="3" t="s">
        <v>25</v>
      </c>
      <c r="O125" s="3" t="s">
        <v>25</v>
      </c>
      <c r="P125" s="3" t="s">
        <v>25</v>
      </c>
      <c r="Q125" s="3" t="s">
        <v>25</v>
      </c>
      <c r="R125" s="3" t="s">
        <v>27</v>
      </c>
      <c r="S125" s="3" t="s">
        <v>28</v>
      </c>
      <c r="T125" s="3" t="s">
        <v>25</v>
      </c>
      <c r="U125" s="3" t="s">
        <v>396</v>
      </c>
    </row>
    <row r="126" spans="1:21" ht="12.75" x14ac:dyDescent="0.2">
      <c r="A126" s="2">
        <v>44213.641670370373</v>
      </c>
      <c r="B126" s="3" t="s">
        <v>397</v>
      </c>
      <c r="C126" s="3" t="s">
        <v>30</v>
      </c>
      <c r="D126" s="3" t="s">
        <v>29</v>
      </c>
      <c r="E126" s="3" t="s">
        <v>35</v>
      </c>
      <c r="F126" s="3" t="s">
        <v>46</v>
      </c>
      <c r="G126" s="3" t="s">
        <v>65</v>
      </c>
      <c r="H126" s="3" t="s">
        <v>36</v>
      </c>
      <c r="I126" s="3" t="s">
        <v>25</v>
      </c>
      <c r="J126" s="3" t="s">
        <v>25</v>
      </c>
      <c r="K126" s="3" t="s">
        <v>25</v>
      </c>
      <c r="L126" s="3" t="s">
        <v>25</v>
      </c>
      <c r="M126" s="3" t="s">
        <v>25</v>
      </c>
      <c r="N126" s="3" t="s">
        <v>25</v>
      </c>
      <c r="O126" s="3" t="s">
        <v>25</v>
      </c>
      <c r="P126" s="3" t="s">
        <v>25</v>
      </c>
      <c r="Q126" s="3" t="s">
        <v>25</v>
      </c>
      <c r="R126" s="3" t="s">
        <v>26</v>
      </c>
      <c r="S126" s="3" t="s">
        <v>28</v>
      </c>
      <c r="T126" s="3" t="s">
        <v>28</v>
      </c>
    </row>
    <row r="127" spans="1:21" ht="12.75" x14ac:dyDescent="0.2">
      <c r="A127" s="2">
        <v>44213.645218912032</v>
      </c>
      <c r="B127" s="3" t="s">
        <v>398</v>
      </c>
      <c r="C127" s="3" t="s">
        <v>30</v>
      </c>
      <c r="D127" s="3" t="s">
        <v>29</v>
      </c>
      <c r="E127" s="3" t="s">
        <v>35</v>
      </c>
      <c r="F127" s="3" t="s">
        <v>34</v>
      </c>
      <c r="G127" s="3" t="s">
        <v>39</v>
      </c>
      <c r="H127" s="3" t="s">
        <v>40</v>
      </c>
      <c r="I127" s="3" t="s">
        <v>28</v>
      </c>
      <c r="J127" s="3" t="s">
        <v>27</v>
      </c>
      <c r="K127" s="3" t="s">
        <v>27</v>
      </c>
      <c r="L127" s="3" t="s">
        <v>27</v>
      </c>
      <c r="M127" s="3" t="s">
        <v>25</v>
      </c>
      <c r="N127" s="3" t="s">
        <v>25</v>
      </c>
      <c r="O127" s="3" t="s">
        <v>25</v>
      </c>
      <c r="P127" s="3" t="s">
        <v>25</v>
      </c>
      <c r="Q127" s="3" t="s">
        <v>25</v>
      </c>
      <c r="R127" s="3" t="s">
        <v>27</v>
      </c>
      <c r="S127" s="3" t="s">
        <v>28</v>
      </c>
      <c r="T127" s="3" t="s">
        <v>25</v>
      </c>
    </row>
    <row r="128" spans="1:21" ht="12.75" x14ac:dyDescent="0.2">
      <c r="A128" s="2">
        <v>44213.64665357639</v>
      </c>
      <c r="B128" s="3" t="s">
        <v>399</v>
      </c>
      <c r="C128" s="3" t="s">
        <v>20</v>
      </c>
      <c r="D128" s="3" t="s">
        <v>31</v>
      </c>
      <c r="E128" s="3" t="s">
        <v>35</v>
      </c>
      <c r="F128" s="3" t="s">
        <v>34</v>
      </c>
      <c r="G128" s="3" t="s">
        <v>39</v>
      </c>
      <c r="H128" s="3" t="s">
        <v>43</v>
      </c>
      <c r="I128" s="3" t="s">
        <v>25</v>
      </c>
      <c r="J128" s="3" t="s">
        <v>25</v>
      </c>
      <c r="K128" s="3" t="s">
        <v>25</v>
      </c>
      <c r="L128" s="3" t="s">
        <v>25</v>
      </c>
      <c r="M128" s="3" t="s">
        <v>25</v>
      </c>
      <c r="N128" s="3" t="s">
        <v>25</v>
      </c>
      <c r="O128" s="3" t="s">
        <v>25</v>
      </c>
      <c r="P128" s="3" t="s">
        <v>25</v>
      </c>
      <c r="Q128" s="3" t="s">
        <v>25</v>
      </c>
      <c r="R128" s="3" t="s">
        <v>25</v>
      </c>
      <c r="S128" s="3" t="s">
        <v>25</v>
      </c>
      <c r="T128" s="3" t="s">
        <v>25</v>
      </c>
      <c r="U128" s="3" t="s">
        <v>47</v>
      </c>
    </row>
    <row r="129" spans="1:21" ht="12.75" x14ac:dyDescent="0.2">
      <c r="A129" s="2">
        <v>44213.648890138888</v>
      </c>
      <c r="B129" s="3" t="s">
        <v>400</v>
      </c>
      <c r="C129" s="3" t="s">
        <v>20</v>
      </c>
      <c r="D129" s="3" t="s">
        <v>21</v>
      </c>
      <c r="E129" s="3" t="s">
        <v>35</v>
      </c>
      <c r="F129" s="3" t="s">
        <v>45</v>
      </c>
      <c r="G129" s="3" t="s">
        <v>401</v>
      </c>
      <c r="H129" s="3" t="s">
        <v>24</v>
      </c>
      <c r="I129" s="3" t="s">
        <v>28</v>
      </c>
      <c r="J129" s="3" t="s">
        <v>28</v>
      </c>
      <c r="K129" s="3" t="s">
        <v>28</v>
      </c>
      <c r="L129" s="3" t="s">
        <v>28</v>
      </c>
      <c r="M129" s="3" t="s">
        <v>28</v>
      </c>
      <c r="N129" s="3" t="s">
        <v>28</v>
      </c>
      <c r="O129" s="3" t="s">
        <v>25</v>
      </c>
      <c r="P129" s="3" t="s">
        <v>25</v>
      </c>
      <c r="Q129" s="3" t="s">
        <v>25</v>
      </c>
      <c r="R129" s="3" t="s">
        <v>27</v>
      </c>
      <c r="S129" s="3" t="s">
        <v>28</v>
      </c>
      <c r="T129" s="3" t="s">
        <v>28</v>
      </c>
    </row>
    <row r="130" spans="1:21" ht="12.75" x14ac:dyDescent="0.2">
      <c r="A130" s="2">
        <v>44213.666632777778</v>
      </c>
      <c r="B130" s="3" t="s">
        <v>402</v>
      </c>
      <c r="C130" s="3" t="s">
        <v>30</v>
      </c>
      <c r="D130" s="3" t="s">
        <v>21</v>
      </c>
      <c r="E130" s="3" t="s">
        <v>22</v>
      </c>
      <c r="F130" s="3" t="s">
        <v>34</v>
      </c>
      <c r="G130" s="3" t="s">
        <v>403</v>
      </c>
      <c r="H130" s="3" t="s">
        <v>43</v>
      </c>
      <c r="I130" s="3" t="s">
        <v>28</v>
      </c>
      <c r="J130" s="3" t="s">
        <v>28</v>
      </c>
      <c r="K130" s="3" t="s">
        <v>28</v>
      </c>
      <c r="L130" s="3" t="s">
        <v>28</v>
      </c>
      <c r="M130" s="3" t="s">
        <v>28</v>
      </c>
      <c r="N130" s="3" t="s">
        <v>28</v>
      </c>
      <c r="O130" s="3" t="s">
        <v>28</v>
      </c>
      <c r="P130" s="3" t="s">
        <v>28</v>
      </c>
      <c r="Q130" s="3" t="s">
        <v>28</v>
      </c>
      <c r="R130" s="3" t="s">
        <v>28</v>
      </c>
      <c r="S130" s="3" t="s">
        <v>28</v>
      </c>
      <c r="T130" s="3" t="s">
        <v>28</v>
      </c>
    </row>
    <row r="131" spans="1:21" ht="12.75" x14ac:dyDescent="0.2">
      <c r="A131" s="2">
        <v>44213.671693379627</v>
      </c>
      <c r="B131" s="3" t="s">
        <v>404</v>
      </c>
      <c r="C131" s="3" t="s">
        <v>30</v>
      </c>
      <c r="D131" s="3" t="s">
        <v>63</v>
      </c>
      <c r="E131" s="3" t="s">
        <v>35</v>
      </c>
      <c r="F131" s="3" t="s">
        <v>49</v>
      </c>
      <c r="G131" s="3" t="s">
        <v>39</v>
      </c>
      <c r="H131" s="3" t="s">
        <v>36</v>
      </c>
      <c r="I131" s="3" t="s">
        <v>25</v>
      </c>
      <c r="J131" s="3" t="s">
        <v>25</v>
      </c>
      <c r="K131" s="3" t="s">
        <v>25</v>
      </c>
      <c r="L131" s="3" t="s">
        <v>25</v>
      </c>
      <c r="M131" s="3" t="s">
        <v>25</v>
      </c>
      <c r="N131" s="3" t="s">
        <v>25</v>
      </c>
      <c r="O131" s="3" t="s">
        <v>25</v>
      </c>
      <c r="P131" s="3" t="s">
        <v>25</v>
      </c>
      <c r="Q131" s="3" t="s">
        <v>25</v>
      </c>
      <c r="R131" s="3" t="s">
        <v>25</v>
      </c>
      <c r="S131" s="3" t="s">
        <v>25</v>
      </c>
      <c r="T131" s="3" t="s">
        <v>25</v>
      </c>
      <c r="U131" s="3" t="s">
        <v>405</v>
      </c>
    </row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95"/>
  <sheetViews>
    <sheetView zoomScale="70" zoomScaleNormal="70" workbookViewId="0">
      <selection activeCell="H24" sqref="H24"/>
    </sheetView>
  </sheetViews>
  <sheetFormatPr defaultColWidth="14.42578125" defaultRowHeight="12.75" x14ac:dyDescent="0.2"/>
  <cols>
    <col min="1" max="1" width="24" customWidth="1"/>
    <col min="2" max="5" width="21.5703125" customWidth="1"/>
    <col min="6" max="6" width="34.7109375" bestFit="1" customWidth="1"/>
    <col min="7" max="7" width="29.140625" bestFit="1" customWidth="1"/>
    <col min="8" max="26" width="21.5703125" customWidth="1"/>
  </cols>
  <sheetData>
    <row r="1" spans="1:21" x14ac:dyDescent="0.2">
      <c r="A1" s="1" t="s">
        <v>0</v>
      </c>
      <c r="B1" s="1" t="s">
        <v>206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68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2">
        <v>44213.585850335643</v>
      </c>
      <c r="B2" s="3" t="s">
        <v>221</v>
      </c>
      <c r="C2" s="3" t="s">
        <v>20</v>
      </c>
      <c r="D2" s="3" t="s">
        <v>31</v>
      </c>
      <c r="E2" s="3" t="s">
        <v>35</v>
      </c>
      <c r="F2" s="3" t="s">
        <v>57</v>
      </c>
      <c r="G2" s="3" t="s">
        <v>57</v>
      </c>
      <c r="H2" s="3" t="s">
        <v>24</v>
      </c>
      <c r="I2" s="3">
        <v>5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3</v>
      </c>
      <c r="P2" s="3">
        <v>4</v>
      </c>
      <c r="Q2" s="3">
        <v>4</v>
      </c>
      <c r="R2" s="3">
        <v>4</v>
      </c>
      <c r="S2" s="3">
        <v>4</v>
      </c>
      <c r="T2" s="3">
        <v>3</v>
      </c>
    </row>
    <row r="3" spans="1:21" x14ac:dyDescent="0.2">
      <c r="A3" s="2">
        <v>44213.588742094908</v>
      </c>
      <c r="B3" s="3" t="s">
        <v>227</v>
      </c>
      <c r="C3" s="3" t="s">
        <v>30</v>
      </c>
      <c r="D3" s="3" t="s">
        <v>31</v>
      </c>
      <c r="E3" s="3" t="s">
        <v>35</v>
      </c>
      <c r="F3" s="3" t="s">
        <v>34</v>
      </c>
      <c r="G3" s="3" t="s">
        <v>39</v>
      </c>
      <c r="H3" s="3" t="s">
        <v>24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4</v>
      </c>
      <c r="S3" s="3">
        <v>5</v>
      </c>
      <c r="T3" s="3">
        <v>5</v>
      </c>
      <c r="U3" s="3" t="s">
        <v>47</v>
      </c>
    </row>
    <row r="4" spans="1:21" x14ac:dyDescent="0.2">
      <c r="A4" s="2">
        <v>44213.588933495368</v>
      </c>
      <c r="B4" s="3" t="s">
        <v>228</v>
      </c>
      <c r="C4" s="3" t="s">
        <v>20</v>
      </c>
      <c r="D4" s="3" t="s">
        <v>31</v>
      </c>
      <c r="E4" s="3" t="s">
        <v>35</v>
      </c>
      <c r="F4" s="3" t="s">
        <v>191</v>
      </c>
      <c r="G4" s="3" t="s">
        <v>229</v>
      </c>
      <c r="H4" s="3" t="s">
        <v>24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 t="s">
        <v>408</v>
      </c>
    </row>
    <row r="5" spans="1:21" x14ac:dyDescent="0.2">
      <c r="A5" s="2">
        <v>44213.589957071759</v>
      </c>
      <c r="B5" s="3" t="s">
        <v>231</v>
      </c>
      <c r="C5" s="3" t="s">
        <v>20</v>
      </c>
      <c r="D5" s="3" t="s">
        <v>29</v>
      </c>
      <c r="E5" s="3" t="s">
        <v>35</v>
      </c>
      <c r="F5" s="3" t="s">
        <v>68</v>
      </c>
      <c r="G5" s="3" t="s">
        <v>232</v>
      </c>
      <c r="H5" s="3" t="s">
        <v>24</v>
      </c>
      <c r="I5" s="3">
        <v>5</v>
      </c>
      <c r="J5" s="3">
        <v>5</v>
      </c>
      <c r="K5" s="3">
        <v>4</v>
      </c>
      <c r="L5" s="3">
        <v>4</v>
      </c>
      <c r="M5" s="3">
        <v>4</v>
      </c>
      <c r="N5" s="3">
        <v>5</v>
      </c>
      <c r="O5" s="3">
        <v>5</v>
      </c>
      <c r="P5" s="3">
        <v>5</v>
      </c>
      <c r="Q5" s="3">
        <v>5</v>
      </c>
      <c r="R5" s="3">
        <v>2</v>
      </c>
      <c r="S5" s="3">
        <v>4</v>
      </c>
      <c r="T5" s="3">
        <v>4</v>
      </c>
    </row>
    <row r="6" spans="1:21" x14ac:dyDescent="0.2">
      <c r="A6" s="2">
        <v>44213.590679513887</v>
      </c>
      <c r="B6" s="3" t="s">
        <v>233</v>
      </c>
      <c r="C6" s="3" t="s">
        <v>30</v>
      </c>
      <c r="D6" s="3" t="s">
        <v>31</v>
      </c>
      <c r="E6" s="3" t="s">
        <v>35</v>
      </c>
      <c r="F6" s="3" t="s">
        <v>34</v>
      </c>
      <c r="G6" s="3" t="s">
        <v>39</v>
      </c>
      <c r="H6" s="3" t="s">
        <v>24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3</v>
      </c>
      <c r="S6" s="3">
        <v>4</v>
      </c>
      <c r="T6" s="3">
        <v>4</v>
      </c>
    </row>
    <row r="7" spans="1:21" x14ac:dyDescent="0.2">
      <c r="A7" s="2">
        <v>44213.593475601854</v>
      </c>
      <c r="B7" s="3" t="s">
        <v>235</v>
      </c>
      <c r="C7" s="3" t="s">
        <v>20</v>
      </c>
      <c r="D7" s="3" t="s">
        <v>31</v>
      </c>
      <c r="E7" s="3" t="s">
        <v>35</v>
      </c>
      <c r="F7" s="3" t="s">
        <v>34</v>
      </c>
      <c r="G7" s="3" t="s">
        <v>39</v>
      </c>
      <c r="H7" s="3" t="s">
        <v>24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 t="s">
        <v>409</v>
      </c>
    </row>
    <row r="8" spans="1:21" x14ac:dyDescent="0.2">
      <c r="A8" s="2">
        <v>44213.594485104171</v>
      </c>
      <c r="B8" s="3" t="s">
        <v>239</v>
      </c>
      <c r="C8" s="3" t="s">
        <v>30</v>
      </c>
      <c r="D8" s="3" t="s">
        <v>21</v>
      </c>
      <c r="E8" s="3" t="s">
        <v>22</v>
      </c>
      <c r="F8" s="3" t="s">
        <v>34</v>
      </c>
      <c r="G8" s="3" t="s">
        <v>39</v>
      </c>
      <c r="H8" s="3" t="s">
        <v>24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 t="s">
        <v>410</v>
      </c>
    </row>
    <row r="9" spans="1:21" x14ac:dyDescent="0.2">
      <c r="A9" s="2">
        <v>44213.595773807872</v>
      </c>
      <c r="B9" s="3" t="s">
        <v>243</v>
      </c>
      <c r="C9" s="3" t="s">
        <v>30</v>
      </c>
      <c r="D9" s="3" t="s">
        <v>29</v>
      </c>
      <c r="E9" s="3" t="s">
        <v>35</v>
      </c>
      <c r="F9" s="3" t="s">
        <v>34</v>
      </c>
      <c r="G9" s="3" t="s">
        <v>39</v>
      </c>
      <c r="H9" s="3" t="s">
        <v>24</v>
      </c>
      <c r="I9" s="3">
        <v>4</v>
      </c>
      <c r="J9" s="3">
        <v>4</v>
      </c>
      <c r="K9" s="3">
        <v>4</v>
      </c>
      <c r="L9" s="3">
        <v>3</v>
      </c>
      <c r="M9" s="3">
        <v>3</v>
      </c>
      <c r="N9" s="3">
        <v>3</v>
      </c>
      <c r="O9" s="3">
        <v>4</v>
      </c>
      <c r="P9" s="3">
        <v>4</v>
      </c>
      <c r="Q9" s="3">
        <v>4</v>
      </c>
      <c r="R9" s="3">
        <v>3</v>
      </c>
      <c r="S9" s="3">
        <v>4</v>
      </c>
      <c r="T9" s="3">
        <v>4</v>
      </c>
      <c r="U9" s="3" t="s">
        <v>47</v>
      </c>
    </row>
    <row r="10" spans="1:21" x14ac:dyDescent="0.2">
      <c r="A10" s="2">
        <v>44213.596058252311</v>
      </c>
      <c r="B10" s="3" t="s">
        <v>244</v>
      </c>
      <c r="C10" s="3" t="s">
        <v>20</v>
      </c>
      <c r="D10" s="3" t="s">
        <v>21</v>
      </c>
      <c r="E10" s="3" t="s">
        <v>22</v>
      </c>
      <c r="F10" s="3" t="s">
        <v>34</v>
      </c>
      <c r="G10" s="3" t="s">
        <v>53</v>
      </c>
      <c r="H10" s="3" t="s">
        <v>24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 t="s">
        <v>245</v>
      </c>
    </row>
    <row r="11" spans="1:21" x14ac:dyDescent="0.2">
      <c r="A11" s="2">
        <v>44213.596430185185</v>
      </c>
      <c r="B11" s="3" t="s">
        <v>246</v>
      </c>
      <c r="C11" s="3" t="s">
        <v>20</v>
      </c>
      <c r="D11" s="3" t="s">
        <v>31</v>
      </c>
      <c r="E11" s="3" t="s">
        <v>35</v>
      </c>
      <c r="F11" s="3" t="s">
        <v>34</v>
      </c>
      <c r="G11" s="3" t="s">
        <v>39</v>
      </c>
      <c r="H11" s="3" t="s">
        <v>24</v>
      </c>
      <c r="I11" s="3">
        <v>4</v>
      </c>
      <c r="J11" s="3">
        <v>3</v>
      </c>
      <c r="K11" s="3">
        <v>4</v>
      </c>
      <c r="L11" s="3">
        <v>3</v>
      </c>
      <c r="M11" s="3">
        <v>3</v>
      </c>
      <c r="N11" s="3">
        <v>2</v>
      </c>
      <c r="O11" s="3">
        <v>4</v>
      </c>
      <c r="P11" s="3">
        <v>4</v>
      </c>
      <c r="Q11" s="3">
        <v>4</v>
      </c>
      <c r="R11" s="3">
        <v>2</v>
      </c>
      <c r="S11" s="3">
        <v>3</v>
      </c>
      <c r="T11" s="3">
        <v>3</v>
      </c>
    </row>
    <row r="12" spans="1:21" x14ac:dyDescent="0.2">
      <c r="A12" s="2">
        <v>44213.59659021991</v>
      </c>
      <c r="B12" s="3" t="s">
        <v>247</v>
      </c>
      <c r="C12" s="3" t="s">
        <v>20</v>
      </c>
      <c r="D12" s="3" t="s">
        <v>31</v>
      </c>
      <c r="E12" s="3" t="s">
        <v>35</v>
      </c>
      <c r="F12" s="3" t="s">
        <v>34</v>
      </c>
      <c r="G12" s="3" t="s">
        <v>39</v>
      </c>
      <c r="H12" s="3" t="s">
        <v>24</v>
      </c>
      <c r="I12" s="3">
        <v>4</v>
      </c>
      <c r="J12" s="3">
        <v>4</v>
      </c>
      <c r="K12" s="3">
        <v>3</v>
      </c>
      <c r="L12" s="3">
        <v>4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3</v>
      </c>
      <c r="S12" s="3">
        <v>4</v>
      </c>
      <c r="T12" s="3">
        <v>5</v>
      </c>
      <c r="U12" s="3" t="s">
        <v>411</v>
      </c>
    </row>
    <row r="13" spans="1:21" x14ac:dyDescent="0.2">
      <c r="A13" s="2">
        <v>44213.597531111111</v>
      </c>
      <c r="B13" s="3" t="s">
        <v>254</v>
      </c>
      <c r="C13" s="3" t="s">
        <v>30</v>
      </c>
      <c r="D13" s="3" t="s">
        <v>31</v>
      </c>
      <c r="E13" s="3" t="s">
        <v>35</v>
      </c>
      <c r="F13" s="3" t="s">
        <v>34</v>
      </c>
      <c r="G13" s="3" t="s">
        <v>39</v>
      </c>
      <c r="H13" s="3" t="s">
        <v>24</v>
      </c>
      <c r="I13" s="3">
        <v>4</v>
      </c>
      <c r="J13" s="3">
        <v>4</v>
      </c>
      <c r="K13" s="3">
        <v>4</v>
      </c>
      <c r="L13" s="3">
        <v>4</v>
      </c>
      <c r="M13" s="3">
        <v>5</v>
      </c>
      <c r="N13" s="3">
        <v>5</v>
      </c>
      <c r="O13" s="3">
        <v>5</v>
      </c>
      <c r="P13" s="3">
        <v>4</v>
      </c>
      <c r="Q13" s="3">
        <v>5</v>
      </c>
      <c r="R13" s="3">
        <v>3</v>
      </c>
      <c r="S13" s="3">
        <v>4</v>
      </c>
      <c r="T13" s="3">
        <v>4</v>
      </c>
      <c r="U13" s="3" t="s">
        <v>47</v>
      </c>
    </row>
    <row r="14" spans="1:21" x14ac:dyDescent="0.2">
      <c r="A14" s="2">
        <v>44213.597536145833</v>
      </c>
      <c r="B14" s="3" t="s">
        <v>256</v>
      </c>
      <c r="C14" s="3" t="s">
        <v>30</v>
      </c>
      <c r="D14" s="3" t="s">
        <v>31</v>
      </c>
      <c r="E14" s="3" t="s">
        <v>35</v>
      </c>
      <c r="F14" s="3" t="s">
        <v>34</v>
      </c>
      <c r="G14" s="3" t="s">
        <v>39</v>
      </c>
      <c r="H14" s="3" t="s">
        <v>24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5</v>
      </c>
      <c r="S14" s="3">
        <v>5</v>
      </c>
      <c r="T14" s="3">
        <v>5</v>
      </c>
      <c r="U14" s="3" t="s">
        <v>47</v>
      </c>
    </row>
    <row r="15" spans="1:21" x14ac:dyDescent="0.2">
      <c r="A15" s="2">
        <v>44213.597983715277</v>
      </c>
      <c r="B15" s="3" t="s">
        <v>258</v>
      </c>
      <c r="C15" s="3" t="s">
        <v>30</v>
      </c>
      <c r="D15" s="3" t="s">
        <v>29</v>
      </c>
      <c r="E15" s="3" t="s">
        <v>35</v>
      </c>
      <c r="F15" s="3" t="s">
        <v>34</v>
      </c>
      <c r="G15" s="3" t="s">
        <v>39</v>
      </c>
      <c r="H15" s="3" t="s">
        <v>24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3</v>
      </c>
      <c r="S15" s="3">
        <v>4</v>
      </c>
      <c r="T15" s="3">
        <v>4</v>
      </c>
      <c r="U15" s="3" t="s">
        <v>259</v>
      </c>
    </row>
    <row r="16" spans="1:21" x14ac:dyDescent="0.2">
      <c r="A16" s="2">
        <v>44213.598468553246</v>
      </c>
      <c r="B16" s="3" t="s">
        <v>261</v>
      </c>
      <c r="C16" s="3" t="s">
        <v>30</v>
      </c>
      <c r="D16" s="3" t="s">
        <v>31</v>
      </c>
      <c r="E16" s="3" t="s">
        <v>35</v>
      </c>
      <c r="F16" s="3" t="s">
        <v>37</v>
      </c>
      <c r="G16" s="3" t="s">
        <v>60</v>
      </c>
      <c r="H16" s="3" t="s">
        <v>24</v>
      </c>
      <c r="I16" s="3">
        <v>5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5</v>
      </c>
      <c r="P16" s="3">
        <v>5</v>
      </c>
      <c r="Q16" s="3">
        <v>5</v>
      </c>
      <c r="R16" s="3">
        <v>3</v>
      </c>
      <c r="S16" s="3">
        <v>4</v>
      </c>
      <c r="T16" s="3">
        <v>4</v>
      </c>
    </row>
    <row r="17" spans="1:21" x14ac:dyDescent="0.2">
      <c r="A17" s="2">
        <v>44213.598999004629</v>
      </c>
      <c r="B17" s="3" t="s">
        <v>269</v>
      </c>
      <c r="C17" s="3" t="s">
        <v>30</v>
      </c>
      <c r="D17" s="3" t="s">
        <v>29</v>
      </c>
      <c r="E17" s="3" t="s">
        <v>35</v>
      </c>
      <c r="F17" s="3" t="s">
        <v>34</v>
      </c>
      <c r="G17" s="3" t="s">
        <v>39</v>
      </c>
      <c r="H17" s="3" t="s">
        <v>24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2</v>
      </c>
      <c r="S17" s="3">
        <v>4</v>
      </c>
      <c r="T17" s="3">
        <v>4</v>
      </c>
    </row>
    <row r="18" spans="1:21" x14ac:dyDescent="0.2">
      <c r="A18" s="2">
        <v>44213.600126655088</v>
      </c>
      <c r="B18" s="3" t="s">
        <v>270</v>
      </c>
      <c r="C18" s="3" t="s">
        <v>20</v>
      </c>
      <c r="D18" s="3" t="s">
        <v>21</v>
      </c>
      <c r="E18" s="3" t="s">
        <v>22</v>
      </c>
      <c r="F18" s="3" t="s">
        <v>34</v>
      </c>
      <c r="G18" s="3" t="s">
        <v>39</v>
      </c>
      <c r="H18" s="3" t="s">
        <v>24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 t="s">
        <v>271</v>
      </c>
    </row>
    <row r="19" spans="1:21" x14ac:dyDescent="0.2">
      <c r="A19" s="2">
        <v>44213.600763090275</v>
      </c>
      <c r="B19" s="3" t="s">
        <v>275</v>
      </c>
      <c r="C19" s="3" t="s">
        <v>20</v>
      </c>
      <c r="D19" s="3" t="s">
        <v>31</v>
      </c>
      <c r="E19" s="3" t="s">
        <v>35</v>
      </c>
      <c r="F19" s="3" t="s">
        <v>34</v>
      </c>
      <c r="G19" s="3" t="s">
        <v>39</v>
      </c>
      <c r="H19" s="3" t="s">
        <v>24</v>
      </c>
      <c r="I19" s="3">
        <v>4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2</v>
      </c>
      <c r="S19" s="3">
        <v>4</v>
      </c>
      <c r="T19" s="3">
        <v>4</v>
      </c>
    </row>
    <row r="20" spans="1:21" x14ac:dyDescent="0.2">
      <c r="A20" s="2">
        <v>44213.601376296298</v>
      </c>
      <c r="B20" s="3" t="s">
        <v>277</v>
      </c>
      <c r="C20" s="3" t="s">
        <v>30</v>
      </c>
      <c r="D20" s="3" t="s">
        <v>31</v>
      </c>
      <c r="E20" s="3" t="s">
        <v>35</v>
      </c>
      <c r="F20" s="3" t="s">
        <v>34</v>
      </c>
      <c r="G20" s="3" t="s">
        <v>39</v>
      </c>
      <c r="H20" s="3" t="s">
        <v>24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</row>
    <row r="21" spans="1:21" x14ac:dyDescent="0.2">
      <c r="A21" s="2">
        <v>44213.602192789353</v>
      </c>
      <c r="B21" s="3" t="s">
        <v>279</v>
      </c>
      <c r="C21" s="3" t="s">
        <v>20</v>
      </c>
      <c r="D21" s="3" t="s">
        <v>31</v>
      </c>
      <c r="E21" s="3" t="s">
        <v>35</v>
      </c>
      <c r="F21" s="3" t="s">
        <v>191</v>
      </c>
      <c r="G21" s="3" t="s">
        <v>280</v>
      </c>
      <c r="H21" s="3" t="s">
        <v>24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</row>
    <row r="22" spans="1:21" x14ac:dyDescent="0.2">
      <c r="A22" s="2">
        <v>44213.60256590278</v>
      </c>
      <c r="B22" s="3" t="s">
        <v>281</v>
      </c>
      <c r="C22" s="3" t="s">
        <v>30</v>
      </c>
      <c r="D22" s="3" t="s">
        <v>31</v>
      </c>
      <c r="E22" s="3" t="s">
        <v>35</v>
      </c>
      <c r="F22" s="3" t="s">
        <v>34</v>
      </c>
      <c r="G22" s="3" t="s">
        <v>39</v>
      </c>
      <c r="H22" s="3" t="s">
        <v>24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5</v>
      </c>
      <c r="R22" s="3">
        <v>2</v>
      </c>
      <c r="S22" s="3">
        <v>3</v>
      </c>
      <c r="T22" s="3">
        <v>3</v>
      </c>
      <c r="U22" s="3" t="s">
        <v>47</v>
      </c>
    </row>
    <row r="23" spans="1:21" x14ac:dyDescent="0.2">
      <c r="A23" s="2">
        <v>44213.602601238425</v>
      </c>
      <c r="B23" s="3" t="s">
        <v>282</v>
      </c>
      <c r="C23" s="3" t="s">
        <v>30</v>
      </c>
      <c r="D23" s="3" t="s">
        <v>31</v>
      </c>
      <c r="E23" s="3" t="s">
        <v>35</v>
      </c>
      <c r="F23" s="3" t="s">
        <v>34</v>
      </c>
      <c r="G23" s="3" t="s">
        <v>39</v>
      </c>
      <c r="H23" s="3" t="s">
        <v>24</v>
      </c>
      <c r="I23" s="3">
        <v>4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2</v>
      </c>
      <c r="S23" s="3">
        <v>4</v>
      </c>
      <c r="T23" s="3">
        <v>4</v>
      </c>
    </row>
    <row r="24" spans="1:21" x14ac:dyDescent="0.2">
      <c r="A24" s="2">
        <v>44213.602766493059</v>
      </c>
      <c r="B24" s="3" t="s">
        <v>284</v>
      </c>
      <c r="C24" s="3" t="s">
        <v>30</v>
      </c>
      <c r="D24" s="3" t="s">
        <v>29</v>
      </c>
      <c r="E24" s="3" t="s">
        <v>35</v>
      </c>
      <c r="F24" s="3" t="s">
        <v>34</v>
      </c>
      <c r="G24" s="3" t="s">
        <v>39</v>
      </c>
      <c r="H24" s="3" t="s">
        <v>24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5</v>
      </c>
      <c r="T24" s="3">
        <v>5</v>
      </c>
      <c r="U24" s="3" t="s">
        <v>413</v>
      </c>
    </row>
    <row r="25" spans="1:21" x14ac:dyDescent="0.2">
      <c r="A25" s="2">
        <v>44213.602998437505</v>
      </c>
      <c r="B25" s="3" t="s">
        <v>288</v>
      </c>
      <c r="C25" s="3" t="s">
        <v>30</v>
      </c>
      <c r="D25" s="3" t="s">
        <v>31</v>
      </c>
      <c r="E25" s="3" t="s">
        <v>35</v>
      </c>
      <c r="F25" s="3" t="s">
        <v>34</v>
      </c>
      <c r="G25" s="3" t="s">
        <v>39</v>
      </c>
      <c r="H25" s="3" t="s">
        <v>24</v>
      </c>
      <c r="I25" s="3">
        <v>4</v>
      </c>
      <c r="J25" s="3">
        <v>4</v>
      </c>
      <c r="K25" s="3">
        <v>4</v>
      </c>
      <c r="L25" s="3">
        <v>4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2</v>
      </c>
      <c r="S25" s="3">
        <v>4</v>
      </c>
      <c r="T25" s="3">
        <v>4</v>
      </c>
    </row>
    <row r="26" spans="1:21" x14ac:dyDescent="0.2">
      <c r="A26" s="2">
        <v>44213.603224409722</v>
      </c>
      <c r="B26" s="3" t="s">
        <v>291</v>
      </c>
      <c r="C26" s="3" t="s">
        <v>30</v>
      </c>
      <c r="D26" s="3" t="s">
        <v>31</v>
      </c>
      <c r="E26" s="3" t="s">
        <v>35</v>
      </c>
      <c r="F26" s="3" t="s">
        <v>34</v>
      </c>
      <c r="G26" s="3" t="s">
        <v>62</v>
      </c>
      <c r="H26" s="3" t="s">
        <v>24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3</v>
      </c>
      <c r="S26" s="3">
        <v>4</v>
      </c>
      <c r="T26" s="3">
        <v>5</v>
      </c>
    </row>
    <row r="27" spans="1:21" x14ac:dyDescent="0.2">
      <c r="A27" s="2">
        <v>44213.603661875</v>
      </c>
      <c r="B27" s="3" t="s">
        <v>292</v>
      </c>
      <c r="C27" s="3" t="s">
        <v>20</v>
      </c>
      <c r="D27" s="3" t="s">
        <v>31</v>
      </c>
      <c r="E27" s="3" t="s">
        <v>35</v>
      </c>
      <c r="F27" s="3" t="s">
        <v>34</v>
      </c>
      <c r="G27" s="3" t="s">
        <v>39</v>
      </c>
      <c r="H27" s="3" t="s">
        <v>24</v>
      </c>
      <c r="I27" s="3">
        <v>3</v>
      </c>
      <c r="J27" s="3">
        <v>3</v>
      </c>
      <c r="K27" s="3">
        <v>4</v>
      </c>
      <c r="L27" s="3">
        <v>4</v>
      </c>
      <c r="M27" s="3">
        <v>4</v>
      </c>
      <c r="N27" s="3">
        <v>4</v>
      </c>
      <c r="O27" s="3">
        <v>3</v>
      </c>
      <c r="P27" s="3">
        <v>4</v>
      </c>
      <c r="Q27" s="3">
        <v>4</v>
      </c>
      <c r="R27" s="3">
        <v>3</v>
      </c>
      <c r="S27" s="3">
        <v>3</v>
      </c>
      <c r="T27" s="3">
        <v>3</v>
      </c>
    </row>
    <row r="28" spans="1:21" x14ac:dyDescent="0.2">
      <c r="A28" s="2">
        <v>44213.604395706017</v>
      </c>
      <c r="B28" s="3" t="s">
        <v>294</v>
      </c>
      <c r="C28" s="3" t="s">
        <v>30</v>
      </c>
      <c r="D28" s="3" t="s">
        <v>21</v>
      </c>
      <c r="E28" s="3" t="s">
        <v>22</v>
      </c>
      <c r="F28" s="3" t="s">
        <v>34</v>
      </c>
      <c r="G28" s="3" t="s">
        <v>39</v>
      </c>
      <c r="H28" s="3" t="s">
        <v>24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5</v>
      </c>
      <c r="S28" s="3">
        <v>5</v>
      </c>
      <c r="T28" s="3">
        <v>5</v>
      </c>
    </row>
    <row r="29" spans="1:21" x14ac:dyDescent="0.2">
      <c r="A29" s="2">
        <v>44213.605331979168</v>
      </c>
      <c r="B29" s="3" t="s">
        <v>297</v>
      </c>
      <c r="C29" s="3" t="s">
        <v>20</v>
      </c>
      <c r="D29" s="3" t="s">
        <v>63</v>
      </c>
      <c r="E29" s="3" t="s">
        <v>22</v>
      </c>
      <c r="F29" s="3" t="s">
        <v>57</v>
      </c>
      <c r="G29" s="3" t="s">
        <v>61</v>
      </c>
      <c r="H29" s="3" t="s">
        <v>24</v>
      </c>
      <c r="I29" s="3">
        <v>5</v>
      </c>
      <c r="J29" s="3">
        <v>5</v>
      </c>
      <c r="K29" s="3">
        <v>5</v>
      </c>
      <c r="L29" s="3">
        <v>4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3</v>
      </c>
      <c r="S29" s="3">
        <v>3</v>
      </c>
      <c r="T29" s="3">
        <v>4</v>
      </c>
      <c r="U29" s="3" t="s">
        <v>415</v>
      </c>
    </row>
    <row r="30" spans="1:21" x14ac:dyDescent="0.2">
      <c r="A30" s="2">
        <v>44213.606873518518</v>
      </c>
      <c r="B30" s="3" t="s">
        <v>301</v>
      </c>
      <c r="C30" s="3" t="s">
        <v>30</v>
      </c>
      <c r="D30" s="3" t="s">
        <v>29</v>
      </c>
      <c r="E30" s="3" t="s">
        <v>35</v>
      </c>
      <c r="F30" s="3" t="s">
        <v>34</v>
      </c>
      <c r="G30" s="3" t="s">
        <v>39</v>
      </c>
      <c r="H30" s="3" t="s">
        <v>24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2</v>
      </c>
      <c r="S30" s="3">
        <v>4</v>
      </c>
      <c r="T30" s="3">
        <v>4</v>
      </c>
    </row>
    <row r="31" spans="1:21" x14ac:dyDescent="0.2">
      <c r="A31" s="2">
        <v>44213.606967071755</v>
      </c>
      <c r="B31" s="3" t="s">
        <v>302</v>
      </c>
      <c r="C31" s="3" t="s">
        <v>20</v>
      </c>
      <c r="D31" s="3" t="s">
        <v>29</v>
      </c>
      <c r="E31" s="3" t="s">
        <v>35</v>
      </c>
      <c r="F31" s="3" t="s">
        <v>34</v>
      </c>
      <c r="G31" s="3" t="s">
        <v>39</v>
      </c>
      <c r="H31" s="3" t="s">
        <v>24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  <c r="T31" s="3">
        <v>5</v>
      </c>
      <c r="U31" s="3" t="s">
        <v>303</v>
      </c>
    </row>
    <row r="32" spans="1:21" x14ac:dyDescent="0.2">
      <c r="A32" s="2">
        <v>44213.607631261577</v>
      </c>
      <c r="B32" s="3" t="s">
        <v>306</v>
      </c>
      <c r="C32" s="3" t="s">
        <v>30</v>
      </c>
      <c r="D32" s="3" t="s">
        <v>31</v>
      </c>
      <c r="E32" s="3" t="s">
        <v>35</v>
      </c>
      <c r="F32" s="3" t="s">
        <v>34</v>
      </c>
      <c r="G32" s="3" t="s">
        <v>39</v>
      </c>
      <c r="H32" s="3" t="s">
        <v>24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5</v>
      </c>
      <c r="R32" s="3">
        <v>2</v>
      </c>
      <c r="S32" s="3">
        <v>4</v>
      </c>
      <c r="T32" s="3">
        <v>4</v>
      </c>
      <c r="U32" s="3" t="s">
        <v>307</v>
      </c>
    </row>
    <row r="33" spans="1:21" x14ac:dyDescent="0.2">
      <c r="A33" s="2">
        <v>44213.607813472219</v>
      </c>
      <c r="B33" s="3" t="s">
        <v>308</v>
      </c>
      <c r="C33" s="3" t="s">
        <v>20</v>
      </c>
      <c r="D33" s="3" t="s">
        <v>29</v>
      </c>
      <c r="E33" s="3" t="s">
        <v>35</v>
      </c>
      <c r="F33" s="3" t="s">
        <v>34</v>
      </c>
      <c r="G33" s="3" t="s">
        <v>39</v>
      </c>
      <c r="H33" s="3" t="s">
        <v>24</v>
      </c>
      <c r="I33" s="3">
        <v>5</v>
      </c>
      <c r="J33" s="3">
        <v>4</v>
      </c>
      <c r="K33" s="3">
        <v>4</v>
      </c>
      <c r="L33" s="3">
        <v>4</v>
      </c>
      <c r="M33" s="3">
        <v>4</v>
      </c>
      <c r="N33" s="3">
        <v>5</v>
      </c>
      <c r="O33" s="3">
        <v>5</v>
      </c>
      <c r="P33" s="3">
        <v>5</v>
      </c>
      <c r="Q33" s="3">
        <v>5</v>
      </c>
      <c r="R33" s="3">
        <v>4</v>
      </c>
      <c r="S33" s="3">
        <v>5</v>
      </c>
      <c r="T33" s="3">
        <v>5</v>
      </c>
    </row>
    <row r="34" spans="1:21" x14ac:dyDescent="0.2">
      <c r="A34" s="2">
        <v>44213.608226666664</v>
      </c>
      <c r="B34" s="3" t="s">
        <v>309</v>
      </c>
      <c r="C34" s="3" t="s">
        <v>30</v>
      </c>
      <c r="D34" s="3" t="s">
        <v>29</v>
      </c>
      <c r="E34" s="3" t="s">
        <v>35</v>
      </c>
      <c r="F34" s="3" t="s">
        <v>34</v>
      </c>
      <c r="G34" s="3" t="s">
        <v>39</v>
      </c>
      <c r="H34" s="3" t="s">
        <v>24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  <c r="R34" s="3">
        <v>2</v>
      </c>
      <c r="S34" s="3">
        <v>4</v>
      </c>
      <c r="T34" s="3">
        <v>4</v>
      </c>
      <c r="U34" s="3" t="s">
        <v>54</v>
      </c>
    </row>
    <row r="35" spans="1:21" x14ac:dyDescent="0.2">
      <c r="A35" s="2">
        <v>44213.609470057869</v>
      </c>
      <c r="B35" s="3" t="s">
        <v>315</v>
      </c>
      <c r="C35" s="3" t="s">
        <v>30</v>
      </c>
      <c r="D35" s="3" t="s">
        <v>31</v>
      </c>
      <c r="E35" s="3" t="s">
        <v>35</v>
      </c>
      <c r="F35" s="3" t="s">
        <v>34</v>
      </c>
      <c r="G35" s="3" t="s">
        <v>39</v>
      </c>
      <c r="H35" s="3" t="s">
        <v>24</v>
      </c>
      <c r="I35" s="3">
        <v>3</v>
      </c>
      <c r="J35" s="3">
        <v>3</v>
      </c>
      <c r="K35" s="3">
        <v>3</v>
      </c>
      <c r="L35" s="3">
        <v>4</v>
      </c>
      <c r="M35" s="3">
        <v>4</v>
      </c>
      <c r="N35" s="3">
        <v>4</v>
      </c>
      <c r="O35" s="3">
        <v>4</v>
      </c>
      <c r="P35" s="3">
        <v>3</v>
      </c>
      <c r="Q35" s="3">
        <v>4</v>
      </c>
      <c r="R35" s="3">
        <v>3</v>
      </c>
      <c r="S35" s="3">
        <v>4</v>
      </c>
      <c r="T35" s="3">
        <v>4</v>
      </c>
    </row>
    <row r="36" spans="1:21" x14ac:dyDescent="0.2">
      <c r="A36" s="2">
        <v>44213.61007185185</v>
      </c>
      <c r="B36" s="3" t="s">
        <v>317</v>
      </c>
      <c r="C36" s="3" t="s">
        <v>20</v>
      </c>
      <c r="D36" s="3" t="s">
        <v>31</v>
      </c>
      <c r="E36" s="3" t="s">
        <v>35</v>
      </c>
      <c r="F36" s="3" t="s">
        <v>34</v>
      </c>
      <c r="G36" s="3" t="s">
        <v>39</v>
      </c>
      <c r="H36" s="3" t="s">
        <v>24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</row>
    <row r="37" spans="1:21" x14ac:dyDescent="0.2">
      <c r="A37" s="2">
        <v>44213.611460694447</v>
      </c>
      <c r="B37" s="3" t="s">
        <v>322</v>
      </c>
      <c r="C37" s="3" t="s">
        <v>30</v>
      </c>
      <c r="D37" s="3" t="s">
        <v>31</v>
      </c>
      <c r="E37" s="3" t="s">
        <v>35</v>
      </c>
      <c r="F37" s="3" t="s">
        <v>57</v>
      </c>
      <c r="G37" s="3" t="s">
        <v>323</v>
      </c>
      <c r="H37" s="3" t="s">
        <v>24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4</v>
      </c>
      <c r="O37" s="3">
        <v>5</v>
      </c>
      <c r="P37" s="3">
        <v>5</v>
      </c>
      <c r="Q37" s="3">
        <v>5</v>
      </c>
      <c r="R37" s="3">
        <v>3</v>
      </c>
      <c r="S37" s="3">
        <v>4</v>
      </c>
      <c r="T37" s="3">
        <v>5</v>
      </c>
    </row>
    <row r="38" spans="1:21" x14ac:dyDescent="0.2">
      <c r="A38" s="2">
        <v>44213.611599583332</v>
      </c>
      <c r="B38" s="3" t="s">
        <v>324</v>
      </c>
      <c r="C38" s="3" t="s">
        <v>30</v>
      </c>
      <c r="D38" s="3" t="s">
        <v>31</v>
      </c>
      <c r="E38" s="3" t="s">
        <v>35</v>
      </c>
      <c r="F38" s="3" t="s">
        <v>34</v>
      </c>
      <c r="G38" s="3" t="s">
        <v>62</v>
      </c>
      <c r="H38" s="3" t="s">
        <v>24</v>
      </c>
      <c r="I38" s="3">
        <v>5</v>
      </c>
      <c r="J38" s="3">
        <v>5</v>
      </c>
      <c r="K38" s="3">
        <v>4</v>
      </c>
      <c r="L38" s="3">
        <v>4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2</v>
      </c>
      <c r="S38" s="3">
        <v>3</v>
      </c>
      <c r="T38" s="3">
        <v>4</v>
      </c>
      <c r="U38" s="3" t="s">
        <v>47</v>
      </c>
    </row>
    <row r="39" spans="1:21" x14ac:dyDescent="0.2">
      <c r="A39" s="2">
        <v>44213.611664212964</v>
      </c>
      <c r="B39" s="3" t="s">
        <v>325</v>
      </c>
      <c r="C39" s="3" t="s">
        <v>30</v>
      </c>
      <c r="D39" s="3" t="s">
        <v>31</v>
      </c>
      <c r="E39" s="3" t="s">
        <v>35</v>
      </c>
      <c r="F39" s="3" t="s">
        <v>57</v>
      </c>
      <c r="G39" s="3" t="s">
        <v>61</v>
      </c>
      <c r="H39" s="3" t="s">
        <v>24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  <c r="R39" s="3">
        <v>5</v>
      </c>
      <c r="S39" s="3">
        <v>5</v>
      </c>
      <c r="T39" s="3">
        <v>5</v>
      </c>
    </row>
    <row r="40" spans="1:21" x14ac:dyDescent="0.2">
      <c r="A40" s="2">
        <v>44213.614650023148</v>
      </c>
      <c r="B40" s="3" t="s">
        <v>334</v>
      </c>
      <c r="C40" s="3" t="s">
        <v>30</v>
      </c>
      <c r="D40" s="3" t="s">
        <v>31</v>
      </c>
      <c r="E40" s="3" t="s">
        <v>35</v>
      </c>
      <c r="F40" s="3" t="s">
        <v>66</v>
      </c>
      <c r="G40" s="3" t="s">
        <v>67</v>
      </c>
      <c r="H40" s="3" t="s">
        <v>24</v>
      </c>
      <c r="I40" s="3">
        <v>5</v>
      </c>
      <c r="J40" s="3">
        <v>2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5</v>
      </c>
      <c r="R40" s="3">
        <v>3</v>
      </c>
      <c r="S40" s="3">
        <v>4</v>
      </c>
      <c r="T40" s="3">
        <v>4</v>
      </c>
      <c r="U40" s="3" t="s">
        <v>335</v>
      </c>
    </row>
    <row r="41" spans="1:21" x14ac:dyDescent="0.2">
      <c r="A41" s="2">
        <v>44213.616210856482</v>
      </c>
      <c r="B41" s="3" t="s">
        <v>341</v>
      </c>
      <c r="C41" s="3" t="s">
        <v>20</v>
      </c>
      <c r="D41" s="3" t="s">
        <v>29</v>
      </c>
      <c r="E41" s="3" t="s">
        <v>35</v>
      </c>
      <c r="F41" s="3" t="s">
        <v>34</v>
      </c>
      <c r="G41" s="3" t="s">
        <v>39</v>
      </c>
      <c r="H41" s="3" t="s">
        <v>24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  <c r="R41" s="3">
        <v>4</v>
      </c>
      <c r="S41" s="3">
        <v>5</v>
      </c>
      <c r="T41" s="3">
        <v>5</v>
      </c>
    </row>
    <row r="42" spans="1:21" x14ac:dyDescent="0.2">
      <c r="A42" s="2">
        <v>44213.616969456023</v>
      </c>
      <c r="B42" s="3" t="s">
        <v>345</v>
      </c>
      <c r="C42" s="3" t="s">
        <v>30</v>
      </c>
      <c r="D42" s="3" t="s">
        <v>29</v>
      </c>
      <c r="E42" s="3" t="s">
        <v>35</v>
      </c>
      <c r="F42" s="3" t="s">
        <v>34</v>
      </c>
      <c r="G42" s="3" t="s">
        <v>39</v>
      </c>
      <c r="H42" s="3" t="s">
        <v>24</v>
      </c>
      <c r="I42" s="3">
        <v>5</v>
      </c>
      <c r="J42" s="3">
        <v>5</v>
      </c>
      <c r="K42" s="3">
        <v>4</v>
      </c>
      <c r="L42" s="3">
        <v>4</v>
      </c>
      <c r="M42" s="3">
        <v>4</v>
      </c>
      <c r="N42" s="3">
        <v>4</v>
      </c>
      <c r="O42" s="3">
        <v>5</v>
      </c>
      <c r="P42" s="3">
        <v>5</v>
      </c>
      <c r="Q42" s="3">
        <v>5</v>
      </c>
      <c r="R42" s="3">
        <v>3</v>
      </c>
      <c r="S42" s="3">
        <v>4</v>
      </c>
      <c r="T42" s="3">
        <v>3</v>
      </c>
      <c r="U42" s="3" t="s">
        <v>418</v>
      </c>
    </row>
    <row r="43" spans="1:21" x14ac:dyDescent="0.2">
      <c r="A43" s="2">
        <v>44213.616973252312</v>
      </c>
      <c r="B43" s="3" t="s">
        <v>347</v>
      </c>
      <c r="C43" s="3" t="s">
        <v>30</v>
      </c>
      <c r="D43" s="3" t="s">
        <v>29</v>
      </c>
      <c r="E43" s="3" t="s">
        <v>22</v>
      </c>
      <c r="F43" s="3" t="s">
        <v>68</v>
      </c>
      <c r="G43" s="3" t="s">
        <v>232</v>
      </c>
      <c r="H43" s="3" t="s">
        <v>24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  <c r="N43" s="3">
        <v>5</v>
      </c>
      <c r="O43" s="3">
        <v>5</v>
      </c>
      <c r="P43" s="3">
        <v>5</v>
      </c>
      <c r="Q43" s="3">
        <v>5</v>
      </c>
      <c r="R43" s="3">
        <v>3</v>
      </c>
      <c r="S43" s="3">
        <v>4</v>
      </c>
      <c r="T43" s="3">
        <v>5</v>
      </c>
      <c r="U43" s="3" t="s">
        <v>419</v>
      </c>
    </row>
    <row r="44" spans="1:21" x14ac:dyDescent="0.2">
      <c r="A44" s="2">
        <v>44213.617636319439</v>
      </c>
      <c r="B44" s="3" t="s">
        <v>349</v>
      </c>
      <c r="C44" s="3" t="s">
        <v>30</v>
      </c>
      <c r="D44" s="3" t="s">
        <v>31</v>
      </c>
      <c r="E44" s="3" t="s">
        <v>35</v>
      </c>
      <c r="F44" s="3" t="s">
        <v>45</v>
      </c>
      <c r="G44" s="3" t="s">
        <v>350</v>
      </c>
      <c r="H44" s="3" t="s">
        <v>24</v>
      </c>
      <c r="I44" s="3">
        <v>5</v>
      </c>
      <c r="J44" s="3">
        <v>5</v>
      </c>
      <c r="K44" s="3">
        <v>5</v>
      </c>
      <c r="L44" s="3">
        <v>4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  <c r="R44" s="3">
        <v>1</v>
      </c>
      <c r="S44" s="3">
        <v>3</v>
      </c>
      <c r="T44" s="3">
        <v>3</v>
      </c>
    </row>
    <row r="45" spans="1:21" x14ac:dyDescent="0.2">
      <c r="A45" s="2">
        <v>44213.619857037032</v>
      </c>
      <c r="B45" s="3" t="s">
        <v>359</v>
      </c>
      <c r="C45" s="3" t="s">
        <v>30</v>
      </c>
      <c r="D45" s="3" t="s">
        <v>31</v>
      </c>
      <c r="E45" s="3" t="s">
        <v>35</v>
      </c>
      <c r="F45" s="3" t="s">
        <v>68</v>
      </c>
      <c r="G45" s="3" t="s">
        <v>232</v>
      </c>
      <c r="H45" s="3" t="s">
        <v>24</v>
      </c>
      <c r="I45" s="3">
        <v>5</v>
      </c>
      <c r="J45" s="3">
        <v>5</v>
      </c>
      <c r="K45" s="3">
        <v>4</v>
      </c>
      <c r="L45" s="3">
        <v>3</v>
      </c>
      <c r="M45" s="3">
        <v>4</v>
      </c>
      <c r="N45" s="3">
        <v>4</v>
      </c>
      <c r="O45" s="3">
        <v>4</v>
      </c>
      <c r="P45" s="3">
        <v>4</v>
      </c>
      <c r="Q45" s="3">
        <v>4</v>
      </c>
      <c r="R45" s="3">
        <v>2</v>
      </c>
      <c r="S45" s="3">
        <v>4</v>
      </c>
      <c r="T45" s="3">
        <v>4</v>
      </c>
    </row>
    <row r="46" spans="1:21" x14ac:dyDescent="0.2">
      <c r="A46" s="2">
        <v>44213.626802824074</v>
      </c>
      <c r="B46" s="3" t="s">
        <v>369</v>
      </c>
      <c r="C46" s="3" t="s">
        <v>30</v>
      </c>
      <c r="D46" s="3" t="s">
        <v>29</v>
      </c>
      <c r="E46" s="3" t="s">
        <v>22</v>
      </c>
      <c r="F46" s="3" t="s">
        <v>34</v>
      </c>
      <c r="G46" s="3" t="s">
        <v>39</v>
      </c>
      <c r="H46" s="3" t="s">
        <v>24</v>
      </c>
      <c r="I46" s="3">
        <v>5</v>
      </c>
      <c r="J46" s="3">
        <v>5</v>
      </c>
      <c r="K46" s="3">
        <v>5</v>
      </c>
      <c r="L46" s="3">
        <v>4</v>
      </c>
      <c r="M46" s="3">
        <v>5</v>
      </c>
      <c r="N46" s="3">
        <v>4</v>
      </c>
      <c r="O46" s="3">
        <v>4</v>
      </c>
      <c r="P46" s="3">
        <v>5</v>
      </c>
      <c r="Q46" s="3">
        <v>5</v>
      </c>
      <c r="R46" s="3">
        <v>3</v>
      </c>
      <c r="S46" s="3">
        <v>4</v>
      </c>
      <c r="T46" s="3">
        <v>5</v>
      </c>
      <c r="U46" s="3" t="s">
        <v>422</v>
      </c>
    </row>
    <row r="47" spans="1:21" x14ac:dyDescent="0.2">
      <c r="A47" s="2">
        <v>44213.627638368052</v>
      </c>
      <c r="B47" s="3" t="s">
        <v>372</v>
      </c>
      <c r="C47" s="3" t="s">
        <v>30</v>
      </c>
      <c r="D47" s="3" t="s">
        <v>21</v>
      </c>
      <c r="E47" s="3" t="s">
        <v>22</v>
      </c>
      <c r="F47" s="3" t="s">
        <v>34</v>
      </c>
      <c r="G47" s="3" t="s">
        <v>39</v>
      </c>
      <c r="H47" s="3" t="s">
        <v>24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  <c r="R47" s="3">
        <v>5</v>
      </c>
      <c r="S47" s="3">
        <v>5</v>
      </c>
      <c r="T47" s="3">
        <v>5</v>
      </c>
    </row>
    <row r="48" spans="1:21" x14ac:dyDescent="0.2">
      <c r="A48" s="2">
        <v>44213.628869594904</v>
      </c>
      <c r="B48" s="3" t="s">
        <v>375</v>
      </c>
      <c r="C48" s="3" t="s">
        <v>20</v>
      </c>
      <c r="D48" s="3" t="s">
        <v>21</v>
      </c>
      <c r="E48" s="3" t="s">
        <v>22</v>
      </c>
      <c r="F48" s="144" t="s">
        <v>66</v>
      </c>
      <c r="G48" s="3" t="s">
        <v>67</v>
      </c>
      <c r="H48" s="3" t="s">
        <v>24</v>
      </c>
      <c r="I48" s="3">
        <v>5</v>
      </c>
      <c r="J48" s="3">
        <v>4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5</v>
      </c>
      <c r="Q48" s="3">
        <v>5</v>
      </c>
      <c r="R48" s="3">
        <v>3</v>
      </c>
      <c r="S48" s="3">
        <v>5</v>
      </c>
      <c r="T48" s="3">
        <v>4</v>
      </c>
      <c r="U48" s="3" t="s">
        <v>423</v>
      </c>
    </row>
    <row r="49" spans="1:21" x14ac:dyDescent="0.2">
      <c r="A49" s="2">
        <v>44213.630395300926</v>
      </c>
      <c r="B49" s="3" t="s">
        <v>383</v>
      </c>
      <c r="C49" s="3" t="s">
        <v>20</v>
      </c>
      <c r="D49" s="3" t="s">
        <v>31</v>
      </c>
      <c r="E49" s="3" t="s">
        <v>22</v>
      </c>
      <c r="F49" s="3" t="s">
        <v>51</v>
      </c>
      <c r="G49" s="3" t="s">
        <v>52</v>
      </c>
      <c r="H49" s="3" t="s">
        <v>24</v>
      </c>
      <c r="I49" s="3">
        <v>5</v>
      </c>
      <c r="J49" s="3">
        <v>5</v>
      </c>
      <c r="K49" s="3">
        <v>5</v>
      </c>
      <c r="L49" s="3">
        <v>4</v>
      </c>
      <c r="M49" s="3">
        <v>4</v>
      </c>
      <c r="N49" s="3">
        <v>5</v>
      </c>
      <c r="O49" s="3">
        <v>5</v>
      </c>
      <c r="P49" s="3">
        <v>5</v>
      </c>
      <c r="Q49" s="3">
        <v>5</v>
      </c>
      <c r="R49" s="3">
        <v>3</v>
      </c>
      <c r="S49" s="3">
        <v>4</v>
      </c>
      <c r="T49" s="3">
        <v>4</v>
      </c>
    </row>
    <row r="50" spans="1:21" x14ac:dyDescent="0.2">
      <c r="A50" s="2">
        <v>44213.635853576387</v>
      </c>
      <c r="B50" s="3" t="s">
        <v>389</v>
      </c>
      <c r="C50" s="3" t="s">
        <v>30</v>
      </c>
      <c r="D50" s="3" t="s">
        <v>31</v>
      </c>
      <c r="E50" s="3" t="s">
        <v>35</v>
      </c>
      <c r="F50" s="3" t="s">
        <v>34</v>
      </c>
      <c r="G50" s="3" t="s">
        <v>39</v>
      </c>
      <c r="H50" s="3" t="s">
        <v>24</v>
      </c>
      <c r="I50" s="3">
        <v>5</v>
      </c>
      <c r="J50" s="3">
        <v>5</v>
      </c>
      <c r="K50" s="3">
        <v>5</v>
      </c>
      <c r="L50" s="3">
        <v>5</v>
      </c>
      <c r="M50" s="3">
        <v>5</v>
      </c>
      <c r="N50" s="3">
        <v>5</v>
      </c>
      <c r="O50" s="3">
        <v>5</v>
      </c>
      <c r="P50" s="3">
        <v>5</v>
      </c>
      <c r="Q50" s="3">
        <v>5</v>
      </c>
      <c r="R50" s="3">
        <v>5</v>
      </c>
      <c r="S50" s="3">
        <v>5</v>
      </c>
      <c r="T50" s="3">
        <v>5</v>
      </c>
      <c r="U50" s="3" t="s">
        <v>424</v>
      </c>
    </row>
    <row r="51" spans="1:21" x14ac:dyDescent="0.2">
      <c r="A51" s="2">
        <v>44213.648890138888</v>
      </c>
      <c r="B51" s="3" t="s">
        <v>400</v>
      </c>
      <c r="C51" s="3" t="s">
        <v>20</v>
      </c>
      <c r="D51" s="3" t="s">
        <v>21</v>
      </c>
      <c r="E51" s="3" t="s">
        <v>35</v>
      </c>
      <c r="F51" s="3" t="s">
        <v>45</v>
      </c>
      <c r="G51" s="3" t="s">
        <v>401</v>
      </c>
      <c r="H51" s="3" t="s">
        <v>24</v>
      </c>
      <c r="I51" s="3">
        <v>4</v>
      </c>
      <c r="J51" s="3">
        <v>4</v>
      </c>
      <c r="K51" s="3">
        <v>4</v>
      </c>
      <c r="L51" s="3">
        <v>4</v>
      </c>
      <c r="M51" s="3">
        <v>4</v>
      </c>
      <c r="N51" s="3">
        <v>4</v>
      </c>
      <c r="O51" s="3">
        <v>5</v>
      </c>
      <c r="P51" s="3">
        <v>5</v>
      </c>
      <c r="Q51" s="3">
        <v>5</v>
      </c>
      <c r="R51" s="3">
        <v>3</v>
      </c>
      <c r="S51" s="3">
        <v>4</v>
      </c>
      <c r="T51" s="3">
        <v>4</v>
      </c>
    </row>
    <row r="52" spans="1:21" ht="23.25" x14ac:dyDescent="0.2">
      <c r="I52" s="4">
        <f>AVERAGE(I2:I51)</f>
        <v>4.5999999999999996</v>
      </c>
      <c r="J52" s="4">
        <f t="shared" ref="J52:T52" si="0">AVERAGE(J2:J51)</f>
        <v>4.5</v>
      </c>
      <c r="K52" s="4">
        <f t="shared" si="0"/>
        <v>4.5199999999999996</v>
      </c>
      <c r="L52" s="4">
        <f t="shared" si="0"/>
        <v>4.4000000000000004</v>
      </c>
      <c r="M52" s="4">
        <f t="shared" si="0"/>
        <v>4.58</v>
      </c>
      <c r="N52" s="4">
        <f t="shared" si="0"/>
        <v>4.58</v>
      </c>
      <c r="O52" s="4">
        <f t="shared" si="0"/>
        <v>4.68</v>
      </c>
      <c r="P52" s="4">
        <f t="shared" si="0"/>
        <v>4.7</v>
      </c>
      <c r="Q52" s="4">
        <f t="shared" si="0"/>
        <v>4.76</v>
      </c>
      <c r="R52" s="4">
        <f t="shared" si="0"/>
        <v>3.3</v>
      </c>
      <c r="S52" s="4">
        <f t="shared" si="0"/>
        <v>4.16</v>
      </c>
      <c r="T52" s="4">
        <f t="shared" si="0"/>
        <v>4.24</v>
      </c>
    </row>
    <row r="53" spans="1:21" ht="23.25" x14ac:dyDescent="0.2">
      <c r="I53" s="5">
        <f t="shared" ref="I53:T53" si="1">STDEV(I2:I52)</f>
        <v>0.56568542494924201</v>
      </c>
      <c r="J53" s="5">
        <f t="shared" si="1"/>
        <v>0.7</v>
      </c>
      <c r="K53" s="5">
        <f t="shared" si="1"/>
        <v>0.57410800377628934</v>
      </c>
      <c r="L53" s="5">
        <f t="shared" si="1"/>
        <v>0.6</v>
      </c>
      <c r="M53" s="5">
        <f t="shared" si="1"/>
        <v>0.56885850613311284</v>
      </c>
      <c r="N53" s="5">
        <f t="shared" si="1"/>
        <v>0.63529520697074104</v>
      </c>
      <c r="O53" s="5">
        <f t="shared" si="1"/>
        <v>0.54552726787943207</v>
      </c>
      <c r="P53" s="5">
        <f t="shared" si="1"/>
        <v>0.5</v>
      </c>
      <c r="Q53" s="5">
        <f t="shared" si="1"/>
        <v>0.42708313008125254</v>
      </c>
      <c r="R53" s="5">
        <f t="shared" si="1"/>
        <v>1.099999999999999</v>
      </c>
      <c r="S53" s="5">
        <f t="shared" si="1"/>
        <v>0.61188234163113464</v>
      </c>
      <c r="T53" s="5">
        <f t="shared" si="1"/>
        <v>0.64992307237087688</v>
      </c>
    </row>
    <row r="54" spans="1:21" ht="23.25" x14ac:dyDescent="0.2">
      <c r="I54" s="6">
        <f t="shared" ref="I54:T54" si="2">AVERAGE(I2:I53)</f>
        <v>4.5224170274028701</v>
      </c>
      <c r="J54" s="6">
        <f t="shared" si="2"/>
        <v>4.4269230769230763</v>
      </c>
      <c r="K54" s="6">
        <f t="shared" si="2"/>
        <v>4.444117461611083</v>
      </c>
      <c r="L54" s="6">
        <f t="shared" si="2"/>
        <v>4.3269230769230766</v>
      </c>
      <c r="M54" s="6">
        <f t="shared" si="2"/>
        <v>4.5028626635794833</v>
      </c>
      <c r="N54" s="6">
        <f t="shared" si="2"/>
        <v>4.5041402924417451</v>
      </c>
      <c r="O54" s="6">
        <f t="shared" si="2"/>
        <v>4.6004909089976813</v>
      </c>
      <c r="P54" s="6">
        <f t="shared" si="2"/>
        <v>4.6192307692307688</v>
      </c>
      <c r="Q54" s="6">
        <f t="shared" si="2"/>
        <v>4.6766746755784858</v>
      </c>
      <c r="R54" s="6">
        <f t="shared" si="2"/>
        <v>3.2576923076923077</v>
      </c>
      <c r="S54" s="6">
        <f t="shared" si="2"/>
        <v>4.0917669681082911</v>
      </c>
      <c r="T54" s="6">
        <f t="shared" si="2"/>
        <v>4.1709600590840559</v>
      </c>
    </row>
    <row r="55" spans="1:21" ht="23.25" x14ac:dyDescent="0.2">
      <c r="I55" s="7">
        <f t="shared" ref="I55:T55" si="3">STDEV(I2:I51)</f>
        <v>0.5714285714285714</v>
      </c>
      <c r="J55" s="7">
        <f t="shared" si="3"/>
        <v>0.70710678118654757</v>
      </c>
      <c r="K55" s="7">
        <f t="shared" si="3"/>
        <v>0.57993666086241291</v>
      </c>
      <c r="L55" s="7">
        <f t="shared" si="3"/>
        <v>0.60609152673132649</v>
      </c>
      <c r="M55" s="7">
        <f t="shared" si="3"/>
        <v>0.57463386746053735</v>
      </c>
      <c r="N55" s="7">
        <f t="shared" si="3"/>
        <v>0.64174506986332103</v>
      </c>
      <c r="O55" s="7">
        <f t="shared" si="3"/>
        <v>0.55106575777102806</v>
      </c>
      <c r="P55" s="7">
        <f t="shared" si="3"/>
        <v>0.50507627227610541</v>
      </c>
      <c r="Q55" s="7">
        <f t="shared" si="3"/>
        <v>0.43141911058690008</v>
      </c>
      <c r="R55" s="7">
        <f t="shared" si="3"/>
        <v>1.1111677990074318</v>
      </c>
      <c r="S55" s="7">
        <f t="shared" si="3"/>
        <v>0.61809450436525581</v>
      </c>
      <c r="T55" s="7">
        <f t="shared" si="3"/>
        <v>0.65652144531863199</v>
      </c>
    </row>
    <row r="56" spans="1:21" ht="24" x14ac:dyDescent="0.55000000000000004">
      <c r="A56" s="139" t="s">
        <v>187</v>
      </c>
    </row>
    <row r="57" spans="1:21" ht="24" x14ac:dyDescent="0.55000000000000004">
      <c r="A57" s="129" t="s">
        <v>30</v>
      </c>
      <c r="B57" s="130">
        <f>COUNTIF(C2:C51,"หญิง")</f>
        <v>31</v>
      </c>
    </row>
    <row r="58" spans="1:21" ht="24" x14ac:dyDescent="0.55000000000000004">
      <c r="A58" s="129" t="s">
        <v>20</v>
      </c>
      <c r="B58" s="130">
        <f>COUNTIF(C2:C51,"ชาย")</f>
        <v>19</v>
      </c>
    </row>
    <row r="59" spans="1:21" ht="24" x14ac:dyDescent="0.55000000000000004">
      <c r="A59" s="131"/>
      <c r="B59" s="132">
        <f>SUM(B57:B58)</f>
        <v>50</v>
      </c>
    </row>
    <row r="60" spans="1:21" ht="23.25" customHeight="1" x14ac:dyDescent="0.55000000000000004">
      <c r="A60" s="140" t="s">
        <v>188</v>
      </c>
      <c r="B60" s="131"/>
    </row>
    <row r="61" spans="1:21" ht="24" x14ac:dyDescent="0.55000000000000004">
      <c r="A61" s="129" t="s">
        <v>31</v>
      </c>
      <c r="B61" s="130">
        <v>30</v>
      </c>
    </row>
    <row r="62" spans="1:21" ht="24" x14ac:dyDescent="0.55000000000000004">
      <c r="A62" s="129" t="s">
        <v>29</v>
      </c>
      <c r="B62" s="130">
        <v>12</v>
      </c>
    </row>
    <row r="63" spans="1:21" ht="24" x14ac:dyDescent="0.55000000000000004">
      <c r="A63" s="129" t="s">
        <v>21</v>
      </c>
      <c r="B63" s="130">
        <v>7</v>
      </c>
    </row>
    <row r="64" spans="1:21" ht="24" x14ac:dyDescent="0.55000000000000004">
      <c r="A64" s="129" t="s">
        <v>63</v>
      </c>
      <c r="B64" s="130">
        <v>1</v>
      </c>
    </row>
    <row r="65" spans="1:2" ht="24" x14ac:dyDescent="0.55000000000000004">
      <c r="A65" s="133"/>
      <c r="B65" s="132">
        <f>SUM(B61:B64)</f>
        <v>50</v>
      </c>
    </row>
    <row r="66" spans="1:2" ht="25.5" customHeight="1" x14ac:dyDescent="0.55000000000000004">
      <c r="A66" s="141" t="s">
        <v>189</v>
      </c>
      <c r="B66" s="134"/>
    </row>
    <row r="67" spans="1:2" ht="24" x14ac:dyDescent="0.55000000000000004">
      <c r="A67" s="135" t="s">
        <v>35</v>
      </c>
      <c r="B67" s="130">
        <f>COUNTIF(E2:E51,"ปริญญาโท")</f>
        <v>40</v>
      </c>
    </row>
    <row r="68" spans="1:2" ht="24" x14ac:dyDescent="0.55000000000000004">
      <c r="A68" s="135" t="s">
        <v>22</v>
      </c>
      <c r="B68" s="130">
        <f>COUNTIF(E3:E52,"ปริญญาเอก")</f>
        <v>10</v>
      </c>
    </row>
    <row r="69" spans="1:2" ht="24" x14ac:dyDescent="0.55000000000000004">
      <c r="A69" s="133"/>
      <c r="B69" s="132">
        <f>SUM(B67:B68)</f>
        <v>50</v>
      </c>
    </row>
    <row r="70" spans="1:2" ht="24" customHeight="1" x14ac:dyDescent="0.55000000000000004">
      <c r="A70" s="141" t="s">
        <v>183</v>
      </c>
      <c r="B70" s="134"/>
    </row>
    <row r="71" spans="1:2" ht="24" x14ac:dyDescent="0.55000000000000004">
      <c r="A71" s="135" t="s">
        <v>34</v>
      </c>
      <c r="B71" s="130">
        <f>COUNTIF(F2:G51,"ศึกษาศาสตร์")</f>
        <v>35</v>
      </c>
    </row>
    <row r="72" spans="1:2" ht="24" x14ac:dyDescent="0.55000000000000004">
      <c r="A72" s="136" t="s">
        <v>68</v>
      </c>
      <c r="B72" s="130">
        <f>COUNTIF(F2:F52,"สถาปัตยกรรมศาสตร์")</f>
        <v>3</v>
      </c>
    </row>
    <row r="73" spans="1:2" ht="24" x14ac:dyDescent="0.55000000000000004">
      <c r="A73" s="136" t="s">
        <v>45</v>
      </c>
      <c r="B73" s="130">
        <f>COUNTIF(F2:F53,"เกษตรศาสตร์ ทรัพยากรธรรมชาติและสิ่งแวดล้อม")</f>
        <v>2</v>
      </c>
    </row>
    <row r="74" spans="1:2" ht="24" x14ac:dyDescent="0.55000000000000004">
      <c r="A74" s="136" t="s">
        <v>66</v>
      </c>
      <c r="B74" s="130">
        <f>COUNTIF(F2:F54,"โลจิสติกส์และดิจิทัลซัพพลายเชน")</f>
        <v>2</v>
      </c>
    </row>
    <row r="75" spans="1:2" ht="24" x14ac:dyDescent="0.55000000000000004">
      <c r="A75" s="136" t="s">
        <v>51</v>
      </c>
      <c r="B75" s="130">
        <f>COUNTIF(F2:F55,"สังคมศาสตร์")</f>
        <v>1</v>
      </c>
    </row>
    <row r="76" spans="1:2" ht="24" x14ac:dyDescent="0.55000000000000004">
      <c r="A76" s="136" t="s">
        <v>191</v>
      </c>
      <c r="B76" s="130">
        <f>COUNTIF(F2:F56,"วิทยาศาสตร์การแพทย์")</f>
        <v>2</v>
      </c>
    </row>
    <row r="77" spans="1:2" ht="24" x14ac:dyDescent="0.55000000000000004">
      <c r="A77" s="136" t="s">
        <v>57</v>
      </c>
      <c r="B77" s="130">
        <f>COUNTIF(F2:F57,"วิทยาศาสตร์")</f>
        <v>4</v>
      </c>
    </row>
    <row r="78" spans="1:2" ht="24" x14ac:dyDescent="0.55000000000000004">
      <c r="A78" s="154" t="s">
        <v>37</v>
      </c>
      <c r="B78" s="130">
        <f>COUNTIF(F2:F58,"บริหารธุรกิจ")</f>
        <v>1</v>
      </c>
    </row>
    <row r="79" spans="1:2" ht="24" x14ac:dyDescent="0.55000000000000004">
      <c r="A79" s="145"/>
      <c r="B79" s="132">
        <f>SUM(B71:B78)</f>
        <v>50</v>
      </c>
    </row>
    <row r="80" spans="1:2" ht="24" x14ac:dyDescent="0.55000000000000004">
      <c r="A80" s="143" t="s">
        <v>190</v>
      </c>
      <c r="B80" s="138"/>
    </row>
    <row r="81" spans="1:2" ht="24" x14ac:dyDescent="0.55000000000000004">
      <c r="A81" s="137" t="s">
        <v>57</v>
      </c>
      <c r="B81" s="130">
        <f>COUNTIF(G2:G51,"วิทยาศาสตร์")</f>
        <v>1</v>
      </c>
    </row>
    <row r="82" spans="1:2" ht="24" x14ac:dyDescent="0.55000000000000004">
      <c r="A82" s="137" t="s">
        <v>229</v>
      </c>
      <c r="B82" s="130">
        <f>COUNTIF(G4:G53,"จุลชีววิทยา")</f>
        <v>1</v>
      </c>
    </row>
    <row r="83" spans="1:2" ht="24" x14ac:dyDescent="0.55000000000000004">
      <c r="A83" s="137" t="s">
        <v>232</v>
      </c>
      <c r="B83" s="130">
        <f>COUNTIF(G5:G54,"ศิลปะและการออกแบบ")</f>
        <v>3</v>
      </c>
    </row>
    <row r="84" spans="1:2" ht="24" x14ac:dyDescent="0.55000000000000004">
      <c r="A84" s="137" t="s">
        <v>53</v>
      </c>
      <c r="B84" s="130">
        <f>COUNTIF(G6:G55,"หลักสูตรและการสอน")</f>
        <v>1</v>
      </c>
    </row>
    <row r="85" spans="1:2" ht="24" x14ac:dyDescent="0.55000000000000004">
      <c r="A85" s="155" t="s">
        <v>60</v>
      </c>
      <c r="B85" s="130">
        <f>COUNTIF(G7:G56,"การสื่อสาร")</f>
        <v>1</v>
      </c>
    </row>
    <row r="86" spans="1:2" ht="24" x14ac:dyDescent="0.55000000000000004">
      <c r="A86" s="155" t="s">
        <v>280</v>
      </c>
      <c r="B86" s="130">
        <f>COUNTIF(G8:G57,"สรีรวิทยา")</f>
        <v>1</v>
      </c>
    </row>
    <row r="87" spans="1:2" ht="24" x14ac:dyDescent="0.55000000000000004">
      <c r="A87" s="155" t="s">
        <v>62</v>
      </c>
      <c r="B87" s="130">
        <f>COUNTIF(G9:G58,"วิจัยและประเมินทางการศึกษา")</f>
        <v>2</v>
      </c>
    </row>
    <row r="88" spans="1:2" ht="24" x14ac:dyDescent="0.55000000000000004">
      <c r="A88" s="156" t="s">
        <v>323</v>
      </c>
      <c r="B88" s="130">
        <f>COUNTIF(G10:G59,"เคมี")</f>
        <v>1</v>
      </c>
    </row>
    <row r="89" spans="1:2" ht="24" x14ac:dyDescent="0.55000000000000004">
      <c r="A89" s="157" t="s">
        <v>61</v>
      </c>
      <c r="B89" s="130">
        <f>COUNTIF(G11:G60,"สถิติ")</f>
        <v>2</v>
      </c>
    </row>
    <row r="90" spans="1:2" ht="24" x14ac:dyDescent="0.55000000000000004">
      <c r="A90" s="157" t="s">
        <v>67</v>
      </c>
      <c r="B90" s="130">
        <f>COUNTIF(G12:G61,"โลจิสติกส์และโซ่อุปทาน")</f>
        <v>2</v>
      </c>
    </row>
    <row r="91" spans="1:2" ht="24" x14ac:dyDescent="0.55000000000000004">
      <c r="A91" s="157" t="s">
        <v>39</v>
      </c>
      <c r="B91" s="130">
        <f>COUNTIF(G2:G62,"การบริหารการศึกษา")</f>
        <v>32</v>
      </c>
    </row>
    <row r="92" spans="1:2" ht="24" x14ac:dyDescent="0.55000000000000004">
      <c r="A92" s="160" t="s">
        <v>350</v>
      </c>
      <c r="B92" s="130">
        <f>COUNTIF(G2:G65,"วิทยาศาสตร์")</f>
        <v>1</v>
      </c>
    </row>
    <row r="93" spans="1:2" ht="24" x14ac:dyDescent="0.55000000000000004">
      <c r="A93" s="158" t="s">
        <v>52</v>
      </c>
      <c r="B93" s="130">
        <f>COUNTIF(G17:G66,"รัฐศาสตร์")</f>
        <v>1</v>
      </c>
    </row>
    <row r="94" spans="1:2" ht="24" x14ac:dyDescent="0.55000000000000004">
      <c r="A94" s="159" t="s">
        <v>401</v>
      </c>
      <c r="B94" s="130">
        <f>COUNTIF(G18:G67,"ทรัพยากรธรรมชาติและสิ่งแวดล้อม")</f>
        <v>1</v>
      </c>
    </row>
    <row r="95" spans="1:2" ht="24" x14ac:dyDescent="0.55000000000000004">
      <c r="B95" s="132">
        <f>SUM(B81:B94)</f>
        <v>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46"/>
  <sheetViews>
    <sheetView topLeftCell="F1" zoomScale="60" zoomScaleNormal="60" workbookViewId="0">
      <selection activeCell="T26" sqref="T26"/>
    </sheetView>
  </sheetViews>
  <sheetFormatPr defaultColWidth="14.42578125" defaultRowHeight="15" customHeight="1" x14ac:dyDescent="0.2"/>
  <cols>
    <col min="1" max="1" width="24" customWidth="1"/>
    <col min="2" max="5" width="21.5703125" customWidth="1"/>
    <col min="6" max="6" width="34.7109375" bestFit="1" customWidth="1"/>
    <col min="7" max="26" width="21.5703125" customWidth="1"/>
  </cols>
  <sheetData>
    <row r="1" spans="1:21" ht="12.75" x14ac:dyDescent="0.2">
      <c r="A1" s="1" t="s">
        <v>0</v>
      </c>
      <c r="B1" s="1" t="s">
        <v>206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2.75" x14ac:dyDescent="0.2">
      <c r="A2" s="2">
        <v>44213.540401874998</v>
      </c>
      <c r="B2" s="3" t="s">
        <v>207</v>
      </c>
      <c r="C2" s="3" t="s">
        <v>30</v>
      </c>
      <c r="D2" s="3" t="s">
        <v>21</v>
      </c>
      <c r="E2" s="3" t="s">
        <v>22</v>
      </c>
      <c r="F2" s="3" t="s">
        <v>57</v>
      </c>
      <c r="G2" s="3" t="s">
        <v>208</v>
      </c>
      <c r="H2" s="3" t="s">
        <v>36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  <c r="R2" s="3">
        <v>5</v>
      </c>
      <c r="S2" s="3">
        <v>5</v>
      </c>
      <c r="T2" s="3">
        <v>5</v>
      </c>
      <c r="U2" s="3" t="s">
        <v>47</v>
      </c>
    </row>
    <row r="3" spans="1:21" ht="12.75" x14ac:dyDescent="0.2">
      <c r="A3" s="2">
        <v>44213.543568553243</v>
      </c>
      <c r="B3" s="3" t="s">
        <v>209</v>
      </c>
      <c r="C3" s="3" t="s">
        <v>30</v>
      </c>
      <c r="D3" s="3" t="s">
        <v>31</v>
      </c>
      <c r="E3" s="3" t="s">
        <v>35</v>
      </c>
      <c r="F3" s="3" t="s">
        <v>34</v>
      </c>
      <c r="G3" s="3" t="s">
        <v>39</v>
      </c>
      <c r="H3" s="3" t="s">
        <v>36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  <c r="U3" s="3" t="s">
        <v>47</v>
      </c>
    </row>
    <row r="4" spans="1:21" ht="12.75" x14ac:dyDescent="0.2">
      <c r="A4" s="2">
        <v>44213.584639027773</v>
      </c>
      <c r="B4" s="3" t="s">
        <v>220</v>
      </c>
      <c r="C4" s="3" t="s">
        <v>20</v>
      </c>
      <c r="D4" s="3" t="s">
        <v>31</v>
      </c>
      <c r="E4" s="3" t="s">
        <v>35</v>
      </c>
      <c r="F4" s="3" t="s">
        <v>34</v>
      </c>
      <c r="G4" s="3" t="s">
        <v>39</v>
      </c>
      <c r="H4" s="3" t="s">
        <v>36</v>
      </c>
      <c r="I4" s="3">
        <v>4</v>
      </c>
      <c r="J4" s="3">
        <v>4</v>
      </c>
      <c r="K4" s="3">
        <v>3</v>
      </c>
      <c r="L4" s="3">
        <v>3</v>
      </c>
      <c r="M4" s="3">
        <v>4</v>
      </c>
      <c r="N4" s="3">
        <v>4</v>
      </c>
      <c r="O4" s="3">
        <v>4</v>
      </c>
      <c r="P4" s="3">
        <v>4</v>
      </c>
      <c r="Q4" s="3">
        <v>5</v>
      </c>
      <c r="R4" s="3">
        <v>3</v>
      </c>
      <c r="S4" s="3">
        <v>4</v>
      </c>
      <c r="T4" s="3">
        <v>4</v>
      </c>
    </row>
    <row r="5" spans="1:21" ht="12.75" x14ac:dyDescent="0.2">
      <c r="A5" s="2">
        <v>44213.598761516201</v>
      </c>
      <c r="B5" s="3" t="s">
        <v>266</v>
      </c>
      <c r="C5" s="3" t="s">
        <v>30</v>
      </c>
      <c r="D5" s="3" t="s">
        <v>29</v>
      </c>
      <c r="E5" s="3" t="s">
        <v>35</v>
      </c>
      <c r="F5" s="3" t="s">
        <v>34</v>
      </c>
      <c r="G5" s="3" t="s">
        <v>39</v>
      </c>
      <c r="H5" s="3" t="s">
        <v>36</v>
      </c>
      <c r="I5" s="3">
        <v>5</v>
      </c>
      <c r="J5" s="3">
        <v>5</v>
      </c>
      <c r="K5" s="3">
        <v>5</v>
      </c>
      <c r="L5" s="3">
        <v>4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>
        <v>3</v>
      </c>
      <c r="S5" s="3">
        <v>5</v>
      </c>
      <c r="T5" s="3">
        <v>5</v>
      </c>
      <c r="U5" s="3" t="s">
        <v>267</v>
      </c>
    </row>
    <row r="6" spans="1:21" ht="12.75" x14ac:dyDescent="0.2">
      <c r="A6" s="2">
        <v>44213.600296018514</v>
      </c>
      <c r="B6" s="3" t="s">
        <v>274</v>
      </c>
      <c r="C6" s="3" t="s">
        <v>30</v>
      </c>
      <c r="D6" s="3" t="s">
        <v>31</v>
      </c>
      <c r="E6" s="3" t="s">
        <v>35</v>
      </c>
      <c r="F6" s="3" t="s">
        <v>34</v>
      </c>
      <c r="G6" s="3" t="s">
        <v>39</v>
      </c>
      <c r="H6" s="3" t="s">
        <v>36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</row>
    <row r="7" spans="1:21" ht="12.75" x14ac:dyDescent="0.2">
      <c r="A7" s="2">
        <v>44213.603667824078</v>
      </c>
      <c r="B7" s="3" t="s">
        <v>293</v>
      </c>
      <c r="C7" s="3" t="s">
        <v>30</v>
      </c>
      <c r="D7" s="3" t="s">
        <v>29</v>
      </c>
      <c r="E7" s="3" t="s">
        <v>35</v>
      </c>
      <c r="F7" s="3" t="s">
        <v>34</v>
      </c>
      <c r="G7" s="3" t="s">
        <v>39</v>
      </c>
      <c r="H7" s="3" t="s">
        <v>36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</row>
    <row r="8" spans="1:21" ht="12.75" x14ac:dyDescent="0.2">
      <c r="A8" s="2">
        <v>44213.607183356478</v>
      </c>
      <c r="B8" s="3" t="s">
        <v>304</v>
      </c>
      <c r="C8" s="3" t="s">
        <v>30</v>
      </c>
      <c r="D8" s="3" t="s">
        <v>29</v>
      </c>
      <c r="E8" s="3" t="s">
        <v>35</v>
      </c>
      <c r="F8" s="144" t="s">
        <v>34</v>
      </c>
      <c r="G8" s="144" t="s">
        <v>39</v>
      </c>
      <c r="H8" s="3" t="s">
        <v>36</v>
      </c>
      <c r="I8" s="3">
        <v>5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5</v>
      </c>
      <c r="R8" s="3">
        <v>3</v>
      </c>
      <c r="S8" s="3">
        <v>4</v>
      </c>
      <c r="T8" s="3">
        <v>4</v>
      </c>
      <c r="U8" s="3" t="s">
        <v>47</v>
      </c>
    </row>
    <row r="9" spans="1:21" ht="12.75" x14ac:dyDescent="0.2">
      <c r="A9" s="2">
        <v>44213.608607395829</v>
      </c>
      <c r="B9" s="3" t="s">
        <v>312</v>
      </c>
      <c r="C9" s="3" t="s">
        <v>30</v>
      </c>
      <c r="D9" s="3" t="s">
        <v>21</v>
      </c>
      <c r="E9" s="3" t="s">
        <v>22</v>
      </c>
      <c r="F9" s="144" t="s">
        <v>34</v>
      </c>
      <c r="G9" s="3" t="s">
        <v>39</v>
      </c>
      <c r="H9" s="3" t="s">
        <v>36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1</v>
      </c>
      <c r="S9" s="3">
        <v>3</v>
      </c>
      <c r="T9" s="3">
        <v>5</v>
      </c>
      <c r="U9" s="3" t="s">
        <v>314</v>
      </c>
    </row>
    <row r="10" spans="1:21" ht="12.75" x14ac:dyDescent="0.2">
      <c r="A10" s="2">
        <v>44213.611883136575</v>
      </c>
      <c r="B10" s="3" t="s">
        <v>326</v>
      </c>
      <c r="C10" s="3" t="s">
        <v>30</v>
      </c>
      <c r="D10" s="3" t="s">
        <v>29</v>
      </c>
      <c r="E10" s="3" t="s">
        <v>35</v>
      </c>
      <c r="F10" s="3" t="s">
        <v>34</v>
      </c>
      <c r="G10" s="3" t="s">
        <v>39</v>
      </c>
      <c r="H10" s="3" t="s">
        <v>36</v>
      </c>
      <c r="I10" s="3">
        <v>5</v>
      </c>
      <c r="J10" s="3">
        <v>4</v>
      </c>
      <c r="K10" s="3">
        <v>5</v>
      </c>
      <c r="L10" s="3">
        <v>5</v>
      </c>
      <c r="M10" s="3">
        <v>4</v>
      </c>
      <c r="N10" s="3">
        <v>4</v>
      </c>
      <c r="O10" s="3">
        <v>5</v>
      </c>
      <c r="P10" s="3">
        <v>5</v>
      </c>
      <c r="Q10" s="3">
        <v>4</v>
      </c>
      <c r="R10" s="3">
        <v>4</v>
      </c>
      <c r="S10" s="3">
        <v>5</v>
      </c>
      <c r="T10" s="3">
        <v>5</v>
      </c>
    </row>
    <row r="11" spans="1:21" ht="12.75" x14ac:dyDescent="0.2">
      <c r="A11" s="2">
        <v>44213.615834814816</v>
      </c>
      <c r="B11" s="3" t="s">
        <v>340</v>
      </c>
      <c r="C11" s="3" t="s">
        <v>30</v>
      </c>
      <c r="D11" s="3" t="s">
        <v>29</v>
      </c>
      <c r="E11" s="3" t="s">
        <v>35</v>
      </c>
      <c r="F11" s="3" t="s">
        <v>34</v>
      </c>
      <c r="G11" s="3" t="s">
        <v>39</v>
      </c>
      <c r="H11" s="3" t="s">
        <v>36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4</v>
      </c>
      <c r="O11" s="3">
        <v>5</v>
      </c>
      <c r="P11" s="3">
        <v>4</v>
      </c>
      <c r="Q11" s="3">
        <v>5</v>
      </c>
      <c r="R11" s="3">
        <v>3</v>
      </c>
      <c r="S11" s="3">
        <v>4</v>
      </c>
      <c r="T11" s="3">
        <v>4</v>
      </c>
      <c r="U11" s="3" t="s">
        <v>47</v>
      </c>
    </row>
    <row r="12" spans="1:21" ht="12.75" x14ac:dyDescent="0.2">
      <c r="A12" s="2">
        <v>44213.620938229171</v>
      </c>
      <c r="B12" s="3" t="s">
        <v>363</v>
      </c>
      <c r="C12" s="3" t="s">
        <v>30</v>
      </c>
      <c r="D12" s="3" t="s">
        <v>29</v>
      </c>
      <c r="E12" s="3" t="s">
        <v>35</v>
      </c>
      <c r="F12" s="3" t="s">
        <v>34</v>
      </c>
      <c r="G12" s="3" t="s">
        <v>39</v>
      </c>
      <c r="H12" s="3" t="s">
        <v>36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5</v>
      </c>
      <c r="P12" s="3">
        <v>4</v>
      </c>
      <c r="Q12" s="3">
        <v>5</v>
      </c>
      <c r="R12" s="3">
        <v>2</v>
      </c>
      <c r="S12" s="3">
        <v>3</v>
      </c>
      <c r="T12" s="3">
        <v>4</v>
      </c>
    </row>
    <row r="13" spans="1:21" ht="12.75" x14ac:dyDescent="0.2">
      <c r="A13" s="2">
        <v>44213.635779062504</v>
      </c>
      <c r="B13" s="3" t="s">
        <v>388</v>
      </c>
      <c r="C13" s="3" t="s">
        <v>20</v>
      </c>
      <c r="D13" s="3" t="s">
        <v>31</v>
      </c>
      <c r="E13" s="3" t="s">
        <v>22</v>
      </c>
      <c r="F13" s="3" t="s">
        <v>58</v>
      </c>
      <c r="G13" s="3" t="s">
        <v>58</v>
      </c>
      <c r="H13" s="3" t="s">
        <v>36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</row>
    <row r="14" spans="1:21" ht="12.75" x14ac:dyDescent="0.2">
      <c r="A14" s="2">
        <v>44213.641039108799</v>
      </c>
      <c r="B14" s="3" t="s">
        <v>395</v>
      </c>
      <c r="C14" s="3" t="s">
        <v>30</v>
      </c>
      <c r="D14" s="3" t="s">
        <v>29</v>
      </c>
      <c r="E14" s="3" t="s">
        <v>22</v>
      </c>
      <c r="F14" s="3" t="s">
        <v>34</v>
      </c>
      <c r="G14" s="3" t="s">
        <v>39</v>
      </c>
      <c r="H14" s="3" t="s">
        <v>36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3</v>
      </c>
      <c r="S14" s="3">
        <v>4</v>
      </c>
      <c r="T14" s="3">
        <v>5</v>
      </c>
      <c r="U14" s="3" t="s">
        <v>396</v>
      </c>
    </row>
    <row r="15" spans="1:21" ht="12.75" x14ac:dyDescent="0.2">
      <c r="A15" s="2">
        <v>44213.641670370373</v>
      </c>
      <c r="B15" s="3" t="s">
        <v>397</v>
      </c>
      <c r="C15" s="3" t="s">
        <v>30</v>
      </c>
      <c r="D15" s="3" t="s">
        <v>29</v>
      </c>
      <c r="E15" s="3" t="s">
        <v>35</v>
      </c>
      <c r="F15" s="3" t="s">
        <v>46</v>
      </c>
      <c r="G15" s="3" t="s">
        <v>65</v>
      </c>
      <c r="H15" s="3" t="s">
        <v>36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2</v>
      </c>
      <c r="S15" s="3">
        <v>4</v>
      </c>
      <c r="T15" s="3">
        <v>4</v>
      </c>
    </row>
    <row r="16" spans="1:21" ht="12.75" x14ac:dyDescent="0.2">
      <c r="A16" s="2">
        <v>44213.671693379627</v>
      </c>
      <c r="B16" s="3" t="s">
        <v>404</v>
      </c>
      <c r="C16" s="3" t="s">
        <v>30</v>
      </c>
      <c r="D16" s="3" t="s">
        <v>63</v>
      </c>
      <c r="E16" s="3" t="s">
        <v>35</v>
      </c>
      <c r="F16" s="144" t="s">
        <v>34</v>
      </c>
      <c r="G16" s="3" t="s">
        <v>39</v>
      </c>
      <c r="H16" s="3" t="s">
        <v>36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 t="s">
        <v>426</v>
      </c>
    </row>
    <row r="17" spans="1:20" ht="23.25" x14ac:dyDescent="0.2">
      <c r="I17" s="4">
        <f t="shared" ref="I17:T17" si="0">AVERAGE(I2:I16)</f>
        <v>4.8666666666666663</v>
      </c>
      <c r="J17" s="4">
        <f t="shared" si="0"/>
        <v>4.7333333333333334</v>
      </c>
      <c r="K17" s="4">
        <f t="shared" si="0"/>
        <v>4.7333333333333334</v>
      </c>
      <c r="L17" s="4">
        <f t="shared" si="0"/>
        <v>4.666666666666667</v>
      </c>
      <c r="M17" s="4">
        <f t="shared" si="0"/>
        <v>4.7333333333333334</v>
      </c>
      <c r="N17" s="4">
        <f t="shared" si="0"/>
        <v>4.666666666666667</v>
      </c>
      <c r="O17" s="4">
        <f t="shared" si="0"/>
        <v>4.8666666666666663</v>
      </c>
      <c r="P17" s="4">
        <f t="shared" si="0"/>
        <v>4.7333333333333334</v>
      </c>
      <c r="Q17" s="4">
        <f t="shared" si="0"/>
        <v>4.9333333333333336</v>
      </c>
      <c r="R17" s="4">
        <f t="shared" si="0"/>
        <v>3.6</v>
      </c>
      <c r="S17" s="4">
        <f t="shared" si="0"/>
        <v>4.4000000000000004</v>
      </c>
      <c r="T17" s="4">
        <f t="shared" si="0"/>
        <v>4.666666666666667</v>
      </c>
    </row>
    <row r="18" spans="1:20" ht="23.25" x14ac:dyDescent="0.2">
      <c r="I18" s="5">
        <f t="shared" ref="I18:T18" si="1">STDEV(I2:I17)</f>
        <v>0.33993463423951903</v>
      </c>
      <c r="J18" s="5">
        <f t="shared" si="1"/>
        <v>0.44221663871405337</v>
      </c>
      <c r="K18" s="5">
        <f t="shared" si="1"/>
        <v>0.57348835113617536</v>
      </c>
      <c r="L18" s="5">
        <f t="shared" si="1"/>
        <v>0.59628479399993972</v>
      </c>
      <c r="M18" s="5">
        <f t="shared" si="1"/>
        <v>0.44221663871405337</v>
      </c>
      <c r="N18" s="5">
        <f t="shared" si="1"/>
        <v>0.47140452079103162</v>
      </c>
      <c r="O18" s="5">
        <f t="shared" si="1"/>
        <v>0.33993463423951903</v>
      </c>
      <c r="P18" s="5">
        <f t="shared" si="1"/>
        <v>0.44221663871405337</v>
      </c>
      <c r="Q18" s="5">
        <f t="shared" si="1"/>
        <v>0.24944382578492938</v>
      </c>
      <c r="R18" s="5">
        <f t="shared" si="1"/>
        <v>1.3063945294843615</v>
      </c>
      <c r="S18" s="5">
        <f t="shared" si="1"/>
        <v>0.71180521680208586</v>
      </c>
      <c r="T18" s="5">
        <f t="shared" si="1"/>
        <v>0.47140452079103168</v>
      </c>
    </row>
    <row r="19" spans="1:20" ht="23.25" x14ac:dyDescent="0.2">
      <c r="I19" s="6">
        <f t="shared" ref="I19:T19" si="2">AVERAGE(I2:I18)</f>
        <v>4.6003883118180102</v>
      </c>
      <c r="J19" s="6">
        <f t="shared" si="2"/>
        <v>4.4809147042380815</v>
      </c>
      <c r="K19" s="6">
        <f t="shared" si="2"/>
        <v>4.4886365696746768</v>
      </c>
      <c r="L19" s="6">
        <f t="shared" si="2"/>
        <v>4.4272324388627418</v>
      </c>
      <c r="M19" s="6">
        <f t="shared" si="2"/>
        <v>4.4809147042380815</v>
      </c>
      <c r="N19" s="6">
        <f t="shared" si="2"/>
        <v>4.4198865404386884</v>
      </c>
      <c r="O19" s="6">
        <f t="shared" si="2"/>
        <v>4.6003883118180102</v>
      </c>
      <c r="P19" s="6">
        <f t="shared" si="2"/>
        <v>4.4809147042380815</v>
      </c>
      <c r="Q19" s="6">
        <f t="shared" si="2"/>
        <v>4.6578104211246032</v>
      </c>
      <c r="R19" s="6">
        <f t="shared" si="2"/>
        <v>3.4650820311461392</v>
      </c>
      <c r="S19" s="6">
        <f t="shared" si="2"/>
        <v>4.1830473656942413</v>
      </c>
      <c r="T19" s="6">
        <f t="shared" si="2"/>
        <v>4.4198865404386884</v>
      </c>
    </row>
    <row r="20" spans="1:20" ht="23.25" x14ac:dyDescent="0.2">
      <c r="I20" s="7">
        <f t="shared" ref="I20:T20" si="3">STDEV(I2:I16)</f>
        <v>0.35186577527449842</v>
      </c>
      <c r="J20" s="7">
        <f t="shared" si="3"/>
        <v>0.4577377082170635</v>
      </c>
      <c r="K20" s="7">
        <f t="shared" si="3"/>
        <v>0.59361683970466395</v>
      </c>
      <c r="L20" s="7">
        <f t="shared" si="3"/>
        <v>0.61721339984836654</v>
      </c>
      <c r="M20" s="7">
        <f t="shared" si="3"/>
        <v>0.4577377082170635</v>
      </c>
      <c r="N20" s="7">
        <f t="shared" si="3"/>
        <v>0.48795003647426521</v>
      </c>
      <c r="O20" s="7">
        <f t="shared" si="3"/>
        <v>0.35186577527449842</v>
      </c>
      <c r="P20" s="7">
        <f t="shared" si="3"/>
        <v>0.4577377082170635</v>
      </c>
      <c r="Q20" s="7">
        <f t="shared" si="3"/>
        <v>0.2581988897471611</v>
      </c>
      <c r="R20" s="7">
        <f t="shared" si="3"/>
        <v>1.3522468075656264</v>
      </c>
      <c r="S20" s="7">
        <f t="shared" si="3"/>
        <v>0.73678839761300829</v>
      </c>
      <c r="T20" s="7">
        <f t="shared" si="3"/>
        <v>0.48795003647426521</v>
      </c>
    </row>
    <row r="21" spans="1:20" ht="24" x14ac:dyDescent="0.55000000000000004">
      <c r="A21" s="139" t="s">
        <v>187</v>
      </c>
    </row>
    <row r="22" spans="1:20" ht="24" x14ac:dyDescent="0.55000000000000004">
      <c r="A22" s="129" t="s">
        <v>30</v>
      </c>
      <c r="B22" s="130">
        <f>COUNTIF(C2:C16,"หญิง")</f>
        <v>13</v>
      </c>
    </row>
    <row r="23" spans="1:20" ht="24" x14ac:dyDescent="0.55000000000000004">
      <c r="A23" s="129" t="s">
        <v>20</v>
      </c>
      <c r="B23" s="130">
        <f>COUNTIF(C3:C17,"ชาย")</f>
        <v>2</v>
      </c>
    </row>
    <row r="24" spans="1:20" ht="24" x14ac:dyDescent="0.55000000000000004">
      <c r="A24" s="131"/>
      <c r="B24" s="132">
        <f>SUM(B22:B23)</f>
        <v>15</v>
      </c>
    </row>
    <row r="25" spans="1:20" ht="23.25" customHeight="1" x14ac:dyDescent="0.55000000000000004">
      <c r="A25" s="140" t="s">
        <v>188</v>
      </c>
      <c r="B25" s="131"/>
    </row>
    <row r="26" spans="1:20" ht="24" x14ac:dyDescent="0.55000000000000004">
      <c r="A26" s="129" t="s">
        <v>31</v>
      </c>
      <c r="B26" s="130">
        <v>3</v>
      </c>
    </row>
    <row r="27" spans="1:20" ht="24" x14ac:dyDescent="0.55000000000000004">
      <c r="A27" s="129" t="s">
        <v>29</v>
      </c>
      <c r="B27" s="130">
        <v>9</v>
      </c>
    </row>
    <row r="28" spans="1:20" ht="24" x14ac:dyDescent="0.55000000000000004">
      <c r="A28" s="129" t="s">
        <v>21</v>
      </c>
      <c r="B28" s="130">
        <v>2</v>
      </c>
    </row>
    <row r="29" spans="1:20" ht="24" x14ac:dyDescent="0.55000000000000004">
      <c r="A29" s="129" t="s">
        <v>63</v>
      </c>
      <c r="B29" s="130">
        <v>1</v>
      </c>
    </row>
    <row r="30" spans="1:20" ht="24" x14ac:dyDescent="0.55000000000000004">
      <c r="A30" s="133"/>
      <c r="B30" s="132">
        <f>SUM(B26:B29)</f>
        <v>15</v>
      </c>
    </row>
    <row r="31" spans="1:20" ht="25.5" customHeight="1" x14ac:dyDescent="0.55000000000000004">
      <c r="A31" s="141" t="s">
        <v>189</v>
      </c>
      <c r="B31" s="134"/>
    </row>
    <row r="32" spans="1:20" ht="24" x14ac:dyDescent="0.55000000000000004">
      <c r="A32" s="135" t="s">
        <v>35</v>
      </c>
      <c r="B32" s="130">
        <f>COUNTIF(E2:E16,"ปริญญาโท")</f>
        <v>11</v>
      </c>
    </row>
    <row r="33" spans="1:2" ht="24" x14ac:dyDescent="0.55000000000000004">
      <c r="A33" s="135" t="s">
        <v>22</v>
      </c>
      <c r="B33" s="130">
        <f>COUNTIF(E2:E17,"ปริญญาเอก")</f>
        <v>4</v>
      </c>
    </row>
    <row r="34" spans="1:2" ht="24" x14ac:dyDescent="0.55000000000000004">
      <c r="A34" s="133"/>
      <c r="B34" s="132">
        <f>SUM(B32:B33)</f>
        <v>15</v>
      </c>
    </row>
    <row r="35" spans="1:2" ht="24" customHeight="1" x14ac:dyDescent="0.6">
      <c r="A35" s="142" t="s">
        <v>183</v>
      </c>
      <c r="B35" s="134"/>
    </row>
    <row r="36" spans="1:2" ht="24" x14ac:dyDescent="0.55000000000000004">
      <c r="A36" s="136" t="s">
        <v>49</v>
      </c>
      <c r="B36" s="130">
        <f>COUNTIF(F2:F16,"ศึกษาศาสตร์")</f>
        <v>12</v>
      </c>
    </row>
    <row r="37" spans="1:2" ht="24" x14ac:dyDescent="0.55000000000000004">
      <c r="A37" s="136" t="s">
        <v>184</v>
      </c>
      <c r="B37" s="130">
        <f>COUNTIF(F3:F17,"เภสัชศาสตร์")</f>
        <v>1</v>
      </c>
    </row>
    <row r="38" spans="1:2" ht="24" x14ac:dyDescent="0.55000000000000004">
      <c r="A38" s="136" t="s">
        <v>48</v>
      </c>
      <c r="B38" s="130">
        <f>COUNTIF(F2:F18,"สาธารณสุขศาสตร์")</f>
        <v>1</v>
      </c>
    </row>
    <row r="39" spans="1:2" ht="24" x14ac:dyDescent="0.55000000000000004">
      <c r="A39" s="136" t="s">
        <v>186</v>
      </c>
      <c r="B39" s="130">
        <f>COUNTIF(F2:F20,"วิทยาศาสตร์")</f>
        <v>1</v>
      </c>
    </row>
    <row r="40" spans="1:2" ht="24" x14ac:dyDescent="0.55000000000000004">
      <c r="A40" s="145"/>
      <c r="B40" s="132">
        <f>SUM(B36:B39)</f>
        <v>15</v>
      </c>
    </row>
    <row r="41" spans="1:2" ht="24" x14ac:dyDescent="0.55000000000000004">
      <c r="A41" s="143" t="s">
        <v>190</v>
      </c>
      <c r="B41" s="138"/>
    </row>
    <row r="42" spans="1:2" ht="24" x14ac:dyDescent="0.55000000000000004">
      <c r="A42" s="137" t="s">
        <v>58</v>
      </c>
      <c r="B42" s="130">
        <f>COUNTIF(G2:G16,"สาธารณสุขศาสตร์")</f>
        <v>1</v>
      </c>
    </row>
    <row r="43" spans="1:2" ht="24" x14ac:dyDescent="0.55000000000000004">
      <c r="A43" s="137" t="s">
        <v>39</v>
      </c>
      <c r="B43" s="130">
        <f>COUNTIF(G3:G17,"การบริหารการศึกษา")</f>
        <v>12</v>
      </c>
    </row>
    <row r="44" spans="1:2" ht="24" x14ac:dyDescent="0.55000000000000004">
      <c r="A44" s="137" t="s">
        <v>208</v>
      </c>
      <c r="B44" s="130">
        <f>COUNTIF(G2:G18,"เทคโนโลยีสารสนเทศ")</f>
        <v>1</v>
      </c>
    </row>
    <row r="45" spans="1:2" ht="24" x14ac:dyDescent="0.55000000000000004">
      <c r="A45" s="137" t="s">
        <v>65</v>
      </c>
      <c r="B45" s="130">
        <f>COUNTIF(G2:G19,"เภสัชกรรมชุมชน")</f>
        <v>1</v>
      </c>
    </row>
    <row r="46" spans="1:2" ht="21" customHeight="1" x14ac:dyDescent="0.2">
      <c r="B46" s="149">
        <f>SUBTOTAL(9,B42:B45)</f>
        <v>15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50"/>
  <sheetViews>
    <sheetView topLeftCell="S1" zoomScale="166" zoomScaleNormal="166" workbookViewId="0">
      <selection activeCell="U15" sqref="U15"/>
    </sheetView>
  </sheetViews>
  <sheetFormatPr defaultColWidth="14.42578125" defaultRowHeight="12.75" x14ac:dyDescent="0.2"/>
  <cols>
    <col min="1" max="1" width="24" customWidth="1"/>
    <col min="2" max="5" width="21.5703125" customWidth="1"/>
    <col min="6" max="6" width="34.7109375" bestFit="1" customWidth="1"/>
    <col min="7" max="7" width="24.140625" bestFit="1" customWidth="1"/>
    <col min="8" max="26" width="21.5703125" customWidth="1"/>
  </cols>
  <sheetData>
    <row r="1" spans="1:21" x14ac:dyDescent="0.2">
      <c r="A1" s="1" t="s">
        <v>0</v>
      </c>
      <c r="B1" s="1" t="s">
        <v>206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2">
        <v>44213.593348055554</v>
      </c>
      <c r="B2" s="3" t="s">
        <v>234</v>
      </c>
      <c r="C2" s="3" t="s">
        <v>30</v>
      </c>
      <c r="D2" s="3" t="s">
        <v>31</v>
      </c>
      <c r="E2" s="3" t="s">
        <v>35</v>
      </c>
      <c r="F2" s="3" t="s">
        <v>34</v>
      </c>
      <c r="G2" s="144" t="s">
        <v>39</v>
      </c>
      <c r="H2" s="3" t="s">
        <v>43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  <c r="R2" s="3">
        <v>3</v>
      </c>
      <c r="S2" s="3">
        <v>4</v>
      </c>
      <c r="T2" s="3">
        <v>4</v>
      </c>
      <c r="U2" s="3" t="s">
        <v>47</v>
      </c>
    </row>
    <row r="3" spans="1:21" x14ac:dyDescent="0.2">
      <c r="A3" s="2">
        <v>44213.605063831019</v>
      </c>
      <c r="B3" s="3" t="s">
        <v>295</v>
      </c>
      <c r="C3" s="3" t="s">
        <v>20</v>
      </c>
      <c r="D3" s="3" t="s">
        <v>29</v>
      </c>
      <c r="E3" s="3" t="s">
        <v>22</v>
      </c>
      <c r="F3" s="3" t="s">
        <v>34</v>
      </c>
      <c r="G3" s="3" t="s">
        <v>62</v>
      </c>
      <c r="H3" s="3" t="s">
        <v>43</v>
      </c>
      <c r="I3" s="3">
        <v>5</v>
      </c>
      <c r="J3" s="3">
        <v>4</v>
      </c>
      <c r="K3" s="3">
        <v>4</v>
      </c>
      <c r="L3" s="3">
        <v>4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  <c r="U3" s="3" t="s">
        <v>296</v>
      </c>
    </row>
    <row r="4" spans="1:21" x14ac:dyDescent="0.2">
      <c r="A4" s="2">
        <v>44213.608502256946</v>
      </c>
      <c r="B4" s="3" t="s">
        <v>310</v>
      </c>
      <c r="C4" s="3" t="s">
        <v>20</v>
      </c>
      <c r="D4" s="3" t="s">
        <v>29</v>
      </c>
      <c r="E4" s="3" t="s">
        <v>22</v>
      </c>
      <c r="F4" s="3" t="s">
        <v>51</v>
      </c>
      <c r="G4" s="3" t="s">
        <v>52</v>
      </c>
      <c r="H4" s="3" t="s">
        <v>43</v>
      </c>
      <c r="I4" s="3">
        <v>3</v>
      </c>
      <c r="J4" s="3">
        <v>2</v>
      </c>
      <c r="K4" s="3">
        <v>2</v>
      </c>
      <c r="L4" s="3">
        <v>4</v>
      </c>
      <c r="M4" s="3">
        <v>3</v>
      </c>
      <c r="N4" s="3">
        <v>3</v>
      </c>
      <c r="O4" s="3">
        <v>3</v>
      </c>
      <c r="P4" s="3">
        <v>4</v>
      </c>
      <c r="Q4" s="3">
        <v>5</v>
      </c>
      <c r="R4" s="3">
        <v>1</v>
      </c>
      <c r="S4" s="3">
        <v>2</v>
      </c>
      <c r="T4" s="3">
        <v>5</v>
      </c>
      <c r="U4" s="3" t="s">
        <v>311</v>
      </c>
    </row>
    <row r="5" spans="1:21" x14ac:dyDescent="0.2">
      <c r="A5" s="2">
        <v>44213.610350868054</v>
      </c>
      <c r="B5" s="3" t="s">
        <v>318</v>
      </c>
      <c r="C5" s="3" t="s">
        <v>20</v>
      </c>
      <c r="D5" s="3" t="s">
        <v>31</v>
      </c>
      <c r="E5" s="3" t="s">
        <v>35</v>
      </c>
      <c r="F5" s="3" t="s">
        <v>34</v>
      </c>
      <c r="G5" s="3" t="s">
        <v>39</v>
      </c>
      <c r="H5" s="3" t="s">
        <v>43</v>
      </c>
      <c r="I5" s="3">
        <v>5</v>
      </c>
      <c r="J5" s="3">
        <v>4</v>
      </c>
      <c r="K5" s="3">
        <v>5</v>
      </c>
      <c r="L5" s="3">
        <v>5</v>
      </c>
      <c r="M5" s="3">
        <v>4</v>
      </c>
      <c r="N5" s="3">
        <v>5</v>
      </c>
      <c r="O5" s="3">
        <v>5</v>
      </c>
      <c r="P5" s="3">
        <v>4</v>
      </c>
      <c r="Q5" s="3">
        <v>5</v>
      </c>
      <c r="R5" s="3">
        <v>3</v>
      </c>
      <c r="S5" s="3">
        <v>4</v>
      </c>
      <c r="T5" s="3">
        <v>5</v>
      </c>
    </row>
    <row r="6" spans="1:21" x14ac:dyDescent="0.2">
      <c r="A6" s="2">
        <v>44213.61060861111</v>
      </c>
      <c r="B6" s="3" t="s">
        <v>319</v>
      </c>
      <c r="C6" s="3" t="s">
        <v>20</v>
      </c>
      <c r="D6" s="3" t="s">
        <v>29</v>
      </c>
      <c r="E6" s="3" t="s">
        <v>35</v>
      </c>
      <c r="F6" s="3" t="s">
        <v>34</v>
      </c>
      <c r="G6" s="3" t="s">
        <v>320</v>
      </c>
      <c r="H6" s="3" t="s">
        <v>43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  <c r="U6" s="3" t="s">
        <v>416</v>
      </c>
    </row>
    <row r="7" spans="1:21" x14ac:dyDescent="0.2">
      <c r="A7" s="2">
        <v>44213.615493668985</v>
      </c>
      <c r="B7" s="3" t="s">
        <v>337</v>
      </c>
      <c r="C7" s="3" t="s">
        <v>20</v>
      </c>
      <c r="D7" s="3" t="s">
        <v>21</v>
      </c>
      <c r="E7" s="3" t="s">
        <v>35</v>
      </c>
      <c r="F7" s="144" t="s">
        <v>34</v>
      </c>
      <c r="G7" s="3" t="s">
        <v>39</v>
      </c>
      <c r="H7" s="3" t="s">
        <v>43</v>
      </c>
      <c r="I7" s="3">
        <v>5</v>
      </c>
      <c r="J7" s="3">
        <v>5</v>
      </c>
      <c r="K7" s="3">
        <v>5</v>
      </c>
      <c r="L7" s="3">
        <v>4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3</v>
      </c>
      <c r="S7" s="3">
        <v>5</v>
      </c>
      <c r="T7" s="3">
        <v>4</v>
      </c>
      <c r="U7" s="3" t="s">
        <v>417</v>
      </c>
    </row>
    <row r="8" spans="1:21" x14ac:dyDescent="0.2">
      <c r="A8" s="2">
        <v>44213.615782418987</v>
      </c>
      <c r="B8" s="3" t="s">
        <v>339</v>
      </c>
      <c r="C8" s="3" t="s">
        <v>30</v>
      </c>
      <c r="D8" s="3" t="s">
        <v>29</v>
      </c>
      <c r="E8" s="3" t="s">
        <v>35</v>
      </c>
      <c r="F8" s="3" t="s">
        <v>34</v>
      </c>
      <c r="G8" s="3" t="s">
        <v>39</v>
      </c>
      <c r="H8" s="3" t="s">
        <v>43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2</v>
      </c>
      <c r="S8" s="3">
        <v>4</v>
      </c>
      <c r="T8" s="3">
        <v>4</v>
      </c>
    </row>
    <row r="9" spans="1:21" x14ac:dyDescent="0.2">
      <c r="A9" s="2">
        <v>44213.616242361109</v>
      </c>
      <c r="B9" s="3" t="s">
        <v>342</v>
      </c>
      <c r="C9" s="3" t="s">
        <v>20</v>
      </c>
      <c r="D9" s="3" t="s">
        <v>31</v>
      </c>
      <c r="E9" s="3" t="s">
        <v>35</v>
      </c>
      <c r="F9" s="144" t="s">
        <v>34</v>
      </c>
      <c r="G9" s="3" t="s">
        <v>39</v>
      </c>
      <c r="H9" s="3" t="s">
        <v>43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3</v>
      </c>
      <c r="S9" s="3">
        <v>5</v>
      </c>
      <c r="T9" s="3">
        <v>5</v>
      </c>
    </row>
    <row r="10" spans="1:21" x14ac:dyDescent="0.2">
      <c r="A10" s="2">
        <v>44213.61805824074</v>
      </c>
      <c r="B10" s="3" t="s">
        <v>352</v>
      </c>
      <c r="C10" s="3" t="s">
        <v>30</v>
      </c>
      <c r="D10" s="3" t="s">
        <v>29</v>
      </c>
      <c r="E10" s="3" t="s">
        <v>22</v>
      </c>
      <c r="F10" s="3" t="s">
        <v>51</v>
      </c>
      <c r="G10" s="3" t="s">
        <v>52</v>
      </c>
      <c r="H10" s="3" t="s">
        <v>43</v>
      </c>
      <c r="I10" s="3">
        <v>4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3</v>
      </c>
      <c r="S10" s="3">
        <v>4</v>
      </c>
      <c r="T10" s="3">
        <v>4</v>
      </c>
    </row>
    <row r="11" spans="1:21" x14ac:dyDescent="0.2">
      <c r="A11" s="2">
        <v>44213.618345694442</v>
      </c>
      <c r="B11" s="3" t="s">
        <v>353</v>
      </c>
      <c r="C11" s="3" t="s">
        <v>30</v>
      </c>
      <c r="D11" s="3" t="s">
        <v>31</v>
      </c>
      <c r="E11" s="3" t="s">
        <v>35</v>
      </c>
      <c r="F11" s="3" t="s">
        <v>34</v>
      </c>
      <c r="G11" s="3" t="s">
        <v>39</v>
      </c>
      <c r="H11" s="3" t="s">
        <v>43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</row>
    <row r="12" spans="1:21" x14ac:dyDescent="0.2">
      <c r="A12" s="2">
        <v>44213.618863032403</v>
      </c>
      <c r="B12" s="3" t="s">
        <v>356</v>
      </c>
      <c r="C12" s="3" t="s">
        <v>30</v>
      </c>
      <c r="D12" s="3" t="s">
        <v>31</v>
      </c>
      <c r="E12" s="3" t="s">
        <v>35</v>
      </c>
      <c r="F12" s="3" t="s">
        <v>357</v>
      </c>
      <c r="G12" s="3" t="s">
        <v>42</v>
      </c>
      <c r="H12" s="3" t="s">
        <v>43</v>
      </c>
      <c r="I12" s="3">
        <v>4</v>
      </c>
      <c r="J12" s="3">
        <v>5</v>
      </c>
      <c r="K12" s="3">
        <v>5</v>
      </c>
      <c r="L12" s="3">
        <v>5</v>
      </c>
      <c r="M12" s="3">
        <v>4</v>
      </c>
      <c r="N12" s="3">
        <v>3</v>
      </c>
      <c r="O12" s="3">
        <v>4</v>
      </c>
      <c r="P12" s="3">
        <v>4</v>
      </c>
      <c r="Q12" s="3">
        <v>5</v>
      </c>
      <c r="R12" s="3">
        <v>3</v>
      </c>
      <c r="S12" s="3">
        <v>4</v>
      </c>
      <c r="T12" s="3">
        <v>4</v>
      </c>
      <c r="U12" s="3" t="s">
        <v>420</v>
      </c>
    </row>
    <row r="13" spans="1:21" x14ac:dyDescent="0.2">
      <c r="A13" s="2">
        <v>44213.619919039353</v>
      </c>
      <c r="B13" s="3" t="s">
        <v>360</v>
      </c>
      <c r="C13" s="3" t="s">
        <v>30</v>
      </c>
      <c r="D13" s="3" t="s">
        <v>29</v>
      </c>
      <c r="E13" s="3" t="s">
        <v>22</v>
      </c>
      <c r="F13" s="3" t="s">
        <v>34</v>
      </c>
      <c r="G13" s="3" t="s">
        <v>62</v>
      </c>
      <c r="H13" s="3" t="s">
        <v>43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5</v>
      </c>
      <c r="P13" s="3">
        <v>5</v>
      </c>
      <c r="Q13" s="3">
        <v>5</v>
      </c>
      <c r="R13" s="3">
        <v>3</v>
      </c>
      <c r="S13" s="3">
        <v>4</v>
      </c>
      <c r="T13" s="3">
        <v>4</v>
      </c>
    </row>
    <row r="14" spans="1:21" x14ac:dyDescent="0.2">
      <c r="A14" s="2">
        <v>44213.622002083328</v>
      </c>
      <c r="B14" s="3" t="s">
        <v>365</v>
      </c>
      <c r="C14" s="3" t="s">
        <v>30</v>
      </c>
      <c r="D14" s="3" t="s">
        <v>29</v>
      </c>
      <c r="E14" s="3" t="s">
        <v>22</v>
      </c>
      <c r="F14" s="3" t="s">
        <v>34</v>
      </c>
      <c r="G14" s="144" t="s">
        <v>39</v>
      </c>
      <c r="H14" s="3" t="s">
        <v>43</v>
      </c>
      <c r="I14" s="3">
        <v>5</v>
      </c>
      <c r="J14" s="3">
        <v>5</v>
      </c>
      <c r="K14" s="3">
        <v>5</v>
      </c>
      <c r="L14" s="3">
        <v>4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4</v>
      </c>
      <c r="S14" s="3">
        <v>5</v>
      </c>
      <c r="T14" s="3">
        <v>5</v>
      </c>
    </row>
    <row r="15" spans="1:21" x14ac:dyDescent="0.2">
      <c r="A15" s="2">
        <v>44213.623289398151</v>
      </c>
      <c r="B15" s="3" t="s">
        <v>366</v>
      </c>
      <c r="C15" s="3" t="s">
        <v>30</v>
      </c>
      <c r="D15" s="3" t="s">
        <v>21</v>
      </c>
      <c r="E15" s="3" t="s">
        <v>22</v>
      </c>
      <c r="F15" s="3" t="s">
        <v>58</v>
      </c>
      <c r="G15" s="3" t="s">
        <v>58</v>
      </c>
      <c r="H15" s="3" t="s">
        <v>43</v>
      </c>
      <c r="I15" s="3">
        <v>4</v>
      </c>
      <c r="J15" s="3">
        <v>5</v>
      </c>
      <c r="K15" s="3">
        <v>4</v>
      </c>
      <c r="L15" s="3">
        <v>5</v>
      </c>
      <c r="M15" s="3">
        <v>4</v>
      </c>
      <c r="N15" s="3">
        <v>4</v>
      </c>
      <c r="O15" s="3">
        <v>5</v>
      </c>
      <c r="P15" s="3">
        <v>4</v>
      </c>
      <c r="Q15" s="3">
        <v>5</v>
      </c>
      <c r="R15" s="3">
        <v>3</v>
      </c>
      <c r="S15" s="3">
        <v>4</v>
      </c>
      <c r="T15" s="3">
        <v>4</v>
      </c>
      <c r="U15" s="3" t="s">
        <v>421</v>
      </c>
    </row>
    <row r="16" spans="1:21" x14ac:dyDescent="0.2">
      <c r="A16" s="2">
        <v>44213.628290046297</v>
      </c>
      <c r="B16" s="3" t="s">
        <v>374</v>
      </c>
      <c r="C16" s="3" t="s">
        <v>20</v>
      </c>
      <c r="D16" s="3" t="s">
        <v>29</v>
      </c>
      <c r="E16" s="3" t="s">
        <v>35</v>
      </c>
      <c r="F16" s="3" t="s">
        <v>34</v>
      </c>
      <c r="G16" s="144" t="s">
        <v>39</v>
      </c>
      <c r="H16" s="3" t="s">
        <v>43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</row>
    <row r="17" spans="1:21" x14ac:dyDescent="0.2">
      <c r="A17" s="2">
        <v>44213.633070995369</v>
      </c>
      <c r="B17" s="3" t="s">
        <v>384</v>
      </c>
      <c r="C17" s="3" t="s">
        <v>30</v>
      </c>
      <c r="D17" s="3" t="s">
        <v>31</v>
      </c>
      <c r="E17" s="3" t="s">
        <v>35</v>
      </c>
      <c r="F17" s="144" t="s">
        <v>34</v>
      </c>
      <c r="G17" s="3" t="s">
        <v>320</v>
      </c>
      <c r="H17" s="3" t="s">
        <v>43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1</v>
      </c>
      <c r="S17" s="3">
        <v>3</v>
      </c>
      <c r="T17" s="3">
        <v>3</v>
      </c>
    </row>
    <row r="18" spans="1:21" x14ac:dyDescent="0.2">
      <c r="A18" s="2">
        <v>44213.64665357639</v>
      </c>
      <c r="B18" s="3" t="s">
        <v>399</v>
      </c>
      <c r="C18" s="3" t="s">
        <v>20</v>
      </c>
      <c r="D18" s="3" t="s">
        <v>31</v>
      </c>
      <c r="E18" s="3" t="s">
        <v>35</v>
      </c>
      <c r="F18" s="3" t="s">
        <v>34</v>
      </c>
      <c r="G18" s="3" t="s">
        <v>39</v>
      </c>
      <c r="H18" s="3" t="s">
        <v>43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 t="s">
        <v>47</v>
      </c>
    </row>
    <row r="19" spans="1:21" x14ac:dyDescent="0.2">
      <c r="A19" s="2">
        <v>44213.666632777778</v>
      </c>
      <c r="B19" s="3" t="s">
        <v>402</v>
      </c>
      <c r="C19" s="3" t="s">
        <v>30</v>
      </c>
      <c r="D19" s="3" t="s">
        <v>21</v>
      </c>
      <c r="E19" s="3" t="s">
        <v>22</v>
      </c>
      <c r="F19" s="3" t="s">
        <v>34</v>
      </c>
      <c r="G19" s="3" t="s">
        <v>62</v>
      </c>
      <c r="H19" s="3" t="s">
        <v>43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</row>
    <row r="20" spans="1:21" ht="23.25" x14ac:dyDescent="0.2">
      <c r="I20" s="4">
        <f t="shared" ref="I20:T20" si="0">AVERAGE(I2:I19)</f>
        <v>4.5294117647058822</v>
      </c>
      <c r="J20" s="4">
        <f t="shared" si="0"/>
        <v>4.5555555555555554</v>
      </c>
      <c r="K20" s="4">
        <f t="shared" si="0"/>
        <v>4.5555555555555554</v>
      </c>
      <c r="L20" s="4">
        <f t="shared" si="0"/>
        <v>4.6111111111111107</v>
      </c>
      <c r="M20" s="4">
        <f t="shared" si="0"/>
        <v>4.5555555555555554</v>
      </c>
      <c r="N20" s="4">
        <f t="shared" si="0"/>
        <v>4.5555555555555554</v>
      </c>
      <c r="O20" s="4">
        <f t="shared" si="0"/>
        <v>4.7222222222222223</v>
      </c>
      <c r="P20" s="4">
        <f t="shared" si="0"/>
        <v>4.666666666666667</v>
      </c>
      <c r="Q20" s="4">
        <f t="shared" si="0"/>
        <v>4.8888888888888893</v>
      </c>
      <c r="R20" s="4">
        <f t="shared" si="0"/>
        <v>3.3888888888888888</v>
      </c>
      <c r="S20" s="4">
        <f t="shared" si="0"/>
        <v>4.2777777777777777</v>
      </c>
      <c r="T20" s="4">
        <f t="shared" si="0"/>
        <v>4.4444444444444446</v>
      </c>
    </row>
    <row r="21" spans="1:21" ht="23.25" x14ac:dyDescent="0.2">
      <c r="I21" s="5">
        <f t="shared" ref="I21:T21" si="1">STDEV(I2:I20)</f>
        <v>0.60562530241099788</v>
      </c>
      <c r="J21" s="5">
        <f t="shared" si="1"/>
        <v>0.76173940004455887</v>
      </c>
      <c r="K21" s="5">
        <f t="shared" si="1"/>
        <v>0.76173940004455887</v>
      </c>
      <c r="L21" s="5">
        <f t="shared" si="1"/>
        <v>0.48749802152178096</v>
      </c>
      <c r="M21" s="5">
        <f t="shared" si="1"/>
        <v>0.59835164523716511</v>
      </c>
      <c r="N21" s="5">
        <f t="shared" si="1"/>
        <v>0.68493488921877332</v>
      </c>
      <c r="O21" s="5">
        <f t="shared" si="1"/>
        <v>0.5583264233956009</v>
      </c>
      <c r="P21" s="5">
        <f t="shared" si="1"/>
        <v>0.47140452079103157</v>
      </c>
      <c r="Q21" s="5">
        <f t="shared" si="1"/>
        <v>0.31426968052735438</v>
      </c>
      <c r="R21" s="5">
        <f t="shared" si="1"/>
        <v>1.2533904636309425</v>
      </c>
      <c r="S21" s="5">
        <f t="shared" si="1"/>
        <v>0.80315734971116559</v>
      </c>
      <c r="T21" s="5">
        <f t="shared" si="1"/>
        <v>0.59835164523717033</v>
      </c>
    </row>
    <row r="22" spans="1:21" ht="23.25" x14ac:dyDescent="0.2">
      <c r="I22" s="6">
        <f t="shared" ref="I22:T22" si="2">AVERAGE(I2:I21)</f>
        <v>4.3228966877429942</v>
      </c>
      <c r="J22" s="6">
        <f t="shared" si="2"/>
        <v>4.3658647477800061</v>
      </c>
      <c r="K22" s="6">
        <f t="shared" si="2"/>
        <v>4.3658647477800061</v>
      </c>
      <c r="L22" s="6">
        <f t="shared" si="2"/>
        <v>4.4049304566316447</v>
      </c>
      <c r="M22" s="6">
        <f t="shared" si="2"/>
        <v>4.357695360039636</v>
      </c>
      <c r="N22" s="6">
        <f t="shared" si="2"/>
        <v>4.3620245222387162</v>
      </c>
      <c r="O22" s="6">
        <f t="shared" si="2"/>
        <v>4.5140274322808915</v>
      </c>
      <c r="P22" s="6">
        <f t="shared" si="2"/>
        <v>4.4569035593728845</v>
      </c>
      <c r="Q22" s="6">
        <f t="shared" si="2"/>
        <v>4.6601579284708121</v>
      </c>
      <c r="R22" s="6">
        <f t="shared" si="2"/>
        <v>3.2821139676259912</v>
      </c>
      <c r="S22" s="6">
        <f t="shared" si="2"/>
        <v>4.1040467563744469</v>
      </c>
      <c r="T22" s="6">
        <f t="shared" si="2"/>
        <v>4.2521398044840808</v>
      </c>
    </row>
    <row r="23" spans="1:21" ht="23.25" x14ac:dyDescent="0.2">
      <c r="I23" s="7">
        <f t="shared" ref="I23:T23" si="3">STDEV(I2:I19)</f>
        <v>0.62426427284679842</v>
      </c>
      <c r="J23" s="7">
        <f t="shared" si="3"/>
        <v>0.78382337612967434</v>
      </c>
      <c r="K23" s="7">
        <f t="shared" si="3"/>
        <v>0.78382337612967434</v>
      </c>
      <c r="L23" s="7">
        <f t="shared" si="3"/>
        <v>0.50163132570454982</v>
      </c>
      <c r="M23" s="7">
        <f t="shared" si="3"/>
        <v>0.61569876345519992</v>
      </c>
      <c r="N23" s="7">
        <f t="shared" si="3"/>
        <v>0.70479218649456632</v>
      </c>
      <c r="O23" s="7">
        <f t="shared" si="3"/>
        <v>0.57451314996014036</v>
      </c>
      <c r="P23" s="7">
        <f t="shared" si="3"/>
        <v>0.48507125007266594</v>
      </c>
      <c r="Q23" s="7">
        <f t="shared" si="3"/>
        <v>0.32338083338177731</v>
      </c>
      <c r="R23" s="7">
        <f t="shared" si="3"/>
        <v>1.2897281468629183</v>
      </c>
      <c r="S23" s="7">
        <f t="shared" si="3"/>
        <v>0.82644209473363039</v>
      </c>
      <c r="T23" s="7">
        <f t="shared" si="3"/>
        <v>0.61569876345519992</v>
      </c>
    </row>
    <row r="24" spans="1:21" ht="24" x14ac:dyDescent="0.55000000000000004">
      <c r="A24" s="139" t="s">
        <v>187</v>
      </c>
    </row>
    <row r="25" spans="1:21" ht="24" x14ac:dyDescent="0.55000000000000004">
      <c r="A25" s="129" t="s">
        <v>30</v>
      </c>
      <c r="B25" s="130">
        <f>COUNTIF(C2:C19,"หญิง")</f>
        <v>10</v>
      </c>
    </row>
    <row r="26" spans="1:21" ht="24" x14ac:dyDescent="0.55000000000000004">
      <c r="A26" s="129" t="s">
        <v>20</v>
      </c>
      <c r="B26" s="130">
        <f>COUNTIF(C2:C20,"ชาย")</f>
        <v>8</v>
      </c>
    </row>
    <row r="27" spans="1:21" ht="24" x14ac:dyDescent="0.55000000000000004">
      <c r="A27" s="131"/>
      <c r="B27" s="132">
        <f>SUM(B25:B26)</f>
        <v>18</v>
      </c>
    </row>
    <row r="28" spans="1:21" ht="23.25" customHeight="1" x14ac:dyDescent="0.55000000000000004">
      <c r="A28" s="140" t="s">
        <v>188</v>
      </c>
      <c r="B28" s="131"/>
    </row>
    <row r="29" spans="1:21" ht="24" x14ac:dyDescent="0.55000000000000004">
      <c r="A29" s="129" t="s">
        <v>31</v>
      </c>
      <c r="B29" s="130">
        <v>7</v>
      </c>
    </row>
    <row r="30" spans="1:21" ht="24" x14ac:dyDescent="0.55000000000000004">
      <c r="A30" s="129" t="s">
        <v>29</v>
      </c>
      <c r="B30" s="130">
        <v>8</v>
      </c>
    </row>
    <row r="31" spans="1:21" ht="24" x14ac:dyDescent="0.55000000000000004">
      <c r="A31" s="129" t="s">
        <v>21</v>
      </c>
      <c r="B31" s="130">
        <v>3</v>
      </c>
    </row>
    <row r="32" spans="1:21" ht="24" x14ac:dyDescent="0.55000000000000004">
      <c r="A32" s="133"/>
      <c r="B32" s="132">
        <f>SUM(B29:B31)</f>
        <v>18</v>
      </c>
    </row>
    <row r="33" spans="1:2" ht="25.5" customHeight="1" x14ac:dyDescent="0.55000000000000004">
      <c r="A33" s="141" t="s">
        <v>189</v>
      </c>
      <c r="B33" s="134"/>
    </row>
    <row r="34" spans="1:2" ht="24" x14ac:dyDescent="0.55000000000000004">
      <c r="A34" s="135" t="s">
        <v>35</v>
      </c>
      <c r="B34" s="130">
        <f>COUNTIF(E2:E19,"ปริญญาโท")</f>
        <v>11</v>
      </c>
    </row>
    <row r="35" spans="1:2" ht="24" x14ac:dyDescent="0.55000000000000004">
      <c r="A35" s="135" t="s">
        <v>22</v>
      </c>
      <c r="B35" s="130">
        <f>COUNTIF(E3:E20,"ปริญญาเอก")</f>
        <v>7</v>
      </c>
    </row>
    <row r="36" spans="1:2" ht="24" x14ac:dyDescent="0.55000000000000004">
      <c r="A36" s="133"/>
      <c r="B36" s="132">
        <f>SUM(B34:B35)</f>
        <v>18</v>
      </c>
    </row>
    <row r="37" spans="1:2" ht="24" customHeight="1" x14ac:dyDescent="0.6">
      <c r="A37" s="142" t="s">
        <v>183</v>
      </c>
      <c r="B37" s="134"/>
    </row>
    <row r="38" spans="1:2" ht="24" x14ac:dyDescent="0.55000000000000004">
      <c r="A38" s="135" t="s">
        <v>357</v>
      </c>
      <c r="B38" s="130">
        <f>COUNTIF(F2:F19,"เกษตรศาสตร์ ทรัพยากรธรรมชาติ และสิ่งแวดล้อม")</f>
        <v>1</v>
      </c>
    </row>
    <row r="39" spans="1:2" ht="24" x14ac:dyDescent="0.55000000000000004">
      <c r="A39" s="136" t="s">
        <v>49</v>
      </c>
      <c r="B39" s="130">
        <f>COUNTIF(F2:F20,"ศึกษาศาสตร์")</f>
        <v>14</v>
      </c>
    </row>
    <row r="40" spans="1:2" ht="24" x14ac:dyDescent="0.55000000000000004">
      <c r="A40" s="136" t="s">
        <v>48</v>
      </c>
      <c r="B40" s="130">
        <f>COUNTIF(F2:F22,"สาธารณสุขศาสตร์")</f>
        <v>1</v>
      </c>
    </row>
    <row r="41" spans="1:2" ht="24" x14ac:dyDescent="0.55000000000000004">
      <c r="A41" s="136" t="s">
        <v>64</v>
      </c>
      <c r="B41" s="130">
        <f>COUNTIF(F2:F23,"สังคมศาสตร์")</f>
        <v>2</v>
      </c>
    </row>
    <row r="42" spans="1:2" ht="24" x14ac:dyDescent="0.55000000000000004">
      <c r="A42" s="145"/>
      <c r="B42" s="132">
        <f>SUM(B38:B41)</f>
        <v>18</v>
      </c>
    </row>
    <row r="43" spans="1:2" ht="24" x14ac:dyDescent="0.55000000000000004">
      <c r="A43" s="143" t="s">
        <v>190</v>
      </c>
      <c r="B43" s="138"/>
    </row>
    <row r="44" spans="1:2" ht="24" x14ac:dyDescent="0.55000000000000004">
      <c r="A44" s="137" t="s">
        <v>62</v>
      </c>
      <c r="B44" s="130">
        <f>COUNTIF(G2:G19,"วิจัยและประเมินทางการศึกษา")</f>
        <v>3</v>
      </c>
    </row>
    <row r="45" spans="1:2" ht="24" x14ac:dyDescent="0.55000000000000004">
      <c r="A45" s="137" t="s">
        <v>52</v>
      </c>
      <c r="B45" s="130">
        <f>COUNTIF(G2:G20,"รัฐศาสตร์")</f>
        <v>2</v>
      </c>
    </row>
    <row r="46" spans="1:2" ht="24" x14ac:dyDescent="0.55000000000000004">
      <c r="A46" s="137" t="s">
        <v>39</v>
      </c>
      <c r="B46" s="130">
        <f>COUNTIF(G2:G21,"การบริหารการศึกษา")</f>
        <v>9</v>
      </c>
    </row>
    <row r="47" spans="1:2" ht="24" x14ac:dyDescent="0.55000000000000004">
      <c r="A47" s="137" t="s">
        <v>42</v>
      </c>
      <c r="B47" s="130">
        <f>COUNTIF(G2:G23,"สัตวศาสตร์")</f>
        <v>1</v>
      </c>
    </row>
    <row r="48" spans="1:2" ht="24" x14ac:dyDescent="0.55000000000000004">
      <c r="A48" s="147" t="s">
        <v>58</v>
      </c>
      <c r="B48" s="130">
        <f>COUNTIF(G2:G24,"สาธารณสุขศาสตร์")</f>
        <v>1</v>
      </c>
    </row>
    <row r="49" spans="1:2" ht="24" x14ac:dyDescent="0.55000000000000004">
      <c r="A49" s="148" t="s">
        <v>320</v>
      </c>
      <c r="B49" s="130">
        <f>COUNTIF(G2:G25,"สังคมศึกษา")</f>
        <v>2</v>
      </c>
    </row>
    <row r="50" spans="1:2" ht="21" customHeight="1" x14ac:dyDescent="0.2">
      <c r="B50" s="161">
        <f>SUBTOTAL(9,B44:B49)</f>
        <v>18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92"/>
  <sheetViews>
    <sheetView topLeftCell="O1" zoomScale="80" zoomScaleNormal="80" workbookViewId="0">
      <selection activeCell="U35" sqref="U35"/>
    </sheetView>
  </sheetViews>
  <sheetFormatPr defaultColWidth="14.42578125" defaultRowHeight="12.75" x14ac:dyDescent="0.2"/>
  <cols>
    <col min="1" max="1" width="24" customWidth="1"/>
    <col min="2" max="5" width="21.5703125" customWidth="1"/>
    <col min="6" max="6" width="57.5703125" bestFit="1" customWidth="1"/>
    <col min="7" max="7" width="65.5703125" bestFit="1" customWidth="1"/>
    <col min="8" max="26" width="21.5703125" customWidth="1"/>
  </cols>
  <sheetData>
    <row r="1" spans="1:21" x14ac:dyDescent="0.2">
      <c r="A1" s="1" t="s">
        <v>0</v>
      </c>
      <c r="B1" s="1" t="s">
        <v>206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2">
        <v>44213.547737800924</v>
      </c>
      <c r="B2" s="3" t="s">
        <v>211</v>
      </c>
      <c r="C2" s="3" t="s">
        <v>30</v>
      </c>
      <c r="D2" s="3" t="s">
        <v>31</v>
      </c>
      <c r="E2" s="3" t="s">
        <v>35</v>
      </c>
      <c r="F2" s="3" t="s">
        <v>34</v>
      </c>
      <c r="G2" s="3" t="s">
        <v>39</v>
      </c>
      <c r="H2" s="3" t="s">
        <v>40</v>
      </c>
      <c r="I2" s="3">
        <v>4</v>
      </c>
      <c r="J2" s="3">
        <v>3</v>
      </c>
      <c r="K2" s="3">
        <v>3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4</v>
      </c>
      <c r="S2" s="3">
        <v>4</v>
      </c>
      <c r="T2" s="3">
        <v>4</v>
      </c>
    </row>
    <row r="3" spans="1:21" x14ac:dyDescent="0.2">
      <c r="A3" s="2">
        <v>44213.579507187504</v>
      </c>
      <c r="B3" s="3" t="s">
        <v>212</v>
      </c>
      <c r="C3" s="3" t="s">
        <v>20</v>
      </c>
      <c r="D3" s="3" t="s">
        <v>21</v>
      </c>
      <c r="E3" s="3" t="s">
        <v>22</v>
      </c>
      <c r="F3" s="3" t="s">
        <v>34</v>
      </c>
      <c r="G3" s="3" t="s">
        <v>39</v>
      </c>
      <c r="H3" s="3" t="s">
        <v>40</v>
      </c>
      <c r="I3" s="3">
        <v>4</v>
      </c>
      <c r="J3" s="3">
        <v>5</v>
      </c>
      <c r="K3" s="3">
        <v>5</v>
      </c>
      <c r="L3" s="3">
        <v>4</v>
      </c>
      <c r="M3" s="3">
        <v>5</v>
      </c>
      <c r="N3" s="3">
        <v>5</v>
      </c>
      <c r="O3" s="3">
        <v>4</v>
      </c>
      <c r="P3" s="3">
        <v>5</v>
      </c>
      <c r="Q3" s="3">
        <v>4</v>
      </c>
      <c r="R3" s="3">
        <v>3</v>
      </c>
      <c r="S3" s="3">
        <v>4</v>
      </c>
      <c r="T3" s="3">
        <v>4</v>
      </c>
      <c r="U3" s="3" t="s">
        <v>406</v>
      </c>
    </row>
    <row r="4" spans="1:21" x14ac:dyDescent="0.2">
      <c r="A4" s="2">
        <v>44213.580098599537</v>
      </c>
      <c r="B4" s="3" t="s">
        <v>214</v>
      </c>
      <c r="C4" s="3" t="s">
        <v>20</v>
      </c>
      <c r="D4" s="3" t="s">
        <v>29</v>
      </c>
      <c r="E4" s="3" t="s">
        <v>35</v>
      </c>
      <c r="F4" s="3" t="s">
        <v>34</v>
      </c>
      <c r="G4" s="3" t="s">
        <v>39</v>
      </c>
      <c r="H4" s="3" t="s">
        <v>40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 t="s">
        <v>47</v>
      </c>
    </row>
    <row r="5" spans="1:21" x14ac:dyDescent="0.2">
      <c r="A5" s="2">
        <v>44213.582913981481</v>
      </c>
      <c r="B5" s="3" t="s">
        <v>215</v>
      </c>
      <c r="C5" s="3" t="s">
        <v>30</v>
      </c>
      <c r="D5" s="3" t="s">
        <v>31</v>
      </c>
      <c r="E5" s="3" t="s">
        <v>35</v>
      </c>
      <c r="F5" s="144" t="s">
        <v>37</v>
      </c>
      <c r="G5" s="3" t="s">
        <v>60</v>
      </c>
      <c r="H5" s="3" t="s">
        <v>40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>
        <v>5</v>
      </c>
      <c r="S5" s="3">
        <v>5</v>
      </c>
      <c r="T5" s="3">
        <v>5</v>
      </c>
    </row>
    <row r="6" spans="1:21" x14ac:dyDescent="0.2">
      <c r="A6" s="2">
        <v>44213.583986840276</v>
      </c>
      <c r="B6" s="3" t="s">
        <v>217</v>
      </c>
      <c r="C6" s="3" t="s">
        <v>30</v>
      </c>
      <c r="D6" s="3" t="s">
        <v>29</v>
      </c>
      <c r="E6" s="3" t="s">
        <v>22</v>
      </c>
      <c r="F6" s="3" t="s">
        <v>23</v>
      </c>
      <c r="G6" s="3" t="s">
        <v>218</v>
      </c>
      <c r="H6" s="3" t="s">
        <v>40</v>
      </c>
      <c r="I6" s="3">
        <v>5</v>
      </c>
      <c r="J6" s="3">
        <v>3</v>
      </c>
      <c r="K6" s="3">
        <v>4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3</v>
      </c>
      <c r="S6" s="3">
        <v>4</v>
      </c>
      <c r="T6" s="3">
        <v>5</v>
      </c>
    </row>
    <row r="7" spans="1:21" x14ac:dyDescent="0.2">
      <c r="A7" s="2">
        <v>44213.584559849536</v>
      </c>
      <c r="B7" s="3" t="s">
        <v>219</v>
      </c>
      <c r="C7" s="3" t="s">
        <v>30</v>
      </c>
      <c r="D7" s="3" t="s">
        <v>31</v>
      </c>
      <c r="E7" s="3" t="s">
        <v>35</v>
      </c>
      <c r="F7" s="3" t="s">
        <v>57</v>
      </c>
      <c r="G7" s="3" t="s">
        <v>61</v>
      </c>
      <c r="H7" s="3" t="s">
        <v>40</v>
      </c>
      <c r="I7" s="3">
        <v>5</v>
      </c>
      <c r="J7" s="3">
        <v>5</v>
      </c>
      <c r="K7" s="3">
        <v>5</v>
      </c>
      <c r="L7" s="3">
        <v>4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2</v>
      </c>
      <c r="S7" s="3">
        <v>4</v>
      </c>
      <c r="T7" s="3">
        <v>4</v>
      </c>
      <c r="U7" s="3" t="s">
        <v>47</v>
      </c>
    </row>
    <row r="8" spans="1:21" x14ac:dyDescent="0.2">
      <c r="A8" s="2">
        <v>44213.586146689813</v>
      </c>
      <c r="B8" s="3" t="s">
        <v>222</v>
      </c>
      <c r="C8" s="3" t="s">
        <v>30</v>
      </c>
      <c r="D8" s="3" t="s">
        <v>31</v>
      </c>
      <c r="E8" s="3" t="s">
        <v>35</v>
      </c>
      <c r="F8" s="3" t="s">
        <v>57</v>
      </c>
      <c r="G8" s="3" t="s">
        <v>61</v>
      </c>
      <c r="H8" s="3" t="s">
        <v>40</v>
      </c>
      <c r="I8" s="3">
        <v>5</v>
      </c>
      <c r="J8" s="3">
        <v>5</v>
      </c>
      <c r="K8" s="3">
        <v>4</v>
      </c>
      <c r="L8" s="3">
        <v>4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3</v>
      </c>
      <c r="S8" s="3">
        <v>5</v>
      </c>
      <c r="T8" s="3">
        <v>5</v>
      </c>
      <c r="U8" s="3" t="s">
        <v>47</v>
      </c>
    </row>
    <row r="9" spans="1:21" x14ac:dyDescent="0.2">
      <c r="A9" s="2">
        <v>44213.586628900463</v>
      </c>
      <c r="B9" s="3" t="s">
        <v>223</v>
      </c>
      <c r="C9" s="3" t="s">
        <v>20</v>
      </c>
      <c r="D9" s="3" t="s">
        <v>31</v>
      </c>
      <c r="E9" s="3" t="s">
        <v>35</v>
      </c>
      <c r="F9" s="3" t="s">
        <v>34</v>
      </c>
      <c r="G9" s="3" t="s">
        <v>39</v>
      </c>
      <c r="H9" s="3" t="s">
        <v>40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 t="s">
        <v>47</v>
      </c>
    </row>
    <row r="10" spans="1:21" x14ac:dyDescent="0.2">
      <c r="A10" s="2">
        <v>44213.588260868055</v>
      </c>
      <c r="B10" s="3" t="s">
        <v>224</v>
      </c>
      <c r="C10" s="3" t="s">
        <v>30</v>
      </c>
      <c r="D10" s="3" t="s">
        <v>31</v>
      </c>
      <c r="E10" s="3" t="s">
        <v>35</v>
      </c>
      <c r="F10" s="3" t="s">
        <v>331</v>
      </c>
      <c r="G10" s="3" t="s">
        <v>33</v>
      </c>
      <c r="H10" s="3" t="s">
        <v>40</v>
      </c>
      <c r="I10" s="3">
        <v>5</v>
      </c>
      <c r="J10" s="3">
        <v>5</v>
      </c>
      <c r="K10" s="3">
        <v>5</v>
      </c>
      <c r="L10" s="3">
        <v>5</v>
      </c>
      <c r="M10" s="3">
        <v>4</v>
      </c>
      <c r="N10" s="3">
        <v>5</v>
      </c>
      <c r="O10" s="3">
        <v>5</v>
      </c>
      <c r="P10" s="3">
        <v>5</v>
      </c>
      <c r="Q10" s="3">
        <v>3</v>
      </c>
      <c r="R10" s="3">
        <v>2</v>
      </c>
      <c r="S10" s="3">
        <v>3</v>
      </c>
      <c r="T10" s="3">
        <v>5</v>
      </c>
      <c r="U10" s="3" t="s">
        <v>407</v>
      </c>
    </row>
    <row r="11" spans="1:21" x14ac:dyDescent="0.2">
      <c r="A11" s="2">
        <v>44213.588278784722</v>
      </c>
      <c r="B11" s="3" t="s">
        <v>226</v>
      </c>
      <c r="C11" s="3" t="s">
        <v>20</v>
      </c>
      <c r="D11" s="3" t="s">
        <v>29</v>
      </c>
      <c r="E11" s="3" t="s">
        <v>35</v>
      </c>
      <c r="F11" s="3" t="s">
        <v>34</v>
      </c>
      <c r="G11" s="3" t="s">
        <v>39</v>
      </c>
      <c r="H11" s="3" t="s">
        <v>40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</row>
    <row r="12" spans="1:21" x14ac:dyDescent="0.2">
      <c r="A12" s="2">
        <v>44213.593706608794</v>
      </c>
      <c r="B12" s="3" t="s">
        <v>237</v>
      </c>
      <c r="C12" s="3" t="s">
        <v>20</v>
      </c>
      <c r="D12" s="3" t="s">
        <v>21</v>
      </c>
      <c r="E12" s="3" t="s">
        <v>22</v>
      </c>
      <c r="F12" s="3" t="s">
        <v>56</v>
      </c>
      <c r="G12" s="3" t="s">
        <v>50</v>
      </c>
      <c r="H12" s="3" t="s">
        <v>40</v>
      </c>
      <c r="I12" s="3">
        <v>5</v>
      </c>
      <c r="J12" s="3">
        <v>5</v>
      </c>
      <c r="K12" s="3">
        <v>5</v>
      </c>
      <c r="L12" s="3">
        <v>5</v>
      </c>
      <c r="M12" s="3">
        <v>4</v>
      </c>
      <c r="N12" s="3">
        <v>4</v>
      </c>
      <c r="O12" s="3">
        <v>4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  <c r="U12" s="3" t="s">
        <v>238</v>
      </c>
    </row>
    <row r="13" spans="1:21" x14ac:dyDescent="0.2">
      <c r="A13" s="2">
        <v>44213.595153703704</v>
      </c>
      <c r="B13" s="3" t="s">
        <v>241</v>
      </c>
      <c r="C13" s="3" t="s">
        <v>30</v>
      </c>
      <c r="D13" s="3" t="s">
        <v>29</v>
      </c>
      <c r="E13" s="3" t="s">
        <v>35</v>
      </c>
      <c r="F13" s="3" t="s">
        <v>34</v>
      </c>
      <c r="G13" s="3" t="s">
        <v>39</v>
      </c>
      <c r="H13" s="3" t="s">
        <v>40</v>
      </c>
      <c r="I13" s="3">
        <v>4</v>
      </c>
      <c r="J13" s="3">
        <v>4</v>
      </c>
      <c r="K13" s="3">
        <v>4</v>
      </c>
      <c r="L13" s="3">
        <v>4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3</v>
      </c>
      <c r="S13" s="3">
        <v>5</v>
      </c>
      <c r="T13" s="3">
        <v>5</v>
      </c>
      <c r="U13" s="3" t="s">
        <v>242</v>
      </c>
    </row>
    <row r="14" spans="1:21" x14ac:dyDescent="0.2">
      <c r="A14" s="2">
        <v>44213.596892407411</v>
      </c>
      <c r="B14" s="3" t="s">
        <v>250</v>
      </c>
      <c r="C14" s="3" t="s">
        <v>20</v>
      </c>
      <c r="D14" s="3" t="s">
        <v>21</v>
      </c>
      <c r="E14" s="3" t="s">
        <v>22</v>
      </c>
      <c r="F14" s="3" t="s">
        <v>428</v>
      </c>
      <c r="G14" s="144" t="s">
        <v>427</v>
      </c>
      <c r="H14" s="3" t="s">
        <v>40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4</v>
      </c>
      <c r="R14" s="3">
        <v>4</v>
      </c>
      <c r="S14" s="3">
        <v>4</v>
      </c>
      <c r="T14" s="3">
        <v>4</v>
      </c>
    </row>
    <row r="15" spans="1:21" x14ac:dyDescent="0.2">
      <c r="A15" s="2">
        <v>44213.597233761575</v>
      </c>
      <c r="B15" s="3" t="s">
        <v>253</v>
      </c>
      <c r="C15" s="3" t="s">
        <v>30</v>
      </c>
      <c r="D15" s="3" t="s">
        <v>29</v>
      </c>
      <c r="E15" s="3" t="s">
        <v>35</v>
      </c>
      <c r="F15" s="3" t="s">
        <v>34</v>
      </c>
      <c r="G15" s="3" t="s">
        <v>39</v>
      </c>
      <c r="H15" s="3" t="s">
        <v>40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4</v>
      </c>
      <c r="S15" s="3">
        <v>4</v>
      </c>
      <c r="T15" s="3">
        <v>4</v>
      </c>
    </row>
    <row r="16" spans="1:21" x14ac:dyDescent="0.2">
      <c r="A16" s="2">
        <v>44213.598242523149</v>
      </c>
      <c r="B16" s="3" t="s">
        <v>260</v>
      </c>
      <c r="C16" s="3" t="s">
        <v>30</v>
      </c>
      <c r="D16" s="3" t="s">
        <v>31</v>
      </c>
      <c r="E16" s="3" t="s">
        <v>35</v>
      </c>
      <c r="F16" s="3" t="s">
        <v>34</v>
      </c>
      <c r="G16" s="3" t="s">
        <v>39</v>
      </c>
      <c r="H16" s="3" t="s">
        <v>40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2</v>
      </c>
      <c r="S16" s="3">
        <v>4</v>
      </c>
      <c r="T16" s="3">
        <v>4</v>
      </c>
      <c r="U16" s="3" t="s">
        <v>47</v>
      </c>
    </row>
    <row r="17" spans="1:21" x14ac:dyDescent="0.2">
      <c r="A17" s="2">
        <v>44213.598631273147</v>
      </c>
      <c r="B17" s="3" t="s">
        <v>262</v>
      </c>
      <c r="C17" s="3" t="s">
        <v>20</v>
      </c>
      <c r="D17" s="3" t="s">
        <v>29</v>
      </c>
      <c r="E17" s="3" t="s">
        <v>35</v>
      </c>
      <c r="F17" s="3" t="s">
        <v>34</v>
      </c>
      <c r="G17" s="3" t="s">
        <v>39</v>
      </c>
      <c r="H17" s="3" t="s">
        <v>40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5</v>
      </c>
      <c r="T17" s="3">
        <v>5</v>
      </c>
      <c r="U17" s="3" t="s">
        <v>263</v>
      </c>
    </row>
    <row r="18" spans="1:21" x14ac:dyDescent="0.2">
      <c r="A18" s="2">
        <v>44213.598746550924</v>
      </c>
      <c r="B18" s="3" t="s">
        <v>264</v>
      </c>
      <c r="C18" s="3" t="s">
        <v>20</v>
      </c>
      <c r="D18" s="3" t="s">
        <v>21</v>
      </c>
      <c r="E18" s="3" t="s">
        <v>22</v>
      </c>
      <c r="F18" s="3" t="s">
        <v>57</v>
      </c>
      <c r="G18" s="3" t="s">
        <v>61</v>
      </c>
      <c r="H18" s="3" t="s">
        <v>40</v>
      </c>
      <c r="I18" s="3">
        <v>4</v>
      </c>
      <c r="J18" s="3">
        <v>5</v>
      </c>
      <c r="K18" s="3">
        <v>5</v>
      </c>
      <c r="L18" s="3">
        <v>5</v>
      </c>
      <c r="M18" s="3">
        <v>4</v>
      </c>
      <c r="N18" s="3">
        <v>5</v>
      </c>
      <c r="O18" s="3">
        <v>5</v>
      </c>
      <c r="P18" s="3">
        <v>5</v>
      </c>
      <c r="Q18" s="3">
        <v>5</v>
      </c>
      <c r="R18" s="3">
        <v>3</v>
      </c>
      <c r="S18" s="3">
        <v>5</v>
      </c>
      <c r="T18" s="3">
        <v>5</v>
      </c>
      <c r="U18" s="3" t="s">
        <v>412</v>
      </c>
    </row>
    <row r="19" spans="1:21" x14ac:dyDescent="0.2">
      <c r="A19" s="2">
        <v>44213.598986597222</v>
      </c>
      <c r="B19" s="3" t="s">
        <v>268</v>
      </c>
      <c r="C19" s="3" t="s">
        <v>20</v>
      </c>
      <c r="D19" s="3" t="s">
        <v>31</v>
      </c>
      <c r="E19" s="3" t="s">
        <v>35</v>
      </c>
      <c r="F19" s="3" t="s">
        <v>37</v>
      </c>
      <c r="G19" s="3" t="s">
        <v>60</v>
      </c>
      <c r="H19" s="3" t="s">
        <v>40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5</v>
      </c>
      <c r="T19" s="3">
        <v>5</v>
      </c>
    </row>
    <row r="20" spans="1:21" x14ac:dyDescent="0.2">
      <c r="A20" s="2">
        <v>44213.600273703705</v>
      </c>
      <c r="B20" s="3" t="s">
        <v>272</v>
      </c>
      <c r="C20" s="3" t="s">
        <v>20</v>
      </c>
      <c r="D20" s="3" t="s">
        <v>29</v>
      </c>
      <c r="E20" s="3" t="s">
        <v>22</v>
      </c>
      <c r="F20" s="3" t="s">
        <v>331</v>
      </c>
      <c r="G20" s="3" t="s">
        <v>44</v>
      </c>
      <c r="H20" s="3" t="s">
        <v>40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3</v>
      </c>
      <c r="S20" s="3">
        <v>4</v>
      </c>
      <c r="T20" s="3">
        <v>5</v>
      </c>
    </row>
    <row r="21" spans="1:21" x14ac:dyDescent="0.2">
      <c r="A21" s="2">
        <v>44213.601086087961</v>
      </c>
      <c r="B21" s="3" t="s">
        <v>276</v>
      </c>
      <c r="C21" s="3" t="s">
        <v>20</v>
      </c>
      <c r="D21" s="3" t="s">
        <v>31</v>
      </c>
      <c r="E21" s="3" t="s">
        <v>35</v>
      </c>
      <c r="F21" s="3" t="s">
        <v>34</v>
      </c>
      <c r="G21" s="3" t="s">
        <v>39</v>
      </c>
      <c r="H21" s="3" t="s">
        <v>40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5</v>
      </c>
      <c r="P21" s="3">
        <v>5</v>
      </c>
      <c r="Q21" s="3">
        <v>5</v>
      </c>
      <c r="R21" s="3">
        <v>3</v>
      </c>
      <c r="S21" s="3">
        <v>4</v>
      </c>
      <c r="T21" s="3">
        <v>4</v>
      </c>
    </row>
    <row r="22" spans="1:21" x14ac:dyDescent="0.2">
      <c r="A22" s="2">
        <v>44213.602105763886</v>
      </c>
      <c r="B22" s="3" t="s">
        <v>278</v>
      </c>
      <c r="C22" s="3" t="s">
        <v>30</v>
      </c>
      <c r="D22" s="3" t="s">
        <v>31</v>
      </c>
      <c r="E22" s="3" t="s">
        <v>35</v>
      </c>
      <c r="F22" s="3" t="s">
        <v>34</v>
      </c>
      <c r="G22" s="3" t="s">
        <v>39</v>
      </c>
      <c r="H22" s="3" t="s">
        <v>40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>
        <v>5</v>
      </c>
      <c r="U22" s="3" t="s">
        <v>54</v>
      </c>
    </row>
    <row r="23" spans="1:21" x14ac:dyDescent="0.2">
      <c r="A23" s="2">
        <v>44213.602716203706</v>
      </c>
      <c r="B23" s="3" t="s">
        <v>283</v>
      </c>
      <c r="C23" s="3" t="s">
        <v>30</v>
      </c>
      <c r="D23" s="3" t="s">
        <v>29</v>
      </c>
      <c r="E23" s="3" t="s">
        <v>22</v>
      </c>
      <c r="F23" s="144" t="s">
        <v>57</v>
      </c>
      <c r="G23" s="3" t="s">
        <v>208</v>
      </c>
      <c r="H23" s="3" t="s">
        <v>40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2</v>
      </c>
      <c r="S23" s="3">
        <v>4</v>
      </c>
      <c r="T23" s="3">
        <v>5</v>
      </c>
    </row>
    <row r="24" spans="1:21" x14ac:dyDescent="0.2">
      <c r="A24" s="2">
        <v>44213.602916076386</v>
      </c>
      <c r="B24" s="3" t="s">
        <v>286</v>
      </c>
      <c r="C24" s="3" t="s">
        <v>20</v>
      </c>
      <c r="D24" s="3" t="s">
        <v>31</v>
      </c>
      <c r="E24" s="3" t="s">
        <v>35</v>
      </c>
      <c r="F24" s="3" t="s">
        <v>34</v>
      </c>
      <c r="G24" s="3" t="s">
        <v>39</v>
      </c>
      <c r="H24" s="3" t="s">
        <v>40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5</v>
      </c>
      <c r="T24" s="3">
        <v>5</v>
      </c>
      <c r="U24" s="3" t="s">
        <v>47</v>
      </c>
    </row>
    <row r="25" spans="1:21" x14ac:dyDescent="0.2">
      <c r="A25" s="2">
        <v>44213.602952256944</v>
      </c>
      <c r="B25" s="3" t="s">
        <v>287</v>
      </c>
      <c r="C25" s="3" t="s">
        <v>20</v>
      </c>
      <c r="D25" s="3" t="s">
        <v>31</v>
      </c>
      <c r="E25" s="3" t="s">
        <v>35</v>
      </c>
      <c r="F25" s="3" t="s">
        <v>34</v>
      </c>
      <c r="G25" s="3" t="s">
        <v>39</v>
      </c>
      <c r="H25" s="3" t="s">
        <v>40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5</v>
      </c>
      <c r="O25" s="3">
        <v>4</v>
      </c>
      <c r="P25" s="3">
        <v>4</v>
      </c>
      <c r="Q25" s="3">
        <v>5</v>
      </c>
      <c r="R25" s="3">
        <v>3</v>
      </c>
      <c r="S25" s="3">
        <v>5</v>
      </c>
      <c r="T25" s="3">
        <v>5</v>
      </c>
    </row>
    <row r="26" spans="1:21" x14ac:dyDescent="0.2">
      <c r="A26" s="2">
        <v>44213.603120798609</v>
      </c>
      <c r="B26" s="3" t="s">
        <v>289</v>
      </c>
      <c r="C26" s="3" t="s">
        <v>20</v>
      </c>
      <c r="D26" s="3" t="s">
        <v>31</v>
      </c>
      <c r="E26" s="3" t="s">
        <v>35</v>
      </c>
      <c r="F26" s="3" t="s">
        <v>34</v>
      </c>
      <c r="G26" s="3" t="s">
        <v>39</v>
      </c>
      <c r="H26" s="3" t="s">
        <v>40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3</v>
      </c>
      <c r="S26" s="3">
        <v>4</v>
      </c>
      <c r="T26" s="3">
        <v>4</v>
      </c>
      <c r="U26" s="3" t="s">
        <v>414</v>
      </c>
    </row>
    <row r="27" spans="1:21" x14ac:dyDescent="0.2">
      <c r="A27" s="2">
        <v>44213.60589475694</v>
      </c>
      <c r="B27" s="3" t="s">
        <v>300</v>
      </c>
      <c r="C27" s="3" t="s">
        <v>20</v>
      </c>
      <c r="D27" s="3" t="s">
        <v>29</v>
      </c>
      <c r="E27" s="3" t="s">
        <v>35</v>
      </c>
      <c r="F27" s="3" t="s">
        <v>34</v>
      </c>
      <c r="G27" s="3" t="s">
        <v>39</v>
      </c>
      <c r="H27" s="3" t="s">
        <v>40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</row>
    <row r="28" spans="1:21" x14ac:dyDescent="0.2">
      <c r="A28" s="2">
        <v>44213.60986762731</v>
      </c>
      <c r="B28" s="3" t="s">
        <v>316</v>
      </c>
      <c r="C28" s="3" t="s">
        <v>30</v>
      </c>
      <c r="D28" s="3" t="s">
        <v>31</v>
      </c>
      <c r="E28" s="3" t="s">
        <v>35</v>
      </c>
      <c r="F28" s="3" t="s">
        <v>34</v>
      </c>
      <c r="G28" s="3" t="s">
        <v>39</v>
      </c>
      <c r="H28" s="3" t="s">
        <v>40</v>
      </c>
      <c r="I28" s="3">
        <v>4</v>
      </c>
      <c r="J28" s="3">
        <v>3</v>
      </c>
      <c r="K28" s="3">
        <v>3</v>
      </c>
      <c r="L28" s="3">
        <v>3</v>
      </c>
      <c r="M28" s="3">
        <v>4</v>
      </c>
      <c r="N28" s="3">
        <v>5</v>
      </c>
      <c r="O28" s="3">
        <v>5</v>
      </c>
      <c r="P28" s="3">
        <v>5</v>
      </c>
      <c r="Q28" s="3">
        <v>5</v>
      </c>
      <c r="R28" s="3">
        <v>2</v>
      </c>
      <c r="S28" s="3">
        <v>3</v>
      </c>
      <c r="T28" s="3">
        <v>4</v>
      </c>
      <c r="U28" s="3" t="s">
        <v>47</v>
      </c>
    </row>
    <row r="29" spans="1:21" x14ac:dyDescent="0.2">
      <c r="A29" s="2">
        <v>44213.612700659723</v>
      </c>
      <c r="B29" s="3" t="s">
        <v>327</v>
      </c>
      <c r="C29" s="3" t="s">
        <v>20</v>
      </c>
      <c r="D29" s="3" t="s">
        <v>29</v>
      </c>
      <c r="E29" s="3" t="s">
        <v>35</v>
      </c>
      <c r="F29" s="3" t="s">
        <v>34</v>
      </c>
      <c r="G29" s="3" t="s">
        <v>39</v>
      </c>
      <c r="H29" s="3" t="s">
        <v>40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1</v>
      </c>
      <c r="S29" s="3">
        <v>4</v>
      </c>
      <c r="T29" s="3">
        <v>5</v>
      </c>
      <c r="U29" s="3" t="s">
        <v>329</v>
      </c>
    </row>
    <row r="30" spans="1:21" x14ac:dyDescent="0.2">
      <c r="A30" s="2">
        <v>44213.613313043985</v>
      </c>
      <c r="B30" s="3" t="s">
        <v>330</v>
      </c>
      <c r="C30" s="3" t="s">
        <v>20</v>
      </c>
      <c r="D30" s="3" t="s">
        <v>29</v>
      </c>
      <c r="E30" s="3" t="s">
        <v>35</v>
      </c>
      <c r="F30" s="3" t="s">
        <v>331</v>
      </c>
      <c r="G30" s="3" t="s">
        <v>42</v>
      </c>
      <c r="H30" s="3" t="s">
        <v>40</v>
      </c>
      <c r="I30" s="3">
        <v>5</v>
      </c>
      <c r="J30" s="3">
        <v>5</v>
      </c>
      <c r="K30" s="3">
        <v>4</v>
      </c>
      <c r="L30" s="3">
        <v>4</v>
      </c>
      <c r="M30" s="3">
        <v>4</v>
      </c>
      <c r="N30" s="3">
        <v>5</v>
      </c>
      <c r="O30" s="3">
        <v>4</v>
      </c>
      <c r="P30" s="3">
        <v>5</v>
      </c>
      <c r="Q30" s="3">
        <v>5</v>
      </c>
      <c r="R30" s="3">
        <v>5</v>
      </c>
      <c r="S30" s="3">
        <v>5</v>
      </c>
      <c r="T30" s="3">
        <v>5</v>
      </c>
    </row>
    <row r="31" spans="1:21" x14ac:dyDescent="0.2">
      <c r="A31" s="2">
        <v>44213.613993078703</v>
      </c>
      <c r="B31" s="3" t="s">
        <v>332</v>
      </c>
      <c r="C31" s="3" t="s">
        <v>20</v>
      </c>
      <c r="D31" s="3" t="s">
        <v>31</v>
      </c>
      <c r="E31" s="3" t="s">
        <v>35</v>
      </c>
      <c r="F31" s="3" t="s">
        <v>34</v>
      </c>
      <c r="G31" s="3" t="s">
        <v>39</v>
      </c>
      <c r="H31" s="3" t="s">
        <v>40</v>
      </c>
      <c r="I31" s="3">
        <v>5</v>
      </c>
      <c r="J31" s="3">
        <v>5</v>
      </c>
      <c r="K31" s="3">
        <v>4</v>
      </c>
      <c r="L31" s="3">
        <v>4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  <c r="R31" s="3">
        <v>3</v>
      </c>
      <c r="S31" s="3">
        <v>4</v>
      </c>
      <c r="T31" s="3">
        <v>5</v>
      </c>
      <c r="U31" s="3" t="s">
        <v>333</v>
      </c>
    </row>
    <row r="32" spans="1:21" x14ac:dyDescent="0.2">
      <c r="A32" s="2">
        <v>44213.615079502313</v>
      </c>
      <c r="B32" s="3" t="s">
        <v>336</v>
      </c>
      <c r="C32" s="3" t="s">
        <v>20</v>
      </c>
      <c r="D32" s="3" t="s">
        <v>31</v>
      </c>
      <c r="E32" s="3" t="s">
        <v>35</v>
      </c>
      <c r="F32" s="3" t="s">
        <v>34</v>
      </c>
      <c r="G32" s="144" t="s">
        <v>39</v>
      </c>
      <c r="H32" s="3" t="s">
        <v>40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3</v>
      </c>
      <c r="S32" s="3">
        <v>4</v>
      </c>
      <c r="T32" s="3">
        <v>4</v>
      </c>
    </row>
    <row r="33" spans="1:21" x14ac:dyDescent="0.2">
      <c r="A33" s="2">
        <v>44213.616418530088</v>
      </c>
      <c r="B33" s="3" t="s">
        <v>343</v>
      </c>
      <c r="C33" s="3" t="s">
        <v>20</v>
      </c>
      <c r="D33" s="3" t="s">
        <v>21</v>
      </c>
      <c r="E33" s="3" t="s">
        <v>22</v>
      </c>
      <c r="F33" s="3" t="s">
        <v>34</v>
      </c>
      <c r="G33" s="3" t="s">
        <v>39</v>
      </c>
      <c r="H33" s="3" t="s">
        <v>40</v>
      </c>
      <c r="I33" s="3">
        <v>4</v>
      </c>
      <c r="J33" s="3">
        <v>4</v>
      </c>
      <c r="K33" s="3">
        <v>5</v>
      </c>
      <c r="L33" s="3">
        <v>5</v>
      </c>
      <c r="M33" s="3">
        <v>4</v>
      </c>
      <c r="N33" s="3">
        <v>5</v>
      </c>
      <c r="O33" s="3">
        <v>3</v>
      </c>
      <c r="P33" s="3">
        <v>4</v>
      </c>
      <c r="Q33" s="3">
        <v>5</v>
      </c>
      <c r="R33" s="3">
        <v>2</v>
      </c>
      <c r="S33" s="3">
        <v>3</v>
      </c>
      <c r="T33" s="3">
        <v>3</v>
      </c>
    </row>
    <row r="34" spans="1:21" x14ac:dyDescent="0.2">
      <c r="A34" s="2">
        <v>44213.617900625002</v>
      </c>
      <c r="B34" s="3" t="s">
        <v>351</v>
      </c>
      <c r="C34" s="3" t="s">
        <v>30</v>
      </c>
      <c r="D34" s="3" t="s">
        <v>31</v>
      </c>
      <c r="E34" s="3" t="s">
        <v>35</v>
      </c>
      <c r="F34" s="3" t="s">
        <v>34</v>
      </c>
      <c r="G34" s="3" t="s">
        <v>39</v>
      </c>
      <c r="H34" s="3" t="s">
        <v>40</v>
      </c>
      <c r="I34" s="3">
        <v>5</v>
      </c>
      <c r="J34" s="3">
        <v>5</v>
      </c>
      <c r="K34" s="3">
        <v>5</v>
      </c>
      <c r="L34" s="3">
        <v>4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  <c r="R34" s="3">
        <v>3</v>
      </c>
      <c r="S34" s="3">
        <v>3</v>
      </c>
      <c r="T34" s="3">
        <v>3</v>
      </c>
    </row>
    <row r="35" spans="1:21" x14ac:dyDescent="0.2">
      <c r="A35" s="2">
        <v>44213.618764618055</v>
      </c>
      <c r="B35" s="3" t="s">
        <v>354</v>
      </c>
      <c r="C35" s="3" t="s">
        <v>30</v>
      </c>
      <c r="D35" s="3" t="s">
        <v>31</v>
      </c>
      <c r="E35" s="3" t="s">
        <v>35</v>
      </c>
      <c r="F35" s="3" t="s">
        <v>34</v>
      </c>
      <c r="G35" s="144" t="s">
        <v>39</v>
      </c>
      <c r="H35" s="3" t="s">
        <v>40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2</v>
      </c>
      <c r="S35" s="3">
        <v>4</v>
      </c>
      <c r="T35" s="3">
        <v>4</v>
      </c>
      <c r="U35" s="3" t="s">
        <v>355</v>
      </c>
    </row>
    <row r="36" spans="1:21" x14ac:dyDescent="0.2">
      <c r="A36" s="2">
        <v>44213.620235289352</v>
      </c>
      <c r="B36" s="3" t="s">
        <v>361</v>
      </c>
      <c r="C36" s="3" t="s">
        <v>20</v>
      </c>
      <c r="D36" s="3" t="s">
        <v>29</v>
      </c>
      <c r="E36" s="3" t="s">
        <v>35</v>
      </c>
      <c r="F36" s="3" t="s">
        <v>69</v>
      </c>
      <c r="G36" s="3" t="s">
        <v>362</v>
      </c>
      <c r="H36" s="3" t="s">
        <v>40</v>
      </c>
      <c r="I36" s="3">
        <v>4</v>
      </c>
      <c r="J36" s="3">
        <v>4</v>
      </c>
      <c r="K36" s="3">
        <v>4</v>
      </c>
      <c r="L36" s="3">
        <v>4</v>
      </c>
      <c r="M36" s="3">
        <v>5</v>
      </c>
      <c r="N36" s="3">
        <v>5</v>
      </c>
      <c r="O36" s="3">
        <v>5</v>
      </c>
      <c r="P36" s="3">
        <v>5</v>
      </c>
      <c r="Q36" s="3">
        <v>5</v>
      </c>
      <c r="R36" s="3">
        <v>3</v>
      </c>
      <c r="S36" s="3">
        <v>4</v>
      </c>
      <c r="T36" s="3">
        <v>5</v>
      </c>
    </row>
    <row r="37" spans="1:21" x14ac:dyDescent="0.2">
      <c r="A37" s="2">
        <v>44213.621545185189</v>
      </c>
      <c r="B37" s="3" t="s">
        <v>364</v>
      </c>
      <c r="C37" s="3" t="s">
        <v>30</v>
      </c>
      <c r="D37" s="3" t="s">
        <v>21</v>
      </c>
      <c r="E37" s="3" t="s">
        <v>22</v>
      </c>
      <c r="F37" s="3" t="s">
        <v>34</v>
      </c>
      <c r="G37" s="3" t="s">
        <v>39</v>
      </c>
      <c r="H37" s="3" t="s">
        <v>40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  <c r="R37" s="3">
        <v>1</v>
      </c>
      <c r="S37" s="3">
        <v>4</v>
      </c>
      <c r="T37" s="3">
        <v>4</v>
      </c>
    </row>
    <row r="38" spans="1:21" x14ac:dyDescent="0.2">
      <c r="A38" s="2">
        <v>44213.625152685185</v>
      </c>
      <c r="B38" s="3" t="s">
        <v>368</v>
      </c>
      <c r="C38" s="3" t="s">
        <v>20</v>
      </c>
      <c r="D38" s="3" t="s">
        <v>29</v>
      </c>
      <c r="E38" s="3" t="s">
        <v>35</v>
      </c>
      <c r="F38" s="3" t="s">
        <v>34</v>
      </c>
      <c r="G38" s="3" t="s">
        <v>39</v>
      </c>
      <c r="H38" s="3" t="s">
        <v>40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4</v>
      </c>
      <c r="O38" s="3">
        <v>5</v>
      </c>
      <c r="P38" s="3">
        <v>5</v>
      </c>
      <c r="Q38" s="3">
        <v>5</v>
      </c>
      <c r="R38" s="3">
        <v>3</v>
      </c>
      <c r="S38" s="3">
        <v>4</v>
      </c>
      <c r="T38" s="3">
        <v>4</v>
      </c>
    </row>
    <row r="39" spans="1:21" x14ac:dyDescent="0.2">
      <c r="A39" s="2">
        <v>44213.627007581017</v>
      </c>
      <c r="B39" s="3" t="s">
        <v>371</v>
      </c>
      <c r="C39" s="3" t="s">
        <v>30</v>
      </c>
      <c r="D39" s="3" t="s">
        <v>29</v>
      </c>
      <c r="E39" s="3" t="s">
        <v>35</v>
      </c>
      <c r="F39" s="3" t="s">
        <v>34</v>
      </c>
      <c r="G39" s="3" t="s">
        <v>39</v>
      </c>
      <c r="H39" s="3" t="s">
        <v>40</v>
      </c>
      <c r="I39" s="3">
        <v>4</v>
      </c>
      <c r="J39" s="3">
        <v>4</v>
      </c>
      <c r="K39" s="3">
        <v>4</v>
      </c>
      <c r="L39" s="3">
        <v>4</v>
      </c>
      <c r="M39" s="3">
        <v>5</v>
      </c>
      <c r="N39" s="3">
        <v>5</v>
      </c>
      <c r="O39" s="3">
        <v>5</v>
      </c>
      <c r="P39" s="3">
        <v>5</v>
      </c>
      <c r="Q39" s="3">
        <v>4</v>
      </c>
      <c r="R39" s="3">
        <v>3</v>
      </c>
      <c r="S39" s="3">
        <v>4</v>
      </c>
      <c r="T39" s="3">
        <v>4</v>
      </c>
    </row>
    <row r="40" spans="1:21" x14ac:dyDescent="0.2">
      <c r="A40" s="2">
        <v>44213.627837430555</v>
      </c>
      <c r="B40" s="3" t="s">
        <v>373</v>
      </c>
      <c r="C40" s="3" t="s">
        <v>30</v>
      </c>
      <c r="D40" s="3" t="s">
        <v>31</v>
      </c>
      <c r="E40" s="3" t="s">
        <v>35</v>
      </c>
      <c r="F40" s="3" t="s">
        <v>34</v>
      </c>
      <c r="G40" s="3" t="s">
        <v>39</v>
      </c>
      <c r="H40" s="3" t="s">
        <v>40</v>
      </c>
      <c r="I40" s="3">
        <v>5</v>
      </c>
      <c r="J40" s="3">
        <v>4</v>
      </c>
      <c r="K40" s="3">
        <v>4</v>
      </c>
      <c r="L40" s="3">
        <v>3</v>
      </c>
      <c r="M40" s="3">
        <v>4</v>
      </c>
      <c r="N40" s="3">
        <v>5</v>
      </c>
      <c r="O40" s="3">
        <v>4</v>
      </c>
      <c r="P40" s="3">
        <v>5</v>
      </c>
      <c r="Q40" s="3">
        <v>5</v>
      </c>
      <c r="R40" s="3">
        <v>3</v>
      </c>
      <c r="S40" s="3">
        <v>4</v>
      </c>
      <c r="T40" s="3">
        <v>4</v>
      </c>
    </row>
    <row r="41" spans="1:21" x14ac:dyDescent="0.2">
      <c r="A41" s="2">
        <v>44213.629185775462</v>
      </c>
      <c r="B41" s="3" t="s">
        <v>379</v>
      </c>
      <c r="C41" s="3" t="s">
        <v>30</v>
      </c>
      <c r="D41" s="3" t="s">
        <v>29</v>
      </c>
      <c r="E41" s="3" t="s">
        <v>35</v>
      </c>
      <c r="F41" s="3" t="s">
        <v>34</v>
      </c>
      <c r="G41" s="3" t="s">
        <v>39</v>
      </c>
      <c r="H41" s="3" t="s">
        <v>40</v>
      </c>
      <c r="I41" s="3">
        <v>5</v>
      </c>
      <c r="J41" s="3">
        <v>4</v>
      </c>
      <c r="K41" s="3">
        <v>3</v>
      </c>
      <c r="L41" s="3">
        <v>3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  <c r="R41" s="3">
        <v>3</v>
      </c>
      <c r="S41" s="3">
        <v>5</v>
      </c>
      <c r="T41" s="3">
        <v>5</v>
      </c>
      <c r="U41" s="3" t="s">
        <v>380</v>
      </c>
    </row>
    <row r="42" spans="1:21" x14ac:dyDescent="0.2">
      <c r="A42" s="2">
        <v>44213.629555648149</v>
      </c>
      <c r="B42" s="3" t="s">
        <v>381</v>
      </c>
      <c r="C42" s="3" t="s">
        <v>30</v>
      </c>
      <c r="D42" s="3" t="s">
        <v>31</v>
      </c>
      <c r="E42" s="3" t="s">
        <v>35</v>
      </c>
      <c r="F42" s="3" t="s">
        <v>34</v>
      </c>
      <c r="G42" s="3" t="s">
        <v>39</v>
      </c>
      <c r="H42" s="3" t="s">
        <v>40</v>
      </c>
      <c r="I42" s="3">
        <v>5</v>
      </c>
      <c r="J42" s="3">
        <v>5</v>
      </c>
      <c r="K42" s="3">
        <v>5</v>
      </c>
      <c r="L42" s="3">
        <v>4</v>
      </c>
      <c r="M42" s="3">
        <v>4</v>
      </c>
      <c r="N42" s="3">
        <v>4</v>
      </c>
      <c r="O42" s="3">
        <v>5</v>
      </c>
      <c r="P42" s="3">
        <v>5</v>
      </c>
      <c r="Q42" s="3">
        <v>5</v>
      </c>
      <c r="R42" s="3">
        <v>2</v>
      </c>
      <c r="S42" s="3">
        <v>4</v>
      </c>
      <c r="T42" s="3">
        <v>4</v>
      </c>
      <c r="U42" s="3" t="s">
        <v>47</v>
      </c>
    </row>
    <row r="43" spans="1:21" x14ac:dyDescent="0.2">
      <c r="A43" s="2">
        <v>44213.629886111114</v>
      </c>
      <c r="B43" s="3" t="s">
        <v>382</v>
      </c>
      <c r="C43" s="3" t="s">
        <v>30</v>
      </c>
      <c r="D43" s="3" t="s">
        <v>31</v>
      </c>
      <c r="E43" s="3" t="s">
        <v>35</v>
      </c>
      <c r="F43" s="3" t="s">
        <v>34</v>
      </c>
      <c r="G43" s="3" t="s">
        <v>39</v>
      </c>
      <c r="H43" s="3" t="s">
        <v>40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  <c r="N43" s="3">
        <v>5</v>
      </c>
      <c r="O43" s="3">
        <v>5</v>
      </c>
      <c r="P43" s="3">
        <v>5</v>
      </c>
      <c r="Q43" s="3">
        <v>5</v>
      </c>
      <c r="R43" s="3">
        <v>2</v>
      </c>
      <c r="S43" s="3">
        <v>4</v>
      </c>
      <c r="T43" s="3">
        <v>4</v>
      </c>
    </row>
    <row r="44" spans="1:21" x14ac:dyDescent="0.2">
      <c r="A44" s="2">
        <v>44213.633125486114</v>
      </c>
      <c r="B44" s="3" t="s">
        <v>385</v>
      </c>
      <c r="C44" s="3" t="s">
        <v>30</v>
      </c>
      <c r="D44" s="3" t="s">
        <v>29</v>
      </c>
      <c r="E44" s="3" t="s">
        <v>35</v>
      </c>
      <c r="F44" s="3" t="s">
        <v>34</v>
      </c>
      <c r="G44" s="3" t="s">
        <v>39</v>
      </c>
      <c r="H44" s="3" t="s">
        <v>40</v>
      </c>
      <c r="I44" s="3">
        <v>5</v>
      </c>
      <c r="J44" s="3">
        <v>4</v>
      </c>
      <c r="K44" s="3">
        <v>4</v>
      </c>
      <c r="L44" s="3">
        <v>4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  <c r="R44" s="3">
        <v>2</v>
      </c>
      <c r="S44" s="3">
        <v>4</v>
      </c>
      <c r="T44" s="3">
        <v>4</v>
      </c>
    </row>
    <row r="45" spans="1:21" x14ac:dyDescent="0.2">
      <c r="A45" s="2">
        <v>44213.63437039352</v>
      </c>
      <c r="B45" s="3" t="s">
        <v>386</v>
      </c>
      <c r="C45" s="3" t="s">
        <v>20</v>
      </c>
      <c r="D45" s="3" t="s">
        <v>63</v>
      </c>
      <c r="E45" s="3" t="s">
        <v>22</v>
      </c>
      <c r="F45" s="3" t="s">
        <v>34</v>
      </c>
      <c r="G45" s="3" t="s">
        <v>39</v>
      </c>
      <c r="H45" s="3" t="s">
        <v>40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  <c r="Q45" s="3">
        <v>5</v>
      </c>
      <c r="R45" s="3">
        <v>5</v>
      </c>
      <c r="S45" s="3">
        <v>5</v>
      </c>
      <c r="T45" s="3">
        <v>5</v>
      </c>
      <c r="U45" s="3" t="s">
        <v>387</v>
      </c>
    </row>
    <row r="46" spans="1:21" x14ac:dyDescent="0.2">
      <c r="A46" s="2">
        <v>44213.636647175925</v>
      </c>
      <c r="B46" s="3" t="s">
        <v>391</v>
      </c>
      <c r="C46" s="3" t="s">
        <v>20</v>
      </c>
      <c r="D46" s="3" t="s">
        <v>29</v>
      </c>
      <c r="E46" s="3" t="s">
        <v>35</v>
      </c>
      <c r="F46" s="3" t="s">
        <v>34</v>
      </c>
      <c r="G46" s="3" t="s">
        <v>39</v>
      </c>
      <c r="H46" s="3" t="s">
        <v>40</v>
      </c>
      <c r="I46" s="3">
        <v>5</v>
      </c>
      <c r="J46" s="3">
        <v>5</v>
      </c>
      <c r="K46" s="3">
        <v>4</v>
      </c>
      <c r="L46" s="3">
        <v>4</v>
      </c>
      <c r="M46" s="3">
        <v>5</v>
      </c>
      <c r="N46" s="3">
        <v>5</v>
      </c>
      <c r="O46" s="3">
        <v>5</v>
      </c>
      <c r="P46" s="3">
        <v>5</v>
      </c>
      <c r="Q46" s="3">
        <v>5</v>
      </c>
      <c r="R46" s="3">
        <v>2</v>
      </c>
      <c r="S46" s="3">
        <v>3</v>
      </c>
      <c r="T46" s="3">
        <v>4</v>
      </c>
      <c r="U46" s="3" t="s">
        <v>392</v>
      </c>
    </row>
    <row r="47" spans="1:21" x14ac:dyDescent="0.2">
      <c r="A47" s="2">
        <v>44213.640735347217</v>
      </c>
      <c r="B47" s="3" t="s">
        <v>393</v>
      </c>
      <c r="C47" s="3" t="s">
        <v>30</v>
      </c>
      <c r="D47" s="3" t="s">
        <v>31</v>
      </c>
      <c r="E47" s="3" t="s">
        <v>35</v>
      </c>
      <c r="F47" s="3" t="s">
        <v>34</v>
      </c>
      <c r="G47" s="3" t="s">
        <v>39</v>
      </c>
      <c r="H47" s="3" t="s">
        <v>40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  <c r="R47" s="3">
        <v>3</v>
      </c>
      <c r="S47" s="3">
        <v>4</v>
      </c>
      <c r="T47" s="3">
        <v>4</v>
      </c>
      <c r="U47" s="3" t="s">
        <v>425</v>
      </c>
    </row>
    <row r="48" spans="1:21" x14ac:dyDescent="0.2">
      <c r="A48" s="2">
        <v>44213.645218912032</v>
      </c>
      <c r="B48" s="3" t="s">
        <v>398</v>
      </c>
      <c r="C48" s="3" t="s">
        <v>30</v>
      </c>
      <c r="D48" s="3" t="s">
        <v>29</v>
      </c>
      <c r="E48" s="3" t="s">
        <v>35</v>
      </c>
      <c r="F48" s="3" t="s">
        <v>34</v>
      </c>
      <c r="G48" s="3" t="s">
        <v>39</v>
      </c>
      <c r="H48" s="3" t="s">
        <v>40</v>
      </c>
      <c r="I48" s="3">
        <v>4</v>
      </c>
      <c r="J48" s="3">
        <v>3</v>
      </c>
      <c r="K48" s="3">
        <v>3</v>
      </c>
      <c r="L48" s="3">
        <v>3</v>
      </c>
      <c r="M48" s="3">
        <v>5</v>
      </c>
      <c r="N48" s="3">
        <v>5</v>
      </c>
      <c r="O48" s="3">
        <v>5</v>
      </c>
      <c r="P48" s="3">
        <v>5</v>
      </c>
      <c r="Q48" s="3">
        <v>5</v>
      </c>
      <c r="R48" s="3">
        <v>3</v>
      </c>
      <c r="S48" s="3">
        <v>4</v>
      </c>
      <c r="T48" s="3">
        <v>5</v>
      </c>
    </row>
    <row r="49" spans="1:20" ht="23.25" x14ac:dyDescent="0.2">
      <c r="I49" s="4">
        <f t="shared" ref="I49:T49" si="0">AVERAGE(I2:I48)</f>
        <v>4.6595744680851068</v>
      </c>
      <c r="J49" s="4">
        <f t="shared" si="0"/>
        <v>4.5319148936170217</v>
      </c>
      <c r="K49" s="4">
        <f t="shared" si="0"/>
        <v>4.4680851063829783</v>
      </c>
      <c r="L49" s="4">
        <f t="shared" si="0"/>
        <v>4.4042553191489358</v>
      </c>
      <c r="M49" s="4">
        <f t="shared" si="0"/>
        <v>4.6595744680851068</v>
      </c>
      <c r="N49" s="4">
        <f t="shared" si="0"/>
        <v>4.7872340425531918</v>
      </c>
      <c r="O49" s="4">
        <f t="shared" si="0"/>
        <v>4.7234042553191493</v>
      </c>
      <c r="P49" s="4">
        <f t="shared" si="0"/>
        <v>4.8085106382978724</v>
      </c>
      <c r="Q49" s="4">
        <f t="shared" si="0"/>
        <v>4.7659574468085104</v>
      </c>
      <c r="R49" s="4">
        <f t="shared" si="0"/>
        <v>3.1702127659574466</v>
      </c>
      <c r="S49" s="4">
        <f t="shared" si="0"/>
        <v>4.1702127659574471</v>
      </c>
      <c r="T49" s="4">
        <f t="shared" si="0"/>
        <v>4.4042553191489358</v>
      </c>
    </row>
    <row r="50" spans="1:20" ht="23.25" x14ac:dyDescent="0.2">
      <c r="I50" s="5">
        <f t="shared" ref="I50:T50" si="1">STDEV(I2:I49)</f>
        <v>0.4738522861983015</v>
      </c>
      <c r="J50" s="5">
        <f t="shared" si="1"/>
        <v>0.64745208743416727</v>
      </c>
      <c r="K50" s="5">
        <f t="shared" si="1"/>
        <v>0.64745208743417093</v>
      </c>
      <c r="L50" s="5">
        <f t="shared" si="1"/>
        <v>0.64112847546039675</v>
      </c>
      <c r="M50" s="5">
        <f t="shared" si="1"/>
        <v>0.4738522861983015</v>
      </c>
      <c r="N50" s="5">
        <f t="shared" si="1"/>
        <v>0.40926349067385814</v>
      </c>
      <c r="O50" s="5">
        <f t="shared" si="1"/>
        <v>0.492588804374056</v>
      </c>
      <c r="P50" s="5">
        <f t="shared" si="1"/>
        <v>0.39347323423206243</v>
      </c>
      <c r="Q50" s="5">
        <f t="shared" si="1"/>
        <v>0.47097752385486508</v>
      </c>
      <c r="R50" s="5">
        <f t="shared" si="1"/>
        <v>1.0977568799586757</v>
      </c>
      <c r="S50" s="5">
        <f t="shared" si="1"/>
        <v>0.59498431719615197</v>
      </c>
      <c r="T50" s="5">
        <f t="shared" si="1"/>
        <v>0.57091097297866777</v>
      </c>
    </row>
    <row r="51" spans="1:20" ht="23.25" x14ac:dyDescent="0.2">
      <c r="I51" s="6">
        <f t="shared" ref="I51:T51" si="2">AVERAGE(I2:I50)</f>
        <v>4.5741515664139474</v>
      </c>
      <c r="J51" s="6">
        <f t="shared" si="2"/>
        <v>4.4526401424704325</v>
      </c>
      <c r="K51" s="6">
        <f t="shared" si="2"/>
        <v>4.3901130039554523</v>
      </c>
      <c r="L51" s="6">
        <f t="shared" si="2"/>
        <v>4.3274568121348844</v>
      </c>
      <c r="M51" s="6">
        <f t="shared" si="2"/>
        <v>4.5741515664139474</v>
      </c>
      <c r="N51" s="6">
        <f t="shared" si="2"/>
        <v>4.6978877047597356</v>
      </c>
      <c r="O51" s="6">
        <f t="shared" si="2"/>
        <v>4.6370610828508818</v>
      </c>
      <c r="P51" s="6">
        <f t="shared" si="2"/>
        <v>4.7184078341332638</v>
      </c>
      <c r="Q51" s="6">
        <f t="shared" si="2"/>
        <v>4.6783047953196606</v>
      </c>
      <c r="R51" s="6">
        <f t="shared" si="2"/>
        <v>3.1279177478758391</v>
      </c>
      <c r="S51" s="6">
        <f t="shared" si="2"/>
        <v>4.0972489200643594</v>
      </c>
      <c r="T51" s="6">
        <f t="shared" si="2"/>
        <v>4.3260238018801553</v>
      </c>
    </row>
    <row r="52" spans="1:20" ht="23.25" x14ac:dyDescent="0.2">
      <c r="I52" s="7">
        <f t="shared" ref="I52:T52" si="3">STDEV(I2:I48)</f>
        <v>0.4789751624985068</v>
      </c>
      <c r="J52" s="7">
        <f t="shared" si="3"/>
        <v>0.65445177288645728</v>
      </c>
      <c r="K52" s="7">
        <f t="shared" si="3"/>
        <v>0.65445177288645728</v>
      </c>
      <c r="L52" s="7">
        <f t="shared" si="3"/>
        <v>0.64805979555315429</v>
      </c>
      <c r="M52" s="7">
        <f t="shared" si="3"/>
        <v>0.4789751624985068</v>
      </c>
      <c r="N52" s="7">
        <f t="shared" si="3"/>
        <v>0.41368808943169988</v>
      </c>
      <c r="O52" s="7">
        <f t="shared" si="3"/>
        <v>0.49791424351442393</v>
      </c>
      <c r="P52" s="7">
        <f t="shared" si="3"/>
        <v>0.39772712255364384</v>
      </c>
      <c r="Q52" s="7">
        <f t="shared" si="3"/>
        <v>0.47606932074001718</v>
      </c>
      <c r="R52" s="7">
        <f t="shared" si="3"/>
        <v>1.1096248668135007</v>
      </c>
      <c r="S52" s="7">
        <f t="shared" si="3"/>
        <v>0.60141676702564162</v>
      </c>
      <c r="T52" s="7">
        <f t="shared" si="3"/>
        <v>0.5770831628745251</v>
      </c>
    </row>
    <row r="53" spans="1:20" ht="24" x14ac:dyDescent="0.55000000000000004">
      <c r="A53" s="139" t="s">
        <v>187</v>
      </c>
    </row>
    <row r="54" spans="1:20" ht="24" x14ac:dyDescent="0.55000000000000004">
      <c r="A54" s="129" t="s">
        <v>30</v>
      </c>
      <c r="B54" s="130">
        <f>COUNTIF(C2:C48,"หญิง")</f>
        <v>23</v>
      </c>
    </row>
    <row r="55" spans="1:20" ht="24" x14ac:dyDescent="0.55000000000000004">
      <c r="A55" s="129" t="s">
        <v>20</v>
      </c>
      <c r="B55" s="130">
        <f>COUNTIF(C3:C49,"ชาย")</f>
        <v>24</v>
      </c>
    </row>
    <row r="56" spans="1:20" ht="24" x14ac:dyDescent="0.55000000000000004">
      <c r="A56" s="131"/>
      <c r="B56" s="132">
        <f>SUM(B54:B55)</f>
        <v>47</v>
      </c>
    </row>
    <row r="57" spans="1:20" ht="23.25" customHeight="1" x14ac:dyDescent="0.55000000000000004">
      <c r="A57" s="140" t="s">
        <v>188</v>
      </c>
      <c r="B57" s="131"/>
    </row>
    <row r="58" spans="1:20" ht="24" x14ac:dyDescent="0.55000000000000004">
      <c r="A58" s="129" t="s">
        <v>31</v>
      </c>
      <c r="B58" s="130">
        <v>22</v>
      </c>
    </row>
    <row r="59" spans="1:20" ht="24" x14ac:dyDescent="0.55000000000000004">
      <c r="A59" s="129" t="s">
        <v>29</v>
      </c>
      <c r="B59" s="130">
        <v>18</v>
      </c>
    </row>
    <row r="60" spans="1:20" ht="24" x14ac:dyDescent="0.55000000000000004">
      <c r="A60" s="129" t="s">
        <v>21</v>
      </c>
      <c r="B60" s="130">
        <v>6</v>
      </c>
    </row>
    <row r="61" spans="1:20" ht="24" x14ac:dyDescent="0.55000000000000004">
      <c r="A61" s="129" t="s">
        <v>63</v>
      </c>
      <c r="B61" s="132">
        <v>1</v>
      </c>
    </row>
    <row r="62" spans="1:20" ht="24" x14ac:dyDescent="0.55000000000000004">
      <c r="A62" s="133"/>
      <c r="B62" s="132">
        <f>SUM(B58:B61)</f>
        <v>47</v>
      </c>
    </row>
    <row r="63" spans="1:20" ht="25.5" customHeight="1" x14ac:dyDescent="0.55000000000000004">
      <c r="A63" s="141" t="s">
        <v>189</v>
      </c>
      <c r="B63" s="134"/>
    </row>
    <row r="64" spans="1:20" ht="24" x14ac:dyDescent="0.55000000000000004">
      <c r="A64" s="135" t="s">
        <v>35</v>
      </c>
      <c r="B64" s="130">
        <f>COUNTIF(E2:E48,"ปริญญาโท")</f>
        <v>37</v>
      </c>
    </row>
    <row r="65" spans="1:2" ht="24" x14ac:dyDescent="0.55000000000000004">
      <c r="A65" s="135" t="s">
        <v>22</v>
      </c>
      <c r="B65" s="130">
        <f>COUNTIF(E3:E49,"ปริญญาเอก")</f>
        <v>10</v>
      </c>
    </row>
    <row r="66" spans="1:2" ht="24" x14ac:dyDescent="0.55000000000000004">
      <c r="A66" s="133"/>
      <c r="B66" s="132">
        <f>SUM(B64:B65)</f>
        <v>47</v>
      </c>
    </row>
    <row r="67" spans="1:2" ht="24" customHeight="1" x14ac:dyDescent="0.6">
      <c r="A67" s="142" t="s">
        <v>183</v>
      </c>
      <c r="B67" s="134"/>
    </row>
    <row r="68" spans="1:2" ht="24" x14ac:dyDescent="0.55000000000000004">
      <c r="A68" s="135" t="s">
        <v>55</v>
      </c>
      <c r="B68" s="130">
        <f>COUNTIF(F2:F48,"วิศวกรรมศาสตร์")</f>
        <v>1</v>
      </c>
    </row>
    <row r="69" spans="1:2" ht="24" x14ac:dyDescent="0.55000000000000004">
      <c r="A69" s="136" t="s">
        <v>49</v>
      </c>
      <c r="B69" s="130">
        <f>COUNTIF(F2:F49,"ศึกษาศาสตร์")</f>
        <v>34</v>
      </c>
    </row>
    <row r="70" spans="1:2" ht="24" x14ac:dyDescent="0.55000000000000004">
      <c r="A70" s="136" t="s">
        <v>430</v>
      </c>
      <c r="B70" s="130">
        <f>COUNTIF(F2:F50,"เกษตรศาสตร์ทรัพยากรธรรมชาติ และสิ่งแวดล้อม")</f>
        <v>3</v>
      </c>
    </row>
    <row r="71" spans="1:2" ht="24" x14ac:dyDescent="0.55000000000000004">
      <c r="A71" s="136" t="s">
        <v>431</v>
      </c>
      <c r="B71" s="130">
        <f>COUNTIF(F2:F51,"บริหารธุรกิจ")</f>
        <v>2</v>
      </c>
    </row>
    <row r="72" spans="1:2" ht="24" x14ac:dyDescent="0.55000000000000004">
      <c r="A72" s="136" t="s">
        <v>185</v>
      </c>
      <c r="B72" s="130">
        <f>COUNTIF(F2:F52,"มนุษยศาสตร์")</f>
        <v>1</v>
      </c>
    </row>
    <row r="73" spans="1:2" ht="24" x14ac:dyDescent="0.55000000000000004">
      <c r="A73" s="136" t="s">
        <v>186</v>
      </c>
      <c r="B73" s="130">
        <f>COUNTIF(F2:F53,"วิทยาศาสตร์")</f>
        <v>4</v>
      </c>
    </row>
    <row r="74" spans="1:2" ht="24" x14ac:dyDescent="0.55000000000000004">
      <c r="A74" s="136" t="s">
        <v>429</v>
      </c>
      <c r="B74" s="130">
        <f>COUNTIF(F2:F54,"สหเวชศาสตร์")</f>
        <v>1</v>
      </c>
    </row>
    <row r="75" spans="1:2" ht="24" x14ac:dyDescent="0.55000000000000004">
      <c r="A75" s="146" t="s">
        <v>428</v>
      </c>
      <c r="B75" s="130">
        <f>COUNTIF(F9:F55,"วิทยาลัยพลังงานทดแทนและสมาร์ตกริดเทคโนโลยี")</f>
        <v>1</v>
      </c>
    </row>
    <row r="76" spans="1:2" ht="24" x14ac:dyDescent="0.55000000000000004">
      <c r="A76" s="145"/>
      <c r="B76" s="132">
        <f>SUM(B68:B75)</f>
        <v>47</v>
      </c>
    </row>
    <row r="77" spans="1:2" ht="24" x14ac:dyDescent="0.55000000000000004">
      <c r="A77" s="143" t="s">
        <v>190</v>
      </c>
      <c r="B77" s="138"/>
    </row>
    <row r="78" spans="1:2" ht="24" x14ac:dyDescent="0.55000000000000004">
      <c r="A78" s="137" t="s">
        <v>39</v>
      </c>
      <c r="B78" s="130">
        <f>COUNTIF(G2:G48,"การบริหารการศึกษา")</f>
        <v>34</v>
      </c>
    </row>
    <row r="79" spans="1:2" ht="24" x14ac:dyDescent="0.55000000000000004">
      <c r="A79" s="137" t="s">
        <v>60</v>
      </c>
      <c r="B79" s="130">
        <f>COUNTIF(G2:G49,"การสื่อสาร")</f>
        <v>2</v>
      </c>
    </row>
    <row r="80" spans="1:2" ht="24" x14ac:dyDescent="0.55000000000000004">
      <c r="A80" s="137" t="s">
        <v>218</v>
      </c>
      <c r="B80" s="130">
        <f>COUNTIF(G2:G50,"คอมพิวเตอร์")</f>
        <v>1</v>
      </c>
    </row>
    <row r="81" spans="1:20" ht="24" x14ac:dyDescent="0.55000000000000004">
      <c r="A81" s="137" t="s">
        <v>61</v>
      </c>
      <c r="B81" s="130">
        <f>COUNTIF(G2:G51,"สถิติ")</f>
        <v>3</v>
      </c>
    </row>
    <row r="82" spans="1:20" ht="24" x14ac:dyDescent="0.55000000000000004">
      <c r="A82" s="137" t="s">
        <v>33</v>
      </c>
      <c r="B82" s="130">
        <f>COUNTIF(G2:G52,"เทคโนโลยีชีวภาพทางการเกษตร")</f>
        <v>1</v>
      </c>
    </row>
    <row r="83" spans="1:20" ht="24" x14ac:dyDescent="0.55000000000000004">
      <c r="A83" s="137" t="s">
        <v>50</v>
      </c>
      <c r="B83" s="130">
        <f>COUNTIF(G2:G53,"ภาษาไทย")</f>
        <v>1</v>
      </c>
    </row>
    <row r="84" spans="1:20" ht="24" x14ac:dyDescent="0.55000000000000004">
      <c r="A84" s="137" t="s">
        <v>427</v>
      </c>
      <c r="B84" s="130">
        <f>COUNTIF(G2:G54,"วิทยาการจัดการสมาร์ทซิตี้และนวัตกรรมดิจิตัล ")</f>
        <v>1</v>
      </c>
    </row>
    <row r="85" spans="1:20" ht="24" x14ac:dyDescent="0.55000000000000004">
      <c r="A85" s="148" t="s">
        <v>44</v>
      </c>
      <c r="B85" s="130">
        <f>COUNTIF(G2:G55,"วิทยาศาสตร์การเกษตร")</f>
        <v>1</v>
      </c>
    </row>
    <row r="86" spans="1:20" ht="24" x14ac:dyDescent="0.55000000000000004">
      <c r="A86" s="148" t="s">
        <v>208</v>
      </c>
      <c r="B86" s="130">
        <f>COUNTIF(G2:G56,"เทคโนโลยีสารสนเทศ")</f>
        <v>1</v>
      </c>
    </row>
    <row r="87" spans="1:20" ht="24" x14ac:dyDescent="0.55000000000000004">
      <c r="A87" s="148" t="s">
        <v>42</v>
      </c>
      <c r="B87" s="130">
        <f>COUNTIF(G2:G57,"สัตวศาสตร์")</f>
        <v>1</v>
      </c>
    </row>
    <row r="88" spans="1:20" s="166" customFormat="1" ht="21" customHeight="1" x14ac:dyDescent="0.55000000000000004">
      <c r="A88" s="148" t="s">
        <v>362</v>
      </c>
      <c r="B88" s="130">
        <f>COUNTIF(G3:G58,"สัตวศาสตร์")</f>
        <v>1</v>
      </c>
    </row>
    <row r="89" spans="1:20" ht="24" x14ac:dyDescent="0.55000000000000004">
      <c r="B89" s="167">
        <f>SUM(B78:B88)</f>
        <v>47</v>
      </c>
      <c r="I89" s="4">
        <f t="shared" ref="I89:T89" si="4">AVERAGE(I2:I84)</f>
        <v>4.4938539898665857</v>
      </c>
      <c r="J89" s="4">
        <f t="shared" si="4"/>
        <v>4.3781658607138842</v>
      </c>
      <c r="K89" s="4">
        <f t="shared" si="4"/>
        <v>4.3168647445227268</v>
      </c>
      <c r="L89" s="4">
        <f t="shared" si="4"/>
        <v>4.2553117725940668</v>
      </c>
      <c r="M89" s="4">
        <f t="shared" si="4"/>
        <v>4.4938539898665857</v>
      </c>
      <c r="N89" s="4">
        <f t="shared" si="4"/>
        <v>4.6138837907336958</v>
      </c>
      <c r="O89" s="4">
        <f t="shared" si="4"/>
        <v>4.5559013409031079</v>
      </c>
      <c r="P89" s="4">
        <f t="shared" si="4"/>
        <v>4.6336886044944476</v>
      </c>
      <c r="Q89" s="4">
        <f t="shared" si="4"/>
        <v>4.5959080213082943</v>
      </c>
      <c r="R89" s="4">
        <f t="shared" si="4"/>
        <v>3.0883433776589304</v>
      </c>
      <c r="S89" s="4">
        <f t="shared" si="4"/>
        <v>4.0287031915734035</v>
      </c>
      <c r="T89" s="4">
        <f t="shared" si="4"/>
        <v>4.2525151618996526</v>
      </c>
    </row>
    <row r="90" spans="1:20" ht="23.25" x14ac:dyDescent="0.2">
      <c r="I90" s="5">
        <f t="shared" ref="I90:T90" si="5">STDEV(I2:I84)</f>
        <v>0.93976105662399423</v>
      </c>
      <c r="J90" s="5">
        <f t="shared" si="5"/>
        <v>0.98617043831110762</v>
      </c>
      <c r="K90" s="5">
        <f t="shared" si="5"/>
        <v>0.97655512579956905</v>
      </c>
      <c r="L90" s="5">
        <f t="shared" si="5"/>
        <v>0.96398944202664771</v>
      </c>
      <c r="M90" s="5">
        <f t="shared" si="5"/>
        <v>0.93976105662399423</v>
      </c>
      <c r="N90" s="5">
        <f t="shared" si="5"/>
        <v>0.94490515662363761</v>
      </c>
      <c r="O90" s="5">
        <f t="shared" si="5"/>
        <v>0.95640323231539781</v>
      </c>
      <c r="P90" s="5">
        <f t="shared" si="5"/>
        <v>0.94523627568348356</v>
      </c>
      <c r="Q90" s="5">
        <f t="shared" si="5"/>
        <v>0.95716717883768687</v>
      </c>
      <c r="R90" s="5">
        <f t="shared" si="5"/>
        <v>1.1387655614448959</v>
      </c>
      <c r="S90" s="5">
        <f t="shared" si="5"/>
        <v>0.90709329174249542</v>
      </c>
      <c r="T90" s="5">
        <f t="shared" si="5"/>
        <v>0.93266034391002195</v>
      </c>
    </row>
    <row r="91" spans="1:20" ht="23.25" x14ac:dyDescent="0.2">
      <c r="I91" s="6">
        <f t="shared" ref="I91:T91" si="6">AVERAGE(I2:I90)</f>
        <v>4.4267956326355931</v>
      </c>
      <c r="J91" s="6">
        <f t="shared" si="6"/>
        <v>4.3141659470836435</v>
      </c>
      <c r="K91" s="6">
        <f t="shared" si="6"/>
        <v>4.2538400347354974</v>
      </c>
      <c r="L91" s="6">
        <f t="shared" si="6"/>
        <v>4.1932113512626064</v>
      </c>
      <c r="M91" s="6">
        <f t="shared" si="6"/>
        <v>4.4267956326355931</v>
      </c>
      <c r="N91" s="6">
        <f t="shared" si="6"/>
        <v>4.5446577787693547</v>
      </c>
      <c r="O91" s="6">
        <f t="shared" si="6"/>
        <v>4.4879862822505103</v>
      </c>
      <c r="P91" s="6">
        <f t="shared" si="6"/>
        <v>4.5640951643282026</v>
      </c>
      <c r="Q91" s="6">
        <f t="shared" si="6"/>
        <v>4.5272525337145098</v>
      </c>
      <c r="R91" s="6">
        <f t="shared" si="6"/>
        <v>3.0515588905605524</v>
      </c>
      <c r="S91" s="6">
        <f t="shared" si="6"/>
        <v>3.9698048915765942</v>
      </c>
      <c r="T91" s="6">
        <f t="shared" si="6"/>
        <v>4.1898763917489052</v>
      </c>
    </row>
    <row r="92" spans="1:20" ht="23.25" x14ac:dyDescent="0.2">
      <c r="I92" s="7">
        <f t="shared" ref="I92:T92" si="7">STDEV(I2:I84)</f>
        <v>0.93976105662399423</v>
      </c>
      <c r="J92" s="7">
        <f t="shared" si="7"/>
        <v>0.98617043831110762</v>
      </c>
      <c r="K92" s="7">
        <f t="shared" si="7"/>
        <v>0.97655512579956905</v>
      </c>
      <c r="L92" s="7">
        <f t="shared" si="7"/>
        <v>0.96398944202664771</v>
      </c>
      <c r="M92" s="7">
        <f t="shared" si="7"/>
        <v>0.93976105662399423</v>
      </c>
      <c r="N92" s="7">
        <f t="shared" si="7"/>
        <v>0.94490515662363761</v>
      </c>
      <c r="O92" s="7">
        <f t="shared" si="7"/>
        <v>0.95640323231539781</v>
      </c>
      <c r="P92" s="7">
        <f t="shared" si="7"/>
        <v>0.94523627568348356</v>
      </c>
      <c r="Q92" s="7">
        <f t="shared" si="7"/>
        <v>0.95716717883768687</v>
      </c>
      <c r="R92" s="7">
        <f t="shared" si="7"/>
        <v>1.1387655614448959</v>
      </c>
      <c r="S92" s="7">
        <f t="shared" si="7"/>
        <v>0.90709329174249542</v>
      </c>
      <c r="T92" s="7">
        <f t="shared" si="7"/>
        <v>0.93266034391002195</v>
      </c>
    </row>
  </sheetData>
  <autoFilter ref="F1:F92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G582"/>
  <sheetViews>
    <sheetView topLeftCell="A190" zoomScale="136" zoomScaleNormal="136" workbookViewId="0">
      <selection activeCell="A198" sqref="A198"/>
    </sheetView>
  </sheetViews>
  <sheetFormatPr defaultRowHeight="21.75" x14ac:dyDescent="0.5"/>
  <cols>
    <col min="1" max="1" width="73.85546875" style="127" customWidth="1"/>
    <col min="2" max="2" width="6.7109375" style="128" customWidth="1"/>
    <col min="3" max="3" width="7.7109375" style="128" customWidth="1"/>
    <col min="4" max="4" width="7.7109375" style="75" customWidth="1"/>
    <col min="5" max="5" width="7.140625" style="75" customWidth="1"/>
    <col min="6" max="6" width="11.42578125" style="75" bestFit="1" customWidth="1"/>
    <col min="7" max="16384" width="9.140625" style="75"/>
  </cols>
  <sheetData>
    <row r="1" spans="1:5" s="17" customFormat="1" ht="30.75" x14ac:dyDescent="0.7">
      <c r="A1" s="196" t="s">
        <v>82</v>
      </c>
      <c r="B1" s="196"/>
      <c r="C1" s="196"/>
      <c r="D1" s="196"/>
    </row>
    <row r="2" spans="1:5" s="17" customFormat="1" ht="27.75" x14ac:dyDescent="0.65">
      <c r="A2" s="197" t="s">
        <v>432</v>
      </c>
      <c r="B2" s="197"/>
      <c r="C2" s="197"/>
      <c r="D2" s="197"/>
    </row>
    <row r="3" spans="1:5" s="17" customFormat="1" ht="12" customHeight="1" x14ac:dyDescent="0.5">
      <c r="A3" s="18"/>
      <c r="B3" s="19"/>
      <c r="C3" s="19"/>
    </row>
    <row r="4" spans="1:5" s="10" customFormat="1" ht="24" x14ac:dyDescent="0.55000000000000004">
      <c r="A4" s="9" t="s">
        <v>83</v>
      </c>
      <c r="B4" s="13"/>
      <c r="C4" s="13"/>
    </row>
    <row r="5" spans="1:5" s="10" customFormat="1" ht="24" x14ac:dyDescent="0.55000000000000004">
      <c r="A5" s="9" t="s">
        <v>433</v>
      </c>
      <c r="B5" s="13"/>
      <c r="C5" s="13"/>
    </row>
    <row r="6" spans="1:5" s="10" customFormat="1" ht="24" x14ac:dyDescent="0.55000000000000004">
      <c r="A6" s="9" t="s">
        <v>436</v>
      </c>
      <c r="B6" s="8"/>
      <c r="C6" s="8"/>
      <c r="E6" s="8"/>
    </row>
    <row r="7" spans="1:5" s="10" customFormat="1" ht="24" x14ac:dyDescent="0.55000000000000004">
      <c r="A7" s="9" t="s">
        <v>437</v>
      </c>
      <c r="B7" s="8"/>
      <c r="C7" s="8"/>
      <c r="E7" s="8"/>
    </row>
    <row r="8" spans="1:5" s="10" customFormat="1" ht="24" x14ac:dyDescent="0.55000000000000004">
      <c r="A8" s="9" t="s">
        <v>438</v>
      </c>
      <c r="B8" s="8"/>
      <c r="C8" s="8"/>
      <c r="E8" s="8"/>
    </row>
    <row r="9" spans="1:5" s="10" customFormat="1" ht="24" x14ac:dyDescent="0.55000000000000004">
      <c r="A9" s="9" t="s">
        <v>439</v>
      </c>
      <c r="B9" s="8"/>
      <c r="C9" s="8"/>
      <c r="E9" s="8"/>
    </row>
    <row r="10" spans="1:5" s="10" customFormat="1" ht="24" x14ac:dyDescent="0.55000000000000004">
      <c r="A10" s="9"/>
      <c r="B10" s="13"/>
      <c r="C10" s="13"/>
    </row>
    <row r="11" spans="1:5" s="10" customFormat="1" ht="24" x14ac:dyDescent="0.55000000000000004">
      <c r="A11" s="20" t="s">
        <v>84</v>
      </c>
      <c r="B11" s="13"/>
      <c r="C11" s="13"/>
    </row>
    <row r="12" spans="1:5" s="10" customFormat="1" ht="24" x14ac:dyDescent="0.55000000000000004">
      <c r="A12" s="21" t="s">
        <v>85</v>
      </c>
      <c r="B12" s="13"/>
      <c r="C12" s="13"/>
    </row>
    <row r="13" spans="1:5" s="10" customFormat="1" ht="24" x14ac:dyDescent="0.55000000000000004">
      <c r="A13" s="21" t="s">
        <v>86</v>
      </c>
      <c r="B13" s="13"/>
      <c r="C13" s="13"/>
    </row>
    <row r="14" spans="1:5" s="10" customFormat="1" ht="24" x14ac:dyDescent="0.55000000000000004">
      <c r="A14" s="22" t="s">
        <v>87</v>
      </c>
      <c r="B14" s="23" t="s">
        <v>88</v>
      </c>
      <c r="C14" s="24" t="s">
        <v>89</v>
      </c>
    </row>
    <row r="15" spans="1:5" s="10" customFormat="1" ht="24" x14ac:dyDescent="0.55000000000000004">
      <c r="A15" s="25" t="s">
        <v>90</v>
      </c>
      <c r="B15" s="26"/>
      <c r="C15" s="27"/>
    </row>
    <row r="16" spans="1:5" s="10" customFormat="1" ht="24" x14ac:dyDescent="0.55000000000000004">
      <c r="A16" s="28" t="s">
        <v>91</v>
      </c>
      <c r="B16" s="29">
        <v>19</v>
      </c>
      <c r="C16" s="30">
        <f>B16*100/130</f>
        <v>14.615384615384615</v>
      </c>
    </row>
    <row r="17" spans="1:3" s="10" customFormat="1" ht="24" x14ac:dyDescent="0.55000000000000004">
      <c r="A17" s="31" t="s">
        <v>92</v>
      </c>
      <c r="B17" s="32">
        <v>31</v>
      </c>
      <c r="C17" s="33">
        <f>B17*100/130</f>
        <v>23.846153846153847</v>
      </c>
    </row>
    <row r="18" spans="1:3" s="10" customFormat="1" ht="24" x14ac:dyDescent="0.55000000000000004">
      <c r="A18" s="25" t="s">
        <v>93</v>
      </c>
      <c r="B18" s="34"/>
      <c r="C18" s="30"/>
    </row>
    <row r="19" spans="1:3" s="10" customFormat="1" ht="24" x14ac:dyDescent="0.55000000000000004">
      <c r="A19" s="28" t="s">
        <v>91</v>
      </c>
      <c r="B19" s="35">
        <v>2</v>
      </c>
      <c r="C19" s="30">
        <f>B19*100/130</f>
        <v>1.5384615384615385</v>
      </c>
    </row>
    <row r="20" spans="1:3" s="10" customFormat="1" ht="24" x14ac:dyDescent="0.55000000000000004">
      <c r="A20" s="31" t="s">
        <v>92</v>
      </c>
      <c r="B20" s="36">
        <v>13</v>
      </c>
      <c r="C20" s="33">
        <f>B20*100/130</f>
        <v>10</v>
      </c>
    </row>
    <row r="21" spans="1:3" s="10" customFormat="1" ht="24" x14ac:dyDescent="0.55000000000000004">
      <c r="A21" s="25" t="s">
        <v>94</v>
      </c>
      <c r="B21" s="34"/>
      <c r="C21" s="30"/>
    </row>
    <row r="22" spans="1:3" s="10" customFormat="1" ht="24" x14ac:dyDescent="0.55000000000000004">
      <c r="A22" s="28" t="s">
        <v>91</v>
      </c>
      <c r="B22" s="35">
        <v>8</v>
      </c>
      <c r="C22" s="30">
        <f>B22*100/130</f>
        <v>6.1538461538461542</v>
      </c>
    </row>
    <row r="23" spans="1:3" s="10" customFormat="1" ht="24" x14ac:dyDescent="0.55000000000000004">
      <c r="A23" s="31" t="s">
        <v>92</v>
      </c>
      <c r="B23" s="36">
        <v>10</v>
      </c>
      <c r="C23" s="33">
        <f>B23*100/130</f>
        <v>7.6923076923076925</v>
      </c>
    </row>
    <row r="24" spans="1:3" s="10" customFormat="1" ht="24" x14ac:dyDescent="0.55000000000000004">
      <c r="A24" s="28" t="s">
        <v>95</v>
      </c>
      <c r="B24" s="35"/>
      <c r="C24" s="30"/>
    </row>
    <row r="25" spans="1:3" s="10" customFormat="1" ht="24" x14ac:dyDescent="0.55000000000000004">
      <c r="A25" s="28" t="s">
        <v>91</v>
      </c>
      <c r="B25" s="35">
        <v>24</v>
      </c>
      <c r="C25" s="30">
        <f>B25*100/130</f>
        <v>18.46153846153846</v>
      </c>
    </row>
    <row r="26" spans="1:3" s="10" customFormat="1" ht="24" x14ac:dyDescent="0.55000000000000004">
      <c r="A26" s="31" t="s">
        <v>92</v>
      </c>
      <c r="B26" s="36">
        <v>23</v>
      </c>
      <c r="C26" s="33">
        <f>B26*100/130</f>
        <v>17.692307692307693</v>
      </c>
    </row>
    <row r="27" spans="1:3" s="10" customFormat="1" ht="21.75" customHeight="1" x14ac:dyDescent="0.55000000000000004">
      <c r="A27" s="37" t="s">
        <v>96</v>
      </c>
      <c r="B27" s="38">
        <f>SUM(B16:B26)</f>
        <v>130</v>
      </c>
      <c r="C27" s="52">
        <f>B27*100/130</f>
        <v>100</v>
      </c>
    </row>
    <row r="28" spans="1:3" s="10" customFormat="1" ht="24" x14ac:dyDescent="0.55000000000000004">
      <c r="A28" s="40"/>
      <c r="B28" s="41"/>
      <c r="C28" s="42"/>
    </row>
    <row r="29" spans="1:3" s="10" customFormat="1" ht="24" x14ac:dyDescent="0.55000000000000004">
      <c r="A29" s="40"/>
      <c r="B29" s="41"/>
      <c r="C29" s="42"/>
    </row>
    <row r="30" spans="1:3" s="10" customFormat="1" ht="24" x14ac:dyDescent="0.55000000000000004">
      <c r="A30" s="9" t="s">
        <v>440</v>
      </c>
      <c r="B30" s="13"/>
      <c r="C30" s="13"/>
    </row>
    <row r="31" spans="1:3" s="10" customFormat="1" ht="24" x14ac:dyDescent="0.55000000000000004">
      <c r="A31" s="9" t="s">
        <v>441</v>
      </c>
      <c r="B31" s="13"/>
      <c r="C31" s="13"/>
    </row>
    <row r="32" spans="1:3" s="10" customFormat="1" ht="24" x14ac:dyDescent="0.55000000000000004">
      <c r="A32" s="9" t="s">
        <v>442</v>
      </c>
      <c r="B32" s="13"/>
      <c r="C32" s="13"/>
    </row>
    <row r="33" spans="1:4" s="10" customFormat="1" ht="24" x14ac:dyDescent="0.55000000000000004">
      <c r="A33" s="9" t="s">
        <v>443</v>
      </c>
      <c r="B33" s="13"/>
      <c r="C33" s="13"/>
    </row>
    <row r="34" spans="1:4" s="10" customFormat="1" ht="24" x14ac:dyDescent="0.55000000000000004">
      <c r="A34" s="9"/>
      <c r="B34" s="13"/>
      <c r="C34" s="13"/>
    </row>
    <row r="35" spans="1:4" s="10" customFormat="1" ht="20.25" customHeight="1" x14ac:dyDescent="0.55000000000000004">
      <c r="A35" s="43" t="s">
        <v>97</v>
      </c>
      <c r="B35" s="13"/>
      <c r="C35" s="13"/>
    </row>
    <row r="36" spans="1:4" s="10" customFormat="1" ht="21.75" customHeight="1" x14ac:dyDescent="0.55000000000000004">
      <c r="A36" s="22" t="s">
        <v>87</v>
      </c>
      <c r="B36" s="44" t="s">
        <v>88</v>
      </c>
      <c r="C36" s="44" t="s">
        <v>89</v>
      </c>
    </row>
    <row r="37" spans="1:4" s="10" customFormat="1" ht="24" x14ac:dyDescent="0.55000000000000004">
      <c r="A37" s="25" t="s">
        <v>90</v>
      </c>
      <c r="B37" s="34"/>
      <c r="C37" s="34"/>
    </row>
    <row r="38" spans="1:4" s="10" customFormat="1" ht="24" x14ac:dyDescent="0.55000000000000004">
      <c r="A38" s="28" t="s">
        <v>98</v>
      </c>
      <c r="B38" s="29">
        <v>30</v>
      </c>
      <c r="C38" s="30">
        <f>B38*100/130</f>
        <v>23.076923076923077</v>
      </c>
      <c r="D38" s="45"/>
    </row>
    <row r="39" spans="1:4" s="10" customFormat="1" ht="24" x14ac:dyDescent="0.55000000000000004">
      <c r="A39" s="50" t="s">
        <v>99</v>
      </c>
      <c r="B39" s="29">
        <v>12</v>
      </c>
      <c r="C39" s="30">
        <f t="shared" ref="C39:C41" si="0">B39*100/130</f>
        <v>9.2307692307692299</v>
      </c>
      <c r="D39" s="46"/>
    </row>
    <row r="40" spans="1:4" s="10" customFormat="1" ht="24" x14ac:dyDescent="0.55000000000000004">
      <c r="A40" s="50" t="s">
        <v>100</v>
      </c>
      <c r="B40" s="29">
        <v>7</v>
      </c>
      <c r="C40" s="30">
        <f t="shared" si="0"/>
        <v>5.384615384615385</v>
      </c>
      <c r="D40" s="46"/>
    </row>
    <row r="41" spans="1:4" s="10" customFormat="1" ht="24" x14ac:dyDescent="0.55000000000000004">
      <c r="A41" s="51" t="s">
        <v>103</v>
      </c>
      <c r="B41" s="32">
        <v>1</v>
      </c>
      <c r="C41" s="33">
        <f t="shared" si="0"/>
        <v>0.76923076923076927</v>
      </c>
      <c r="D41" s="46"/>
    </row>
    <row r="42" spans="1:4" s="10" customFormat="1" ht="24" x14ac:dyDescent="0.55000000000000004">
      <c r="A42" s="25" t="s">
        <v>101</v>
      </c>
      <c r="B42" s="35"/>
      <c r="C42" s="30"/>
    </row>
    <row r="43" spans="1:4" s="10" customFormat="1" ht="24" x14ac:dyDescent="0.55000000000000004">
      <c r="A43" s="28" t="s">
        <v>98</v>
      </c>
      <c r="B43" s="29">
        <v>3</v>
      </c>
      <c r="C43" s="30">
        <f>B43*100/130</f>
        <v>2.3076923076923075</v>
      </c>
    </row>
    <row r="44" spans="1:4" s="10" customFormat="1" ht="24" x14ac:dyDescent="0.55000000000000004">
      <c r="A44" s="50" t="s">
        <v>99</v>
      </c>
      <c r="B44" s="29">
        <v>9</v>
      </c>
      <c r="C44" s="30">
        <f t="shared" ref="C44:C46" si="1">B44*100/130</f>
        <v>6.9230769230769234</v>
      </c>
    </row>
    <row r="45" spans="1:4" s="10" customFormat="1" ht="24" x14ac:dyDescent="0.55000000000000004">
      <c r="A45" s="50" t="s">
        <v>100</v>
      </c>
      <c r="B45" s="29">
        <v>2</v>
      </c>
      <c r="C45" s="30">
        <f t="shared" si="1"/>
        <v>1.5384615384615385</v>
      </c>
    </row>
    <row r="46" spans="1:4" s="10" customFormat="1" ht="24" x14ac:dyDescent="0.55000000000000004">
      <c r="A46" s="51" t="s">
        <v>103</v>
      </c>
      <c r="B46" s="32">
        <v>1</v>
      </c>
      <c r="C46" s="33">
        <f t="shared" si="1"/>
        <v>0.76923076923076927</v>
      </c>
    </row>
    <row r="47" spans="1:4" s="10" customFormat="1" ht="24" x14ac:dyDescent="0.55000000000000004">
      <c r="A47" s="25" t="s">
        <v>102</v>
      </c>
      <c r="B47" s="26"/>
      <c r="C47" s="30"/>
      <c r="D47" s="45"/>
    </row>
    <row r="48" spans="1:4" s="10" customFormat="1" ht="24" x14ac:dyDescent="0.55000000000000004">
      <c r="A48" s="28" t="s">
        <v>98</v>
      </c>
      <c r="B48" s="29">
        <v>7</v>
      </c>
      <c r="C48" s="30">
        <f>B48*100/130</f>
        <v>5.384615384615385</v>
      </c>
      <c r="D48" s="45"/>
    </row>
    <row r="49" spans="1:4" s="10" customFormat="1" ht="24" x14ac:dyDescent="0.55000000000000004">
      <c r="A49" s="28" t="s">
        <v>99</v>
      </c>
      <c r="B49" s="29">
        <v>8</v>
      </c>
      <c r="C49" s="30">
        <f t="shared" ref="C49:C50" si="2">B49*100/130</f>
        <v>6.1538461538461542</v>
      </c>
      <c r="D49" s="45"/>
    </row>
    <row r="50" spans="1:4" s="10" customFormat="1" ht="24" x14ac:dyDescent="0.55000000000000004">
      <c r="A50" s="31" t="s">
        <v>100</v>
      </c>
      <c r="B50" s="32">
        <v>3</v>
      </c>
      <c r="C50" s="33">
        <f t="shared" si="2"/>
        <v>2.3076923076923075</v>
      </c>
      <c r="D50" s="45"/>
    </row>
    <row r="51" spans="1:4" s="10" customFormat="1" ht="24" x14ac:dyDescent="0.55000000000000004">
      <c r="A51" s="28" t="s">
        <v>95</v>
      </c>
      <c r="B51" s="35"/>
      <c r="C51" s="30"/>
    </row>
    <row r="52" spans="1:4" s="10" customFormat="1" ht="24" x14ac:dyDescent="0.55000000000000004">
      <c r="A52" s="28" t="s">
        <v>98</v>
      </c>
      <c r="B52" s="29">
        <v>22</v>
      </c>
      <c r="C52" s="30">
        <f>B52*100/130</f>
        <v>16.923076923076923</v>
      </c>
      <c r="D52" s="45"/>
    </row>
    <row r="53" spans="1:4" s="10" customFormat="1" ht="24" x14ac:dyDescent="0.55000000000000004">
      <c r="A53" s="50" t="s">
        <v>99</v>
      </c>
      <c r="B53" s="29">
        <v>18</v>
      </c>
      <c r="C53" s="30">
        <f t="shared" ref="C53:C55" si="3">B53*100/130</f>
        <v>13.846153846153847</v>
      </c>
      <c r="D53" s="46"/>
    </row>
    <row r="54" spans="1:4" s="10" customFormat="1" ht="24" x14ac:dyDescent="0.55000000000000004">
      <c r="A54" s="50" t="s">
        <v>100</v>
      </c>
      <c r="B54" s="29">
        <v>6</v>
      </c>
      <c r="C54" s="30">
        <f t="shared" si="3"/>
        <v>4.615384615384615</v>
      </c>
      <c r="D54" s="46"/>
    </row>
    <row r="55" spans="1:4" s="10" customFormat="1" ht="24" x14ac:dyDescent="0.55000000000000004">
      <c r="A55" s="51" t="s">
        <v>103</v>
      </c>
      <c r="B55" s="32">
        <v>1</v>
      </c>
      <c r="C55" s="30">
        <f t="shared" si="3"/>
        <v>0.76923076923076927</v>
      </c>
      <c r="D55" s="46"/>
    </row>
    <row r="56" spans="1:4" s="10" customFormat="1" ht="24" x14ac:dyDescent="0.55000000000000004">
      <c r="A56" s="47" t="s">
        <v>96</v>
      </c>
      <c r="B56" s="48">
        <f>SUM(B37:B55)</f>
        <v>130</v>
      </c>
      <c r="C56" s="39">
        <f>B56*100/130</f>
        <v>100</v>
      </c>
      <c r="D56" s="45"/>
    </row>
    <row r="57" spans="1:4" s="10" customFormat="1" ht="24" x14ac:dyDescent="0.55000000000000004">
      <c r="A57" s="40"/>
      <c r="B57" s="41"/>
      <c r="C57" s="42"/>
      <c r="D57" s="46"/>
    </row>
    <row r="58" spans="1:4" s="10" customFormat="1" ht="24" x14ac:dyDescent="0.55000000000000004">
      <c r="A58" s="40"/>
      <c r="B58" s="41"/>
      <c r="C58" s="42"/>
      <c r="D58" s="46"/>
    </row>
    <row r="59" spans="1:4" s="10" customFormat="1" ht="24" x14ac:dyDescent="0.55000000000000004">
      <c r="A59" s="9" t="s">
        <v>444</v>
      </c>
      <c r="B59" s="13"/>
      <c r="C59" s="13"/>
    </row>
    <row r="60" spans="1:4" s="10" customFormat="1" ht="24" x14ac:dyDescent="0.55000000000000004">
      <c r="A60" s="9" t="s">
        <v>513</v>
      </c>
      <c r="B60" s="13"/>
      <c r="C60" s="13"/>
    </row>
    <row r="61" spans="1:4" s="10" customFormat="1" ht="24" x14ac:dyDescent="0.55000000000000004">
      <c r="A61" s="9" t="s">
        <v>514</v>
      </c>
      <c r="B61" s="13"/>
      <c r="C61" s="13"/>
    </row>
    <row r="62" spans="1:4" s="10" customFormat="1" ht="24" x14ac:dyDescent="0.55000000000000004">
      <c r="A62" s="9" t="s">
        <v>445</v>
      </c>
      <c r="B62" s="13"/>
      <c r="C62" s="13"/>
    </row>
    <row r="63" spans="1:4" s="10" customFormat="1" ht="24" x14ac:dyDescent="0.55000000000000004">
      <c r="A63" s="9" t="s">
        <v>446</v>
      </c>
      <c r="B63" s="13"/>
      <c r="C63" s="13"/>
    </row>
    <row r="64" spans="1:4" s="10" customFormat="1" ht="24" x14ac:dyDescent="0.55000000000000004">
      <c r="A64" s="9" t="s">
        <v>447</v>
      </c>
      <c r="B64" s="13"/>
      <c r="C64" s="13"/>
    </row>
    <row r="65" spans="1:4" s="10" customFormat="1" ht="24" x14ac:dyDescent="0.55000000000000004">
      <c r="A65" s="9"/>
      <c r="B65" s="13"/>
      <c r="C65" s="13"/>
    </row>
    <row r="66" spans="1:4" s="10" customFormat="1" ht="24" x14ac:dyDescent="0.55000000000000004">
      <c r="A66" s="43" t="s">
        <v>104</v>
      </c>
      <c r="B66" s="13"/>
      <c r="C66" s="13"/>
    </row>
    <row r="67" spans="1:4" s="10" customFormat="1" ht="24" x14ac:dyDescent="0.55000000000000004">
      <c r="A67" s="22" t="s">
        <v>87</v>
      </c>
      <c r="B67" s="24" t="s">
        <v>88</v>
      </c>
      <c r="C67" s="24" t="s">
        <v>89</v>
      </c>
    </row>
    <row r="68" spans="1:4" s="10" customFormat="1" ht="24" x14ac:dyDescent="0.55000000000000004">
      <c r="A68" s="25" t="s">
        <v>105</v>
      </c>
      <c r="B68" s="49"/>
      <c r="C68" s="49"/>
      <c r="D68" s="46"/>
    </row>
    <row r="69" spans="1:4" s="10" customFormat="1" ht="24" x14ac:dyDescent="0.55000000000000004">
      <c r="A69" s="28" t="s">
        <v>106</v>
      </c>
      <c r="B69" s="29">
        <v>40</v>
      </c>
      <c r="C69" s="30">
        <f>B69*100/130</f>
        <v>30.76923076923077</v>
      </c>
      <c r="D69" s="46"/>
    </row>
    <row r="70" spans="1:4" s="10" customFormat="1" ht="24" x14ac:dyDescent="0.55000000000000004">
      <c r="A70" s="28" t="s">
        <v>107</v>
      </c>
      <c r="B70" s="29">
        <v>10</v>
      </c>
      <c r="C70" s="33">
        <f>B70*100/130</f>
        <v>7.6923076923076925</v>
      </c>
      <c r="D70" s="46"/>
    </row>
    <row r="71" spans="1:4" s="10" customFormat="1" ht="24" x14ac:dyDescent="0.55000000000000004">
      <c r="A71" s="25" t="s">
        <v>93</v>
      </c>
      <c r="B71" s="23"/>
      <c r="C71" s="27"/>
    </row>
    <row r="72" spans="1:4" s="10" customFormat="1" ht="24" x14ac:dyDescent="0.55000000000000004">
      <c r="A72" s="28" t="s">
        <v>106</v>
      </c>
      <c r="B72" s="29">
        <v>11</v>
      </c>
      <c r="C72" s="30">
        <f>B72*100/130</f>
        <v>8.4615384615384617</v>
      </c>
      <c r="D72" s="46"/>
    </row>
    <row r="73" spans="1:4" s="10" customFormat="1" ht="24" x14ac:dyDescent="0.55000000000000004">
      <c r="A73" s="31" t="s">
        <v>107</v>
      </c>
      <c r="B73" s="32">
        <v>4</v>
      </c>
      <c r="C73" s="33">
        <f t="shared" ref="C73" si="4">B73*100/243</f>
        <v>1.6460905349794239</v>
      </c>
    </row>
    <row r="74" spans="1:4" s="10" customFormat="1" ht="24" x14ac:dyDescent="0.55000000000000004">
      <c r="A74" s="25" t="s">
        <v>108</v>
      </c>
      <c r="B74" s="44"/>
      <c r="C74" s="30"/>
    </row>
    <row r="75" spans="1:4" s="10" customFormat="1" ht="24" x14ac:dyDescent="0.55000000000000004">
      <c r="A75" s="28" t="s">
        <v>106</v>
      </c>
      <c r="B75" s="29">
        <v>11</v>
      </c>
      <c r="C75" s="30">
        <f>B75*100/130</f>
        <v>8.4615384615384617</v>
      </c>
      <c r="D75" s="46"/>
    </row>
    <row r="76" spans="1:4" s="10" customFormat="1" ht="24" x14ac:dyDescent="0.55000000000000004">
      <c r="A76" s="31" t="s">
        <v>107</v>
      </c>
      <c r="B76" s="36">
        <v>7</v>
      </c>
      <c r="C76" s="33">
        <f>B76*100/130</f>
        <v>5.384615384615385</v>
      </c>
    </row>
    <row r="77" spans="1:4" s="10" customFormat="1" ht="24" x14ac:dyDescent="0.55000000000000004">
      <c r="A77" s="28" t="s">
        <v>109</v>
      </c>
      <c r="B77" s="34"/>
      <c r="C77" s="30"/>
      <c r="D77" s="46"/>
    </row>
    <row r="78" spans="1:4" s="10" customFormat="1" ht="24" x14ac:dyDescent="0.55000000000000004">
      <c r="A78" s="50" t="s">
        <v>106</v>
      </c>
      <c r="B78" s="29">
        <v>37</v>
      </c>
      <c r="C78" s="30">
        <f>B78*100/130</f>
        <v>28.46153846153846</v>
      </c>
      <c r="D78" s="46"/>
    </row>
    <row r="79" spans="1:4" s="10" customFormat="1" ht="24" x14ac:dyDescent="0.55000000000000004">
      <c r="A79" s="31" t="s">
        <v>107</v>
      </c>
      <c r="B79" s="36">
        <v>10</v>
      </c>
      <c r="C79" s="33">
        <f t="shared" ref="C79:C80" si="5">B79*100/130</f>
        <v>7.6923076923076925</v>
      </c>
      <c r="D79" s="46"/>
    </row>
    <row r="80" spans="1:4" s="10" customFormat="1" ht="24" x14ac:dyDescent="0.55000000000000004">
      <c r="A80" s="37" t="s">
        <v>96</v>
      </c>
      <c r="B80" s="38">
        <f>SUM(B69:B79)</f>
        <v>130</v>
      </c>
      <c r="C80" s="39">
        <f t="shared" si="5"/>
        <v>100</v>
      </c>
    </row>
    <row r="81" spans="1:3" s="10" customFormat="1" ht="24" x14ac:dyDescent="0.55000000000000004">
      <c r="A81" s="53"/>
      <c r="B81" s="41"/>
      <c r="C81" s="42"/>
    </row>
    <row r="82" spans="1:3" s="10" customFormat="1" ht="24" x14ac:dyDescent="0.55000000000000004">
      <c r="A82" s="9" t="s">
        <v>515</v>
      </c>
      <c r="B82" s="13"/>
      <c r="C82" s="13"/>
    </row>
    <row r="83" spans="1:3" s="10" customFormat="1" ht="24" x14ac:dyDescent="0.55000000000000004">
      <c r="A83" s="9" t="s">
        <v>516</v>
      </c>
      <c r="B83" s="13"/>
      <c r="C83" s="13"/>
    </row>
    <row r="84" spans="1:3" s="10" customFormat="1" ht="24" x14ac:dyDescent="0.55000000000000004">
      <c r="A84" s="9" t="s">
        <v>517</v>
      </c>
      <c r="B84" s="13"/>
      <c r="C84" s="13"/>
    </row>
    <row r="85" spans="1:3" s="10" customFormat="1" ht="24" x14ac:dyDescent="0.55000000000000004">
      <c r="A85" s="9" t="s">
        <v>518</v>
      </c>
      <c r="B85" s="13"/>
      <c r="C85" s="13"/>
    </row>
    <row r="86" spans="1:3" s="10" customFormat="1" ht="24" x14ac:dyDescent="0.55000000000000004">
      <c r="A86" s="9" t="s">
        <v>519</v>
      </c>
      <c r="B86" s="13"/>
      <c r="C86" s="13"/>
    </row>
    <row r="87" spans="1:3" s="10" customFormat="1" ht="24" x14ac:dyDescent="0.55000000000000004">
      <c r="A87" s="9" t="s">
        <v>448</v>
      </c>
      <c r="B87" s="13"/>
      <c r="C87" s="13"/>
    </row>
    <row r="88" spans="1:3" s="175" customFormat="1" ht="21.75" customHeight="1" x14ac:dyDescent="0.55000000000000004">
      <c r="A88" s="173" t="s">
        <v>110</v>
      </c>
      <c r="B88" s="174"/>
      <c r="C88" s="174"/>
    </row>
    <row r="89" spans="1:3" s="175" customFormat="1" ht="19.5" customHeight="1" x14ac:dyDescent="0.55000000000000004">
      <c r="A89" s="176" t="s">
        <v>87</v>
      </c>
      <c r="B89" s="177" t="s">
        <v>88</v>
      </c>
      <c r="C89" s="177" t="s">
        <v>89</v>
      </c>
    </row>
    <row r="90" spans="1:3" s="175" customFormat="1" ht="23.25" x14ac:dyDescent="0.55000000000000004">
      <c r="A90" s="178" t="s">
        <v>111</v>
      </c>
      <c r="B90" s="179"/>
      <c r="C90" s="180"/>
    </row>
    <row r="91" spans="1:3" s="184" customFormat="1" ht="18.75" customHeight="1" x14ac:dyDescent="0.2">
      <c r="A91" s="181" t="s">
        <v>112</v>
      </c>
      <c r="B91" s="182">
        <v>35</v>
      </c>
      <c r="C91" s="183">
        <f>B91*100/130</f>
        <v>26.923076923076923</v>
      </c>
    </row>
    <row r="92" spans="1:3" s="184" customFormat="1" ht="18.75" customHeight="1" x14ac:dyDescent="0.2">
      <c r="A92" s="181" t="s">
        <v>126</v>
      </c>
      <c r="B92" s="182">
        <v>3</v>
      </c>
      <c r="C92" s="183">
        <f t="shared" ref="C92:C97" si="6">B92*100/130</f>
        <v>2.3076923076923075</v>
      </c>
    </row>
    <row r="93" spans="1:3" s="184" customFormat="1" ht="18.75" customHeight="1" x14ac:dyDescent="0.2">
      <c r="A93" s="181" t="s">
        <v>113</v>
      </c>
      <c r="B93" s="182">
        <v>2</v>
      </c>
      <c r="C93" s="183">
        <f t="shared" si="6"/>
        <v>1.5384615384615385</v>
      </c>
    </row>
    <row r="94" spans="1:3" s="184" customFormat="1" ht="18.75" customHeight="1" x14ac:dyDescent="0.2">
      <c r="A94" s="181" t="s">
        <v>122</v>
      </c>
      <c r="B94" s="182">
        <v>2</v>
      </c>
      <c r="C94" s="183">
        <f t="shared" si="6"/>
        <v>1.5384615384615385</v>
      </c>
    </row>
    <row r="95" spans="1:3" s="184" customFormat="1" ht="18.75" customHeight="1" x14ac:dyDescent="0.2">
      <c r="A95" s="181" t="s">
        <v>125</v>
      </c>
      <c r="B95" s="182">
        <v>1</v>
      </c>
      <c r="C95" s="183">
        <f t="shared" si="6"/>
        <v>0.76923076923076927</v>
      </c>
    </row>
    <row r="96" spans="1:3" s="184" customFormat="1" ht="18.75" customHeight="1" x14ac:dyDescent="0.2">
      <c r="A96" s="181" t="s">
        <v>116</v>
      </c>
      <c r="B96" s="182">
        <v>2</v>
      </c>
      <c r="C96" s="183">
        <f t="shared" si="6"/>
        <v>1.5384615384615385</v>
      </c>
    </row>
    <row r="97" spans="1:4" s="184" customFormat="1" ht="18.75" customHeight="1" x14ac:dyDescent="0.2">
      <c r="A97" s="181" t="s">
        <v>115</v>
      </c>
      <c r="B97" s="182">
        <v>4</v>
      </c>
      <c r="C97" s="183">
        <f t="shared" si="6"/>
        <v>3.0769230769230771</v>
      </c>
    </row>
    <row r="98" spans="1:4" s="184" customFormat="1" ht="18.75" customHeight="1" x14ac:dyDescent="0.2">
      <c r="A98" s="181" t="s">
        <v>114</v>
      </c>
      <c r="B98" s="182">
        <v>1</v>
      </c>
      <c r="C98" s="185">
        <f>B98*100/130</f>
        <v>0.76923076923076927</v>
      </c>
    </row>
    <row r="99" spans="1:4" s="184" customFormat="1" ht="18.75" customHeight="1" x14ac:dyDescent="0.2">
      <c r="A99" s="186" t="s">
        <v>93</v>
      </c>
      <c r="B99" s="172"/>
      <c r="C99" s="183"/>
    </row>
    <row r="100" spans="1:4" s="184" customFormat="1" ht="18.75" customHeight="1" x14ac:dyDescent="0.2">
      <c r="A100" s="181" t="s">
        <v>112</v>
      </c>
      <c r="B100" s="187">
        <v>12</v>
      </c>
      <c r="C100" s="183">
        <f>B100*100/130</f>
        <v>9.2307692307692299</v>
      </c>
    </row>
    <row r="101" spans="1:4" s="184" customFormat="1" ht="18.75" customHeight="1" x14ac:dyDescent="0.2">
      <c r="A101" s="181" t="s">
        <v>118</v>
      </c>
      <c r="B101" s="187">
        <v>1</v>
      </c>
      <c r="C101" s="183">
        <f t="shared" ref="C101:C103" si="7">B101*100/130</f>
        <v>0.76923076923076927</v>
      </c>
    </row>
    <row r="102" spans="1:4" s="184" customFormat="1" ht="18.75" customHeight="1" x14ac:dyDescent="0.2">
      <c r="A102" s="181" t="s">
        <v>119</v>
      </c>
      <c r="B102" s="182">
        <v>1</v>
      </c>
      <c r="C102" s="183">
        <f t="shared" si="7"/>
        <v>0.76923076923076927</v>
      </c>
      <c r="D102" s="188"/>
    </row>
    <row r="103" spans="1:4" s="184" customFormat="1" ht="18.75" customHeight="1" x14ac:dyDescent="0.2">
      <c r="A103" s="181" t="s">
        <v>115</v>
      </c>
      <c r="B103" s="182">
        <v>1</v>
      </c>
      <c r="C103" s="183">
        <f t="shared" si="7"/>
        <v>0.76923076923076927</v>
      </c>
      <c r="D103" s="188"/>
    </row>
    <row r="104" spans="1:4" s="184" customFormat="1" ht="18.75" customHeight="1" x14ac:dyDescent="0.2">
      <c r="A104" s="186" t="s">
        <v>121</v>
      </c>
      <c r="B104" s="172"/>
      <c r="C104" s="189"/>
      <c r="D104" s="190"/>
    </row>
    <row r="105" spans="1:4" s="184" customFormat="1" ht="18.75" customHeight="1" x14ac:dyDescent="0.2">
      <c r="A105" s="181" t="s">
        <v>113</v>
      </c>
      <c r="B105" s="182">
        <v>1</v>
      </c>
      <c r="C105" s="183">
        <f t="shared" ref="C105:C108" si="8">B105*100/243</f>
        <v>0.41152263374485598</v>
      </c>
      <c r="D105" s="190"/>
    </row>
    <row r="106" spans="1:4" s="184" customFormat="1" ht="18.75" customHeight="1" x14ac:dyDescent="0.2">
      <c r="A106" s="181" t="s">
        <v>112</v>
      </c>
      <c r="B106" s="182">
        <v>14</v>
      </c>
      <c r="C106" s="183">
        <f t="shared" si="8"/>
        <v>5.761316872427984</v>
      </c>
      <c r="D106" s="190"/>
    </row>
    <row r="107" spans="1:4" s="184" customFormat="1" ht="18.75" customHeight="1" x14ac:dyDescent="0.2">
      <c r="A107" s="181" t="s">
        <v>119</v>
      </c>
      <c r="B107" s="187">
        <v>1</v>
      </c>
      <c r="C107" s="183">
        <f t="shared" si="8"/>
        <v>0.41152263374485598</v>
      </c>
      <c r="D107" s="190"/>
    </row>
    <row r="108" spans="1:4" s="184" customFormat="1" ht="18.75" customHeight="1" x14ac:dyDescent="0.2">
      <c r="A108" s="181" t="s">
        <v>125</v>
      </c>
      <c r="B108" s="182">
        <v>2</v>
      </c>
      <c r="C108" s="185">
        <f t="shared" si="8"/>
        <v>0.82304526748971196</v>
      </c>
      <c r="D108" s="190"/>
    </row>
    <row r="109" spans="1:4" s="184" customFormat="1" ht="18.75" customHeight="1" x14ac:dyDescent="0.2">
      <c r="A109" s="186" t="s">
        <v>124</v>
      </c>
      <c r="B109" s="172"/>
      <c r="C109" s="183"/>
      <c r="D109" s="190"/>
    </row>
    <row r="110" spans="1:4" s="184" customFormat="1" ht="18.75" customHeight="1" x14ac:dyDescent="0.2">
      <c r="A110" s="181" t="s">
        <v>117</v>
      </c>
      <c r="B110" s="187">
        <v>1</v>
      </c>
      <c r="C110" s="183">
        <f>B110*100/130</f>
        <v>0.76923076923076927</v>
      </c>
      <c r="D110" s="190"/>
    </row>
    <row r="111" spans="1:4" s="184" customFormat="1" ht="18.75" customHeight="1" x14ac:dyDescent="0.2">
      <c r="A111" s="181" t="s">
        <v>112</v>
      </c>
      <c r="B111" s="182">
        <v>34</v>
      </c>
      <c r="C111" s="183">
        <f t="shared" ref="C111:C118" si="9">B111*100/130</f>
        <v>26.153846153846153</v>
      </c>
      <c r="D111" s="190"/>
    </row>
    <row r="112" spans="1:4" s="184" customFormat="1" ht="18.75" customHeight="1" x14ac:dyDescent="0.2">
      <c r="A112" s="181" t="s">
        <v>113</v>
      </c>
      <c r="B112" s="182">
        <v>3</v>
      </c>
      <c r="C112" s="183">
        <f t="shared" si="9"/>
        <v>2.3076923076923075</v>
      </c>
      <c r="D112" s="190"/>
    </row>
    <row r="113" spans="1:4" s="184" customFormat="1" ht="18.75" customHeight="1" x14ac:dyDescent="0.2">
      <c r="A113" s="181" t="s">
        <v>114</v>
      </c>
      <c r="B113" s="182">
        <v>2</v>
      </c>
      <c r="C113" s="183">
        <f t="shared" si="9"/>
        <v>1.5384615384615385</v>
      </c>
      <c r="D113" s="190"/>
    </row>
    <row r="114" spans="1:4" s="184" customFormat="1" ht="18.75" customHeight="1" x14ac:dyDescent="0.2">
      <c r="A114" s="181" t="s">
        <v>120</v>
      </c>
      <c r="B114" s="182">
        <v>1</v>
      </c>
      <c r="C114" s="183">
        <f t="shared" si="9"/>
        <v>0.76923076923076927</v>
      </c>
      <c r="D114" s="190"/>
    </row>
    <row r="115" spans="1:4" s="184" customFormat="1" ht="18.75" customHeight="1" x14ac:dyDescent="0.2">
      <c r="A115" s="181" t="s">
        <v>115</v>
      </c>
      <c r="B115" s="182">
        <v>4</v>
      </c>
      <c r="C115" s="183">
        <f t="shared" si="9"/>
        <v>3.0769230769230771</v>
      </c>
      <c r="D115" s="190"/>
    </row>
    <row r="116" spans="1:4" s="184" customFormat="1" ht="18.75" customHeight="1" x14ac:dyDescent="0.2">
      <c r="A116" s="181" t="s">
        <v>123</v>
      </c>
      <c r="B116" s="182">
        <v>1</v>
      </c>
      <c r="C116" s="183">
        <f t="shared" si="9"/>
        <v>0.76923076923076927</v>
      </c>
      <c r="D116" s="190"/>
    </row>
    <row r="117" spans="1:4" s="184" customFormat="1" ht="18.75" customHeight="1" x14ac:dyDescent="0.2">
      <c r="A117" s="191" t="s">
        <v>520</v>
      </c>
      <c r="B117" s="192">
        <v>1</v>
      </c>
      <c r="C117" s="183">
        <f t="shared" si="9"/>
        <v>0.76923076923076927</v>
      </c>
      <c r="D117" s="190"/>
    </row>
    <row r="118" spans="1:4" s="184" customFormat="1" ht="18.75" customHeight="1" x14ac:dyDescent="0.2">
      <c r="A118" s="84" t="s">
        <v>96</v>
      </c>
      <c r="B118" s="193">
        <f>SUM(B91:B117)</f>
        <v>130</v>
      </c>
      <c r="C118" s="194">
        <f t="shared" si="9"/>
        <v>100</v>
      </c>
    </row>
    <row r="119" spans="1:4" s="10" customFormat="1" ht="24" x14ac:dyDescent="0.55000000000000004">
      <c r="A119" s="40"/>
      <c r="B119" s="41"/>
      <c r="C119" s="42"/>
    </row>
    <row r="120" spans="1:4" s="10" customFormat="1" ht="24" x14ac:dyDescent="0.55000000000000004">
      <c r="A120" s="40"/>
      <c r="B120" s="41"/>
      <c r="C120" s="42"/>
    </row>
    <row r="121" spans="1:4" s="10" customFormat="1" ht="24" x14ac:dyDescent="0.55000000000000004">
      <c r="A121" s="40"/>
      <c r="B121" s="41"/>
      <c r="C121" s="42"/>
    </row>
    <row r="122" spans="1:4" s="10" customFormat="1" ht="24" x14ac:dyDescent="0.55000000000000004">
      <c r="A122" s="40"/>
      <c r="B122" s="41"/>
      <c r="C122" s="42"/>
    </row>
    <row r="123" spans="1:4" s="10" customFormat="1" ht="24" x14ac:dyDescent="0.55000000000000004">
      <c r="A123" s="9" t="s">
        <v>127</v>
      </c>
      <c r="B123" s="13"/>
      <c r="C123" s="13"/>
    </row>
    <row r="124" spans="1:4" s="10" customFormat="1" ht="24" x14ac:dyDescent="0.55000000000000004">
      <c r="A124" s="58" t="s">
        <v>521</v>
      </c>
      <c r="B124" s="41"/>
      <c r="C124" s="42"/>
    </row>
    <row r="125" spans="1:4" s="10" customFormat="1" ht="24" x14ac:dyDescent="0.55000000000000004">
      <c r="A125" s="58" t="s">
        <v>522</v>
      </c>
      <c r="B125" s="41"/>
      <c r="C125" s="42"/>
    </row>
    <row r="126" spans="1:4" s="10" customFormat="1" ht="24" x14ac:dyDescent="0.55000000000000004">
      <c r="A126" s="9" t="s">
        <v>523</v>
      </c>
      <c r="B126" s="13"/>
      <c r="C126" s="13"/>
    </row>
    <row r="127" spans="1:4" s="10" customFormat="1" ht="24" x14ac:dyDescent="0.55000000000000004">
      <c r="A127" s="9" t="s">
        <v>449</v>
      </c>
      <c r="B127" s="13"/>
      <c r="C127" s="13"/>
    </row>
    <row r="128" spans="1:4" s="10" customFormat="1" ht="24" x14ac:dyDescent="0.55000000000000004">
      <c r="A128" s="9" t="s">
        <v>450</v>
      </c>
      <c r="B128" s="13"/>
      <c r="C128" s="13"/>
    </row>
    <row r="129" spans="1:3" s="10" customFormat="1" ht="24" x14ac:dyDescent="0.55000000000000004">
      <c r="A129" s="9" t="s">
        <v>451</v>
      </c>
      <c r="B129" s="13"/>
      <c r="C129" s="13"/>
    </row>
    <row r="130" spans="1:3" s="10" customFormat="1" ht="24" x14ac:dyDescent="0.55000000000000004">
      <c r="A130" s="9"/>
      <c r="B130" s="13"/>
      <c r="C130" s="13"/>
    </row>
    <row r="131" spans="1:3" s="10" customFormat="1" ht="24" x14ac:dyDescent="0.55000000000000004">
      <c r="A131" s="9"/>
      <c r="B131" s="13"/>
      <c r="C131" s="13"/>
    </row>
    <row r="132" spans="1:3" s="10" customFormat="1" ht="24" x14ac:dyDescent="0.55000000000000004">
      <c r="A132" s="9"/>
      <c r="B132" s="13"/>
      <c r="C132" s="13"/>
    </row>
    <row r="133" spans="1:3" s="10" customFormat="1" ht="24" x14ac:dyDescent="0.55000000000000004">
      <c r="A133" s="9"/>
      <c r="B133" s="13"/>
      <c r="C133" s="13"/>
    </row>
    <row r="134" spans="1:3" s="10" customFormat="1" ht="24" x14ac:dyDescent="0.55000000000000004">
      <c r="A134" s="9"/>
      <c r="B134" s="13"/>
      <c r="C134" s="13"/>
    </row>
    <row r="135" spans="1:3" s="10" customFormat="1" ht="24" x14ac:dyDescent="0.55000000000000004">
      <c r="A135" s="9"/>
      <c r="B135" s="13"/>
      <c r="C135" s="13"/>
    </row>
    <row r="136" spans="1:3" s="10" customFormat="1" ht="24" x14ac:dyDescent="0.55000000000000004">
      <c r="A136" s="9"/>
      <c r="B136" s="13"/>
      <c r="C136" s="13"/>
    </row>
    <row r="137" spans="1:3" s="10" customFormat="1" ht="24" x14ac:dyDescent="0.55000000000000004">
      <c r="A137" s="9"/>
      <c r="B137" s="13"/>
      <c r="C137" s="13"/>
    </row>
    <row r="138" spans="1:3" s="10" customFormat="1" ht="24" x14ac:dyDescent="0.55000000000000004">
      <c r="A138" s="9"/>
      <c r="B138" s="13"/>
      <c r="C138" s="13"/>
    </row>
    <row r="139" spans="1:3" s="10" customFormat="1" ht="24" x14ac:dyDescent="0.55000000000000004">
      <c r="A139" s="9"/>
      <c r="B139" s="13"/>
      <c r="C139" s="13"/>
    </row>
    <row r="140" spans="1:3" s="10" customFormat="1" ht="24" x14ac:dyDescent="0.55000000000000004">
      <c r="A140" s="9"/>
      <c r="B140" s="13"/>
      <c r="C140" s="13"/>
    </row>
    <row r="141" spans="1:3" s="10" customFormat="1" ht="24" x14ac:dyDescent="0.55000000000000004">
      <c r="A141" s="9"/>
      <c r="B141" s="13"/>
      <c r="C141" s="13"/>
    </row>
    <row r="142" spans="1:3" s="10" customFormat="1" ht="24" x14ac:dyDescent="0.55000000000000004">
      <c r="A142" s="9"/>
      <c r="B142" s="13"/>
      <c r="C142" s="13"/>
    </row>
    <row r="143" spans="1:3" s="10" customFormat="1" ht="24" x14ac:dyDescent="0.55000000000000004">
      <c r="A143" s="9"/>
      <c r="B143" s="13"/>
      <c r="C143" s="13"/>
    </row>
    <row r="144" spans="1:3" s="10" customFormat="1" ht="24" x14ac:dyDescent="0.55000000000000004">
      <c r="A144" s="9"/>
      <c r="B144" s="13"/>
      <c r="C144" s="13"/>
    </row>
    <row r="145" spans="1:4" s="10" customFormat="1" ht="24" x14ac:dyDescent="0.55000000000000004">
      <c r="A145" s="9"/>
      <c r="B145" s="13"/>
      <c r="C145" s="13"/>
    </row>
    <row r="146" spans="1:4" s="10" customFormat="1" ht="24" x14ac:dyDescent="0.55000000000000004">
      <c r="A146" s="9"/>
      <c r="B146" s="13"/>
      <c r="C146" s="13"/>
    </row>
    <row r="147" spans="1:4" s="10" customFormat="1" ht="24" x14ac:dyDescent="0.55000000000000004">
      <c r="A147" s="9"/>
      <c r="B147" s="13"/>
      <c r="C147" s="13"/>
    </row>
    <row r="148" spans="1:4" s="10" customFormat="1" ht="24" x14ac:dyDescent="0.55000000000000004">
      <c r="A148" s="58"/>
      <c r="B148" s="41"/>
      <c r="C148" s="42"/>
    </row>
    <row r="149" spans="1:4" s="10" customFormat="1" ht="24" x14ac:dyDescent="0.55000000000000004">
      <c r="A149" s="58"/>
      <c r="B149" s="41"/>
      <c r="C149" s="42"/>
    </row>
    <row r="150" spans="1:4" s="10" customFormat="1" ht="24" x14ac:dyDescent="0.55000000000000004">
      <c r="A150" s="58"/>
      <c r="B150" s="41"/>
      <c r="C150" s="42"/>
    </row>
    <row r="151" spans="1:4" s="10" customFormat="1" ht="24" x14ac:dyDescent="0.55000000000000004">
      <c r="A151" s="58"/>
      <c r="B151" s="41"/>
      <c r="C151" s="42"/>
    </row>
    <row r="152" spans="1:4" s="10" customFormat="1" ht="21.75" customHeight="1" x14ac:dyDescent="0.55000000000000004">
      <c r="A152" s="43" t="s">
        <v>128</v>
      </c>
      <c r="B152" s="13"/>
      <c r="C152" s="13"/>
    </row>
    <row r="153" spans="1:4" s="10" customFormat="1" ht="24" x14ac:dyDescent="0.55000000000000004">
      <c r="A153" s="59" t="s">
        <v>87</v>
      </c>
      <c r="B153" s="24" t="s">
        <v>88</v>
      </c>
      <c r="C153" s="24" t="s">
        <v>89</v>
      </c>
    </row>
    <row r="154" spans="1:4" s="10" customFormat="1" ht="24" x14ac:dyDescent="0.55000000000000004">
      <c r="A154" s="25" t="s">
        <v>129</v>
      </c>
      <c r="B154" s="44"/>
      <c r="C154" s="44"/>
      <c r="D154" s="45"/>
    </row>
    <row r="155" spans="1:4" s="10" customFormat="1" ht="24" x14ac:dyDescent="0.55000000000000004">
      <c r="A155" s="28" t="s">
        <v>452</v>
      </c>
      <c r="B155" s="29">
        <v>1</v>
      </c>
      <c r="C155" s="30">
        <f>B155*100/130</f>
        <v>0.76923076923076927</v>
      </c>
      <c r="D155" s="45"/>
    </row>
    <row r="156" spans="1:4" s="10" customFormat="1" ht="24" x14ac:dyDescent="0.55000000000000004">
      <c r="A156" s="28" t="s">
        <v>453</v>
      </c>
      <c r="B156" s="29">
        <v>1</v>
      </c>
      <c r="C156" s="30">
        <f t="shared" ref="C156:C168" si="10">B156*100/130</f>
        <v>0.76923076923076927</v>
      </c>
      <c r="D156" s="45"/>
    </row>
    <row r="157" spans="1:4" s="10" customFormat="1" ht="24" x14ac:dyDescent="0.55000000000000004">
      <c r="A157" s="28" t="s">
        <v>454</v>
      </c>
      <c r="B157" s="29">
        <v>3</v>
      </c>
      <c r="C157" s="30">
        <f t="shared" si="10"/>
        <v>2.3076923076923075</v>
      </c>
      <c r="D157" s="45"/>
    </row>
    <row r="158" spans="1:4" s="10" customFormat="1" ht="24" x14ac:dyDescent="0.55000000000000004">
      <c r="A158" s="28" t="s">
        <v>130</v>
      </c>
      <c r="B158" s="29">
        <v>1</v>
      </c>
      <c r="C158" s="30">
        <f t="shared" si="10"/>
        <v>0.76923076923076927</v>
      </c>
      <c r="D158" s="45"/>
    </row>
    <row r="159" spans="1:4" s="10" customFormat="1" ht="24" x14ac:dyDescent="0.55000000000000004">
      <c r="A159" s="28" t="s">
        <v>134</v>
      </c>
      <c r="B159" s="29">
        <v>1</v>
      </c>
      <c r="C159" s="30">
        <f t="shared" si="10"/>
        <v>0.76923076923076927</v>
      </c>
      <c r="D159" s="45"/>
    </row>
    <row r="160" spans="1:4" s="10" customFormat="1" ht="24" x14ac:dyDescent="0.55000000000000004">
      <c r="A160" s="28" t="s">
        <v>455</v>
      </c>
      <c r="B160" s="29">
        <v>1</v>
      </c>
      <c r="C160" s="30">
        <f t="shared" si="10"/>
        <v>0.76923076923076927</v>
      </c>
      <c r="D160" s="45"/>
    </row>
    <row r="161" spans="1:4" s="10" customFormat="1" ht="24" x14ac:dyDescent="0.55000000000000004">
      <c r="A161" s="28" t="s">
        <v>138</v>
      </c>
      <c r="B161" s="29">
        <v>2</v>
      </c>
      <c r="C161" s="30">
        <f t="shared" si="10"/>
        <v>1.5384615384615385</v>
      </c>
      <c r="D161" s="45"/>
    </row>
    <row r="162" spans="1:4" s="10" customFormat="1" ht="24" x14ac:dyDescent="0.55000000000000004">
      <c r="A162" s="28" t="s">
        <v>456</v>
      </c>
      <c r="B162" s="29">
        <v>1</v>
      </c>
      <c r="C162" s="30">
        <f t="shared" si="10"/>
        <v>0.76923076923076927</v>
      </c>
      <c r="D162" s="45"/>
    </row>
    <row r="163" spans="1:4" s="10" customFormat="1" ht="24" x14ac:dyDescent="0.55000000000000004">
      <c r="A163" s="28" t="s">
        <v>193</v>
      </c>
      <c r="B163" s="29">
        <v>2</v>
      </c>
      <c r="C163" s="30">
        <f t="shared" si="10"/>
        <v>1.5384615384615385</v>
      </c>
      <c r="D163" s="45"/>
    </row>
    <row r="164" spans="1:4" s="10" customFormat="1" ht="24" x14ac:dyDescent="0.55000000000000004">
      <c r="A164" s="28" t="s">
        <v>140</v>
      </c>
      <c r="B164" s="29">
        <v>2</v>
      </c>
      <c r="C164" s="30">
        <f t="shared" si="10"/>
        <v>1.5384615384615385</v>
      </c>
      <c r="D164" s="45"/>
    </row>
    <row r="165" spans="1:4" s="10" customFormat="1" ht="24" x14ac:dyDescent="0.55000000000000004">
      <c r="A165" s="28" t="s">
        <v>133</v>
      </c>
      <c r="B165" s="29">
        <v>32</v>
      </c>
      <c r="C165" s="30">
        <f t="shared" si="10"/>
        <v>24.615384615384617</v>
      </c>
      <c r="D165" s="45"/>
    </row>
    <row r="166" spans="1:4" s="10" customFormat="1" ht="24" x14ac:dyDescent="0.55000000000000004">
      <c r="A166" s="28" t="s">
        <v>132</v>
      </c>
      <c r="B166" s="29">
        <v>1</v>
      </c>
      <c r="C166" s="30">
        <f t="shared" si="10"/>
        <v>0.76923076923076927</v>
      </c>
      <c r="D166" s="45"/>
    </row>
    <row r="167" spans="1:4" s="10" customFormat="1" ht="24" x14ac:dyDescent="0.55000000000000004">
      <c r="A167" s="28" t="s">
        <v>192</v>
      </c>
      <c r="B167" s="29">
        <v>1</v>
      </c>
      <c r="C167" s="30">
        <f t="shared" si="10"/>
        <v>0.76923076923076927</v>
      </c>
      <c r="D167" s="45"/>
    </row>
    <row r="168" spans="1:4" s="10" customFormat="1" ht="24" x14ac:dyDescent="0.55000000000000004">
      <c r="A168" s="28" t="s">
        <v>457</v>
      </c>
      <c r="B168" s="32">
        <v>1</v>
      </c>
      <c r="C168" s="30">
        <f t="shared" si="10"/>
        <v>0.76923076923076927</v>
      </c>
      <c r="D168" s="45"/>
    </row>
    <row r="169" spans="1:4" s="10" customFormat="1" ht="24" x14ac:dyDescent="0.55000000000000004">
      <c r="A169" s="25" t="s">
        <v>93</v>
      </c>
      <c r="B169" s="23"/>
      <c r="C169" s="27"/>
      <c r="D169" s="46"/>
    </row>
    <row r="170" spans="1:4" s="10" customFormat="1" ht="24" x14ac:dyDescent="0.55000000000000004">
      <c r="A170" s="28" t="s">
        <v>136</v>
      </c>
      <c r="B170" s="29">
        <v>1</v>
      </c>
      <c r="C170" s="30">
        <f>B170*100/130</f>
        <v>0.76923076923076927</v>
      </c>
      <c r="D170" s="46"/>
    </row>
    <row r="171" spans="1:4" s="10" customFormat="1" ht="24" x14ac:dyDescent="0.55000000000000004">
      <c r="A171" s="28" t="s">
        <v>133</v>
      </c>
      <c r="B171" s="29">
        <v>12</v>
      </c>
      <c r="C171" s="30">
        <f t="shared" ref="C171:C173" si="11">B171*100/130</f>
        <v>9.2307692307692299</v>
      </c>
      <c r="D171" s="46"/>
    </row>
    <row r="172" spans="1:4" s="10" customFormat="1" ht="24" x14ac:dyDescent="0.55000000000000004">
      <c r="A172" s="28" t="s">
        <v>458</v>
      </c>
      <c r="B172" s="29">
        <v>1</v>
      </c>
      <c r="C172" s="30">
        <f t="shared" si="11"/>
        <v>0.76923076923076927</v>
      </c>
      <c r="D172" s="46"/>
    </row>
    <row r="173" spans="1:4" s="10" customFormat="1" ht="24" x14ac:dyDescent="0.55000000000000004">
      <c r="A173" s="28" t="s">
        <v>137</v>
      </c>
      <c r="B173" s="36">
        <v>1</v>
      </c>
      <c r="C173" s="30">
        <f t="shared" si="11"/>
        <v>0.76923076923076927</v>
      </c>
      <c r="D173" s="46"/>
    </row>
    <row r="174" spans="1:4" s="10" customFormat="1" ht="24" x14ac:dyDescent="0.55000000000000004">
      <c r="A174" s="25" t="s">
        <v>108</v>
      </c>
      <c r="B174" s="60"/>
      <c r="C174" s="44"/>
      <c r="D174" s="46"/>
    </row>
    <row r="175" spans="1:4" s="10" customFormat="1" ht="24" x14ac:dyDescent="0.55000000000000004">
      <c r="A175" s="28" t="s">
        <v>138</v>
      </c>
      <c r="B175" s="29">
        <v>3</v>
      </c>
      <c r="C175" s="30">
        <f>B175*100/130</f>
        <v>2.3076923076923075</v>
      </c>
      <c r="D175" s="46"/>
    </row>
    <row r="176" spans="1:4" s="10" customFormat="1" ht="24" x14ac:dyDescent="0.55000000000000004">
      <c r="A176" s="28" t="s">
        <v>192</v>
      </c>
      <c r="B176" s="29">
        <v>2</v>
      </c>
      <c r="C176" s="30">
        <f t="shared" ref="C176:C180" si="12">B176*100/130</f>
        <v>1.5384615384615385</v>
      </c>
      <c r="D176" s="46"/>
    </row>
    <row r="177" spans="1:4" s="10" customFormat="1" ht="24" x14ac:dyDescent="0.55000000000000004">
      <c r="A177" s="28" t="s">
        <v>133</v>
      </c>
      <c r="B177" s="29">
        <v>9</v>
      </c>
      <c r="C177" s="30">
        <f t="shared" si="12"/>
        <v>6.9230769230769234</v>
      </c>
      <c r="D177" s="46"/>
    </row>
    <row r="178" spans="1:4" s="10" customFormat="1" ht="24" x14ac:dyDescent="0.55000000000000004">
      <c r="A178" s="28" t="s">
        <v>139</v>
      </c>
      <c r="B178" s="29">
        <v>1</v>
      </c>
      <c r="C178" s="30">
        <f t="shared" si="12"/>
        <v>0.76923076923076927</v>
      </c>
      <c r="D178" s="46"/>
    </row>
    <row r="179" spans="1:4" s="10" customFormat="1" ht="24" x14ac:dyDescent="0.55000000000000004">
      <c r="A179" s="28" t="s">
        <v>136</v>
      </c>
      <c r="B179" s="29">
        <v>1</v>
      </c>
      <c r="C179" s="30">
        <f t="shared" si="12"/>
        <v>0.76923076923076927</v>
      </c>
      <c r="D179" s="46"/>
    </row>
    <row r="180" spans="1:4" s="10" customFormat="1" ht="24" x14ac:dyDescent="0.55000000000000004">
      <c r="A180" s="31" t="s">
        <v>459</v>
      </c>
      <c r="B180" s="32">
        <v>2</v>
      </c>
      <c r="C180" s="33">
        <f t="shared" si="12"/>
        <v>1.5384615384615385</v>
      </c>
      <c r="D180" s="46"/>
    </row>
    <row r="181" spans="1:4" s="10" customFormat="1" ht="24" x14ac:dyDescent="0.55000000000000004">
      <c r="A181" s="59" t="s">
        <v>87</v>
      </c>
      <c r="B181" s="24" t="s">
        <v>88</v>
      </c>
      <c r="C181" s="24" t="s">
        <v>89</v>
      </c>
      <c r="D181" s="46"/>
    </row>
    <row r="182" spans="1:4" s="10" customFormat="1" ht="24" x14ac:dyDescent="0.55000000000000004">
      <c r="A182" s="25" t="s">
        <v>95</v>
      </c>
      <c r="B182" s="23"/>
      <c r="C182" s="44"/>
      <c r="D182" s="46"/>
    </row>
    <row r="183" spans="1:4" s="10" customFormat="1" ht="24" x14ac:dyDescent="0.55000000000000004">
      <c r="A183" s="28" t="s">
        <v>133</v>
      </c>
      <c r="B183" s="29">
        <v>34</v>
      </c>
      <c r="C183" s="30">
        <f>B183*100/130</f>
        <v>26.153846153846153</v>
      </c>
      <c r="D183" s="46"/>
    </row>
    <row r="184" spans="1:4" s="10" customFormat="1" ht="24" x14ac:dyDescent="0.55000000000000004">
      <c r="A184" s="28" t="s">
        <v>134</v>
      </c>
      <c r="B184" s="29">
        <v>2</v>
      </c>
      <c r="C184" s="30">
        <f t="shared" ref="C184:C194" si="13">B184*100/130</f>
        <v>1.5384615384615385</v>
      </c>
      <c r="D184" s="46"/>
    </row>
    <row r="185" spans="1:4" s="10" customFormat="1" ht="24" x14ac:dyDescent="0.55000000000000004">
      <c r="A185" s="28" t="s">
        <v>460</v>
      </c>
      <c r="B185" s="29">
        <v>1</v>
      </c>
      <c r="C185" s="30">
        <f t="shared" si="13"/>
        <v>0.76923076923076927</v>
      </c>
      <c r="D185" s="46"/>
    </row>
    <row r="186" spans="1:4" s="10" customFormat="1" ht="24" x14ac:dyDescent="0.55000000000000004">
      <c r="A186" s="28" t="s">
        <v>193</v>
      </c>
      <c r="B186" s="29">
        <v>3</v>
      </c>
      <c r="C186" s="30">
        <f t="shared" si="13"/>
        <v>2.3076923076923075</v>
      </c>
      <c r="D186" s="46"/>
    </row>
    <row r="187" spans="1:4" s="10" customFormat="1" ht="24" x14ac:dyDescent="0.55000000000000004">
      <c r="A187" s="28" t="s">
        <v>135</v>
      </c>
      <c r="B187" s="29">
        <v>1</v>
      </c>
      <c r="C187" s="30">
        <f t="shared" si="13"/>
        <v>0.76923076923076927</v>
      </c>
      <c r="D187" s="46"/>
    </row>
    <row r="188" spans="1:4" s="10" customFormat="1" ht="24" x14ac:dyDescent="0.55000000000000004">
      <c r="A188" s="28" t="s">
        <v>131</v>
      </c>
      <c r="B188" s="29">
        <v>1</v>
      </c>
      <c r="C188" s="30">
        <f t="shared" si="13"/>
        <v>0.76923076923076927</v>
      </c>
      <c r="D188" s="46"/>
    </row>
    <row r="189" spans="1:4" s="10" customFormat="1" ht="24" x14ac:dyDescent="0.55000000000000004">
      <c r="A189" s="28" t="s">
        <v>194</v>
      </c>
      <c r="B189" s="29">
        <v>1</v>
      </c>
      <c r="C189" s="30">
        <f t="shared" si="13"/>
        <v>0.76923076923076927</v>
      </c>
      <c r="D189" s="46"/>
    </row>
    <row r="190" spans="1:4" s="10" customFormat="1" ht="24" x14ac:dyDescent="0.55000000000000004">
      <c r="A190" s="28" t="s">
        <v>132</v>
      </c>
      <c r="B190" s="29">
        <v>1</v>
      </c>
      <c r="C190" s="30">
        <f t="shared" si="13"/>
        <v>0.76923076923076927</v>
      </c>
      <c r="D190" s="46"/>
    </row>
    <row r="191" spans="1:4" s="10" customFormat="1" ht="24" x14ac:dyDescent="0.55000000000000004">
      <c r="A191" s="28" t="s">
        <v>458</v>
      </c>
      <c r="B191" s="29">
        <v>1</v>
      </c>
      <c r="C191" s="30">
        <f t="shared" si="13"/>
        <v>0.76923076923076927</v>
      </c>
      <c r="D191" s="46"/>
    </row>
    <row r="192" spans="1:4" s="10" customFormat="1" ht="24" x14ac:dyDescent="0.55000000000000004">
      <c r="A192" s="28" t="s">
        <v>139</v>
      </c>
      <c r="B192" s="29">
        <v>1</v>
      </c>
      <c r="C192" s="30">
        <f t="shared" si="13"/>
        <v>0.76923076923076927</v>
      </c>
      <c r="D192" s="46"/>
    </row>
    <row r="193" spans="1:4" s="10" customFormat="1" ht="24" x14ac:dyDescent="0.55000000000000004">
      <c r="A193" s="31" t="s">
        <v>461</v>
      </c>
      <c r="B193" s="32">
        <v>1</v>
      </c>
      <c r="C193" s="33">
        <f t="shared" si="13"/>
        <v>0.76923076923076927</v>
      </c>
      <c r="D193" s="46"/>
    </row>
    <row r="194" spans="1:4" s="10" customFormat="1" ht="24" x14ac:dyDescent="0.55000000000000004">
      <c r="A194" s="37" t="s">
        <v>96</v>
      </c>
      <c r="B194" s="150">
        <f>SUM(B154:B193)</f>
        <v>130</v>
      </c>
      <c r="C194" s="39">
        <f t="shared" si="13"/>
        <v>100</v>
      </c>
    </row>
    <row r="195" spans="1:4" s="57" customFormat="1" ht="24" x14ac:dyDescent="0.55000000000000004">
      <c r="A195" s="54"/>
      <c r="B195" s="55"/>
      <c r="C195" s="56"/>
    </row>
    <row r="196" spans="1:4" s="10" customFormat="1" ht="24" x14ac:dyDescent="0.55000000000000004">
      <c r="A196" s="9" t="s">
        <v>141</v>
      </c>
      <c r="B196" s="13"/>
      <c r="C196" s="13"/>
    </row>
    <row r="197" spans="1:4" s="10" customFormat="1" ht="24" x14ac:dyDescent="0.55000000000000004">
      <c r="A197" s="58" t="s">
        <v>462</v>
      </c>
      <c r="B197" s="41"/>
      <c r="C197" s="42"/>
    </row>
    <row r="198" spans="1:4" s="10" customFormat="1" ht="24" x14ac:dyDescent="0.55000000000000004">
      <c r="A198" s="58" t="s">
        <v>463</v>
      </c>
      <c r="B198" s="41"/>
      <c r="C198" s="42"/>
    </row>
    <row r="199" spans="1:4" s="10" customFormat="1" ht="24" x14ac:dyDescent="0.55000000000000004">
      <c r="A199" s="58" t="s">
        <v>464</v>
      </c>
      <c r="B199" s="41"/>
      <c r="C199" s="42"/>
    </row>
    <row r="200" spans="1:4" s="10" customFormat="1" ht="24" x14ac:dyDescent="0.55000000000000004">
      <c r="A200" s="58" t="s">
        <v>465</v>
      </c>
      <c r="B200" s="41"/>
      <c r="C200" s="42"/>
    </row>
    <row r="201" spans="1:4" s="10" customFormat="1" ht="24" x14ac:dyDescent="0.55000000000000004">
      <c r="A201" s="9" t="s">
        <v>466</v>
      </c>
      <c r="B201" s="13"/>
      <c r="C201" s="13"/>
    </row>
    <row r="202" spans="1:4" s="10" customFormat="1" ht="24" x14ac:dyDescent="0.55000000000000004">
      <c r="A202" s="9" t="s">
        <v>467</v>
      </c>
      <c r="B202" s="13"/>
      <c r="C202" s="13"/>
    </row>
    <row r="203" spans="1:4" s="10" customFormat="1" ht="24" x14ac:dyDescent="0.55000000000000004">
      <c r="A203" s="9" t="s">
        <v>468</v>
      </c>
      <c r="B203" s="13"/>
      <c r="C203" s="13"/>
    </row>
    <row r="204" spans="1:4" s="10" customFormat="1" ht="24" x14ac:dyDescent="0.55000000000000004">
      <c r="A204" s="9" t="s">
        <v>469</v>
      </c>
      <c r="B204" s="13"/>
      <c r="C204" s="13"/>
    </row>
    <row r="205" spans="1:4" s="57" customFormat="1" ht="24" x14ac:dyDescent="0.55000000000000004">
      <c r="A205" s="54"/>
      <c r="B205" s="55"/>
      <c r="C205" s="56"/>
    </row>
    <row r="206" spans="1:4" s="57" customFormat="1" ht="24" x14ac:dyDescent="0.55000000000000004">
      <c r="A206" s="54"/>
      <c r="B206" s="55"/>
      <c r="C206" s="56"/>
    </row>
    <row r="207" spans="1:4" s="57" customFormat="1" ht="24" x14ac:dyDescent="0.55000000000000004">
      <c r="A207" s="54"/>
      <c r="B207" s="55"/>
      <c r="C207" s="56"/>
    </row>
    <row r="208" spans="1:4" s="57" customFormat="1" ht="24" x14ac:dyDescent="0.55000000000000004">
      <c r="A208" s="54"/>
      <c r="B208" s="55"/>
      <c r="C208" s="56"/>
    </row>
    <row r="209" spans="1:4" s="57" customFormat="1" ht="24" x14ac:dyDescent="0.55000000000000004">
      <c r="A209" s="54"/>
      <c r="B209" s="55"/>
      <c r="C209" s="56"/>
    </row>
    <row r="210" spans="1:4" s="63" customFormat="1" ht="24" x14ac:dyDescent="0.55000000000000004">
      <c r="A210" s="43" t="s">
        <v>142</v>
      </c>
      <c r="B210" s="61"/>
      <c r="C210" s="61"/>
      <c r="D210" s="62"/>
    </row>
    <row r="211" spans="1:4" s="17" customFormat="1" x14ac:dyDescent="0.5">
      <c r="A211" s="198" t="s">
        <v>143</v>
      </c>
      <c r="B211" s="200" t="s">
        <v>470</v>
      </c>
      <c r="C211" s="201"/>
      <c r="D211" s="202"/>
    </row>
    <row r="212" spans="1:4" s="17" customFormat="1" ht="56.25" x14ac:dyDescent="0.5">
      <c r="A212" s="199"/>
      <c r="B212" s="64" t="s">
        <v>144</v>
      </c>
      <c r="C212" s="65" t="s">
        <v>145</v>
      </c>
      <c r="D212" s="65" t="s">
        <v>146</v>
      </c>
    </row>
    <row r="213" spans="1:4" s="17" customFormat="1" x14ac:dyDescent="0.5">
      <c r="A213" s="66" t="s">
        <v>147</v>
      </c>
      <c r="B213" s="67">
        <f>'EPE (Elementary 2)'!I52</f>
        <v>4.5999999999999996</v>
      </c>
      <c r="C213" s="67">
        <f>'EPE (Elementary 2)'!I53</f>
        <v>0.56568542494924201</v>
      </c>
      <c r="D213" s="68" t="str">
        <f>IF(B213&gt;4.5,"มากที่สุด",IF(B213&gt;3.5,"มาก",IF(B213&gt;2.5,"ปานกลาง",IF(B213&gt;1.5,"น้อย",IF(B213&lt;=1.5,"น้อยที่สุด")))))</f>
        <v>มากที่สุด</v>
      </c>
    </row>
    <row r="214" spans="1:4" s="17" customFormat="1" x14ac:dyDescent="0.5">
      <c r="A214" s="66" t="s">
        <v>148</v>
      </c>
      <c r="B214" s="67">
        <f>'EPE (Elementary 2)'!J52</f>
        <v>4.5</v>
      </c>
      <c r="C214" s="67">
        <f>'EPE (Elementary 2)'!J53</f>
        <v>0.7</v>
      </c>
      <c r="D214" s="68" t="str">
        <f t="shared" ref="D214:D223" si="14">IF(B214&gt;4.5,"มากที่สุด",IF(B214&gt;3.5,"มาก",IF(B214&gt;2.5,"ปานกลาง",IF(B214&gt;1.5,"น้อย",IF(B214&lt;=1.5,"น้อยที่สุด")))))</f>
        <v>มาก</v>
      </c>
    </row>
    <row r="215" spans="1:4" s="17" customFormat="1" x14ac:dyDescent="0.5">
      <c r="A215" s="66" t="s">
        <v>149</v>
      </c>
      <c r="B215" s="67">
        <f>'EPE (Elementary 2)'!K52</f>
        <v>4.5199999999999996</v>
      </c>
      <c r="C215" s="67">
        <f>'EPE (Elementary 2)'!K53</f>
        <v>0.57410800377628934</v>
      </c>
      <c r="D215" s="68" t="str">
        <f t="shared" si="14"/>
        <v>มากที่สุด</v>
      </c>
    </row>
    <row r="216" spans="1:4" s="17" customFormat="1" x14ac:dyDescent="0.5">
      <c r="A216" s="66" t="s">
        <v>150</v>
      </c>
      <c r="B216" s="67">
        <f>'EPE (Elementary 2)'!L52</f>
        <v>4.4000000000000004</v>
      </c>
      <c r="C216" s="67">
        <f>'EPE (Elementary 2)'!L53</f>
        <v>0.6</v>
      </c>
      <c r="D216" s="68" t="str">
        <f t="shared" si="14"/>
        <v>มาก</v>
      </c>
    </row>
    <row r="217" spans="1:4" s="17" customFormat="1" x14ac:dyDescent="0.5">
      <c r="A217" s="66" t="s">
        <v>151</v>
      </c>
      <c r="B217" s="67">
        <f>'EPE (Elementary 2)'!M52</f>
        <v>4.58</v>
      </c>
      <c r="C217" s="67">
        <f>'EPE (Elementary 2)'!M53</f>
        <v>0.56885850613311284</v>
      </c>
      <c r="D217" s="68" t="str">
        <f t="shared" si="14"/>
        <v>มากที่สุด</v>
      </c>
    </row>
    <row r="218" spans="1:4" s="17" customFormat="1" x14ac:dyDescent="0.5">
      <c r="A218" s="66" t="s">
        <v>152</v>
      </c>
      <c r="B218" s="67">
        <f>'EPE (Elementary 2)'!N52</f>
        <v>4.58</v>
      </c>
      <c r="C218" s="67">
        <f>'EPE (Elementary 2)'!N53</f>
        <v>0.63529520697074104</v>
      </c>
      <c r="D218" s="68" t="str">
        <f t="shared" si="14"/>
        <v>มากที่สุด</v>
      </c>
    </row>
    <row r="219" spans="1:4" s="17" customFormat="1" x14ac:dyDescent="0.5">
      <c r="A219" s="66" t="s">
        <v>153</v>
      </c>
      <c r="B219" s="67">
        <f>'EPE (Elementary 2)'!O52</f>
        <v>4.68</v>
      </c>
      <c r="C219" s="67">
        <f>'EPE (Elementary 2)'!O53</f>
        <v>0.54552726787943207</v>
      </c>
      <c r="D219" s="68" t="str">
        <f t="shared" si="14"/>
        <v>มากที่สุด</v>
      </c>
    </row>
    <row r="220" spans="1:4" s="17" customFormat="1" x14ac:dyDescent="0.5">
      <c r="A220" s="66" t="s">
        <v>154</v>
      </c>
      <c r="B220" s="67">
        <f>'EPE (Elementary 2)'!O52</f>
        <v>4.68</v>
      </c>
      <c r="C220" s="67">
        <f>'EPE (Elementary 2)'!P53</f>
        <v>0.5</v>
      </c>
      <c r="D220" s="68" t="str">
        <f t="shared" si="14"/>
        <v>มากที่สุด</v>
      </c>
    </row>
    <row r="221" spans="1:4" s="17" customFormat="1" x14ac:dyDescent="0.5">
      <c r="A221" s="66" t="s">
        <v>155</v>
      </c>
      <c r="B221" s="67">
        <f>'EPE (Elementary 2)'!P52</f>
        <v>4.7</v>
      </c>
      <c r="C221" s="67">
        <f>'EPE (Elementary 2)'!Q53</f>
        <v>0.42708313008125254</v>
      </c>
      <c r="D221" s="68" t="str">
        <f t="shared" si="14"/>
        <v>มากที่สุด</v>
      </c>
    </row>
    <row r="222" spans="1:4" s="17" customFormat="1" x14ac:dyDescent="0.5">
      <c r="A222" s="66" t="s">
        <v>156</v>
      </c>
      <c r="B222" s="67">
        <f>'EPE (Elementary 2)'!T52</f>
        <v>4.24</v>
      </c>
      <c r="C222" s="67">
        <f>'EPE (Elementary 2)'!T53</f>
        <v>0.64992307237087688</v>
      </c>
      <c r="D222" s="68" t="str">
        <f t="shared" si="14"/>
        <v>มาก</v>
      </c>
    </row>
    <row r="223" spans="1:4" s="17" customFormat="1" ht="22.5" thickBot="1" x14ac:dyDescent="0.55000000000000004">
      <c r="A223" s="69" t="s">
        <v>157</v>
      </c>
      <c r="B223" s="70">
        <f>AVERAGE(B213:B222)</f>
        <v>4.548</v>
      </c>
      <c r="C223" s="70">
        <f>AVERAGE(C213:C222)</f>
        <v>0.57664806121609469</v>
      </c>
      <c r="D223" s="71" t="str">
        <f t="shared" si="14"/>
        <v>มากที่สุด</v>
      </c>
    </row>
    <row r="224" spans="1:4" ht="22.5" thickTop="1" x14ac:dyDescent="0.5">
      <c r="A224" s="72"/>
      <c r="B224" s="73"/>
      <c r="C224" s="73"/>
      <c r="D224" s="74"/>
    </row>
    <row r="225" spans="1:7" s="10" customFormat="1" ht="24" x14ac:dyDescent="0.55000000000000004">
      <c r="A225" s="76" t="s">
        <v>158</v>
      </c>
      <c r="B225" s="77"/>
      <c r="C225" s="77"/>
      <c r="D225" s="78"/>
    </row>
    <row r="226" spans="1:7" s="10" customFormat="1" ht="24" x14ac:dyDescent="0.55000000000000004">
      <c r="A226" s="76" t="s">
        <v>471</v>
      </c>
      <c r="B226" s="77"/>
      <c r="C226" s="77"/>
      <c r="D226" s="78"/>
    </row>
    <row r="227" spans="1:7" s="10" customFormat="1" ht="24" x14ac:dyDescent="0.55000000000000004">
      <c r="A227" s="76" t="s">
        <v>472</v>
      </c>
      <c r="B227" s="77"/>
      <c r="C227" s="77"/>
      <c r="D227" s="78"/>
    </row>
    <row r="228" spans="1:7" s="10" customFormat="1" ht="24" x14ac:dyDescent="0.55000000000000004">
      <c r="A228" s="76" t="s">
        <v>473</v>
      </c>
      <c r="B228" s="77"/>
      <c r="C228" s="77"/>
      <c r="D228" s="78"/>
    </row>
    <row r="229" spans="1:7" s="10" customFormat="1" ht="24" x14ac:dyDescent="0.55000000000000004">
      <c r="A229" s="76" t="s">
        <v>159</v>
      </c>
      <c r="B229" s="77"/>
      <c r="C229" s="77"/>
      <c r="D229" s="78"/>
    </row>
    <row r="230" spans="1:7" s="10" customFormat="1" ht="24" x14ac:dyDescent="0.55000000000000004">
      <c r="A230" s="76" t="s">
        <v>524</v>
      </c>
      <c r="B230" s="77"/>
      <c r="C230" s="77"/>
      <c r="D230" s="78"/>
    </row>
    <row r="231" spans="1:7" s="10" customFormat="1" ht="24" x14ac:dyDescent="0.55000000000000004">
      <c r="A231" s="76" t="s">
        <v>525</v>
      </c>
      <c r="B231" s="42"/>
      <c r="C231" s="42"/>
      <c r="D231" s="41"/>
      <c r="E231" s="46"/>
    </row>
    <row r="232" spans="1:7" s="10" customFormat="1" ht="24" x14ac:dyDescent="0.55000000000000004">
      <c r="A232" s="76"/>
      <c r="B232" s="42"/>
      <c r="C232" s="42"/>
      <c r="D232" s="41"/>
      <c r="E232" s="46"/>
    </row>
    <row r="233" spans="1:7" s="10" customFormat="1" ht="24" x14ac:dyDescent="0.55000000000000004">
      <c r="A233" s="76"/>
      <c r="B233" s="42"/>
      <c r="C233" s="42"/>
      <c r="D233" s="41"/>
      <c r="E233" s="46"/>
    </row>
    <row r="234" spans="1:7" s="10" customFormat="1" ht="24" x14ac:dyDescent="0.55000000000000004">
      <c r="A234" s="76"/>
      <c r="B234" s="42"/>
      <c r="C234" s="42"/>
      <c r="D234" s="41"/>
      <c r="E234" s="46"/>
    </row>
    <row r="235" spans="1:7" s="10" customFormat="1" ht="24" x14ac:dyDescent="0.55000000000000004">
      <c r="A235" s="76"/>
      <c r="B235" s="42"/>
      <c r="C235" s="42"/>
      <c r="D235" s="41"/>
      <c r="E235" s="46"/>
    </row>
    <row r="236" spans="1:7" s="10" customFormat="1" ht="24" x14ac:dyDescent="0.55000000000000004">
      <c r="A236" s="76"/>
      <c r="B236" s="42"/>
      <c r="C236" s="42"/>
      <c r="D236" s="41"/>
      <c r="E236" s="46"/>
    </row>
    <row r="237" spans="1:7" s="10" customFormat="1" ht="24" x14ac:dyDescent="0.55000000000000004">
      <c r="A237" s="76"/>
      <c r="B237" s="42"/>
      <c r="C237" s="42"/>
      <c r="D237" s="41"/>
      <c r="E237" s="46"/>
    </row>
    <row r="238" spans="1:7" s="10" customFormat="1" ht="24" x14ac:dyDescent="0.55000000000000004">
      <c r="A238" s="76"/>
      <c r="B238" s="42"/>
      <c r="C238" s="42"/>
      <c r="D238" s="41"/>
      <c r="E238" s="46"/>
    </row>
    <row r="239" spans="1:7" s="14" customFormat="1" ht="24" x14ac:dyDescent="0.55000000000000004">
      <c r="A239" s="14" t="s">
        <v>160</v>
      </c>
      <c r="E239" s="79"/>
      <c r="F239" s="79"/>
      <c r="G239" s="79"/>
    </row>
    <row r="240" spans="1:7" s="14" customFormat="1" ht="24" x14ac:dyDescent="0.55000000000000004">
      <c r="A240" s="14" t="s">
        <v>474</v>
      </c>
      <c r="E240" s="79"/>
      <c r="F240" s="79"/>
      <c r="G240" s="79"/>
    </row>
    <row r="241" spans="1:7" s="14" customFormat="1" ht="25.5" customHeight="1" x14ac:dyDescent="0.55000000000000004">
      <c r="A241" s="203" t="s">
        <v>87</v>
      </c>
      <c r="B241" s="205"/>
      <c r="C241" s="207" t="s">
        <v>161</v>
      </c>
      <c r="D241" s="80" t="s">
        <v>162</v>
      </c>
      <c r="E241" s="79"/>
      <c r="F241" s="81"/>
      <c r="G241" s="79"/>
    </row>
    <row r="242" spans="1:7" s="14" customFormat="1" ht="25.5" customHeight="1" x14ac:dyDescent="0.55000000000000004">
      <c r="A242" s="204"/>
      <c r="B242" s="206"/>
      <c r="C242" s="208"/>
      <c r="D242" s="82" t="s">
        <v>163</v>
      </c>
      <c r="E242" s="79"/>
      <c r="F242" s="79"/>
      <c r="G242" s="79"/>
    </row>
    <row r="243" spans="1:7" s="10" customFormat="1" ht="24" x14ac:dyDescent="0.55000000000000004">
      <c r="A243" s="83" t="s">
        <v>164</v>
      </c>
      <c r="B243" s="84"/>
      <c r="C243" s="84"/>
      <c r="D243" s="47"/>
      <c r="E243" s="13"/>
      <c r="F243" s="13"/>
      <c r="G243" s="13"/>
    </row>
    <row r="244" spans="1:7" s="10" customFormat="1" ht="25.5" customHeight="1" x14ac:dyDescent="0.55000000000000004">
      <c r="A244" s="85" t="s">
        <v>165</v>
      </c>
      <c r="B244" s="86">
        <f>'EPE (Elementary 2)'!R52</f>
        <v>3.3</v>
      </c>
      <c r="C244" s="86">
        <f>'EPE (Elementary 2)'!R53</f>
        <v>1.099999999999999</v>
      </c>
      <c r="D244" s="87" t="str">
        <f>IF(B244&gt;4.5,"มากที่สุด",IF(B244&gt;3.5,"มาก",IF(B244&gt;2.5,"ปานกลาง",IF(B244&gt;1.5,"น้อย",IF(B244&lt;=1.5,"น้อยที่สุด")))))</f>
        <v>ปานกลาง</v>
      </c>
      <c r="E244" s="13"/>
      <c r="F244" s="13"/>
      <c r="G244" s="13"/>
    </row>
    <row r="245" spans="1:7" s="10" customFormat="1" ht="24.75" thickBot="1" x14ac:dyDescent="0.6">
      <c r="A245" s="88" t="s">
        <v>166</v>
      </c>
      <c r="B245" s="89">
        <f>AVERAGE(B244:B244)</f>
        <v>3.3</v>
      </c>
      <c r="C245" s="89">
        <f>SUM(C244)</f>
        <v>1.099999999999999</v>
      </c>
      <c r="D245" s="90" t="str">
        <f>IF(B245&gt;4.5,"มากที่สุด",IF(B245&gt;3.5,"มาก",IF(B245&gt;2.5,"ปานกลาง",IF(B245&gt;1.5,"น้อย",IF(B245&lt;=1.5,"น้อยที่สุด")))))</f>
        <v>ปานกลาง</v>
      </c>
      <c r="E245" s="13"/>
      <c r="F245" s="13"/>
      <c r="G245" s="13"/>
    </row>
    <row r="246" spans="1:7" s="10" customFormat="1" ht="24.75" thickTop="1" x14ac:dyDescent="0.55000000000000004">
      <c r="A246" s="91" t="s">
        <v>167</v>
      </c>
      <c r="B246" s="84"/>
      <c r="C246" s="84"/>
      <c r="D246" s="84"/>
      <c r="E246" s="13"/>
      <c r="F246" s="13"/>
      <c r="G246" s="13"/>
    </row>
    <row r="247" spans="1:7" s="10" customFormat="1" ht="25.5" customHeight="1" x14ac:dyDescent="0.55000000000000004">
      <c r="A247" s="85" t="s">
        <v>168</v>
      </c>
      <c r="B247" s="86">
        <f>'EPE (Elementary 2)'!S52</f>
        <v>4.16</v>
      </c>
      <c r="C247" s="86">
        <f>'EPE (Elementary 2)'!S53</f>
        <v>0.61188234163113464</v>
      </c>
      <c r="D247" s="92" t="str">
        <f>IF(B247&gt;4.5,"มากที่สุด",IF(B247&gt;3.5,"มาก",IF(B247&gt;2.5,"ปานกลาง",IF(B247&gt;1.5,"น้อย",IF(B247&lt;=1.5,"น้อยที่สุด")))))</f>
        <v>มาก</v>
      </c>
      <c r="E247" s="13"/>
      <c r="F247" s="13"/>
      <c r="G247" s="13"/>
    </row>
    <row r="248" spans="1:7" s="10" customFormat="1" ht="24.75" thickBot="1" x14ac:dyDescent="0.6">
      <c r="A248" s="88" t="s">
        <v>166</v>
      </c>
      <c r="B248" s="89">
        <f>AVERAGE(B247:B247)</f>
        <v>4.16</v>
      </c>
      <c r="C248" s="89">
        <f>SUM(C247)</f>
        <v>0.61188234163113464</v>
      </c>
      <c r="D248" s="93" t="str">
        <f>IF(B248&gt;4.5,"มากที่สุด",IF(B248&gt;3.5,"มาก",IF(B248&gt;2.5,"ปานกลาง",IF(B248&gt;1.5,"น้อย",IF(B248&lt;=1.5,"น้อยที่สุด")))))</f>
        <v>มาก</v>
      </c>
      <c r="E248" s="13"/>
      <c r="F248" s="13"/>
      <c r="G248" s="13"/>
    </row>
    <row r="249" spans="1:7" s="10" customFormat="1" ht="24.75" thickTop="1" x14ac:dyDescent="0.55000000000000004">
      <c r="A249" s="94"/>
      <c r="E249" s="13"/>
      <c r="F249" s="13"/>
      <c r="G249" s="13"/>
    </row>
    <row r="250" spans="1:7" s="10" customFormat="1" ht="24" x14ac:dyDescent="0.55000000000000004">
      <c r="A250" s="10" t="s">
        <v>169</v>
      </c>
    </row>
    <row r="251" spans="1:7" s="10" customFormat="1" ht="24" x14ac:dyDescent="0.55000000000000004">
      <c r="A251" s="10" t="s">
        <v>475</v>
      </c>
    </row>
    <row r="252" spans="1:7" s="10" customFormat="1" ht="24" x14ac:dyDescent="0.55000000000000004">
      <c r="A252" s="10" t="s">
        <v>476</v>
      </c>
    </row>
    <row r="253" spans="1:7" s="10" customFormat="1" ht="15.75" customHeight="1" x14ac:dyDescent="0.55000000000000004"/>
    <row r="254" spans="1:7" s="10" customFormat="1" ht="15.75" customHeight="1" x14ac:dyDescent="0.55000000000000004"/>
    <row r="255" spans="1:7" s="10" customFormat="1" ht="15.75" customHeight="1" x14ac:dyDescent="0.55000000000000004"/>
    <row r="256" spans="1:7" s="10" customFormat="1" ht="15.75" customHeight="1" x14ac:dyDescent="0.55000000000000004"/>
    <row r="257" s="10" customFormat="1" ht="15.75" customHeight="1" x14ac:dyDescent="0.55000000000000004"/>
    <row r="258" s="10" customFormat="1" ht="15.75" customHeight="1" x14ac:dyDescent="0.55000000000000004"/>
    <row r="259" s="10" customFormat="1" ht="15.75" customHeight="1" x14ac:dyDescent="0.55000000000000004"/>
    <row r="260" s="10" customFormat="1" ht="15.75" customHeight="1" x14ac:dyDescent="0.55000000000000004"/>
    <row r="261" s="10" customFormat="1" ht="15.75" customHeight="1" x14ac:dyDescent="0.55000000000000004"/>
    <row r="262" s="10" customFormat="1" ht="15.75" customHeight="1" x14ac:dyDescent="0.55000000000000004"/>
    <row r="263" s="10" customFormat="1" ht="15.75" customHeight="1" x14ac:dyDescent="0.55000000000000004"/>
    <row r="264" s="10" customFormat="1" ht="15.75" customHeight="1" x14ac:dyDescent="0.55000000000000004"/>
    <row r="265" s="10" customFormat="1" ht="15.75" customHeight="1" x14ac:dyDescent="0.55000000000000004"/>
    <row r="266" s="10" customFormat="1" ht="15.75" customHeight="1" x14ac:dyDescent="0.55000000000000004"/>
    <row r="267" s="10" customFormat="1" ht="15.75" customHeight="1" x14ac:dyDescent="0.55000000000000004"/>
    <row r="268" s="10" customFormat="1" ht="15.75" customHeight="1" x14ac:dyDescent="0.55000000000000004"/>
    <row r="269" s="10" customFormat="1" ht="15.75" customHeight="1" x14ac:dyDescent="0.55000000000000004"/>
    <row r="270" s="10" customFormat="1" ht="15.75" customHeight="1" x14ac:dyDescent="0.55000000000000004"/>
    <row r="271" s="10" customFormat="1" ht="15.75" customHeight="1" x14ac:dyDescent="0.55000000000000004"/>
    <row r="272" s="10" customFormat="1" ht="15.75" customHeight="1" x14ac:dyDescent="0.55000000000000004"/>
    <row r="273" spans="1:4" s="10" customFormat="1" ht="15.75" customHeight="1" x14ac:dyDescent="0.55000000000000004"/>
    <row r="274" spans="1:4" s="10" customFormat="1" ht="15.75" customHeight="1" x14ac:dyDescent="0.55000000000000004"/>
    <row r="275" spans="1:4" s="17" customFormat="1" ht="24" x14ac:dyDescent="0.55000000000000004">
      <c r="A275" s="43" t="s">
        <v>170</v>
      </c>
      <c r="B275" s="19"/>
      <c r="C275" s="19"/>
    </row>
    <row r="276" spans="1:4" s="17" customFormat="1" x14ac:dyDescent="0.5">
      <c r="A276" s="198" t="s">
        <v>143</v>
      </c>
      <c r="B276" s="209" t="s">
        <v>477</v>
      </c>
      <c r="C276" s="210"/>
      <c r="D276" s="211"/>
    </row>
    <row r="277" spans="1:4" s="17" customFormat="1" ht="56.25" x14ac:dyDescent="0.5">
      <c r="A277" s="199"/>
      <c r="B277" s="64" t="s">
        <v>144</v>
      </c>
      <c r="C277" s="65" t="s">
        <v>145</v>
      </c>
      <c r="D277" s="65" t="s">
        <v>146</v>
      </c>
    </row>
    <row r="278" spans="1:4" s="17" customFormat="1" x14ac:dyDescent="0.5">
      <c r="A278" s="66" t="s">
        <v>147</v>
      </c>
      <c r="B278" s="67">
        <f>'EPE (Intermediate)'!I17</f>
        <v>4.8666666666666663</v>
      </c>
      <c r="C278" s="67">
        <f>'EPE (Intermediate)'!I18</f>
        <v>0.33993463423951903</v>
      </c>
      <c r="D278" s="68" t="str">
        <f>IF(B278&gt;4.5,"มากที่สุด",IF(B278&gt;3.5,"มาก",IF(B278&gt;2.5,"ปานกลาง",IF(B278&gt;1.5,"น้อย",IF(B278&lt;=1.5,"น้อยที่สุด")))))</f>
        <v>มากที่สุด</v>
      </c>
    </row>
    <row r="279" spans="1:4" s="17" customFormat="1" x14ac:dyDescent="0.5">
      <c r="A279" s="66" t="s">
        <v>148</v>
      </c>
      <c r="B279" s="67">
        <f>'EPE (Intermediate)'!J17</f>
        <v>4.7333333333333334</v>
      </c>
      <c r="C279" s="67">
        <f>'EPE (Intermediate)'!J18</f>
        <v>0.44221663871405337</v>
      </c>
      <c r="D279" s="68" t="str">
        <f t="shared" ref="D279:D288" si="15">IF(B279&gt;4.5,"มากที่สุด",IF(B279&gt;3.5,"มาก",IF(B279&gt;2.5,"ปานกลาง",IF(B279&gt;1.5,"น้อย",IF(B279&lt;=1.5,"น้อยที่สุด")))))</f>
        <v>มากที่สุด</v>
      </c>
    </row>
    <row r="280" spans="1:4" s="17" customFormat="1" x14ac:dyDescent="0.5">
      <c r="A280" s="66" t="s">
        <v>149</v>
      </c>
      <c r="B280" s="67">
        <f>'EPE (Intermediate)'!K17</f>
        <v>4.7333333333333334</v>
      </c>
      <c r="C280" s="67">
        <f>'EPE (Intermediate)'!K18</f>
        <v>0.57348835113617536</v>
      </c>
      <c r="D280" s="68" t="str">
        <f t="shared" si="15"/>
        <v>มากที่สุด</v>
      </c>
    </row>
    <row r="281" spans="1:4" s="17" customFormat="1" x14ac:dyDescent="0.5">
      <c r="A281" s="66" t="s">
        <v>150</v>
      </c>
      <c r="B281" s="67">
        <f>'EPE (Intermediate)'!L17</f>
        <v>4.666666666666667</v>
      </c>
      <c r="C281" s="67">
        <f>'EPE (Intermediate)'!L18</f>
        <v>0.59628479399993972</v>
      </c>
      <c r="D281" s="68" t="str">
        <f t="shared" si="15"/>
        <v>มากที่สุด</v>
      </c>
    </row>
    <row r="282" spans="1:4" s="17" customFormat="1" x14ac:dyDescent="0.5">
      <c r="A282" s="66" t="s">
        <v>151</v>
      </c>
      <c r="B282" s="67">
        <f>'EPE (Intermediate)'!M17</f>
        <v>4.7333333333333334</v>
      </c>
      <c r="C282" s="67">
        <f>'EPE (Intermediate)'!M18</f>
        <v>0.44221663871405337</v>
      </c>
      <c r="D282" s="68" t="str">
        <f t="shared" si="15"/>
        <v>มากที่สุด</v>
      </c>
    </row>
    <row r="283" spans="1:4" s="17" customFormat="1" x14ac:dyDescent="0.5">
      <c r="A283" s="66" t="s">
        <v>152</v>
      </c>
      <c r="B283" s="67">
        <f>'EPE (Intermediate)'!N17</f>
        <v>4.666666666666667</v>
      </c>
      <c r="C283" s="67">
        <f>'EPE (Intermediate)'!N18</f>
        <v>0.47140452079103162</v>
      </c>
      <c r="D283" s="68" t="str">
        <f t="shared" si="15"/>
        <v>มากที่สุด</v>
      </c>
    </row>
    <row r="284" spans="1:4" s="17" customFormat="1" x14ac:dyDescent="0.5">
      <c r="A284" s="66" t="s">
        <v>153</v>
      </c>
      <c r="B284" s="67">
        <f>'EPE (Intermediate)'!O17</f>
        <v>4.8666666666666663</v>
      </c>
      <c r="C284" s="67">
        <f>'EPE (Intermediate)'!O18</f>
        <v>0.33993463423951903</v>
      </c>
      <c r="D284" s="68" t="str">
        <f t="shared" si="15"/>
        <v>มากที่สุด</v>
      </c>
    </row>
    <row r="285" spans="1:4" s="17" customFormat="1" x14ac:dyDescent="0.5">
      <c r="A285" s="66" t="s">
        <v>154</v>
      </c>
      <c r="B285" s="67">
        <f>'EPE (Intermediate)'!P17</f>
        <v>4.7333333333333334</v>
      </c>
      <c r="C285" s="67">
        <f>'EPE (Intermediate)'!P18</f>
        <v>0.44221663871405337</v>
      </c>
      <c r="D285" s="68" t="str">
        <f t="shared" si="15"/>
        <v>มากที่สุด</v>
      </c>
    </row>
    <row r="286" spans="1:4" s="17" customFormat="1" x14ac:dyDescent="0.5">
      <c r="A286" s="66" t="s">
        <v>155</v>
      </c>
      <c r="B286" s="67">
        <f>'EPE (Intermediate)'!Q17</f>
        <v>4.9333333333333336</v>
      </c>
      <c r="C286" s="67">
        <f>'EPE (Intermediate)'!Q18</f>
        <v>0.24944382578492938</v>
      </c>
      <c r="D286" s="68" t="str">
        <f t="shared" si="15"/>
        <v>มากที่สุด</v>
      </c>
    </row>
    <row r="287" spans="1:4" s="17" customFormat="1" x14ac:dyDescent="0.5">
      <c r="A287" s="66" t="s">
        <v>156</v>
      </c>
      <c r="B287" s="67">
        <f>'EPE (Intermediate)'!T17</f>
        <v>4.666666666666667</v>
      </c>
      <c r="C287" s="67">
        <f>'EPE (Intermediate)'!T18</f>
        <v>0.47140452079103168</v>
      </c>
      <c r="D287" s="68" t="str">
        <f t="shared" si="15"/>
        <v>มากที่สุด</v>
      </c>
    </row>
    <row r="288" spans="1:4" s="17" customFormat="1" ht="22.5" thickBot="1" x14ac:dyDescent="0.55000000000000004">
      <c r="A288" s="69" t="s">
        <v>157</v>
      </c>
      <c r="B288" s="70">
        <f>AVERAGE(B278:B287)</f>
        <v>4.76</v>
      </c>
      <c r="C288" s="70">
        <f>AVERAGE(C278:C287)</f>
        <v>0.43685451971243061</v>
      </c>
      <c r="D288" s="71" t="str">
        <f t="shared" si="15"/>
        <v>มากที่สุด</v>
      </c>
    </row>
    <row r="289" spans="1:7" s="17" customFormat="1" ht="22.5" thickTop="1" x14ac:dyDescent="0.5">
      <c r="A289" s="95"/>
      <c r="B289" s="96"/>
      <c r="C289" s="96"/>
      <c r="D289" s="97"/>
    </row>
    <row r="290" spans="1:7" s="10" customFormat="1" ht="24" x14ac:dyDescent="0.55000000000000004">
      <c r="A290" s="76" t="s">
        <v>158</v>
      </c>
      <c r="B290" s="77"/>
      <c r="C290" s="77"/>
      <c r="D290" s="78"/>
    </row>
    <row r="291" spans="1:7" s="10" customFormat="1" ht="24" x14ac:dyDescent="0.55000000000000004">
      <c r="A291" s="76" t="s">
        <v>199</v>
      </c>
      <c r="B291" s="77"/>
      <c r="C291" s="77"/>
      <c r="D291" s="78"/>
    </row>
    <row r="292" spans="1:7" s="10" customFormat="1" ht="24" x14ac:dyDescent="0.55000000000000004">
      <c r="A292" s="76" t="s">
        <v>478</v>
      </c>
      <c r="B292" s="77"/>
      <c r="C292" s="77"/>
      <c r="D292" s="78"/>
    </row>
    <row r="293" spans="1:7" s="10" customFormat="1" ht="24" x14ac:dyDescent="0.55000000000000004">
      <c r="A293" s="76" t="s">
        <v>479</v>
      </c>
      <c r="B293" s="77"/>
      <c r="C293" s="77"/>
      <c r="D293" s="78"/>
    </row>
    <row r="294" spans="1:7" s="10" customFormat="1" ht="24" x14ac:dyDescent="0.55000000000000004">
      <c r="A294" s="76" t="s">
        <v>480</v>
      </c>
      <c r="B294" s="77"/>
      <c r="C294" s="77"/>
      <c r="D294" s="78"/>
    </row>
    <row r="295" spans="1:7" s="10" customFormat="1" ht="24" x14ac:dyDescent="0.55000000000000004">
      <c r="A295" s="76" t="s">
        <v>481</v>
      </c>
      <c r="B295" s="77"/>
      <c r="C295" s="77"/>
      <c r="D295" s="78"/>
    </row>
    <row r="296" spans="1:7" s="10" customFormat="1" ht="24" x14ac:dyDescent="0.55000000000000004">
      <c r="A296" s="76" t="s">
        <v>482</v>
      </c>
      <c r="B296" s="77"/>
      <c r="C296" s="77"/>
      <c r="D296" s="78"/>
    </row>
    <row r="297" spans="1:7" s="10" customFormat="1" ht="24" x14ac:dyDescent="0.55000000000000004">
      <c r="A297" s="76" t="s">
        <v>483</v>
      </c>
      <c r="B297" s="77"/>
      <c r="C297" s="77"/>
      <c r="D297" s="78"/>
    </row>
    <row r="298" spans="1:7" s="10" customFormat="1" ht="24" x14ac:dyDescent="0.55000000000000004">
      <c r="A298" s="76" t="s">
        <v>484</v>
      </c>
      <c r="B298" s="77"/>
      <c r="C298" s="77"/>
      <c r="D298" s="78"/>
    </row>
    <row r="299" spans="1:7" s="10" customFormat="1" ht="24" x14ac:dyDescent="0.55000000000000004">
      <c r="A299" s="76"/>
      <c r="B299" s="77"/>
      <c r="C299" s="77"/>
      <c r="D299" s="78"/>
    </row>
    <row r="300" spans="1:7" s="10" customFormat="1" ht="24" x14ac:dyDescent="0.55000000000000004">
      <c r="A300" s="76"/>
      <c r="B300" s="77"/>
      <c r="C300" s="77"/>
      <c r="D300" s="78"/>
    </row>
    <row r="301" spans="1:7" s="10" customFormat="1" ht="24" x14ac:dyDescent="0.55000000000000004">
      <c r="A301" s="76"/>
      <c r="B301" s="77"/>
      <c r="C301" s="77"/>
      <c r="D301" s="78"/>
    </row>
    <row r="302" spans="1:7" s="10" customFormat="1" ht="24" x14ac:dyDescent="0.55000000000000004">
      <c r="A302" s="76"/>
      <c r="B302" s="77"/>
      <c r="C302" s="77"/>
      <c r="D302" s="78"/>
    </row>
    <row r="303" spans="1:7" s="10" customFormat="1" ht="24" x14ac:dyDescent="0.55000000000000004">
      <c r="A303" s="76"/>
      <c r="B303" s="77"/>
      <c r="C303" s="77"/>
      <c r="D303" s="78"/>
    </row>
    <row r="304" spans="1:7" s="14" customFormat="1" ht="24" x14ac:dyDescent="0.55000000000000004">
      <c r="A304" s="14" t="s">
        <v>171</v>
      </c>
      <c r="E304" s="79"/>
      <c r="F304" s="79"/>
      <c r="G304" s="79"/>
    </row>
    <row r="305" spans="1:7" s="14" customFormat="1" ht="24" x14ac:dyDescent="0.55000000000000004">
      <c r="A305" s="14" t="s">
        <v>487</v>
      </c>
      <c r="E305" s="79"/>
      <c r="F305" s="79"/>
      <c r="G305" s="79"/>
    </row>
    <row r="306" spans="1:7" s="14" customFormat="1" ht="21" customHeight="1" x14ac:dyDescent="0.55000000000000004">
      <c r="A306" s="203" t="s">
        <v>87</v>
      </c>
      <c r="B306" s="205"/>
      <c r="C306" s="207" t="s">
        <v>161</v>
      </c>
      <c r="D306" s="80" t="s">
        <v>162</v>
      </c>
      <c r="E306" s="79"/>
      <c r="F306" s="81"/>
      <c r="G306" s="79"/>
    </row>
    <row r="307" spans="1:7" s="14" customFormat="1" ht="13.5" customHeight="1" x14ac:dyDescent="0.55000000000000004">
      <c r="A307" s="204"/>
      <c r="B307" s="206"/>
      <c r="C307" s="208"/>
      <c r="D307" s="82" t="s">
        <v>163</v>
      </c>
      <c r="E307" s="79"/>
      <c r="F307" s="79"/>
      <c r="G307" s="79"/>
    </row>
    <row r="308" spans="1:7" s="10" customFormat="1" ht="24" x14ac:dyDescent="0.55000000000000004">
      <c r="A308" s="83" t="s">
        <v>164</v>
      </c>
      <c r="B308" s="84"/>
      <c r="C308" s="84"/>
      <c r="D308" s="47"/>
      <c r="E308" s="13"/>
      <c r="F308" s="13"/>
      <c r="G308" s="13"/>
    </row>
    <row r="309" spans="1:7" s="10" customFormat="1" ht="25.5" customHeight="1" x14ac:dyDescent="0.55000000000000004">
      <c r="A309" s="85" t="s">
        <v>165</v>
      </c>
      <c r="B309" s="86">
        <f>'EPE (Intermediate)'!R17</f>
        <v>3.6</v>
      </c>
      <c r="C309" s="86">
        <f>'EPE (Intermediate)'!R18</f>
        <v>1.3063945294843615</v>
      </c>
      <c r="D309" s="87" t="str">
        <f>IF(B309&gt;4.5,"มากที่สุด",IF(B309&gt;3.5,"มาก",IF(B309&gt;2.5,"ปานกลาง",IF(B309&gt;1.5,"น้อย",IF(B309&lt;=1.5,"น้อยที่สุด")))))</f>
        <v>มาก</v>
      </c>
      <c r="E309" s="13"/>
      <c r="F309" s="13"/>
      <c r="G309" s="13"/>
    </row>
    <row r="310" spans="1:7" s="10" customFormat="1" ht="24.75" thickBot="1" x14ac:dyDescent="0.6">
      <c r="A310" s="88" t="s">
        <v>166</v>
      </c>
      <c r="B310" s="89">
        <f>AVERAGE(B309:B309)</f>
        <v>3.6</v>
      </c>
      <c r="C310" s="89">
        <f>SUM(C309)</f>
        <v>1.3063945294843615</v>
      </c>
      <c r="D310" s="90" t="str">
        <f>IF(B310&gt;4.5,"มากที่สุด",IF(B310&gt;3.5,"มาก",IF(B310&gt;2.5,"ปานกลาง",IF(B310&gt;1.5,"น้อย",IF(B310&lt;=1.5,"น้อยที่สุด")))))</f>
        <v>มาก</v>
      </c>
      <c r="E310" s="13"/>
      <c r="F310" s="13"/>
      <c r="G310" s="13"/>
    </row>
    <row r="311" spans="1:7" s="10" customFormat="1" ht="24.75" thickTop="1" x14ac:dyDescent="0.55000000000000004">
      <c r="A311" s="91" t="s">
        <v>167</v>
      </c>
      <c r="B311" s="84"/>
      <c r="C311" s="84"/>
      <c r="D311" s="84"/>
      <c r="E311" s="13"/>
      <c r="F311" s="13"/>
      <c r="G311" s="13"/>
    </row>
    <row r="312" spans="1:7" s="10" customFormat="1" ht="25.5" customHeight="1" x14ac:dyDescent="0.55000000000000004">
      <c r="A312" s="85" t="s">
        <v>168</v>
      </c>
      <c r="B312" s="86">
        <f>'EPE (Intermediate)'!S17</f>
        <v>4.4000000000000004</v>
      </c>
      <c r="C312" s="86">
        <f>'EPE (Intermediate)'!S18</f>
        <v>0.71180521680208586</v>
      </c>
      <c r="D312" s="92" t="str">
        <f>IF(B312&gt;4.5,"มากที่สุด",IF(B312&gt;3.5,"มาก",IF(B312&gt;2.5,"ปานกลาง",IF(B312&gt;1.5,"น้อย",IF(B312&lt;=1.5,"น้อยที่สุด")))))</f>
        <v>มาก</v>
      </c>
      <c r="E312" s="13"/>
      <c r="F312" s="13"/>
      <c r="G312" s="13"/>
    </row>
    <row r="313" spans="1:7" s="10" customFormat="1" ht="24.75" thickBot="1" x14ac:dyDescent="0.6">
      <c r="A313" s="88" t="s">
        <v>166</v>
      </c>
      <c r="B313" s="89">
        <f>AVERAGE(B312:B312)</f>
        <v>4.4000000000000004</v>
      </c>
      <c r="C313" s="89">
        <f>SUM(C312)</f>
        <v>0.71180521680208586</v>
      </c>
      <c r="D313" s="93" t="str">
        <f>IF(B313&gt;4.5,"มากที่สุด",IF(B313&gt;3.5,"มาก",IF(B313&gt;2.5,"ปานกลาง",IF(B313&gt;1.5,"น้อย",IF(B313&lt;=1.5,"น้อยที่สุด")))))</f>
        <v>มาก</v>
      </c>
      <c r="E313" s="13"/>
      <c r="F313" s="13"/>
      <c r="G313" s="13"/>
    </row>
    <row r="314" spans="1:7" s="10" customFormat="1" ht="18" customHeight="1" thickTop="1" x14ac:dyDescent="0.55000000000000004">
      <c r="A314" s="94"/>
      <c r="E314" s="13"/>
      <c r="F314" s="13"/>
      <c r="G314" s="13"/>
    </row>
    <row r="315" spans="1:7" s="10" customFormat="1" ht="24" x14ac:dyDescent="0.55000000000000004">
      <c r="A315" s="10" t="s">
        <v>172</v>
      </c>
    </row>
    <row r="316" spans="1:7" s="10" customFormat="1" ht="24" x14ac:dyDescent="0.55000000000000004">
      <c r="A316" s="10" t="s">
        <v>486</v>
      </c>
    </row>
    <row r="317" spans="1:7" s="10" customFormat="1" ht="24" x14ac:dyDescent="0.55000000000000004">
      <c r="A317" s="10" t="s">
        <v>485</v>
      </c>
    </row>
    <row r="318" spans="1:7" s="10" customFormat="1" ht="16.5" customHeight="1" x14ac:dyDescent="0.55000000000000004">
      <c r="A318" s="76"/>
      <c r="B318" s="77"/>
      <c r="C318" s="77"/>
      <c r="D318" s="78"/>
    </row>
    <row r="319" spans="1:7" s="10" customFormat="1" ht="16.5" customHeight="1" x14ac:dyDescent="0.55000000000000004">
      <c r="A319" s="76"/>
      <c r="B319" s="77"/>
      <c r="C319" s="77"/>
      <c r="D319" s="78"/>
    </row>
    <row r="320" spans="1:7" s="10" customFormat="1" ht="16.5" customHeight="1" x14ac:dyDescent="0.55000000000000004">
      <c r="A320" s="76"/>
      <c r="B320" s="77"/>
      <c r="C320" s="77"/>
      <c r="D320" s="78"/>
    </row>
    <row r="321" spans="1:4" s="10" customFormat="1" ht="16.5" customHeight="1" x14ac:dyDescent="0.55000000000000004">
      <c r="A321" s="76"/>
      <c r="B321" s="77"/>
      <c r="C321" s="77"/>
      <c r="D321" s="78"/>
    </row>
    <row r="322" spans="1:4" s="10" customFormat="1" ht="16.5" customHeight="1" x14ac:dyDescent="0.55000000000000004">
      <c r="A322" s="76"/>
      <c r="B322" s="77"/>
      <c r="C322" s="77"/>
      <c r="D322" s="78"/>
    </row>
    <row r="323" spans="1:4" s="10" customFormat="1" ht="16.5" customHeight="1" x14ac:dyDescent="0.55000000000000004">
      <c r="A323" s="76"/>
      <c r="B323" s="77"/>
      <c r="C323" s="77"/>
      <c r="D323" s="78"/>
    </row>
    <row r="324" spans="1:4" s="10" customFormat="1" ht="16.5" customHeight="1" x14ac:dyDescent="0.55000000000000004">
      <c r="A324" s="76"/>
      <c r="B324" s="77"/>
      <c r="C324" s="77"/>
      <c r="D324" s="78"/>
    </row>
    <row r="325" spans="1:4" s="10" customFormat="1" ht="16.5" customHeight="1" x14ac:dyDescent="0.55000000000000004">
      <c r="A325" s="76"/>
      <c r="B325" s="77"/>
      <c r="C325" s="77"/>
      <c r="D325" s="78"/>
    </row>
    <row r="326" spans="1:4" s="10" customFormat="1" ht="16.5" customHeight="1" x14ac:dyDescent="0.55000000000000004">
      <c r="A326" s="76"/>
      <c r="B326" s="77"/>
      <c r="C326" s="77"/>
      <c r="D326" s="78"/>
    </row>
    <row r="327" spans="1:4" s="10" customFormat="1" ht="16.5" customHeight="1" x14ac:dyDescent="0.55000000000000004">
      <c r="A327" s="76"/>
      <c r="B327" s="77"/>
      <c r="C327" s="77"/>
      <c r="D327" s="78"/>
    </row>
    <row r="328" spans="1:4" s="10" customFormat="1" ht="16.5" customHeight="1" x14ac:dyDescent="0.55000000000000004">
      <c r="A328" s="76"/>
      <c r="B328" s="77"/>
      <c r="C328" s="77"/>
      <c r="D328" s="78"/>
    </row>
    <row r="329" spans="1:4" s="10" customFormat="1" ht="16.5" customHeight="1" x14ac:dyDescent="0.55000000000000004">
      <c r="A329" s="76"/>
      <c r="B329" s="77"/>
      <c r="C329" s="77"/>
      <c r="D329" s="78"/>
    </row>
    <row r="330" spans="1:4" s="10" customFormat="1" ht="16.5" customHeight="1" x14ac:dyDescent="0.55000000000000004">
      <c r="A330" s="76"/>
      <c r="B330" s="77"/>
      <c r="C330" s="77"/>
      <c r="D330" s="78"/>
    </row>
    <row r="331" spans="1:4" s="10" customFormat="1" ht="16.5" customHeight="1" x14ac:dyDescent="0.55000000000000004">
      <c r="A331" s="76"/>
      <c r="B331" s="77"/>
      <c r="C331" s="77"/>
      <c r="D331" s="78"/>
    </row>
    <row r="332" spans="1:4" s="10" customFormat="1" ht="16.5" customHeight="1" x14ac:dyDescent="0.55000000000000004">
      <c r="A332" s="76"/>
      <c r="B332" s="77"/>
      <c r="C332" s="77"/>
      <c r="D332" s="78"/>
    </row>
    <row r="333" spans="1:4" s="10" customFormat="1" ht="16.5" customHeight="1" x14ac:dyDescent="0.55000000000000004">
      <c r="A333" s="76"/>
      <c r="B333" s="77"/>
      <c r="C333" s="77"/>
      <c r="D333" s="78"/>
    </row>
    <row r="334" spans="1:4" s="10" customFormat="1" ht="16.5" customHeight="1" x14ac:dyDescent="0.55000000000000004">
      <c r="A334" s="76"/>
      <c r="B334" s="77"/>
      <c r="C334" s="77"/>
      <c r="D334" s="78"/>
    </row>
    <row r="335" spans="1:4" s="10" customFormat="1" ht="16.5" customHeight="1" x14ac:dyDescent="0.55000000000000004">
      <c r="A335" s="76"/>
      <c r="B335" s="77"/>
      <c r="C335" s="77"/>
      <c r="D335" s="78"/>
    </row>
    <row r="336" spans="1:4" s="10" customFormat="1" ht="16.5" customHeight="1" x14ac:dyDescent="0.55000000000000004">
      <c r="A336" s="76"/>
      <c r="B336" s="77"/>
      <c r="C336" s="77"/>
      <c r="D336" s="78"/>
    </row>
    <row r="337" spans="1:4" s="10" customFormat="1" ht="16.5" customHeight="1" x14ac:dyDescent="0.55000000000000004">
      <c r="A337" s="76"/>
      <c r="B337" s="77"/>
      <c r="C337" s="77"/>
      <c r="D337" s="78"/>
    </row>
    <row r="338" spans="1:4" s="10" customFormat="1" ht="16.5" customHeight="1" x14ac:dyDescent="0.55000000000000004">
      <c r="A338" s="76"/>
      <c r="B338" s="77"/>
      <c r="C338" s="77"/>
      <c r="D338" s="78"/>
    </row>
    <row r="339" spans="1:4" s="10" customFormat="1" ht="16.5" customHeight="1" x14ac:dyDescent="0.55000000000000004">
      <c r="A339" s="76"/>
      <c r="B339" s="77"/>
      <c r="C339" s="77"/>
      <c r="D339" s="78"/>
    </row>
    <row r="340" spans="1:4" s="17" customFormat="1" ht="24" x14ac:dyDescent="0.55000000000000004">
      <c r="A340" s="43" t="s">
        <v>173</v>
      </c>
      <c r="B340" s="19"/>
      <c r="C340" s="19"/>
    </row>
    <row r="341" spans="1:4" s="17" customFormat="1" x14ac:dyDescent="0.5">
      <c r="A341" s="212" t="s">
        <v>143</v>
      </c>
      <c r="B341" s="214" t="s">
        <v>174</v>
      </c>
      <c r="C341" s="215"/>
      <c r="D341" s="216"/>
    </row>
    <row r="342" spans="1:4" s="17" customFormat="1" ht="15.75" customHeight="1" x14ac:dyDescent="0.5">
      <c r="A342" s="213"/>
      <c r="B342" s="98"/>
      <c r="C342" s="99" t="s">
        <v>488</v>
      </c>
      <c r="D342" s="100"/>
    </row>
    <row r="343" spans="1:4" s="17" customFormat="1" ht="64.5" customHeight="1" x14ac:dyDescent="0.5">
      <c r="A343" s="199"/>
      <c r="B343" s="101" t="s">
        <v>144</v>
      </c>
      <c r="C343" s="102" t="s">
        <v>145</v>
      </c>
      <c r="D343" s="102" t="s">
        <v>146</v>
      </c>
    </row>
    <row r="344" spans="1:4" s="17" customFormat="1" x14ac:dyDescent="0.5">
      <c r="A344" s="66" t="s">
        <v>147</v>
      </c>
      <c r="B344" s="67">
        <f>'EPE (Pre-Intermediate)'!I20</f>
        <v>4.5294117647058822</v>
      </c>
      <c r="C344" s="67">
        <f>'EPE (Pre-Intermediate)'!I21</f>
        <v>0.60562530241099788</v>
      </c>
      <c r="D344" s="68" t="str">
        <f>IF(B344&gt;4.5,"มากที่สุด",IF(B344&gt;3.5,"มาก",IF(B344&gt;2.5,"ปานกลาง",IF(B344&gt;1.5,"น้อย",IF(B344&lt;=1.5,"น้อยที่สุด")))))</f>
        <v>มากที่สุด</v>
      </c>
    </row>
    <row r="345" spans="1:4" s="17" customFormat="1" x14ac:dyDescent="0.5">
      <c r="A345" s="66" t="s">
        <v>148</v>
      </c>
      <c r="B345" s="67">
        <f>'EPE (Pre-Intermediate)'!J20</f>
        <v>4.5555555555555554</v>
      </c>
      <c r="C345" s="67">
        <f>'EPE (Pre-Intermediate)'!J21</f>
        <v>0.76173940004455887</v>
      </c>
      <c r="D345" s="68" t="str">
        <f t="shared" ref="D345:D354" si="16">IF(B345&gt;4.5,"มากที่สุด",IF(B345&gt;3.5,"มาก",IF(B345&gt;2.5,"ปานกลาง",IF(B345&gt;1.5,"น้อย",IF(B345&lt;=1.5,"น้อยที่สุด")))))</f>
        <v>มากที่สุด</v>
      </c>
    </row>
    <row r="346" spans="1:4" s="17" customFormat="1" x14ac:dyDescent="0.5">
      <c r="A346" s="66" t="s">
        <v>149</v>
      </c>
      <c r="B346" s="67">
        <f>'EPE (Pre-Intermediate)'!K20</f>
        <v>4.5555555555555554</v>
      </c>
      <c r="C346" s="67">
        <f>'EPE (Pre-Intermediate)'!K21</f>
        <v>0.76173940004455887</v>
      </c>
      <c r="D346" s="68" t="str">
        <f t="shared" si="16"/>
        <v>มากที่สุด</v>
      </c>
    </row>
    <row r="347" spans="1:4" s="17" customFormat="1" x14ac:dyDescent="0.5">
      <c r="A347" s="66" t="s">
        <v>150</v>
      </c>
      <c r="B347" s="67">
        <f>'EPE (Pre-Intermediate)'!L20</f>
        <v>4.6111111111111107</v>
      </c>
      <c r="C347" s="67">
        <f>'EPE (Pre-Intermediate)'!L21</f>
        <v>0.48749802152178096</v>
      </c>
      <c r="D347" s="68" t="str">
        <f t="shared" si="16"/>
        <v>มากที่สุด</v>
      </c>
    </row>
    <row r="348" spans="1:4" s="17" customFormat="1" x14ac:dyDescent="0.5">
      <c r="A348" s="66" t="s">
        <v>151</v>
      </c>
      <c r="B348" s="67">
        <f>'EPE (Pre-Intermediate)'!M20</f>
        <v>4.5555555555555554</v>
      </c>
      <c r="C348" s="67">
        <f>'EPE (Pre-Intermediate)'!M21</f>
        <v>0.59835164523716511</v>
      </c>
      <c r="D348" s="68" t="str">
        <f t="shared" si="16"/>
        <v>มากที่สุด</v>
      </c>
    </row>
    <row r="349" spans="1:4" s="17" customFormat="1" x14ac:dyDescent="0.5">
      <c r="A349" s="66" t="s">
        <v>152</v>
      </c>
      <c r="B349" s="67">
        <f>'EPE (Pre-Intermediate)'!N20</f>
        <v>4.5555555555555554</v>
      </c>
      <c r="C349" s="67">
        <f>'EPE (Pre-Intermediate)'!N21</f>
        <v>0.68493488921877332</v>
      </c>
      <c r="D349" s="68" t="str">
        <f t="shared" si="16"/>
        <v>มากที่สุด</v>
      </c>
    </row>
    <row r="350" spans="1:4" s="17" customFormat="1" x14ac:dyDescent="0.5">
      <c r="A350" s="66" t="s">
        <v>153</v>
      </c>
      <c r="B350" s="67">
        <f>'EPE (Pre-Intermediate)'!O20</f>
        <v>4.7222222222222223</v>
      </c>
      <c r="C350" s="67">
        <f>'EPE (Pre-Intermediate)'!O21</f>
        <v>0.5583264233956009</v>
      </c>
      <c r="D350" s="68" t="str">
        <f t="shared" si="16"/>
        <v>มากที่สุด</v>
      </c>
    </row>
    <row r="351" spans="1:4" s="17" customFormat="1" x14ac:dyDescent="0.5">
      <c r="A351" s="66" t="s">
        <v>154</v>
      </c>
      <c r="B351" s="67">
        <f>'EPE (Pre-Intermediate)'!P20</f>
        <v>4.666666666666667</v>
      </c>
      <c r="C351" s="67">
        <f>'EPE (Pre-Intermediate)'!P21</f>
        <v>0.47140452079103157</v>
      </c>
      <c r="D351" s="68" t="str">
        <f t="shared" si="16"/>
        <v>มากที่สุด</v>
      </c>
    </row>
    <row r="352" spans="1:4" s="17" customFormat="1" x14ac:dyDescent="0.5">
      <c r="A352" s="66" t="s">
        <v>155</v>
      </c>
      <c r="B352" s="67">
        <f>'EPE (Pre-Intermediate)'!Q20</f>
        <v>4.8888888888888893</v>
      </c>
      <c r="C352" s="67">
        <f>'EPE (Pre-Intermediate)'!Q21</f>
        <v>0.31426968052735438</v>
      </c>
      <c r="D352" s="68" t="str">
        <f t="shared" si="16"/>
        <v>มากที่สุด</v>
      </c>
    </row>
    <row r="353" spans="1:4" s="17" customFormat="1" x14ac:dyDescent="0.5">
      <c r="A353" s="66" t="s">
        <v>156</v>
      </c>
      <c r="B353" s="67">
        <f>'EPE (Pre-Intermediate)'!T20</f>
        <v>4.4444444444444446</v>
      </c>
      <c r="C353" s="67">
        <f>'EPE (Pre-Intermediate)'!T21</f>
        <v>0.59835164523717033</v>
      </c>
      <c r="D353" s="68" t="str">
        <f t="shared" si="16"/>
        <v>มาก</v>
      </c>
    </row>
    <row r="354" spans="1:4" s="17" customFormat="1" ht="22.5" thickBot="1" x14ac:dyDescent="0.55000000000000004">
      <c r="A354" s="69" t="s">
        <v>157</v>
      </c>
      <c r="B354" s="70">
        <f>AVERAGE(B344:B353)</f>
        <v>4.6084967320261443</v>
      </c>
      <c r="C354" s="70">
        <f>AVERAGE(C344:C353)</f>
        <v>0.58422409284289922</v>
      </c>
      <c r="D354" s="71" t="str">
        <f t="shared" si="16"/>
        <v>มากที่สุด</v>
      </c>
    </row>
    <row r="355" spans="1:4" s="17" customFormat="1" ht="22.5" thickTop="1" x14ac:dyDescent="0.5">
      <c r="A355" s="95"/>
      <c r="B355" s="96"/>
      <c r="C355" s="96"/>
      <c r="D355" s="97"/>
    </row>
    <row r="356" spans="1:4" s="10" customFormat="1" ht="24" x14ac:dyDescent="0.55000000000000004">
      <c r="A356" s="76" t="s">
        <v>158</v>
      </c>
      <c r="B356" s="77"/>
      <c r="C356" s="77"/>
      <c r="D356" s="78"/>
    </row>
    <row r="357" spans="1:4" s="10" customFormat="1" ht="24" x14ac:dyDescent="0.55000000000000004">
      <c r="A357" s="76" t="s">
        <v>195</v>
      </c>
      <c r="B357" s="77"/>
      <c r="C357" s="77"/>
      <c r="D357" s="78"/>
    </row>
    <row r="358" spans="1:4" s="10" customFormat="1" ht="24" x14ac:dyDescent="0.55000000000000004">
      <c r="A358" s="76" t="s">
        <v>489</v>
      </c>
      <c r="B358" s="77"/>
      <c r="C358" s="77"/>
      <c r="D358" s="78"/>
    </row>
    <row r="359" spans="1:4" s="10" customFormat="1" ht="24" x14ac:dyDescent="0.55000000000000004">
      <c r="A359" s="76" t="s">
        <v>490</v>
      </c>
      <c r="B359" s="77"/>
      <c r="C359" s="77"/>
      <c r="D359" s="78"/>
    </row>
    <row r="360" spans="1:4" s="10" customFormat="1" ht="24" x14ac:dyDescent="0.55000000000000004">
      <c r="A360" s="76" t="s">
        <v>492</v>
      </c>
      <c r="B360" s="77"/>
      <c r="C360" s="77"/>
      <c r="D360" s="78"/>
    </row>
    <row r="361" spans="1:4" s="10" customFormat="1" ht="24" x14ac:dyDescent="0.55000000000000004">
      <c r="A361" s="76" t="s">
        <v>491</v>
      </c>
      <c r="B361" s="77"/>
      <c r="C361" s="77"/>
      <c r="D361" s="78"/>
    </row>
    <row r="362" spans="1:4" s="10" customFormat="1" ht="24" x14ac:dyDescent="0.55000000000000004">
      <c r="A362" s="76" t="s">
        <v>196</v>
      </c>
      <c r="B362" s="77"/>
      <c r="C362" s="77"/>
      <c r="D362" s="78"/>
    </row>
    <row r="363" spans="1:4" s="10" customFormat="1" ht="24" x14ac:dyDescent="0.55000000000000004">
      <c r="A363" s="76"/>
      <c r="B363" s="77"/>
      <c r="C363" s="77"/>
      <c r="D363" s="78"/>
    </row>
    <row r="364" spans="1:4" s="10" customFormat="1" ht="24" x14ac:dyDescent="0.55000000000000004">
      <c r="A364" s="76"/>
      <c r="B364" s="77"/>
      <c r="C364" s="77"/>
      <c r="D364" s="78"/>
    </row>
    <row r="365" spans="1:4" s="10" customFormat="1" ht="24" x14ac:dyDescent="0.55000000000000004">
      <c r="A365" s="76"/>
      <c r="B365" s="77"/>
      <c r="C365" s="77"/>
      <c r="D365" s="78"/>
    </row>
    <row r="366" spans="1:4" s="10" customFormat="1" ht="24" x14ac:dyDescent="0.55000000000000004">
      <c r="A366" s="76"/>
      <c r="B366" s="77"/>
      <c r="C366" s="77"/>
      <c r="D366" s="78"/>
    </row>
    <row r="367" spans="1:4" s="10" customFormat="1" ht="24" x14ac:dyDescent="0.55000000000000004">
      <c r="A367" s="76"/>
      <c r="B367" s="77"/>
      <c r="C367" s="77"/>
      <c r="D367" s="78"/>
    </row>
    <row r="368" spans="1:4" s="10" customFormat="1" ht="24" x14ac:dyDescent="0.55000000000000004">
      <c r="A368" s="76"/>
      <c r="B368" s="77"/>
      <c r="C368" s="77"/>
      <c r="D368" s="78"/>
    </row>
    <row r="369" spans="1:7" s="14" customFormat="1" ht="24" x14ac:dyDescent="0.55000000000000004">
      <c r="A369" s="14" t="s">
        <v>175</v>
      </c>
      <c r="E369" s="79"/>
      <c r="F369" s="79"/>
      <c r="G369" s="79"/>
    </row>
    <row r="370" spans="1:7" s="14" customFormat="1" ht="24" x14ac:dyDescent="0.55000000000000004">
      <c r="A370" s="14" t="s">
        <v>494</v>
      </c>
      <c r="E370" s="79"/>
      <c r="F370" s="79"/>
      <c r="G370" s="79"/>
    </row>
    <row r="371" spans="1:7" s="14" customFormat="1" ht="21" customHeight="1" x14ac:dyDescent="0.55000000000000004">
      <c r="A371" s="203" t="s">
        <v>87</v>
      </c>
      <c r="B371" s="205"/>
      <c r="C371" s="207" t="s">
        <v>161</v>
      </c>
      <c r="D371" s="80" t="s">
        <v>162</v>
      </c>
      <c r="E371" s="79"/>
      <c r="F371" s="81"/>
      <c r="G371" s="79"/>
    </row>
    <row r="372" spans="1:7" s="14" customFormat="1" ht="13.5" customHeight="1" x14ac:dyDescent="0.55000000000000004">
      <c r="A372" s="204"/>
      <c r="B372" s="206"/>
      <c r="C372" s="208"/>
      <c r="D372" s="82" t="s">
        <v>163</v>
      </c>
      <c r="E372" s="79"/>
      <c r="F372" s="79"/>
      <c r="G372" s="79"/>
    </row>
    <row r="373" spans="1:7" s="10" customFormat="1" ht="24" x14ac:dyDescent="0.55000000000000004">
      <c r="A373" s="83" t="s">
        <v>164</v>
      </c>
      <c r="B373" s="84"/>
      <c r="C373" s="84"/>
      <c r="D373" s="47"/>
      <c r="E373" s="13"/>
      <c r="F373" s="13"/>
      <c r="G373" s="13"/>
    </row>
    <row r="374" spans="1:7" s="10" customFormat="1" ht="25.5" customHeight="1" x14ac:dyDescent="0.55000000000000004">
      <c r="A374" s="85" t="s">
        <v>165</v>
      </c>
      <c r="B374" s="86">
        <f>'EPE (Pre-Intermediate)'!R20</f>
        <v>3.3888888888888888</v>
      </c>
      <c r="C374" s="86">
        <f>'EPE (Pre-Intermediate)'!R21</f>
        <v>1.2533904636309425</v>
      </c>
      <c r="D374" s="87" t="str">
        <f>IF(B374&gt;4.5,"มากที่สุด",IF(B374&gt;3.5,"มาก",IF(B374&gt;2.5,"ปานกลาง",IF(B374&gt;1.5,"น้อย",IF(B374&lt;=1.5,"น้อยที่สุด")))))</f>
        <v>ปานกลาง</v>
      </c>
      <c r="E374" s="13"/>
      <c r="F374" s="13"/>
      <c r="G374" s="13"/>
    </row>
    <row r="375" spans="1:7" s="10" customFormat="1" ht="24.75" thickBot="1" x14ac:dyDescent="0.6">
      <c r="A375" s="88" t="s">
        <v>166</v>
      </c>
      <c r="B375" s="89">
        <f>AVERAGE(B374:B374)</f>
        <v>3.3888888888888888</v>
      </c>
      <c r="C375" s="89">
        <f>SUM(C374)</f>
        <v>1.2533904636309425</v>
      </c>
      <c r="D375" s="90" t="str">
        <f>IF(B375&gt;4.5,"มากที่สุด",IF(B375&gt;3.5,"มาก",IF(B375&gt;2.5,"ปานกลาง",IF(B375&gt;1.5,"น้อย",IF(B375&lt;=1.5,"น้อยที่สุด")))))</f>
        <v>ปานกลาง</v>
      </c>
      <c r="E375" s="13"/>
      <c r="F375" s="13"/>
      <c r="G375" s="13"/>
    </row>
    <row r="376" spans="1:7" s="10" customFormat="1" ht="24.75" thickTop="1" x14ac:dyDescent="0.55000000000000004">
      <c r="A376" s="91" t="s">
        <v>167</v>
      </c>
      <c r="B376" s="84"/>
      <c r="C376" s="84"/>
      <c r="D376" s="84"/>
      <c r="E376" s="13"/>
      <c r="F376" s="13"/>
      <c r="G376" s="13"/>
    </row>
    <row r="377" spans="1:7" s="10" customFormat="1" ht="25.5" customHeight="1" x14ac:dyDescent="0.55000000000000004">
      <c r="A377" s="85" t="s">
        <v>168</v>
      </c>
      <c r="B377" s="86">
        <f>'EPE (Pre-Intermediate)'!S20</f>
        <v>4.2777777777777777</v>
      </c>
      <c r="C377" s="86">
        <f>'EPE (Pre-Intermediate)'!S21</f>
        <v>0.80315734971116559</v>
      </c>
      <c r="D377" s="92" t="str">
        <f>IF(B377&gt;4.5,"มากที่สุด",IF(B377&gt;3.5,"มาก",IF(B377&gt;2.5,"ปานกลาง",IF(B377&gt;1.5,"น้อย",IF(B377&lt;=1.5,"น้อยที่สุด")))))</f>
        <v>มาก</v>
      </c>
      <c r="E377" s="13"/>
      <c r="F377" s="13"/>
      <c r="G377" s="13"/>
    </row>
    <row r="378" spans="1:7" s="10" customFormat="1" ht="24.75" thickBot="1" x14ac:dyDescent="0.6">
      <c r="A378" s="88" t="s">
        <v>166</v>
      </c>
      <c r="B378" s="89">
        <f>AVERAGE(B377:B377)</f>
        <v>4.2777777777777777</v>
      </c>
      <c r="C378" s="89">
        <f>SUM(C377)</f>
        <v>0.80315734971116559</v>
      </c>
      <c r="D378" s="93" t="str">
        <f>IF(B378&gt;4.5,"มากที่สุด",IF(B378&gt;3.5,"มาก",IF(B378&gt;2.5,"ปานกลาง",IF(B378&gt;1.5,"น้อย",IF(B378&lt;=1.5,"น้อยที่สุด")))))</f>
        <v>มาก</v>
      </c>
      <c r="E378" s="13"/>
      <c r="F378" s="13"/>
      <c r="G378" s="13"/>
    </row>
    <row r="379" spans="1:7" s="10" customFormat="1" ht="24.75" thickTop="1" x14ac:dyDescent="0.55000000000000004">
      <c r="A379" s="94"/>
      <c r="E379" s="13"/>
      <c r="F379" s="13"/>
      <c r="G379" s="13"/>
    </row>
    <row r="380" spans="1:7" s="10" customFormat="1" ht="24" x14ac:dyDescent="0.55000000000000004">
      <c r="A380" s="10" t="s">
        <v>176</v>
      </c>
    </row>
    <row r="381" spans="1:7" s="10" customFormat="1" ht="24" x14ac:dyDescent="0.55000000000000004">
      <c r="A381" s="10" t="s">
        <v>197</v>
      </c>
    </row>
    <row r="382" spans="1:7" s="10" customFormat="1" ht="24" x14ac:dyDescent="0.55000000000000004">
      <c r="A382" s="10" t="s">
        <v>493</v>
      </c>
    </row>
    <row r="383" spans="1:7" s="10" customFormat="1" ht="24" x14ac:dyDescent="0.55000000000000004"/>
    <row r="384" spans="1:7" s="10" customFormat="1" ht="24" x14ac:dyDescent="0.55000000000000004"/>
    <row r="385" spans="1:4" s="10" customFormat="1" ht="24" x14ac:dyDescent="0.55000000000000004"/>
    <row r="386" spans="1:4" s="10" customFormat="1" ht="24" x14ac:dyDescent="0.55000000000000004"/>
    <row r="387" spans="1:4" s="10" customFormat="1" ht="24" x14ac:dyDescent="0.55000000000000004"/>
    <row r="388" spans="1:4" s="10" customFormat="1" ht="24" x14ac:dyDescent="0.55000000000000004"/>
    <row r="389" spans="1:4" s="10" customFormat="1" ht="24" x14ac:dyDescent="0.55000000000000004"/>
    <row r="390" spans="1:4" s="10" customFormat="1" ht="24" x14ac:dyDescent="0.55000000000000004"/>
    <row r="391" spans="1:4" s="10" customFormat="1" ht="24" x14ac:dyDescent="0.55000000000000004"/>
    <row r="392" spans="1:4" s="10" customFormat="1" ht="24" x14ac:dyDescent="0.55000000000000004"/>
    <row r="393" spans="1:4" s="10" customFormat="1" ht="24" x14ac:dyDescent="0.55000000000000004"/>
    <row r="394" spans="1:4" s="10" customFormat="1" ht="24" x14ac:dyDescent="0.55000000000000004"/>
    <row r="395" spans="1:4" s="10" customFormat="1" ht="24" x14ac:dyDescent="0.55000000000000004"/>
    <row r="396" spans="1:4" s="10" customFormat="1" ht="24" x14ac:dyDescent="0.55000000000000004"/>
    <row r="397" spans="1:4" s="10" customFormat="1" ht="24" x14ac:dyDescent="0.55000000000000004"/>
    <row r="398" spans="1:4" s="17" customFormat="1" ht="24" x14ac:dyDescent="0.55000000000000004">
      <c r="A398" s="43" t="s">
        <v>177</v>
      </c>
      <c r="B398" s="19"/>
      <c r="C398" s="19"/>
    </row>
    <row r="399" spans="1:4" s="17" customFormat="1" x14ac:dyDescent="0.5">
      <c r="A399" s="198" t="s">
        <v>143</v>
      </c>
      <c r="B399" s="209" t="s">
        <v>495</v>
      </c>
      <c r="C399" s="210"/>
      <c r="D399" s="211"/>
    </row>
    <row r="400" spans="1:4" s="17" customFormat="1" ht="56.25" x14ac:dyDescent="0.5">
      <c r="A400" s="199"/>
      <c r="B400" s="64" t="s">
        <v>144</v>
      </c>
      <c r="C400" s="65" t="s">
        <v>145</v>
      </c>
      <c r="D400" s="65" t="s">
        <v>146</v>
      </c>
    </row>
    <row r="401" spans="1:4" s="17" customFormat="1" x14ac:dyDescent="0.5">
      <c r="A401" s="66" t="s">
        <v>147</v>
      </c>
      <c r="B401" s="67">
        <f>'EPE (Starter 2)'!I49</f>
        <v>4.6595744680851068</v>
      </c>
      <c r="C401" s="67">
        <f>'EPE (Starter 2)'!I50</f>
        <v>0.4738522861983015</v>
      </c>
      <c r="D401" s="68" t="str">
        <f>IF(B401&gt;4.5,"มากที่สุด",IF(B401&gt;3.5,"มาก",IF(B401&gt;2.5,"ปานกลาง",IF(B401&gt;1.5,"น้อย",IF(B401&lt;=1.5,"น้อยที่สุด")))))</f>
        <v>มากที่สุด</v>
      </c>
    </row>
    <row r="402" spans="1:4" s="17" customFormat="1" x14ac:dyDescent="0.5">
      <c r="A402" s="66" t="s">
        <v>148</v>
      </c>
      <c r="B402" s="67">
        <f>'EPE (Starter 2)'!J49</f>
        <v>4.5319148936170217</v>
      </c>
      <c r="C402" s="67">
        <f>'EPE (Starter 2)'!J50</f>
        <v>0.64745208743416727</v>
      </c>
      <c r="D402" s="68" t="str">
        <f t="shared" ref="D402:D411" si="17">IF(B402&gt;4.5,"มากที่สุด",IF(B402&gt;3.5,"มาก",IF(B402&gt;2.5,"ปานกลาง",IF(B402&gt;1.5,"น้อย",IF(B402&lt;=1.5,"น้อยที่สุด")))))</f>
        <v>มากที่สุด</v>
      </c>
    </row>
    <row r="403" spans="1:4" s="17" customFormat="1" x14ac:dyDescent="0.5">
      <c r="A403" s="66" t="s">
        <v>149</v>
      </c>
      <c r="B403" s="67">
        <f>'EPE (Starter 2)'!K49</f>
        <v>4.4680851063829783</v>
      </c>
      <c r="C403" s="67">
        <f>'EPE (Starter 2)'!K50</f>
        <v>0.64745208743417093</v>
      </c>
      <c r="D403" s="68" t="str">
        <f t="shared" si="17"/>
        <v>มาก</v>
      </c>
    </row>
    <row r="404" spans="1:4" s="17" customFormat="1" x14ac:dyDescent="0.5">
      <c r="A404" s="66" t="s">
        <v>150</v>
      </c>
      <c r="B404" s="67">
        <f>'EPE (Starter 2)'!L49</f>
        <v>4.4042553191489358</v>
      </c>
      <c r="C404" s="67">
        <f>'EPE (Starter 2)'!L50</f>
        <v>0.64112847546039675</v>
      </c>
      <c r="D404" s="68" t="str">
        <f t="shared" si="17"/>
        <v>มาก</v>
      </c>
    </row>
    <row r="405" spans="1:4" s="17" customFormat="1" x14ac:dyDescent="0.5">
      <c r="A405" s="66" t="s">
        <v>151</v>
      </c>
      <c r="B405" s="67">
        <f>'EPE (Starter 2)'!M49</f>
        <v>4.6595744680851068</v>
      </c>
      <c r="C405" s="67">
        <f>'EPE (Starter 2)'!M50</f>
        <v>0.4738522861983015</v>
      </c>
      <c r="D405" s="68" t="str">
        <f t="shared" si="17"/>
        <v>มากที่สุด</v>
      </c>
    </row>
    <row r="406" spans="1:4" s="17" customFormat="1" x14ac:dyDescent="0.5">
      <c r="A406" s="66" t="s">
        <v>152</v>
      </c>
      <c r="B406" s="67">
        <f>'EPE (Starter 2)'!N49</f>
        <v>4.7872340425531918</v>
      </c>
      <c r="C406" s="67">
        <f>'EPE (Starter 2)'!N50</f>
        <v>0.40926349067385814</v>
      </c>
      <c r="D406" s="68" t="str">
        <f t="shared" si="17"/>
        <v>มากที่สุด</v>
      </c>
    </row>
    <row r="407" spans="1:4" s="17" customFormat="1" x14ac:dyDescent="0.5">
      <c r="A407" s="66" t="s">
        <v>153</v>
      </c>
      <c r="B407" s="67">
        <f>'EPE (Starter 2)'!O49</f>
        <v>4.7234042553191493</v>
      </c>
      <c r="C407" s="67">
        <f>'EPE (Starter 2)'!O50</f>
        <v>0.492588804374056</v>
      </c>
      <c r="D407" s="68" t="str">
        <f t="shared" si="17"/>
        <v>มากที่สุด</v>
      </c>
    </row>
    <row r="408" spans="1:4" s="17" customFormat="1" x14ac:dyDescent="0.5">
      <c r="A408" s="66" t="s">
        <v>154</v>
      </c>
      <c r="B408" s="67">
        <f>'EPE (Starter 2)'!P49</f>
        <v>4.8085106382978724</v>
      </c>
      <c r="C408" s="67">
        <f>'EPE (Starter 2)'!P50</f>
        <v>0.39347323423206243</v>
      </c>
      <c r="D408" s="68" t="str">
        <f t="shared" si="17"/>
        <v>มากที่สุด</v>
      </c>
    </row>
    <row r="409" spans="1:4" s="17" customFormat="1" x14ac:dyDescent="0.5">
      <c r="A409" s="66" t="s">
        <v>155</v>
      </c>
      <c r="B409" s="67">
        <f>'EPE (Starter 2)'!Q49</f>
        <v>4.7659574468085104</v>
      </c>
      <c r="C409" s="67">
        <f>'EPE (Starter 2)'!Q50</f>
        <v>0.47097752385486508</v>
      </c>
      <c r="D409" s="68" t="str">
        <f t="shared" si="17"/>
        <v>มากที่สุด</v>
      </c>
    </row>
    <row r="410" spans="1:4" s="17" customFormat="1" x14ac:dyDescent="0.5">
      <c r="A410" s="66" t="s">
        <v>156</v>
      </c>
      <c r="B410" s="67">
        <f>'EPE (Starter 2)'!T49</f>
        <v>4.4042553191489358</v>
      </c>
      <c r="C410" s="67">
        <f>'EPE (Starter 2)'!T50</f>
        <v>0.57091097297866777</v>
      </c>
      <c r="D410" s="68" t="str">
        <f t="shared" si="17"/>
        <v>มาก</v>
      </c>
    </row>
    <row r="411" spans="1:4" s="17" customFormat="1" ht="22.5" thickBot="1" x14ac:dyDescent="0.55000000000000004">
      <c r="A411" s="69" t="s">
        <v>157</v>
      </c>
      <c r="B411" s="70">
        <f>AVERAGE(B401:B410)</f>
        <v>4.6212765957446811</v>
      </c>
      <c r="C411" s="70">
        <f>AVERAGE(C401:C410)</f>
        <v>0.52209512488388465</v>
      </c>
      <c r="D411" s="71" t="str">
        <f t="shared" si="17"/>
        <v>มากที่สุด</v>
      </c>
    </row>
    <row r="412" spans="1:4" s="17" customFormat="1" ht="22.5" thickTop="1" x14ac:dyDescent="0.5">
      <c r="A412" s="95"/>
      <c r="B412" s="96"/>
      <c r="C412" s="96"/>
      <c r="D412" s="97"/>
    </row>
    <row r="413" spans="1:4" s="10" customFormat="1" ht="24" x14ac:dyDescent="0.55000000000000004">
      <c r="A413" s="76" t="s">
        <v>158</v>
      </c>
      <c r="B413" s="77"/>
      <c r="C413" s="77"/>
      <c r="D413" s="78"/>
    </row>
    <row r="414" spans="1:4" s="10" customFormat="1" ht="24" x14ac:dyDescent="0.55000000000000004">
      <c r="A414" s="76" t="s">
        <v>496</v>
      </c>
      <c r="B414" s="77"/>
      <c r="C414" s="77"/>
      <c r="D414" s="78"/>
    </row>
    <row r="415" spans="1:4" s="10" customFormat="1" ht="24" x14ac:dyDescent="0.55000000000000004">
      <c r="A415" s="76" t="s">
        <v>497</v>
      </c>
      <c r="B415" s="77"/>
      <c r="C415" s="77"/>
      <c r="D415" s="78"/>
    </row>
    <row r="416" spans="1:4" s="10" customFormat="1" ht="24" x14ac:dyDescent="0.55000000000000004">
      <c r="A416" s="76" t="s">
        <v>498</v>
      </c>
      <c r="B416" s="77"/>
      <c r="C416" s="77"/>
      <c r="D416" s="78"/>
    </row>
    <row r="417" spans="1:7" s="10" customFormat="1" ht="24" x14ac:dyDescent="0.55000000000000004">
      <c r="A417" s="76" t="s">
        <v>499</v>
      </c>
      <c r="B417" s="77"/>
      <c r="C417" s="77"/>
      <c r="D417" s="78"/>
    </row>
    <row r="418" spans="1:7" s="10" customFormat="1" ht="24" x14ac:dyDescent="0.55000000000000004">
      <c r="A418" s="76" t="s">
        <v>500</v>
      </c>
      <c r="B418" s="77"/>
      <c r="C418" s="77"/>
      <c r="D418" s="78"/>
    </row>
    <row r="419" spans="1:7" s="10" customFormat="1" ht="24" x14ac:dyDescent="0.55000000000000004">
      <c r="A419" s="76"/>
      <c r="B419" s="77"/>
      <c r="C419" s="77"/>
      <c r="D419" s="78"/>
    </row>
    <row r="420" spans="1:7" s="10" customFormat="1" ht="24" x14ac:dyDescent="0.55000000000000004">
      <c r="A420" s="76"/>
      <c r="B420" s="77"/>
      <c r="C420" s="77"/>
      <c r="D420" s="78"/>
    </row>
    <row r="421" spans="1:7" s="10" customFormat="1" ht="24" x14ac:dyDescent="0.55000000000000004">
      <c r="A421" s="76"/>
      <c r="B421" s="77"/>
      <c r="C421" s="77"/>
      <c r="D421" s="78"/>
    </row>
    <row r="422" spans="1:7" s="10" customFormat="1" ht="24" x14ac:dyDescent="0.55000000000000004">
      <c r="A422" s="76"/>
      <c r="B422" s="77"/>
      <c r="C422" s="77"/>
      <c r="D422" s="78"/>
    </row>
    <row r="423" spans="1:7" s="10" customFormat="1" ht="24" x14ac:dyDescent="0.55000000000000004">
      <c r="A423" s="76"/>
      <c r="B423" s="77"/>
      <c r="C423" s="77"/>
      <c r="D423" s="78"/>
    </row>
    <row r="424" spans="1:7" s="10" customFormat="1" ht="24" x14ac:dyDescent="0.55000000000000004">
      <c r="A424" s="76"/>
      <c r="B424" s="77"/>
      <c r="C424" s="77"/>
      <c r="D424" s="78"/>
    </row>
    <row r="425" spans="1:7" s="10" customFormat="1" ht="24" x14ac:dyDescent="0.55000000000000004">
      <c r="A425" s="76"/>
      <c r="B425" s="77"/>
      <c r="C425" s="77"/>
      <c r="D425" s="78"/>
    </row>
    <row r="426" spans="1:7" s="10" customFormat="1" ht="24" x14ac:dyDescent="0.55000000000000004">
      <c r="A426" s="76"/>
      <c r="B426" s="77"/>
      <c r="C426" s="77"/>
      <c r="D426" s="78"/>
    </row>
    <row r="427" spans="1:7" s="14" customFormat="1" ht="24" x14ac:dyDescent="0.55000000000000004">
      <c r="A427" s="14" t="s">
        <v>178</v>
      </c>
      <c r="E427" s="79"/>
      <c r="F427" s="79"/>
      <c r="G427" s="79"/>
    </row>
    <row r="428" spans="1:7" s="14" customFormat="1" ht="24" x14ac:dyDescent="0.55000000000000004">
      <c r="A428" s="14" t="s">
        <v>501</v>
      </c>
      <c r="E428" s="79"/>
      <c r="F428" s="79"/>
      <c r="G428" s="79"/>
    </row>
    <row r="429" spans="1:7" s="14" customFormat="1" ht="21" customHeight="1" x14ac:dyDescent="0.55000000000000004">
      <c r="A429" s="203" t="s">
        <v>87</v>
      </c>
      <c r="B429" s="205"/>
      <c r="C429" s="207" t="s">
        <v>161</v>
      </c>
      <c r="D429" s="80" t="s">
        <v>162</v>
      </c>
      <c r="E429" s="79"/>
      <c r="F429" s="81"/>
      <c r="G429" s="79"/>
    </row>
    <row r="430" spans="1:7" s="14" customFormat="1" ht="13.5" customHeight="1" x14ac:dyDescent="0.55000000000000004">
      <c r="A430" s="204"/>
      <c r="B430" s="206"/>
      <c r="C430" s="208"/>
      <c r="D430" s="82" t="s">
        <v>163</v>
      </c>
      <c r="E430" s="79"/>
      <c r="F430" s="79"/>
      <c r="G430" s="79"/>
    </row>
    <row r="431" spans="1:7" s="10" customFormat="1" ht="24" x14ac:dyDescent="0.55000000000000004">
      <c r="A431" s="83" t="s">
        <v>164</v>
      </c>
      <c r="B431" s="84"/>
      <c r="C431" s="84"/>
      <c r="D431" s="47"/>
      <c r="E431" s="13"/>
      <c r="F431" s="13"/>
      <c r="G431" s="13"/>
    </row>
    <row r="432" spans="1:7" s="10" customFormat="1" ht="25.5" customHeight="1" x14ac:dyDescent="0.55000000000000004">
      <c r="A432" s="85" t="s">
        <v>165</v>
      </c>
      <c r="B432" s="86">
        <f>'EPE (Starter 2)'!R49</f>
        <v>3.1702127659574466</v>
      </c>
      <c r="C432" s="86">
        <f>'EPE (Starter 2)'!R50</f>
        <v>1.0977568799586757</v>
      </c>
      <c r="D432" s="87" t="str">
        <f>IF(B432&gt;4.5,"มากที่สุด",IF(B432&gt;3.5,"มาก",IF(B432&gt;2.5,"ปานกลาง",IF(B432&gt;1.5,"น้อย",IF(B432&lt;=1.5,"น้อยที่สุด")))))</f>
        <v>ปานกลาง</v>
      </c>
      <c r="E432" s="13"/>
      <c r="F432" s="13"/>
      <c r="G432" s="13"/>
    </row>
    <row r="433" spans="1:7" s="10" customFormat="1" ht="24.75" thickBot="1" x14ac:dyDescent="0.6">
      <c r="A433" s="88" t="s">
        <v>166</v>
      </c>
      <c r="B433" s="89">
        <f>AVERAGE(B432:B432)</f>
        <v>3.1702127659574466</v>
      </c>
      <c r="C433" s="89">
        <f>SUM(C432)</f>
        <v>1.0977568799586757</v>
      </c>
      <c r="D433" s="90" t="str">
        <f>IF(B433&gt;4.5,"มากที่สุด",IF(B433&gt;3.5,"มาก",IF(B433&gt;2.5,"ปานกลาง",IF(B433&gt;1.5,"น้อย",IF(B433&lt;=1.5,"น้อยที่สุด")))))</f>
        <v>ปานกลาง</v>
      </c>
      <c r="E433" s="13"/>
      <c r="F433" s="13"/>
      <c r="G433" s="13"/>
    </row>
    <row r="434" spans="1:7" s="10" customFormat="1" ht="24.75" thickTop="1" x14ac:dyDescent="0.55000000000000004">
      <c r="A434" s="91" t="s">
        <v>167</v>
      </c>
      <c r="B434" s="84"/>
      <c r="C434" s="84"/>
      <c r="D434" s="84"/>
      <c r="E434" s="13"/>
      <c r="F434" s="13"/>
      <c r="G434" s="13"/>
    </row>
    <row r="435" spans="1:7" s="10" customFormat="1" ht="25.5" customHeight="1" x14ac:dyDescent="0.55000000000000004">
      <c r="A435" s="85" t="s">
        <v>168</v>
      </c>
      <c r="B435" s="86">
        <f>'EPE (Starter 2)'!S49</f>
        <v>4.1702127659574471</v>
      </c>
      <c r="C435" s="86">
        <f>'EPE (Starter 2)'!S50</f>
        <v>0.59498431719615197</v>
      </c>
      <c r="D435" s="92" t="str">
        <f>IF(B435&gt;4.5,"มากที่สุด",IF(B435&gt;3.5,"มาก",IF(B435&gt;2.5,"ปานกลาง",IF(B435&gt;1.5,"น้อย",IF(B435&lt;=1.5,"น้อยที่สุด")))))</f>
        <v>มาก</v>
      </c>
      <c r="E435" s="13"/>
      <c r="F435" s="13"/>
      <c r="G435" s="13"/>
    </row>
    <row r="436" spans="1:7" s="10" customFormat="1" ht="24.75" thickBot="1" x14ac:dyDescent="0.6">
      <c r="A436" s="88" t="s">
        <v>166</v>
      </c>
      <c r="B436" s="89">
        <f>AVERAGE(B435:B435)</f>
        <v>4.1702127659574471</v>
      </c>
      <c r="C436" s="89">
        <f>SUM(C435)</f>
        <v>0.59498431719615197</v>
      </c>
      <c r="D436" s="93" t="str">
        <f>IF(B436&gt;4.5,"มากที่สุด",IF(B436&gt;3.5,"มาก",IF(B436&gt;2.5,"ปานกลาง",IF(B436&gt;1.5,"น้อย",IF(B436&lt;=1.5,"น้อยที่สุด")))))</f>
        <v>มาก</v>
      </c>
      <c r="E436" s="13"/>
      <c r="F436" s="13"/>
      <c r="G436" s="13"/>
    </row>
    <row r="437" spans="1:7" s="10" customFormat="1" ht="24.75" thickTop="1" x14ac:dyDescent="0.55000000000000004">
      <c r="A437" s="94"/>
      <c r="E437" s="13"/>
      <c r="F437" s="13"/>
      <c r="G437" s="13"/>
    </row>
    <row r="438" spans="1:7" s="10" customFormat="1" ht="24" x14ac:dyDescent="0.55000000000000004">
      <c r="A438" s="10" t="s">
        <v>179</v>
      </c>
    </row>
    <row r="439" spans="1:7" s="10" customFormat="1" ht="24" x14ac:dyDescent="0.55000000000000004">
      <c r="A439" s="10" t="s">
        <v>502</v>
      </c>
    </row>
    <row r="440" spans="1:7" s="10" customFormat="1" ht="24" x14ac:dyDescent="0.55000000000000004">
      <c r="A440" s="10" t="s">
        <v>198</v>
      </c>
    </row>
    <row r="441" spans="1:7" s="10" customFormat="1" ht="18" customHeight="1" x14ac:dyDescent="0.55000000000000004"/>
    <row r="442" spans="1:7" s="15" customFormat="1" ht="24" x14ac:dyDescent="0.55000000000000004">
      <c r="A442" s="122"/>
      <c r="B442" s="123"/>
      <c r="C442" s="124"/>
    </row>
    <row r="443" spans="1:7" s="57" customFormat="1" ht="24" x14ac:dyDescent="0.55000000000000004">
      <c r="A443" s="103" t="s">
        <v>180</v>
      </c>
      <c r="B443" s="104" t="s">
        <v>88</v>
      </c>
      <c r="C443" s="104" t="s">
        <v>89</v>
      </c>
    </row>
    <row r="444" spans="1:7" s="57" customFormat="1" ht="24" x14ac:dyDescent="0.55000000000000004">
      <c r="A444" s="105" t="s">
        <v>181</v>
      </c>
      <c r="B444" s="151">
        <v>1</v>
      </c>
      <c r="C444" s="110">
        <f>B444*100/6</f>
        <v>16.666666666666668</v>
      </c>
    </row>
    <row r="445" spans="1:7" s="15" customFormat="1" ht="26.25" customHeight="1" x14ac:dyDescent="0.55000000000000004">
      <c r="A445" s="118" t="s">
        <v>503</v>
      </c>
      <c r="B445" s="162">
        <v>1</v>
      </c>
      <c r="C445" s="164">
        <f t="shared" ref="C445:C448" si="18">B445*100/6</f>
        <v>16.666666666666668</v>
      </c>
    </row>
    <row r="446" spans="1:7" s="15" customFormat="1" ht="26.25" customHeight="1" x14ac:dyDescent="0.55000000000000004">
      <c r="A446" s="125" t="s">
        <v>504</v>
      </c>
      <c r="B446" s="108">
        <v>1</v>
      </c>
      <c r="C446" s="164">
        <f t="shared" si="18"/>
        <v>16.666666666666668</v>
      </c>
    </row>
    <row r="447" spans="1:7" s="15" customFormat="1" ht="26.25" customHeight="1" x14ac:dyDescent="0.55000000000000004">
      <c r="A447" s="152" t="s">
        <v>526</v>
      </c>
      <c r="B447" s="106">
        <v>1</v>
      </c>
      <c r="C447" s="164">
        <f t="shared" si="18"/>
        <v>16.666666666666668</v>
      </c>
    </row>
    <row r="448" spans="1:7" s="15" customFormat="1" ht="26.25" customHeight="1" x14ac:dyDescent="0.55000000000000004">
      <c r="A448" s="125" t="s">
        <v>505</v>
      </c>
      <c r="B448" s="162">
        <v>1</v>
      </c>
      <c r="C448" s="164">
        <f t="shared" si="18"/>
        <v>16.666666666666668</v>
      </c>
    </row>
    <row r="449" spans="1:3" s="15" customFormat="1" ht="26.25" customHeight="1" x14ac:dyDescent="0.55000000000000004">
      <c r="A449" s="171" t="s">
        <v>527</v>
      </c>
      <c r="B449" s="163"/>
      <c r="C449" s="165"/>
    </row>
    <row r="450" spans="1:3" s="15" customFormat="1" ht="26.25" customHeight="1" x14ac:dyDescent="0.55000000000000004">
      <c r="A450" s="169" t="s">
        <v>506</v>
      </c>
      <c r="B450" s="170">
        <v>1</v>
      </c>
      <c r="C450" s="109">
        <f>B450*100/6</f>
        <v>16.666666666666668</v>
      </c>
    </row>
    <row r="451" spans="1:3" s="15" customFormat="1" ht="24.75" thickBot="1" x14ac:dyDescent="0.6">
      <c r="A451" s="119" t="s">
        <v>96</v>
      </c>
      <c r="B451" s="120">
        <f>SUM(B444:B450)</f>
        <v>6</v>
      </c>
      <c r="C451" s="121">
        <f>B451*100/6</f>
        <v>100</v>
      </c>
    </row>
    <row r="452" spans="1:3" s="15" customFormat="1" ht="24.75" thickTop="1" x14ac:dyDescent="0.55000000000000004">
      <c r="A452" s="122"/>
      <c r="B452" s="123"/>
      <c r="C452" s="124"/>
    </row>
    <row r="453" spans="1:3" s="15" customFormat="1" ht="24" x14ac:dyDescent="0.55000000000000004">
      <c r="A453" s="122"/>
      <c r="B453" s="123"/>
      <c r="C453" s="124"/>
    </row>
    <row r="454" spans="1:3" s="15" customFormat="1" ht="24" x14ac:dyDescent="0.55000000000000004">
      <c r="A454" s="122"/>
      <c r="B454" s="123"/>
      <c r="C454" s="124"/>
    </row>
    <row r="455" spans="1:3" s="15" customFormat="1" ht="24" x14ac:dyDescent="0.55000000000000004">
      <c r="A455" s="122"/>
      <c r="B455" s="123"/>
      <c r="C455" s="124"/>
    </row>
    <row r="456" spans="1:3" s="57" customFormat="1" ht="24" x14ac:dyDescent="0.55000000000000004">
      <c r="A456" s="103" t="s">
        <v>508</v>
      </c>
      <c r="B456" s="104" t="s">
        <v>88</v>
      </c>
      <c r="C456" s="104" t="s">
        <v>89</v>
      </c>
    </row>
    <row r="457" spans="1:3" s="15" customFormat="1" ht="26.25" customHeight="1" thickTop="1" x14ac:dyDescent="0.55000000000000004">
      <c r="A457" s="171" t="s">
        <v>507</v>
      </c>
      <c r="B457" s="195">
        <v>1</v>
      </c>
      <c r="C457" s="109">
        <f>B457*100/2</f>
        <v>50</v>
      </c>
    </row>
    <row r="458" spans="1:3" s="15" customFormat="1" ht="26.25" customHeight="1" x14ac:dyDescent="0.55000000000000004">
      <c r="A458" s="125" t="s">
        <v>205</v>
      </c>
      <c r="B458" s="153">
        <v>1</v>
      </c>
      <c r="C458" s="110">
        <f>B458*100/2</f>
        <v>50</v>
      </c>
    </row>
    <row r="459" spans="1:3" s="15" customFormat="1" ht="24.75" thickBot="1" x14ac:dyDescent="0.6">
      <c r="A459" s="119" t="s">
        <v>96</v>
      </c>
      <c r="B459" s="120">
        <f>SUM(B457:B458)</f>
        <v>2</v>
      </c>
      <c r="C459" s="121">
        <f>B459*100/2</f>
        <v>100</v>
      </c>
    </row>
    <row r="460" spans="1:3" s="15" customFormat="1" ht="24.75" thickTop="1" x14ac:dyDescent="0.55000000000000004">
      <c r="A460" s="122"/>
      <c r="B460" s="123"/>
      <c r="C460" s="124"/>
    </row>
    <row r="461" spans="1:3" s="57" customFormat="1" ht="24" x14ac:dyDescent="0.55000000000000004">
      <c r="A461" s="103" t="s">
        <v>509</v>
      </c>
      <c r="B461" s="116" t="s">
        <v>88</v>
      </c>
      <c r="C461" s="116" t="s">
        <v>89</v>
      </c>
    </row>
    <row r="462" spans="1:3" s="15" customFormat="1" ht="26.25" customHeight="1" x14ac:dyDescent="0.55000000000000004">
      <c r="A462" s="111" t="s">
        <v>181</v>
      </c>
      <c r="B462" s="126">
        <v>1</v>
      </c>
      <c r="C462" s="117">
        <f>B462*100/1</f>
        <v>100</v>
      </c>
    </row>
    <row r="463" spans="1:3" s="15" customFormat="1" ht="24.75" thickBot="1" x14ac:dyDescent="0.6">
      <c r="A463" s="119" t="s">
        <v>96</v>
      </c>
      <c r="B463" s="112">
        <f>SUM(B462:B462)</f>
        <v>1</v>
      </c>
      <c r="C463" s="113">
        <f>B463*100/1</f>
        <v>100</v>
      </c>
    </row>
    <row r="464" spans="1:3" s="57" customFormat="1" ht="24.75" thickTop="1" x14ac:dyDescent="0.55000000000000004">
      <c r="A464" s="114"/>
      <c r="B464" s="115"/>
      <c r="C464" s="115"/>
    </row>
    <row r="465" spans="1:3" s="57" customFormat="1" ht="24" x14ac:dyDescent="0.55000000000000004">
      <c r="A465" s="103" t="s">
        <v>182</v>
      </c>
      <c r="B465" s="116" t="s">
        <v>88</v>
      </c>
      <c r="C465" s="116" t="s">
        <v>89</v>
      </c>
    </row>
    <row r="466" spans="1:3" s="15" customFormat="1" ht="26.25" customHeight="1" x14ac:dyDescent="0.55000000000000004">
      <c r="A466" s="111" t="s">
        <v>181</v>
      </c>
      <c r="B466" s="126">
        <v>1</v>
      </c>
      <c r="C466" s="117">
        <f>B466*100/4</f>
        <v>25</v>
      </c>
    </row>
    <row r="467" spans="1:3" s="15" customFormat="1" ht="26.25" customHeight="1" x14ac:dyDescent="0.55000000000000004">
      <c r="A467" s="107" t="s">
        <v>512</v>
      </c>
      <c r="B467" s="126">
        <v>1</v>
      </c>
      <c r="C467" s="117">
        <f t="shared" ref="C467:C469" si="19">B467*100/4</f>
        <v>25</v>
      </c>
    </row>
    <row r="468" spans="1:3" s="15" customFormat="1" ht="26.25" customHeight="1" x14ac:dyDescent="0.55000000000000004">
      <c r="A468" s="107" t="s">
        <v>510</v>
      </c>
      <c r="B468" s="126">
        <v>1</v>
      </c>
      <c r="C468" s="117">
        <f t="shared" si="19"/>
        <v>25</v>
      </c>
    </row>
    <row r="469" spans="1:3" s="15" customFormat="1" ht="26.25" customHeight="1" x14ac:dyDescent="0.55000000000000004">
      <c r="A469" s="107" t="s">
        <v>511</v>
      </c>
      <c r="B469" s="126">
        <v>1</v>
      </c>
      <c r="C469" s="117">
        <f t="shared" si="19"/>
        <v>25</v>
      </c>
    </row>
    <row r="470" spans="1:3" s="15" customFormat="1" ht="24.75" thickBot="1" x14ac:dyDescent="0.6">
      <c r="A470" s="119" t="s">
        <v>96</v>
      </c>
      <c r="B470" s="112">
        <f>SUM(B466:B469)</f>
        <v>4</v>
      </c>
      <c r="C470" s="113">
        <f>B470*100/4</f>
        <v>100</v>
      </c>
    </row>
    <row r="471" spans="1:3" s="57" customFormat="1" ht="24.75" thickTop="1" x14ac:dyDescent="0.55000000000000004">
      <c r="A471" s="114"/>
      <c r="B471" s="115"/>
      <c r="C471" s="115"/>
    </row>
    <row r="472" spans="1:3" s="57" customFormat="1" ht="24" x14ac:dyDescent="0.55000000000000004">
      <c r="A472" s="114"/>
      <c r="B472" s="115"/>
      <c r="C472" s="115"/>
    </row>
    <row r="473" spans="1:3" s="57" customFormat="1" ht="24" x14ac:dyDescent="0.55000000000000004">
      <c r="A473" s="114"/>
      <c r="B473" s="115"/>
      <c r="C473" s="115"/>
    </row>
    <row r="474" spans="1:3" s="57" customFormat="1" ht="24" x14ac:dyDescent="0.55000000000000004">
      <c r="A474" s="114"/>
      <c r="B474" s="115"/>
      <c r="C474" s="115"/>
    </row>
    <row r="475" spans="1:3" s="57" customFormat="1" ht="24" x14ac:dyDescent="0.55000000000000004">
      <c r="A475" s="114"/>
      <c r="B475" s="115"/>
      <c r="C475" s="115"/>
    </row>
    <row r="476" spans="1:3" s="57" customFormat="1" ht="24" x14ac:dyDescent="0.55000000000000004">
      <c r="A476" s="114"/>
      <c r="B476" s="115"/>
      <c r="C476" s="115"/>
    </row>
    <row r="477" spans="1:3" s="57" customFormat="1" ht="24" x14ac:dyDescent="0.55000000000000004">
      <c r="A477" s="114"/>
      <c r="B477" s="115"/>
      <c r="C477" s="115"/>
    </row>
    <row r="478" spans="1:3" s="57" customFormat="1" ht="24" x14ac:dyDescent="0.55000000000000004">
      <c r="A478" s="114"/>
      <c r="B478" s="115"/>
      <c r="C478" s="115"/>
    </row>
    <row r="479" spans="1:3" s="57" customFormat="1" ht="24" x14ac:dyDescent="0.55000000000000004">
      <c r="A479" s="114"/>
      <c r="B479" s="115"/>
      <c r="C479" s="115"/>
    </row>
    <row r="480" spans="1:3" s="57" customFormat="1" ht="24" x14ac:dyDescent="0.55000000000000004">
      <c r="A480" s="114"/>
      <c r="B480" s="115"/>
      <c r="C480" s="115"/>
    </row>
    <row r="481" spans="1:3" s="57" customFormat="1" ht="24" x14ac:dyDescent="0.55000000000000004">
      <c r="A481" s="114"/>
      <c r="B481" s="115"/>
      <c r="C481" s="115"/>
    </row>
    <row r="482" spans="1:3" s="57" customFormat="1" ht="24" x14ac:dyDescent="0.55000000000000004">
      <c r="A482" s="114"/>
      <c r="B482" s="115"/>
      <c r="C482" s="115"/>
    </row>
    <row r="483" spans="1:3" s="57" customFormat="1" ht="24" x14ac:dyDescent="0.55000000000000004">
      <c r="A483" s="114"/>
      <c r="B483" s="115"/>
      <c r="C483" s="115"/>
    </row>
    <row r="484" spans="1:3" s="57" customFormat="1" ht="24" x14ac:dyDescent="0.55000000000000004">
      <c r="A484" s="114"/>
      <c r="B484" s="115"/>
      <c r="C484" s="115"/>
    </row>
    <row r="485" spans="1:3" s="57" customFormat="1" ht="24" x14ac:dyDescent="0.55000000000000004">
      <c r="A485" s="114"/>
      <c r="B485" s="115"/>
      <c r="C485" s="115"/>
    </row>
    <row r="486" spans="1:3" s="57" customFormat="1" ht="24" x14ac:dyDescent="0.55000000000000004">
      <c r="A486" s="114"/>
      <c r="B486" s="115"/>
      <c r="C486" s="115"/>
    </row>
    <row r="487" spans="1:3" s="57" customFormat="1" ht="24" x14ac:dyDescent="0.55000000000000004">
      <c r="A487" s="114"/>
      <c r="B487" s="115"/>
      <c r="C487" s="115"/>
    </row>
    <row r="488" spans="1:3" s="57" customFormat="1" ht="24" x14ac:dyDescent="0.55000000000000004">
      <c r="A488" s="114"/>
      <c r="B488" s="115"/>
      <c r="C488" s="115"/>
    </row>
    <row r="489" spans="1:3" s="57" customFormat="1" ht="24" x14ac:dyDescent="0.55000000000000004">
      <c r="A489" s="114"/>
      <c r="B489" s="115"/>
      <c r="C489" s="115"/>
    </row>
    <row r="490" spans="1:3" s="57" customFormat="1" ht="24" x14ac:dyDescent="0.55000000000000004">
      <c r="A490" s="114"/>
      <c r="B490" s="115"/>
      <c r="C490" s="115"/>
    </row>
    <row r="491" spans="1:3" s="57" customFormat="1" ht="24" x14ac:dyDescent="0.55000000000000004">
      <c r="A491" s="114"/>
      <c r="B491" s="115"/>
      <c r="C491" s="115"/>
    </row>
    <row r="492" spans="1:3" s="57" customFormat="1" ht="24" x14ac:dyDescent="0.55000000000000004">
      <c r="A492" s="114"/>
      <c r="B492" s="115"/>
      <c r="C492" s="115"/>
    </row>
    <row r="493" spans="1:3" s="57" customFormat="1" ht="24" x14ac:dyDescent="0.55000000000000004">
      <c r="A493" s="114"/>
      <c r="B493" s="115"/>
      <c r="C493" s="115"/>
    </row>
    <row r="494" spans="1:3" s="57" customFormat="1" ht="24" x14ac:dyDescent="0.55000000000000004">
      <c r="A494" s="114"/>
      <c r="B494" s="115"/>
      <c r="C494" s="115"/>
    </row>
    <row r="495" spans="1:3" s="57" customFormat="1" ht="24" x14ac:dyDescent="0.55000000000000004">
      <c r="A495" s="114"/>
      <c r="B495" s="115"/>
      <c r="C495" s="115"/>
    </row>
    <row r="496" spans="1:3" s="57" customFormat="1" ht="24" x14ac:dyDescent="0.55000000000000004">
      <c r="A496" s="114"/>
      <c r="B496" s="115"/>
      <c r="C496" s="115"/>
    </row>
    <row r="497" spans="1:3" s="57" customFormat="1" ht="24" x14ac:dyDescent="0.55000000000000004">
      <c r="A497" s="114"/>
      <c r="B497" s="115"/>
      <c r="C497" s="115"/>
    </row>
    <row r="498" spans="1:3" s="57" customFormat="1" ht="24" x14ac:dyDescent="0.55000000000000004">
      <c r="A498" s="114"/>
      <c r="B498" s="115"/>
      <c r="C498" s="115"/>
    </row>
    <row r="499" spans="1:3" s="57" customFormat="1" ht="24" x14ac:dyDescent="0.55000000000000004">
      <c r="A499" s="114"/>
      <c r="B499" s="115"/>
      <c r="C499" s="115"/>
    </row>
    <row r="500" spans="1:3" s="57" customFormat="1" ht="24" x14ac:dyDescent="0.55000000000000004">
      <c r="A500" s="114"/>
      <c r="B500" s="115"/>
      <c r="C500" s="115"/>
    </row>
    <row r="501" spans="1:3" s="57" customFormat="1" ht="24" x14ac:dyDescent="0.55000000000000004">
      <c r="A501" s="114"/>
      <c r="B501" s="115"/>
      <c r="C501" s="115"/>
    </row>
    <row r="502" spans="1:3" s="57" customFormat="1" ht="24" x14ac:dyDescent="0.55000000000000004">
      <c r="A502" s="114"/>
      <c r="B502" s="115"/>
      <c r="C502" s="115"/>
    </row>
    <row r="503" spans="1:3" s="57" customFormat="1" ht="24" x14ac:dyDescent="0.55000000000000004">
      <c r="A503" s="114"/>
      <c r="B503" s="115"/>
      <c r="C503" s="115"/>
    </row>
    <row r="504" spans="1:3" s="57" customFormat="1" ht="24" x14ac:dyDescent="0.55000000000000004">
      <c r="A504" s="114"/>
      <c r="B504" s="115"/>
      <c r="C504" s="115"/>
    </row>
    <row r="505" spans="1:3" s="57" customFormat="1" ht="24" x14ac:dyDescent="0.55000000000000004">
      <c r="A505" s="114"/>
      <c r="B505" s="115"/>
      <c r="C505" s="115"/>
    </row>
    <row r="506" spans="1:3" s="57" customFormat="1" ht="24" x14ac:dyDescent="0.55000000000000004">
      <c r="A506" s="114"/>
      <c r="B506" s="115"/>
      <c r="C506" s="115"/>
    </row>
    <row r="507" spans="1:3" s="57" customFormat="1" ht="24" x14ac:dyDescent="0.55000000000000004">
      <c r="A507" s="114"/>
      <c r="B507" s="115"/>
      <c r="C507" s="115"/>
    </row>
    <row r="508" spans="1:3" s="57" customFormat="1" ht="24" x14ac:dyDescent="0.55000000000000004">
      <c r="A508" s="114"/>
      <c r="B508" s="115"/>
      <c r="C508" s="115"/>
    </row>
    <row r="509" spans="1:3" s="57" customFormat="1" ht="24" x14ac:dyDescent="0.55000000000000004">
      <c r="A509" s="114"/>
      <c r="B509" s="115"/>
      <c r="C509" s="115"/>
    </row>
    <row r="510" spans="1:3" s="57" customFormat="1" ht="24" x14ac:dyDescent="0.55000000000000004">
      <c r="A510" s="114"/>
      <c r="B510" s="115"/>
      <c r="C510" s="115"/>
    </row>
    <row r="511" spans="1:3" s="57" customFormat="1" ht="24" x14ac:dyDescent="0.55000000000000004">
      <c r="A511" s="114"/>
      <c r="B511" s="115"/>
      <c r="C511" s="115"/>
    </row>
    <row r="512" spans="1:3" s="57" customFormat="1" ht="24" x14ac:dyDescent="0.55000000000000004">
      <c r="A512" s="114"/>
      <c r="B512" s="115"/>
      <c r="C512" s="115"/>
    </row>
    <row r="513" spans="1:3" s="57" customFormat="1" ht="24" x14ac:dyDescent="0.55000000000000004">
      <c r="A513" s="114"/>
      <c r="B513" s="115"/>
      <c r="C513" s="115"/>
    </row>
    <row r="514" spans="1:3" s="57" customFormat="1" ht="24" x14ac:dyDescent="0.55000000000000004">
      <c r="A514" s="114"/>
      <c r="B514" s="115"/>
      <c r="C514" s="115"/>
    </row>
    <row r="515" spans="1:3" s="57" customFormat="1" ht="24" x14ac:dyDescent="0.55000000000000004">
      <c r="A515" s="114"/>
      <c r="B515" s="115"/>
      <c r="C515" s="115"/>
    </row>
    <row r="516" spans="1:3" s="57" customFormat="1" ht="24" x14ac:dyDescent="0.55000000000000004">
      <c r="A516" s="114"/>
      <c r="B516" s="115"/>
      <c r="C516" s="115"/>
    </row>
    <row r="517" spans="1:3" s="57" customFormat="1" ht="24" x14ac:dyDescent="0.55000000000000004">
      <c r="A517" s="114"/>
      <c r="B517" s="115"/>
      <c r="C517" s="115"/>
    </row>
    <row r="518" spans="1:3" s="57" customFormat="1" ht="24" x14ac:dyDescent="0.55000000000000004">
      <c r="A518" s="114"/>
      <c r="B518" s="115"/>
      <c r="C518" s="115"/>
    </row>
    <row r="519" spans="1:3" s="57" customFormat="1" ht="24" x14ac:dyDescent="0.55000000000000004">
      <c r="A519" s="114"/>
      <c r="B519" s="115"/>
      <c r="C519" s="115"/>
    </row>
    <row r="520" spans="1:3" s="57" customFormat="1" ht="24" x14ac:dyDescent="0.55000000000000004">
      <c r="A520" s="114"/>
      <c r="B520" s="115"/>
      <c r="C520" s="115"/>
    </row>
    <row r="521" spans="1:3" s="57" customFormat="1" ht="24" x14ac:dyDescent="0.55000000000000004">
      <c r="A521" s="114"/>
      <c r="B521" s="115"/>
      <c r="C521" s="115"/>
    </row>
    <row r="522" spans="1:3" s="57" customFormat="1" ht="24" x14ac:dyDescent="0.55000000000000004">
      <c r="A522" s="114"/>
      <c r="B522" s="115"/>
      <c r="C522" s="115"/>
    </row>
    <row r="523" spans="1:3" s="57" customFormat="1" ht="24" x14ac:dyDescent="0.55000000000000004">
      <c r="A523" s="114"/>
      <c r="B523" s="115"/>
      <c r="C523" s="115"/>
    </row>
    <row r="524" spans="1:3" s="57" customFormat="1" ht="24" x14ac:dyDescent="0.55000000000000004">
      <c r="A524" s="114"/>
      <c r="B524" s="115"/>
      <c r="C524" s="115"/>
    </row>
    <row r="525" spans="1:3" s="57" customFormat="1" ht="24" x14ac:dyDescent="0.55000000000000004">
      <c r="A525" s="114"/>
      <c r="B525" s="115"/>
      <c r="C525" s="115"/>
    </row>
    <row r="526" spans="1:3" s="57" customFormat="1" ht="24" x14ac:dyDescent="0.55000000000000004">
      <c r="A526" s="114"/>
      <c r="B526" s="115"/>
      <c r="C526" s="115"/>
    </row>
    <row r="527" spans="1:3" s="57" customFormat="1" ht="24" x14ac:dyDescent="0.55000000000000004">
      <c r="A527" s="114"/>
      <c r="B527" s="115"/>
      <c r="C527" s="115"/>
    </row>
    <row r="528" spans="1:3" s="57" customFormat="1" ht="24" x14ac:dyDescent="0.55000000000000004">
      <c r="A528" s="114"/>
      <c r="B528" s="115"/>
      <c r="C528" s="115"/>
    </row>
    <row r="529" spans="1:3" s="57" customFormat="1" ht="24" x14ac:dyDescent="0.55000000000000004">
      <c r="A529" s="114"/>
      <c r="B529" s="115"/>
      <c r="C529" s="115"/>
    </row>
    <row r="530" spans="1:3" s="57" customFormat="1" ht="24" x14ac:dyDescent="0.55000000000000004">
      <c r="A530" s="114"/>
      <c r="B530" s="115"/>
      <c r="C530" s="115"/>
    </row>
    <row r="531" spans="1:3" s="57" customFormat="1" ht="24" x14ac:dyDescent="0.55000000000000004">
      <c r="A531" s="114"/>
      <c r="B531" s="115"/>
      <c r="C531" s="115"/>
    </row>
    <row r="532" spans="1:3" s="57" customFormat="1" ht="24" x14ac:dyDescent="0.55000000000000004">
      <c r="A532" s="114"/>
      <c r="B532" s="115"/>
      <c r="C532" s="115"/>
    </row>
    <row r="533" spans="1:3" s="57" customFormat="1" ht="24" x14ac:dyDescent="0.55000000000000004">
      <c r="A533" s="114"/>
      <c r="B533" s="115"/>
      <c r="C533" s="115"/>
    </row>
    <row r="534" spans="1:3" s="57" customFormat="1" ht="24" x14ac:dyDescent="0.55000000000000004">
      <c r="A534" s="114"/>
      <c r="B534" s="115"/>
      <c r="C534" s="115"/>
    </row>
    <row r="535" spans="1:3" s="57" customFormat="1" ht="24" x14ac:dyDescent="0.55000000000000004">
      <c r="A535" s="114"/>
      <c r="B535" s="115"/>
      <c r="C535" s="115"/>
    </row>
    <row r="536" spans="1:3" s="57" customFormat="1" ht="24" x14ac:dyDescent="0.55000000000000004">
      <c r="A536" s="114"/>
      <c r="B536" s="115"/>
      <c r="C536" s="115"/>
    </row>
    <row r="537" spans="1:3" s="57" customFormat="1" ht="24" x14ac:dyDescent="0.55000000000000004">
      <c r="A537" s="114"/>
      <c r="B537" s="115"/>
      <c r="C537" s="115"/>
    </row>
    <row r="538" spans="1:3" s="57" customFormat="1" ht="24" x14ac:dyDescent="0.55000000000000004">
      <c r="A538" s="114"/>
      <c r="B538" s="115"/>
      <c r="C538" s="115"/>
    </row>
    <row r="539" spans="1:3" s="57" customFormat="1" ht="24" x14ac:dyDescent="0.55000000000000004">
      <c r="A539" s="114"/>
      <c r="B539" s="115"/>
      <c r="C539" s="115"/>
    </row>
    <row r="540" spans="1:3" s="57" customFormat="1" ht="24" x14ac:dyDescent="0.55000000000000004">
      <c r="A540" s="114"/>
      <c r="B540" s="115"/>
      <c r="C540" s="115"/>
    </row>
    <row r="541" spans="1:3" s="57" customFormat="1" ht="24" x14ac:dyDescent="0.55000000000000004">
      <c r="A541" s="114"/>
      <c r="B541" s="115"/>
      <c r="C541" s="115"/>
    </row>
    <row r="542" spans="1:3" s="57" customFormat="1" ht="24" x14ac:dyDescent="0.55000000000000004">
      <c r="A542" s="114"/>
      <c r="B542" s="115"/>
      <c r="C542" s="115"/>
    </row>
    <row r="543" spans="1:3" s="57" customFormat="1" ht="24" x14ac:dyDescent="0.55000000000000004">
      <c r="A543" s="114"/>
      <c r="B543" s="115"/>
      <c r="C543" s="115"/>
    </row>
    <row r="544" spans="1:3" s="57" customFormat="1" ht="24" x14ac:dyDescent="0.55000000000000004">
      <c r="A544" s="114"/>
      <c r="B544" s="115"/>
      <c r="C544" s="115"/>
    </row>
    <row r="545" spans="1:3" s="57" customFormat="1" ht="24" x14ac:dyDescent="0.55000000000000004">
      <c r="A545" s="114"/>
      <c r="B545" s="115"/>
      <c r="C545" s="115"/>
    </row>
    <row r="546" spans="1:3" s="57" customFormat="1" ht="24" x14ac:dyDescent="0.55000000000000004">
      <c r="A546" s="114"/>
      <c r="B546" s="115"/>
      <c r="C546" s="115"/>
    </row>
    <row r="547" spans="1:3" s="57" customFormat="1" ht="24" x14ac:dyDescent="0.55000000000000004">
      <c r="A547" s="114"/>
      <c r="B547" s="115"/>
      <c r="C547" s="115"/>
    </row>
    <row r="548" spans="1:3" s="57" customFormat="1" ht="24" x14ac:dyDescent="0.55000000000000004">
      <c r="A548" s="114"/>
      <c r="B548" s="115"/>
      <c r="C548" s="115"/>
    </row>
    <row r="549" spans="1:3" s="57" customFormat="1" ht="24" x14ac:dyDescent="0.55000000000000004">
      <c r="A549" s="114"/>
      <c r="B549" s="115"/>
      <c r="C549" s="115"/>
    </row>
    <row r="550" spans="1:3" s="57" customFormat="1" ht="24" x14ac:dyDescent="0.55000000000000004">
      <c r="A550" s="114"/>
      <c r="B550" s="115"/>
      <c r="C550" s="115"/>
    </row>
    <row r="551" spans="1:3" s="57" customFormat="1" ht="24" x14ac:dyDescent="0.55000000000000004">
      <c r="A551" s="114"/>
      <c r="B551" s="115"/>
      <c r="C551" s="115"/>
    </row>
    <row r="552" spans="1:3" s="57" customFormat="1" ht="24" x14ac:dyDescent="0.55000000000000004">
      <c r="A552" s="114"/>
      <c r="B552" s="115"/>
      <c r="C552" s="115"/>
    </row>
    <row r="553" spans="1:3" s="57" customFormat="1" ht="24" x14ac:dyDescent="0.55000000000000004">
      <c r="A553" s="114"/>
      <c r="B553" s="115"/>
      <c r="C553" s="115"/>
    </row>
    <row r="554" spans="1:3" s="57" customFormat="1" ht="24" x14ac:dyDescent="0.55000000000000004">
      <c r="A554" s="114"/>
      <c r="B554" s="115"/>
      <c r="C554" s="115"/>
    </row>
    <row r="555" spans="1:3" s="57" customFormat="1" ht="24" x14ac:dyDescent="0.55000000000000004">
      <c r="A555" s="114"/>
      <c r="B555" s="115"/>
      <c r="C555" s="115"/>
    </row>
    <row r="556" spans="1:3" s="57" customFormat="1" ht="24" x14ac:dyDescent="0.55000000000000004">
      <c r="A556" s="114"/>
      <c r="B556" s="115"/>
      <c r="C556" s="115"/>
    </row>
    <row r="557" spans="1:3" s="57" customFormat="1" ht="24" x14ac:dyDescent="0.55000000000000004">
      <c r="A557" s="114"/>
      <c r="B557" s="115"/>
      <c r="C557" s="115"/>
    </row>
    <row r="558" spans="1:3" s="57" customFormat="1" ht="24" x14ac:dyDescent="0.55000000000000004">
      <c r="A558" s="114"/>
      <c r="B558" s="115"/>
      <c r="C558" s="115"/>
    </row>
    <row r="559" spans="1:3" s="57" customFormat="1" ht="24" x14ac:dyDescent="0.55000000000000004">
      <c r="A559" s="114"/>
      <c r="B559" s="115"/>
      <c r="C559" s="115"/>
    </row>
    <row r="560" spans="1:3" s="57" customFormat="1" ht="24" x14ac:dyDescent="0.55000000000000004">
      <c r="A560" s="114"/>
      <c r="B560" s="115"/>
      <c r="C560" s="115"/>
    </row>
    <row r="561" spans="1:3" s="57" customFormat="1" ht="24" x14ac:dyDescent="0.55000000000000004">
      <c r="A561" s="114"/>
      <c r="B561" s="115"/>
      <c r="C561" s="115"/>
    </row>
    <row r="562" spans="1:3" s="57" customFormat="1" ht="24" x14ac:dyDescent="0.55000000000000004">
      <c r="A562" s="114"/>
      <c r="B562" s="115"/>
      <c r="C562" s="115"/>
    </row>
    <row r="563" spans="1:3" s="57" customFormat="1" ht="24" x14ac:dyDescent="0.55000000000000004">
      <c r="A563" s="114"/>
      <c r="B563" s="115"/>
      <c r="C563" s="115"/>
    </row>
    <row r="564" spans="1:3" s="57" customFormat="1" ht="24" x14ac:dyDescent="0.55000000000000004">
      <c r="A564" s="114"/>
      <c r="B564" s="115"/>
      <c r="C564" s="115"/>
    </row>
    <row r="565" spans="1:3" s="57" customFormat="1" ht="24" x14ac:dyDescent="0.55000000000000004">
      <c r="A565" s="114"/>
      <c r="B565" s="115"/>
      <c r="C565" s="115"/>
    </row>
    <row r="566" spans="1:3" s="57" customFormat="1" ht="24" x14ac:dyDescent="0.55000000000000004">
      <c r="A566" s="114"/>
      <c r="B566" s="115"/>
      <c r="C566" s="115"/>
    </row>
    <row r="567" spans="1:3" s="57" customFormat="1" ht="24" x14ac:dyDescent="0.55000000000000004">
      <c r="A567" s="114"/>
      <c r="B567" s="115"/>
      <c r="C567" s="115"/>
    </row>
    <row r="568" spans="1:3" s="57" customFormat="1" ht="24" x14ac:dyDescent="0.55000000000000004">
      <c r="A568" s="114"/>
      <c r="B568" s="115"/>
      <c r="C568" s="115"/>
    </row>
    <row r="569" spans="1:3" s="57" customFormat="1" ht="24" x14ac:dyDescent="0.55000000000000004">
      <c r="A569" s="114"/>
      <c r="B569" s="115"/>
      <c r="C569" s="115"/>
    </row>
    <row r="570" spans="1:3" s="57" customFormat="1" ht="24" x14ac:dyDescent="0.55000000000000004">
      <c r="A570" s="114"/>
      <c r="B570" s="115"/>
      <c r="C570" s="115"/>
    </row>
    <row r="571" spans="1:3" s="57" customFormat="1" ht="24" x14ac:dyDescent="0.55000000000000004">
      <c r="A571" s="114"/>
      <c r="B571" s="115"/>
      <c r="C571" s="115"/>
    </row>
    <row r="572" spans="1:3" s="57" customFormat="1" ht="24" x14ac:dyDescent="0.55000000000000004">
      <c r="A572" s="114"/>
      <c r="B572" s="115"/>
      <c r="C572" s="115"/>
    </row>
    <row r="573" spans="1:3" s="57" customFormat="1" ht="24" x14ac:dyDescent="0.55000000000000004">
      <c r="A573" s="114"/>
      <c r="B573" s="115"/>
      <c r="C573" s="115"/>
    </row>
    <row r="574" spans="1:3" s="57" customFormat="1" ht="24" x14ac:dyDescent="0.55000000000000004">
      <c r="A574" s="114"/>
      <c r="B574" s="115"/>
      <c r="C574" s="115"/>
    </row>
    <row r="575" spans="1:3" s="57" customFormat="1" ht="24" x14ac:dyDescent="0.55000000000000004">
      <c r="A575" s="114"/>
      <c r="B575" s="115"/>
      <c r="C575" s="115"/>
    </row>
    <row r="576" spans="1:3" s="57" customFormat="1" ht="24" x14ac:dyDescent="0.55000000000000004">
      <c r="A576" s="114"/>
      <c r="B576" s="115"/>
      <c r="C576" s="115"/>
    </row>
    <row r="577" spans="1:3" s="57" customFormat="1" ht="24" x14ac:dyDescent="0.55000000000000004">
      <c r="A577" s="114"/>
      <c r="B577" s="115"/>
      <c r="C577" s="115"/>
    </row>
    <row r="578" spans="1:3" s="57" customFormat="1" ht="24" x14ac:dyDescent="0.55000000000000004">
      <c r="A578" s="114"/>
      <c r="B578" s="115"/>
      <c r="C578" s="115"/>
    </row>
    <row r="579" spans="1:3" s="57" customFormat="1" ht="24" x14ac:dyDescent="0.55000000000000004">
      <c r="A579" s="114"/>
      <c r="B579" s="115"/>
      <c r="C579" s="115"/>
    </row>
    <row r="580" spans="1:3" s="57" customFormat="1" ht="24" x14ac:dyDescent="0.55000000000000004">
      <c r="A580" s="114"/>
      <c r="B580" s="115"/>
      <c r="C580" s="115"/>
    </row>
    <row r="581" spans="1:3" s="57" customFormat="1" ht="24" x14ac:dyDescent="0.55000000000000004">
      <c r="A581" s="114"/>
      <c r="B581" s="115"/>
      <c r="C581" s="115"/>
    </row>
    <row r="582" spans="1:3" s="57" customFormat="1" ht="24" x14ac:dyDescent="0.55000000000000004">
      <c r="A582" s="114"/>
      <c r="B582" s="115"/>
      <c r="C582" s="115"/>
    </row>
  </sheetData>
  <mergeCells count="22">
    <mergeCell ref="A429:A430"/>
    <mergeCell ref="B429:B430"/>
    <mergeCell ref="C429:C430"/>
    <mergeCell ref="A276:A277"/>
    <mergeCell ref="B276:D276"/>
    <mergeCell ref="A306:A307"/>
    <mergeCell ref="B306:B307"/>
    <mergeCell ref="C306:C307"/>
    <mergeCell ref="A341:A343"/>
    <mergeCell ref="B341:D341"/>
    <mergeCell ref="A371:A372"/>
    <mergeCell ref="B371:B372"/>
    <mergeCell ref="C371:C372"/>
    <mergeCell ref="A399:A400"/>
    <mergeCell ref="B399:D399"/>
    <mergeCell ref="A1:D1"/>
    <mergeCell ref="A2:D2"/>
    <mergeCell ref="A211:A212"/>
    <mergeCell ref="B211:D211"/>
    <mergeCell ref="A241:A242"/>
    <mergeCell ref="B241:B242"/>
    <mergeCell ref="C241:C242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370</xdr:row>
                <xdr:rowOff>161925</xdr:rowOff>
              </from>
              <to>
                <xdr:col>1</xdr:col>
                <xdr:colOff>257175</xdr:colOff>
                <xdr:row>371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240</xdr:row>
                <xdr:rowOff>219075</xdr:rowOff>
              </from>
              <to>
                <xdr:col>1</xdr:col>
                <xdr:colOff>257175</xdr:colOff>
                <xdr:row>241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123825</xdr:colOff>
                <xdr:row>305</xdr:row>
                <xdr:rowOff>161925</xdr:rowOff>
              </from>
              <to>
                <xdr:col>1</xdr:col>
                <xdr:colOff>257175</xdr:colOff>
                <xdr:row>306</xdr:row>
                <xdr:rowOff>28575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123825</xdr:colOff>
                <xdr:row>428</xdr:row>
                <xdr:rowOff>161925</xdr:rowOff>
              </from>
              <to>
                <xdr:col>1</xdr:col>
                <xdr:colOff>257175</xdr:colOff>
                <xdr:row>429</xdr:row>
                <xdr:rowOff>28575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123825</xdr:colOff>
                <xdr:row>370</xdr:row>
                <xdr:rowOff>161925</xdr:rowOff>
              </from>
              <to>
                <xdr:col>1</xdr:col>
                <xdr:colOff>257175</xdr:colOff>
                <xdr:row>371</xdr:row>
                <xdr:rowOff>28575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123825</xdr:colOff>
                <xdr:row>240</xdr:row>
                <xdr:rowOff>219075</xdr:rowOff>
              </from>
              <to>
                <xdr:col>1</xdr:col>
                <xdr:colOff>257175</xdr:colOff>
                <xdr:row>241</xdr:row>
                <xdr:rowOff>85725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123825</xdr:colOff>
                <xdr:row>305</xdr:row>
                <xdr:rowOff>161925</xdr:rowOff>
              </from>
              <to>
                <xdr:col>1</xdr:col>
                <xdr:colOff>257175</xdr:colOff>
                <xdr:row>306</xdr:row>
                <xdr:rowOff>28575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123825</xdr:colOff>
                <xdr:row>428</xdr:row>
                <xdr:rowOff>161925</xdr:rowOff>
              </from>
              <to>
                <xdr:col>1</xdr:col>
                <xdr:colOff>257175</xdr:colOff>
                <xdr:row>429</xdr:row>
                <xdr:rowOff>28575</xdr:rowOff>
              </to>
            </anchor>
          </objectPr>
        </oleObject>
      </mc:Choice>
      <mc:Fallback>
        <oleObject progId="Equation.3" shapeId="8200" r:id="rId1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topLeftCell="A117" zoomScale="160" zoomScaleNormal="160" workbookViewId="0">
      <selection activeCell="C128" sqref="C128"/>
    </sheetView>
  </sheetViews>
  <sheetFormatPr defaultRowHeight="24" x14ac:dyDescent="0.55000000000000004"/>
  <cols>
    <col min="1" max="1" width="6" style="8" customWidth="1"/>
    <col min="2" max="16384" width="9.140625" style="8"/>
  </cols>
  <sheetData>
    <row r="1" spans="1:11" ht="25.5" customHeight="1" x14ac:dyDescent="0.7">
      <c r="B1" s="217" t="s">
        <v>70</v>
      </c>
      <c r="C1" s="217"/>
      <c r="D1" s="217"/>
      <c r="E1" s="217"/>
      <c r="F1" s="217"/>
      <c r="G1" s="217"/>
      <c r="H1" s="217"/>
      <c r="I1" s="217"/>
      <c r="J1" s="217"/>
      <c r="K1" s="217"/>
    </row>
    <row r="3" spans="1:11" x14ac:dyDescent="0.55000000000000004">
      <c r="C3" s="8" t="s">
        <v>434</v>
      </c>
    </row>
    <row r="4" spans="1:11" x14ac:dyDescent="0.55000000000000004">
      <c r="B4" s="8" t="s">
        <v>435</v>
      </c>
    </row>
    <row r="5" spans="1:11" s="10" customFormat="1" x14ac:dyDescent="0.55000000000000004">
      <c r="A5" s="9" t="s">
        <v>200</v>
      </c>
      <c r="B5" s="8"/>
      <c r="C5" s="8"/>
      <c r="E5" s="8"/>
    </row>
    <row r="6" spans="1:11" s="10" customFormat="1" x14ac:dyDescent="0.55000000000000004">
      <c r="A6" s="9" t="s">
        <v>201</v>
      </c>
      <c r="B6" s="8"/>
      <c r="C6" s="8"/>
      <c r="E6" s="8"/>
    </row>
    <row r="7" spans="1:11" s="10" customFormat="1" x14ac:dyDescent="0.55000000000000004">
      <c r="A7" s="9" t="s">
        <v>202</v>
      </c>
      <c r="B7" s="8"/>
      <c r="C7" s="8"/>
      <c r="E7" s="8"/>
    </row>
    <row r="8" spans="1:11" s="10" customFormat="1" x14ac:dyDescent="0.55000000000000004">
      <c r="A8" s="9" t="s">
        <v>203</v>
      </c>
      <c r="B8" s="8"/>
      <c r="C8" s="8"/>
      <c r="E8" s="8"/>
    </row>
    <row r="9" spans="1:11" s="10" customFormat="1" x14ac:dyDescent="0.55000000000000004">
      <c r="A9" s="9"/>
      <c r="B9" s="8"/>
      <c r="C9" s="8"/>
      <c r="E9" s="8"/>
    </row>
    <row r="10" spans="1:11" s="11" customFormat="1" ht="19.5" customHeight="1" x14ac:dyDescent="0.2">
      <c r="C10" s="12" t="s">
        <v>71</v>
      </c>
    </row>
    <row r="11" spans="1:11" ht="10.5" customHeight="1" x14ac:dyDescent="0.55000000000000004"/>
    <row r="12" spans="1:11" s="10" customFormat="1" x14ac:dyDescent="0.55000000000000004">
      <c r="C12" s="9" t="s">
        <v>204</v>
      </c>
    </row>
    <row r="13" spans="1:11" s="10" customFormat="1" x14ac:dyDescent="0.55000000000000004">
      <c r="B13" s="9" t="s">
        <v>582</v>
      </c>
      <c r="C13" s="13"/>
      <c r="D13" s="13"/>
    </row>
    <row r="14" spans="1:11" s="10" customFormat="1" x14ac:dyDescent="0.55000000000000004">
      <c r="B14" s="9" t="s">
        <v>583</v>
      </c>
      <c r="C14" s="13"/>
      <c r="D14" s="13"/>
    </row>
    <row r="15" spans="1:11" s="10" customFormat="1" x14ac:dyDescent="0.55000000000000004">
      <c r="B15" s="9" t="s">
        <v>584</v>
      </c>
      <c r="C15" s="13"/>
      <c r="D15" s="13"/>
    </row>
    <row r="16" spans="1:11" s="10" customFormat="1" x14ac:dyDescent="0.55000000000000004">
      <c r="B16" s="9" t="s">
        <v>585</v>
      </c>
      <c r="C16" s="13"/>
      <c r="D16" s="13"/>
    </row>
    <row r="17" spans="1:4" s="10" customFormat="1" x14ac:dyDescent="0.55000000000000004">
      <c r="B17" s="9" t="s">
        <v>586</v>
      </c>
      <c r="C17" s="13"/>
      <c r="D17" s="13"/>
    </row>
    <row r="18" spans="1:4" s="10" customFormat="1" x14ac:dyDescent="0.55000000000000004">
      <c r="B18" s="9" t="s">
        <v>592</v>
      </c>
      <c r="C18" s="13"/>
      <c r="D18" s="13"/>
    </row>
    <row r="19" spans="1:4" s="10" customFormat="1" x14ac:dyDescent="0.55000000000000004">
      <c r="B19" s="9" t="s">
        <v>528</v>
      </c>
      <c r="C19" s="13"/>
      <c r="D19" s="13"/>
    </row>
    <row r="20" spans="1:4" s="10" customFormat="1" x14ac:dyDescent="0.55000000000000004">
      <c r="B20" s="9" t="s">
        <v>529</v>
      </c>
      <c r="C20" s="13"/>
      <c r="D20" s="13"/>
    </row>
    <row r="21" spans="1:4" s="10" customFormat="1" x14ac:dyDescent="0.55000000000000004">
      <c r="A21" s="9" t="s">
        <v>591</v>
      </c>
      <c r="B21" s="13"/>
      <c r="C21" s="13"/>
    </row>
    <row r="22" spans="1:4" s="10" customFormat="1" x14ac:dyDescent="0.55000000000000004">
      <c r="A22" s="9" t="s">
        <v>581</v>
      </c>
      <c r="B22" s="13"/>
      <c r="C22" s="13"/>
    </row>
    <row r="23" spans="1:4" s="10" customFormat="1" x14ac:dyDescent="0.55000000000000004">
      <c r="B23" s="9"/>
      <c r="C23" s="13"/>
      <c r="D23" s="13"/>
    </row>
    <row r="24" spans="1:4" s="10" customFormat="1" x14ac:dyDescent="0.55000000000000004">
      <c r="B24" s="9"/>
      <c r="C24" s="13"/>
      <c r="D24" s="13"/>
    </row>
    <row r="25" spans="1:4" s="10" customFormat="1" x14ac:dyDescent="0.55000000000000004">
      <c r="B25" s="9"/>
      <c r="C25" s="13"/>
      <c r="D25" s="13"/>
    </row>
    <row r="26" spans="1:4" s="10" customFormat="1" x14ac:dyDescent="0.55000000000000004">
      <c r="B26" s="9"/>
      <c r="C26" s="13"/>
      <c r="D26" s="13"/>
    </row>
    <row r="27" spans="1:4" s="10" customFormat="1" x14ac:dyDescent="0.55000000000000004">
      <c r="B27" s="9"/>
      <c r="C27" s="13"/>
      <c r="D27" s="13"/>
    </row>
    <row r="28" spans="1:4" s="10" customFormat="1" x14ac:dyDescent="0.55000000000000004">
      <c r="B28" s="9"/>
      <c r="C28" s="13"/>
      <c r="D28" s="13"/>
    </row>
    <row r="29" spans="1:4" s="10" customFormat="1" x14ac:dyDescent="0.55000000000000004">
      <c r="B29" s="9"/>
      <c r="C29" s="13"/>
      <c r="D29" s="13"/>
    </row>
    <row r="30" spans="1:4" s="10" customFormat="1" x14ac:dyDescent="0.55000000000000004">
      <c r="B30" s="9"/>
      <c r="C30" s="13"/>
      <c r="D30" s="13"/>
    </row>
    <row r="31" spans="1:4" s="10" customFormat="1" x14ac:dyDescent="0.55000000000000004">
      <c r="B31" s="9" t="s">
        <v>72</v>
      </c>
      <c r="C31" s="13"/>
      <c r="D31" s="13"/>
    </row>
    <row r="32" spans="1:4" s="10" customFormat="1" x14ac:dyDescent="0.55000000000000004">
      <c r="B32" s="9" t="s">
        <v>530</v>
      </c>
      <c r="C32" s="13"/>
      <c r="D32" s="13"/>
    </row>
    <row r="33" spans="2:4" s="10" customFormat="1" x14ac:dyDescent="0.55000000000000004">
      <c r="B33" s="9" t="s">
        <v>531</v>
      </c>
      <c r="C33" s="13"/>
      <c r="D33" s="13"/>
    </row>
    <row r="34" spans="2:4" s="10" customFormat="1" x14ac:dyDescent="0.55000000000000004">
      <c r="B34" s="9" t="s">
        <v>587</v>
      </c>
      <c r="C34" s="13"/>
      <c r="D34" s="13"/>
    </row>
    <row r="35" spans="2:4" s="10" customFormat="1" x14ac:dyDescent="0.55000000000000004">
      <c r="B35" s="9" t="s">
        <v>588</v>
      </c>
      <c r="C35" s="13"/>
      <c r="D35" s="13"/>
    </row>
    <row r="36" spans="2:4" s="10" customFormat="1" x14ac:dyDescent="0.55000000000000004">
      <c r="B36" s="9" t="s">
        <v>73</v>
      </c>
      <c r="C36" s="13"/>
      <c r="D36" s="13"/>
    </row>
    <row r="37" spans="2:4" s="10" customFormat="1" x14ac:dyDescent="0.55000000000000004">
      <c r="B37" s="9" t="s">
        <v>532</v>
      </c>
      <c r="C37" s="13"/>
      <c r="D37" s="13"/>
    </row>
    <row r="38" spans="2:4" s="10" customFormat="1" x14ac:dyDescent="0.55000000000000004">
      <c r="B38" s="9" t="s">
        <v>593</v>
      </c>
      <c r="C38" s="13"/>
      <c r="D38" s="13"/>
    </row>
    <row r="39" spans="2:4" s="10" customFormat="1" x14ac:dyDescent="0.55000000000000004">
      <c r="B39" s="9" t="s">
        <v>533</v>
      </c>
      <c r="C39" s="13"/>
      <c r="D39" s="13"/>
    </row>
    <row r="40" spans="2:4" s="10" customFormat="1" x14ac:dyDescent="0.55000000000000004">
      <c r="B40" s="9" t="s">
        <v>534</v>
      </c>
      <c r="C40" s="13"/>
      <c r="D40" s="13"/>
    </row>
    <row r="41" spans="2:4" s="10" customFormat="1" x14ac:dyDescent="0.55000000000000004">
      <c r="B41" s="9" t="s">
        <v>74</v>
      </c>
      <c r="C41" s="13"/>
      <c r="D41" s="13"/>
    </row>
    <row r="42" spans="2:4" s="10" customFormat="1" x14ac:dyDescent="0.55000000000000004">
      <c r="B42" s="9" t="s">
        <v>535</v>
      </c>
      <c r="C42" s="13"/>
      <c r="D42" s="13"/>
    </row>
    <row r="43" spans="2:4" s="10" customFormat="1" x14ac:dyDescent="0.55000000000000004">
      <c r="B43" s="9" t="s">
        <v>536</v>
      </c>
      <c r="C43" s="13"/>
      <c r="D43" s="13"/>
    </row>
    <row r="44" spans="2:4" s="10" customFormat="1" x14ac:dyDescent="0.55000000000000004">
      <c r="B44" s="9" t="s">
        <v>537</v>
      </c>
      <c r="C44" s="13"/>
      <c r="D44" s="13"/>
    </row>
    <row r="45" spans="2:4" s="10" customFormat="1" x14ac:dyDescent="0.55000000000000004">
      <c r="B45" s="9" t="s">
        <v>538</v>
      </c>
      <c r="C45" s="13"/>
      <c r="D45" s="13"/>
    </row>
    <row r="46" spans="2:4" s="10" customFormat="1" x14ac:dyDescent="0.55000000000000004">
      <c r="B46" s="9" t="s">
        <v>539</v>
      </c>
      <c r="C46" s="13"/>
      <c r="D46" s="13"/>
    </row>
    <row r="47" spans="2:4" s="10" customFormat="1" x14ac:dyDescent="0.55000000000000004">
      <c r="B47" s="9" t="s">
        <v>540</v>
      </c>
      <c r="C47" s="13"/>
      <c r="D47" s="13"/>
    </row>
    <row r="48" spans="2:4" s="10" customFormat="1" x14ac:dyDescent="0.55000000000000004">
      <c r="B48" s="9" t="s">
        <v>541</v>
      </c>
      <c r="C48" s="13"/>
      <c r="D48" s="13"/>
    </row>
    <row r="49" spans="2:4" s="10" customFormat="1" x14ac:dyDescent="0.55000000000000004">
      <c r="B49" s="9" t="s">
        <v>542</v>
      </c>
      <c r="C49" s="13"/>
      <c r="D49" s="13"/>
    </row>
    <row r="50" spans="2:4" s="10" customFormat="1" x14ac:dyDescent="0.55000000000000004">
      <c r="B50" s="9"/>
      <c r="C50" s="13"/>
      <c r="D50" s="13"/>
    </row>
    <row r="51" spans="2:4" s="10" customFormat="1" x14ac:dyDescent="0.55000000000000004">
      <c r="B51" s="9"/>
      <c r="C51" s="13"/>
      <c r="D51" s="13"/>
    </row>
    <row r="52" spans="2:4" s="10" customFormat="1" x14ac:dyDescent="0.55000000000000004">
      <c r="B52" s="9"/>
      <c r="C52" s="13"/>
      <c r="D52" s="13"/>
    </row>
    <row r="53" spans="2:4" s="10" customFormat="1" x14ac:dyDescent="0.55000000000000004">
      <c r="B53" s="9"/>
      <c r="C53" s="13"/>
      <c r="D53" s="13"/>
    </row>
    <row r="54" spans="2:4" s="10" customFormat="1" x14ac:dyDescent="0.55000000000000004">
      <c r="B54" s="9"/>
      <c r="C54" s="13"/>
      <c r="D54" s="13"/>
    </row>
    <row r="55" spans="2:4" s="10" customFormat="1" x14ac:dyDescent="0.55000000000000004">
      <c r="B55" s="9"/>
      <c r="C55" s="13"/>
      <c r="D55" s="13"/>
    </row>
    <row r="56" spans="2:4" s="10" customFormat="1" x14ac:dyDescent="0.55000000000000004">
      <c r="B56" s="9"/>
      <c r="C56" s="13"/>
      <c r="D56" s="13"/>
    </row>
    <row r="57" spans="2:4" s="10" customFormat="1" x14ac:dyDescent="0.55000000000000004">
      <c r="B57" s="9"/>
      <c r="C57" s="13"/>
      <c r="D57" s="13"/>
    </row>
    <row r="58" spans="2:4" s="10" customFormat="1" x14ac:dyDescent="0.55000000000000004">
      <c r="B58" s="9"/>
      <c r="C58" s="13"/>
      <c r="D58" s="13"/>
    </row>
    <row r="59" spans="2:4" s="10" customFormat="1" x14ac:dyDescent="0.55000000000000004">
      <c r="B59" s="9"/>
      <c r="C59" s="13"/>
      <c r="D59" s="13"/>
    </row>
    <row r="60" spans="2:4" s="10" customFormat="1" x14ac:dyDescent="0.55000000000000004">
      <c r="B60" s="9" t="s">
        <v>543</v>
      </c>
      <c r="C60" s="13"/>
      <c r="D60" s="13"/>
    </row>
    <row r="61" spans="2:4" s="10" customFormat="1" x14ac:dyDescent="0.55000000000000004">
      <c r="B61" s="9" t="s">
        <v>544</v>
      </c>
      <c r="C61" s="13"/>
      <c r="D61" s="13"/>
    </row>
    <row r="62" spans="2:4" s="10" customFormat="1" x14ac:dyDescent="0.55000000000000004">
      <c r="B62" s="9" t="s">
        <v>545</v>
      </c>
      <c r="C62" s="13"/>
      <c r="D62" s="13"/>
    </row>
    <row r="63" spans="2:4" s="10" customFormat="1" x14ac:dyDescent="0.55000000000000004">
      <c r="B63" s="9" t="s">
        <v>546</v>
      </c>
      <c r="C63" s="13"/>
      <c r="D63" s="13"/>
    </row>
    <row r="64" spans="2:4" s="10" customFormat="1" x14ac:dyDescent="0.55000000000000004">
      <c r="B64" s="9" t="s">
        <v>547</v>
      </c>
      <c r="C64" s="13"/>
      <c r="D64" s="13"/>
    </row>
    <row r="65" spans="2:4" s="10" customFormat="1" x14ac:dyDescent="0.55000000000000004">
      <c r="B65" s="9" t="s">
        <v>73</v>
      </c>
      <c r="C65" s="13"/>
      <c r="D65" s="13"/>
    </row>
    <row r="66" spans="2:4" s="10" customFormat="1" x14ac:dyDescent="0.55000000000000004">
      <c r="B66" s="9" t="s">
        <v>548</v>
      </c>
      <c r="C66" s="13"/>
      <c r="D66" s="13"/>
    </row>
    <row r="67" spans="2:4" s="10" customFormat="1" x14ac:dyDescent="0.55000000000000004">
      <c r="B67" s="9" t="s">
        <v>549</v>
      </c>
      <c r="C67" s="13"/>
      <c r="D67" s="13"/>
    </row>
    <row r="68" spans="2:4" s="10" customFormat="1" x14ac:dyDescent="0.55000000000000004">
      <c r="B68" s="9" t="s">
        <v>469</v>
      </c>
      <c r="C68" s="13"/>
      <c r="D68" s="13"/>
    </row>
    <row r="69" spans="2:4" s="10" customFormat="1" x14ac:dyDescent="0.55000000000000004">
      <c r="B69" s="9"/>
      <c r="C69" s="13"/>
      <c r="D69" s="13"/>
    </row>
    <row r="70" spans="2:4" s="10" customFormat="1" x14ac:dyDescent="0.55000000000000004">
      <c r="B70" s="9"/>
      <c r="C70" s="13"/>
      <c r="D70" s="13"/>
    </row>
    <row r="71" spans="2:4" s="10" customFormat="1" x14ac:dyDescent="0.55000000000000004">
      <c r="B71" s="9"/>
      <c r="C71" s="13"/>
      <c r="D71" s="13"/>
    </row>
    <row r="72" spans="2:4" s="10" customFormat="1" x14ac:dyDescent="0.55000000000000004">
      <c r="B72" s="9"/>
      <c r="C72" s="13"/>
      <c r="D72" s="13"/>
    </row>
    <row r="73" spans="2:4" s="10" customFormat="1" x14ac:dyDescent="0.55000000000000004">
      <c r="B73" s="9"/>
      <c r="C73" s="13"/>
      <c r="D73" s="13"/>
    </row>
    <row r="74" spans="2:4" s="10" customFormat="1" x14ac:dyDescent="0.55000000000000004">
      <c r="B74" s="9"/>
      <c r="C74" s="13"/>
      <c r="D74" s="13"/>
    </row>
    <row r="75" spans="2:4" s="10" customFormat="1" x14ac:dyDescent="0.55000000000000004">
      <c r="B75" s="9"/>
      <c r="C75" s="13"/>
      <c r="D75" s="13"/>
    </row>
    <row r="76" spans="2:4" s="10" customFormat="1" x14ac:dyDescent="0.55000000000000004">
      <c r="B76" s="9"/>
      <c r="C76" s="13"/>
      <c r="D76" s="13"/>
    </row>
    <row r="77" spans="2:4" s="10" customFormat="1" x14ac:dyDescent="0.55000000000000004">
      <c r="B77" s="9"/>
      <c r="C77" s="13"/>
      <c r="D77" s="13"/>
    </row>
    <row r="78" spans="2:4" s="10" customFormat="1" x14ac:dyDescent="0.55000000000000004">
      <c r="B78" s="9"/>
      <c r="C78" s="13"/>
      <c r="D78" s="13"/>
    </row>
    <row r="79" spans="2:4" s="10" customFormat="1" x14ac:dyDescent="0.55000000000000004">
      <c r="B79" s="9"/>
      <c r="C79" s="13"/>
      <c r="D79" s="13"/>
    </row>
    <row r="80" spans="2:4" s="10" customFormat="1" x14ac:dyDescent="0.55000000000000004">
      <c r="B80" s="9"/>
      <c r="C80" s="13"/>
      <c r="D80" s="13"/>
    </row>
    <row r="81" spans="2:4" s="10" customFormat="1" x14ac:dyDescent="0.55000000000000004">
      <c r="B81" s="9"/>
      <c r="C81" s="13"/>
      <c r="D81" s="13"/>
    </row>
    <row r="82" spans="2:4" s="10" customFormat="1" x14ac:dyDescent="0.55000000000000004">
      <c r="B82" s="9"/>
      <c r="C82" s="13"/>
      <c r="D82" s="13"/>
    </row>
    <row r="83" spans="2:4" s="10" customFormat="1" x14ac:dyDescent="0.55000000000000004">
      <c r="B83" s="9"/>
      <c r="C83" s="13"/>
      <c r="D83" s="13"/>
    </row>
    <row r="84" spans="2:4" s="10" customFormat="1" x14ac:dyDescent="0.55000000000000004">
      <c r="B84" s="9"/>
      <c r="C84" s="13"/>
      <c r="D84" s="13"/>
    </row>
    <row r="85" spans="2:4" s="10" customFormat="1" x14ac:dyDescent="0.55000000000000004">
      <c r="B85" s="9"/>
      <c r="C85" s="13"/>
      <c r="D85" s="13"/>
    </row>
    <row r="86" spans="2:4" s="10" customFormat="1" x14ac:dyDescent="0.55000000000000004">
      <c r="B86" s="9"/>
      <c r="C86" s="13"/>
      <c r="D86" s="13"/>
    </row>
    <row r="87" spans="2:4" s="10" customFormat="1" x14ac:dyDescent="0.55000000000000004">
      <c r="B87" s="9"/>
      <c r="C87" s="13"/>
      <c r="D87" s="13"/>
    </row>
    <row r="88" spans="2:4" s="10" customFormat="1" x14ac:dyDescent="0.55000000000000004">
      <c r="B88" s="9"/>
      <c r="C88" s="13"/>
      <c r="D88" s="13"/>
    </row>
    <row r="89" spans="2:4" s="10" customFormat="1" x14ac:dyDescent="0.55000000000000004">
      <c r="C89" s="14" t="s">
        <v>75</v>
      </c>
    </row>
    <row r="90" spans="2:4" s="10" customFormat="1" x14ac:dyDescent="0.55000000000000004">
      <c r="C90" s="10" t="s">
        <v>76</v>
      </c>
    </row>
    <row r="91" spans="2:4" s="10" customFormat="1" x14ac:dyDescent="0.55000000000000004">
      <c r="B91" s="10" t="s">
        <v>550</v>
      </c>
    </row>
    <row r="92" spans="2:4" s="10" customFormat="1" x14ac:dyDescent="0.55000000000000004">
      <c r="B92" s="10" t="s">
        <v>589</v>
      </c>
    </row>
    <row r="93" spans="2:4" s="10" customFormat="1" x14ac:dyDescent="0.55000000000000004">
      <c r="C93" s="10" t="s">
        <v>77</v>
      </c>
    </row>
    <row r="94" spans="2:4" s="10" customFormat="1" x14ac:dyDescent="0.55000000000000004">
      <c r="B94" s="10" t="s">
        <v>579</v>
      </c>
    </row>
    <row r="95" spans="2:4" s="10" customFormat="1" x14ac:dyDescent="0.55000000000000004">
      <c r="B95" s="10" t="s">
        <v>551</v>
      </c>
    </row>
    <row r="96" spans="2:4" s="10" customFormat="1" x14ac:dyDescent="0.55000000000000004">
      <c r="C96" s="10" t="s">
        <v>78</v>
      </c>
    </row>
    <row r="97" spans="1:5" s="10" customFormat="1" x14ac:dyDescent="0.55000000000000004">
      <c r="B97" s="10" t="s">
        <v>580</v>
      </c>
    </row>
    <row r="98" spans="1:5" s="10" customFormat="1" x14ac:dyDescent="0.55000000000000004">
      <c r="B98" s="10" t="s">
        <v>552</v>
      </c>
    </row>
    <row r="99" spans="1:5" s="10" customFormat="1" x14ac:dyDescent="0.55000000000000004">
      <c r="C99" s="10" t="s">
        <v>79</v>
      </c>
    </row>
    <row r="100" spans="1:5" s="10" customFormat="1" x14ac:dyDescent="0.55000000000000004">
      <c r="B100" s="10" t="s">
        <v>553</v>
      </c>
    </row>
    <row r="101" spans="1:5" s="10" customFormat="1" x14ac:dyDescent="0.55000000000000004">
      <c r="B101" s="10" t="s">
        <v>554</v>
      </c>
    </row>
    <row r="102" spans="1:5" s="10" customFormat="1" x14ac:dyDescent="0.55000000000000004"/>
    <row r="103" spans="1:5" s="15" customFormat="1" x14ac:dyDescent="0.55000000000000004">
      <c r="C103" s="16" t="s">
        <v>80</v>
      </c>
    </row>
    <row r="104" spans="1:5" s="15" customFormat="1" x14ac:dyDescent="0.55000000000000004">
      <c r="C104" s="15" t="s">
        <v>555</v>
      </c>
    </row>
    <row r="105" spans="1:5" s="10" customFormat="1" x14ac:dyDescent="0.55000000000000004">
      <c r="A105" s="76" t="s">
        <v>556</v>
      </c>
      <c r="B105" s="77"/>
      <c r="C105" s="77"/>
      <c r="D105" s="78"/>
    </row>
    <row r="106" spans="1:5" s="10" customFormat="1" x14ac:dyDescent="0.55000000000000004">
      <c r="A106" s="76" t="s">
        <v>557</v>
      </c>
      <c r="B106" s="77"/>
      <c r="C106" s="77"/>
      <c r="D106" s="78"/>
    </row>
    <row r="107" spans="1:5" s="10" customFormat="1" x14ac:dyDescent="0.55000000000000004">
      <c r="A107" s="76" t="s">
        <v>558</v>
      </c>
      <c r="B107" s="77"/>
      <c r="C107" s="77"/>
      <c r="D107" s="78"/>
    </row>
    <row r="108" spans="1:5" s="10" customFormat="1" x14ac:dyDescent="0.55000000000000004">
      <c r="A108" s="76" t="s">
        <v>559</v>
      </c>
      <c r="B108" s="77"/>
      <c r="C108" s="77"/>
      <c r="D108" s="78"/>
    </row>
    <row r="109" spans="1:5" s="10" customFormat="1" x14ac:dyDescent="0.55000000000000004">
      <c r="A109" s="76" t="s">
        <v>560</v>
      </c>
      <c r="B109" s="42"/>
      <c r="C109" s="42"/>
      <c r="D109" s="41"/>
      <c r="E109" s="46"/>
    </row>
    <row r="110" spans="1:5" s="15" customFormat="1" x14ac:dyDescent="0.55000000000000004">
      <c r="C110" s="15" t="s">
        <v>561</v>
      </c>
    </row>
    <row r="111" spans="1:5" s="10" customFormat="1" x14ac:dyDescent="0.55000000000000004">
      <c r="A111" s="76" t="s">
        <v>562</v>
      </c>
      <c r="B111" s="77"/>
      <c r="C111" s="77"/>
      <c r="D111" s="78"/>
    </row>
    <row r="112" spans="1:5" s="10" customFormat="1" x14ac:dyDescent="0.55000000000000004">
      <c r="A112" s="76" t="s">
        <v>590</v>
      </c>
      <c r="B112" s="77"/>
      <c r="C112" s="77"/>
      <c r="D112" s="78"/>
    </row>
    <row r="113" spans="1:4" s="10" customFormat="1" x14ac:dyDescent="0.55000000000000004">
      <c r="A113" s="76" t="s">
        <v>563</v>
      </c>
      <c r="B113" s="77"/>
      <c r="C113" s="77"/>
      <c r="D113" s="78"/>
    </row>
    <row r="114" spans="1:4" s="10" customFormat="1" x14ac:dyDescent="0.55000000000000004">
      <c r="A114" s="76" t="s">
        <v>564</v>
      </c>
      <c r="B114" s="77"/>
      <c r="C114" s="77"/>
      <c r="D114" s="78"/>
    </row>
    <row r="115" spans="1:4" s="10" customFormat="1" x14ac:dyDescent="0.55000000000000004">
      <c r="A115" s="76" t="s">
        <v>565</v>
      </c>
      <c r="B115" s="77"/>
      <c r="C115" s="77"/>
      <c r="D115" s="78"/>
    </row>
    <row r="116" spans="1:4" s="10" customFormat="1" x14ac:dyDescent="0.55000000000000004">
      <c r="A116" s="76" t="s">
        <v>566</v>
      </c>
      <c r="B116" s="77"/>
      <c r="C116" s="77"/>
      <c r="D116" s="78"/>
    </row>
    <row r="117" spans="1:4" s="10" customFormat="1" x14ac:dyDescent="0.55000000000000004">
      <c r="A117" s="76" t="s">
        <v>567</v>
      </c>
      <c r="B117" s="77"/>
      <c r="C117" s="77"/>
      <c r="D117" s="78"/>
    </row>
    <row r="118" spans="1:4" s="15" customFormat="1" x14ac:dyDescent="0.55000000000000004">
      <c r="C118" s="15" t="s">
        <v>81</v>
      </c>
    </row>
    <row r="119" spans="1:4" s="10" customFormat="1" x14ac:dyDescent="0.55000000000000004">
      <c r="A119" s="76" t="s">
        <v>568</v>
      </c>
      <c r="B119" s="77"/>
      <c r="C119" s="77"/>
      <c r="D119" s="78"/>
    </row>
    <row r="120" spans="1:4" s="10" customFormat="1" x14ac:dyDescent="0.55000000000000004">
      <c r="A120" s="76" t="s">
        <v>569</v>
      </c>
      <c r="B120" s="77"/>
      <c r="C120" s="77"/>
      <c r="D120" s="78"/>
    </row>
    <row r="121" spans="1:4" s="10" customFormat="1" x14ac:dyDescent="0.55000000000000004">
      <c r="A121" s="76" t="s">
        <v>570</v>
      </c>
      <c r="B121" s="77"/>
      <c r="C121" s="77"/>
      <c r="D121" s="78"/>
    </row>
    <row r="122" spans="1:4" s="10" customFormat="1" x14ac:dyDescent="0.55000000000000004">
      <c r="A122" s="76" t="s">
        <v>571</v>
      </c>
      <c r="B122" s="77"/>
      <c r="C122" s="77"/>
      <c r="D122" s="78"/>
    </row>
    <row r="123" spans="1:4" s="10" customFormat="1" x14ac:dyDescent="0.55000000000000004">
      <c r="A123" s="76" t="s">
        <v>572</v>
      </c>
      <c r="B123" s="77"/>
      <c r="C123" s="77"/>
      <c r="D123" s="78"/>
    </row>
    <row r="124" spans="1:4" s="15" customFormat="1" x14ac:dyDescent="0.55000000000000004">
      <c r="C124" s="15" t="s">
        <v>573</v>
      </c>
    </row>
    <row r="125" spans="1:4" s="10" customFormat="1" x14ac:dyDescent="0.55000000000000004">
      <c r="A125" s="76" t="s">
        <v>575</v>
      </c>
      <c r="B125" s="77"/>
      <c r="C125" s="77"/>
      <c r="D125" s="78"/>
    </row>
    <row r="126" spans="1:4" s="10" customFormat="1" x14ac:dyDescent="0.55000000000000004">
      <c r="A126" s="76" t="s">
        <v>574</v>
      </c>
      <c r="B126" s="77"/>
      <c r="C126" s="77"/>
      <c r="D126" s="78"/>
    </row>
    <row r="127" spans="1:4" s="10" customFormat="1" x14ac:dyDescent="0.55000000000000004">
      <c r="A127" s="76" t="s">
        <v>576</v>
      </c>
      <c r="B127" s="77"/>
      <c r="C127" s="77"/>
      <c r="D127" s="78"/>
    </row>
    <row r="128" spans="1:4" s="10" customFormat="1" x14ac:dyDescent="0.55000000000000004">
      <c r="A128" s="76" t="s">
        <v>577</v>
      </c>
      <c r="B128" s="77"/>
      <c r="C128" s="77"/>
      <c r="D128" s="78"/>
    </row>
    <row r="129" spans="2:2" x14ac:dyDescent="0.55000000000000004">
      <c r="B129" s="8" t="s">
        <v>578</v>
      </c>
    </row>
    <row r="131" spans="2:2" x14ac:dyDescent="0.55000000000000004">
      <c r="B131" s="8" t="s">
        <v>595</v>
      </c>
    </row>
    <row r="132" spans="2:2" x14ac:dyDescent="0.55000000000000004">
      <c r="B132" s="8" t="s">
        <v>594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2021-01-22T06:55:31Z</cp:lastPrinted>
  <dcterms:created xsi:type="dcterms:W3CDTF">2020-12-28T02:20:10Z</dcterms:created>
  <dcterms:modified xsi:type="dcterms:W3CDTF">2021-01-22T06:55:34Z</dcterms:modified>
</cp:coreProperties>
</file>