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6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ก่อน-หลัง" sheetId="12" r:id="rId5"/>
    <sheet name="ตาราง 5" sheetId="14" r:id="rId6"/>
    <sheet name="รวมข้อเสนอแนะ" sheetId="3" r:id="rId7"/>
  </sheets>
  <externalReferences>
    <externalReference r:id="rId8"/>
  </externalReferences>
  <definedNames>
    <definedName name="_xlnm._FilterDatabase" localSheetId="0" hidden="1">DATA!$C$1:$C$462</definedName>
  </definedNames>
  <calcPr calcId="162913"/>
</workbook>
</file>

<file path=xl/calcChain.xml><?xml version="1.0" encoding="utf-8"?>
<calcChain xmlns="http://schemas.openxmlformats.org/spreadsheetml/2006/main">
  <c r="F25" i="16" l="1"/>
  <c r="D18" i="3" l="1"/>
  <c r="F66" i="16" l="1"/>
  <c r="F11" i="16"/>
  <c r="F75" i="16"/>
  <c r="F88" i="16"/>
  <c r="F10" i="16"/>
  <c r="C320" i="1"/>
  <c r="F74" i="16"/>
  <c r="F73" i="16"/>
  <c r="F72" i="16"/>
  <c r="F71" i="16"/>
  <c r="F42" i="16"/>
  <c r="F41" i="16"/>
  <c r="F40" i="16"/>
  <c r="F39" i="16"/>
  <c r="F38" i="16"/>
  <c r="F44" i="16"/>
  <c r="F43" i="16"/>
  <c r="F58" i="16"/>
  <c r="F57" i="16"/>
  <c r="F20" i="16"/>
  <c r="F9" i="16"/>
  <c r="F8" i="16"/>
  <c r="F32" i="16"/>
  <c r="F80" i="16"/>
  <c r="F90" i="16"/>
  <c r="F19" i="16"/>
  <c r="F62" i="16"/>
  <c r="F89" i="16" l="1"/>
  <c r="F87" i="16"/>
  <c r="F86" i="16"/>
  <c r="F85" i="16"/>
  <c r="F84" i="16"/>
  <c r="F83" i="16"/>
  <c r="F82" i="16"/>
  <c r="F81" i="16"/>
  <c r="F79" i="16"/>
  <c r="F78" i="16"/>
  <c r="F77" i="16"/>
  <c r="F76" i="16"/>
  <c r="F91" i="16"/>
  <c r="F92" i="16"/>
  <c r="C354" i="1" l="1"/>
  <c r="C353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8" i="1"/>
  <c r="C327" i="1"/>
  <c r="C326" i="1"/>
  <c r="C325" i="1"/>
  <c r="C324" i="1"/>
  <c r="C323" i="1"/>
  <c r="C322" i="1"/>
  <c r="C321" i="1"/>
  <c r="C318" i="1"/>
  <c r="C317" i="1"/>
  <c r="C316" i="1"/>
  <c r="C315" i="1"/>
  <c r="C314" i="1"/>
  <c r="C313" i="1"/>
  <c r="C312" i="1"/>
  <c r="C310" i="1"/>
  <c r="C309" i="1"/>
  <c r="C308" i="1"/>
  <c r="C307" i="1"/>
  <c r="C306" i="1"/>
  <c r="C305" i="1"/>
  <c r="C304" i="1"/>
  <c r="C303" i="1"/>
  <c r="C300" i="1"/>
  <c r="C299" i="1"/>
  <c r="AF297" i="1"/>
  <c r="AE299" i="1"/>
  <c r="AB299" i="1"/>
  <c r="Z299" i="1"/>
  <c r="X299" i="1"/>
  <c r="V300" i="1"/>
  <c r="V299" i="1"/>
  <c r="Q300" i="1"/>
  <c r="Q299" i="1"/>
  <c r="O300" i="1"/>
  <c r="O299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H22" i="14" s="1"/>
  <c r="AB298" i="1"/>
  <c r="H23" i="14" s="1"/>
  <c r="AC298" i="1"/>
  <c r="AD298" i="1"/>
  <c r="AE298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G22" i="14" s="1"/>
  <c r="AB297" i="1"/>
  <c r="G23" i="14" s="1"/>
  <c r="AC297" i="1"/>
  <c r="AD297" i="1"/>
  <c r="AE297" i="1"/>
  <c r="M298" i="1"/>
  <c r="M297" i="1"/>
  <c r="E298" i="1"/>
  <c r="F298" i="1"/>
  <c r="G298" i="1"/>
  <c r="H298" i="1"/>
  <c r="I298" i="1"/>
  <c r="J298" i="1"/>
  <c r="K298" i="1"/>
  <c r="L298" i="1"/>
  <c r="E297" i="1"/>
  <c r="F42" i="2" s="1"/>
  <c r="F297" i="1"/>
  <c r="F41" i="2" s="1"/>
  <c r="G297" i="1"/>
  <c r="F43" i="2" s="1"/>
  <c r="H297" i="1"/>
  <c r="F45" i="2" s="1"/>
  <c r="I297" i="1"/>
  <c r="F46" i="2" s="1"/>
  <c r="J297" i="1"/>
  <c r="F44" i="2" s="1"/>
  <c r="K297" i="1"/>
  <c r="F47" i="2" s="1"/>
  <c r="L297" i="1"/>
  <c r="F48" i="2" s="1"/>
  <c r="D298" i="1"/>
  <c r="D297" i="1"/>
  <c r="F40" i="2" s="1"/>
  <c r="AF298" i="1"/>
  <c r="AE300" i="1"/>
  <c r="AB300" i="1"/>
  <c r="AA299" i="1"/>
  <c r="AA300" i="1"/>
  <c r="G24" i="14" s="1"/>
  <c r="Z300" i="1"/>
  <c r="X300" i="1"/>
  <c r="C355" i="1" l="1"/>
  <c r="C356" i="1"/>
  <c r="AF300" i="1"/>
  <c r="F12" i="16" l="1"/>
  <c r="F7" i="16"/>
  <c r="F6" i="16"/>
  <c r="F5" i="16"/>
  <c r="F51" i="16"/>
  <c r="F50" i="16"/>
  <c r="F49" i="16"/>
  <c r="F48" i="16"/>
  <c r="F47" i="16"/>
  <c r="F46" i="16"/>
  <c r="F45" i="16"/>
  <c r="F61" i="16"/>
  <c r="F18" i="16"/>
  <c r="F29" i="16"/>
  <c r="F30" i="16"/>
  <c r="F22" i="16"/>
  <c r="F33" i="16" l="1"/>
  <c r="C361" i="1"/>
  <c r="F55" i="16" l="1"/>
  <c r="F24" i="16"/>
  <c r="F23" i="16"/>
  <c r="F16" i="16"/>
  <c r="C40" i="2"/>
  <c r="F14" i="16" l="1"/>
  <c r="F17" i="16" l="1"/>
  <c r="F56" i="16"/>
  <c r="F15" i="16"/>
  <c r="F64" i="16"/>
  <c r="F31" i="16"/>
  <c r="F65" i="16"/>
  <c r="F27" i="16"/>
  <c r="F54" i="16"/>
  <c r="F53" i="16"/>
  <c r="F13" i="16"/>
  <c r="F60" i="16"/>
  <c r="F59" i="16"/>
  <c r="F28" i="16"/>
  <c r="F21" i="16"/>
  <c r="F63" i="16" l="1"/>
  <c r="F26" i="16"/>
  <c r="F52" i="16"/>
  <c r="G30" i="14" l="1"/>
  <c r="F9" i="12" l="1"/>
  <c r="H9" i="12" s="1"/>
  <c r="F15" i="12"/>
  <c r="G15" i="12"/>
  <c r="F11" i="12"/>
  <c r="G11" i="12"/>
  <c r="G28" i="14" l="1"/>
  <c r="G6" i="14"/>
  <c r="H30" i="14" l="1"/>
  <c r="H9" i="14" l="1"/>
  <c r="G12" i="14"/>
  <c r="G15" i="14"/>
  <c r="G16" i="14"/>
  <c r="G17" i="14"/>
  <c r="G18" i="14"/>
  <c r="G19" i="14"/>
  <c r="F10" i="12"/>
  <c r="F13" i="12"/>
  <c r="F14" i="12"/>
  <c r="G26" i="14"/>
  <c r="G27" i="14"/>
  <c r="G11" i="14"/>
  <c r="H7" i="14"/>
  <c r="H8" i="14"/>
  <c r="H11" i="14"/>
  <c r="H12" i="14"/>
  <c r="H15" i="14"/>
  <c r="H16" i="14"/>
  <c r="H17" i="14"/>
  <c r="H18" i="14"/>
  <c r="H19" i="14"/>
  <c r="G9" i="12"/>
  <c r="G10" i="12"/>
  <c r="G13" i="12"/>
  <c r="G14" i="12"/>
  <c r="H26" i="14"/>
  <c r="H27" i="14"/>
  <c r="H28" i="14"/>
  <c r="H6" i="14"/>
  <c r="G7" i="14" l="1"/>
  <c r="G8" i="14" l="1"/>
  <c r="I8" i="14" s="1"/>
  <c r="AG297" i="1"/>
  <c r="I30" i="14"/>
  <c r="I28" i="14"/>
  <c r="I27" i="14"/>
  <c r="I26" i="14"/>
  <c r="I23" i="14"/>
  <c r="I22" i="14"/>
  <c r="I19" i="14"/>
  <c r="I18" i="14"/>
  <c r="I17" i="14"/>
  <c r="I16" i="14"/>
  <c r="I15" i="14"/>
  <c r="I12" i="14"/>
  <c r="I11" i="14"/>
  <c r="I7" i="14"/>
  <c r="I6" i="14"/>
  <c r="H15" i="12"/>
  <c r="H14" i="12"/>
  <c r="H13" i="12"/>
  <c r="H10" i="12"/>
  <c r="H11" i="12" l="1"/>
  <c r="I24" i="14" l="1"/>
  <c r="G20" i="14"/>
  <c r="I20" i="14" s="1"/>
  <c r="G13" i="14"/>
  <c r="I13" i="14" s="1"/>
  <c r="G29" i="14" l="1"/>
  <c r="I29" i="14" s="1"/>
  <c r="G9" i="14"/>
  <c r="I9" i="14" s="1"/>
  <c r="C301" i="1" l="1"/>
  <c r="F12" i="2"/>
  <c r="C358" i="1" l="1"/>
  <c r="C359" i="1"/>
  <c r="C357" i="1"/>
  <c r="F11" i="2"/>
  <c r="F13" i="2" s="1"/>
  <c r="C362" i="1" l="1"/>
  <c r="H24" i="14"/>
  <c r="H29" i="14" l="1"/>
  <c r="H20" i="14" l="1"/>
  <c r="H13" i="14" l="1"/>
  <c r="G11" i="2" l="1"/>
  <c r="G12" i="2" l="1"/>
  <c r="G13" i="2" s="1"/>
  <c r="F49" i="2" l="1"/>
  <c r="G47" i="2" l="1"/>
  <c r="G41" i="2"/>
  <c r="G43" i="2"/>
  <c r="G49" i="2"/>
  <c r="G44" i="2"/>
  <c r="G45" i="2"/>
  <c r="G42" i="2"/>
  <c r="G46" i="2"/>
  <c r="G48" i="2"/>
  <c r="G40" i="2"/>
</calcChain>
</file>

<file path=xl/sharedStrings.xml><?xml version="1.0" encoding="utf-8"?>
<sst xmlns="http://schemas.openxmlformats.org/spreadsheetml/2006/main" count="918" uniqueCount="301">
  <si>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</si>
  <si>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</si>
  <si>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</si>
  <si>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</si>
  <si>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</si>
  <si>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</si>
  <si>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</si>
  <si>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</si>
  <si>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</si>
  <si>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</si>
  <si>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</si>
  <si>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</si>
  <si>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</si>
  <si>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</si>
  <si>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</si>
  <si>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</si>
  <si>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</si>
  <si>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</si>
  <si>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</si>
  <si>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</si>
  <si>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</si>
  <si>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</si>
  <si>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</si>
  <si>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</si>
  <si>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</si>
  <si>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</si>
  <si>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</si>
  <si>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</si>
  <si>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</si>
  <si>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</si>
  <si>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</si>
  <si>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</si>
  <si>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</si>
  <si>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</si>
  <si>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</si>
  <si>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</si>
  <si>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</si>
  <si>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</si>
  <si>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</si>
  <si>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</si>
  <si>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</si>
  <si>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</si>
  <si>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</si>
  <si>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</si>
  <si>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</si>
  <si>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</si>
  <si>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</si>
  <si>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</si>
  <si>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</si>
  <si>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</si>
  <si>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</si>
  <si>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>ศิลปะและการออกแบบ</t>
  </si>
  <si>
    <t>โลจิสติกส์และโซ่อุปทาน</t>
  </si>
  <si>
    <t>คณิตศาสตร์</t>
  </si>
  <si>
    <t>ไม่ระบุ</t>
  </si>
  <si>
    <t>4.1.2  การเขียนผลงานวิทยานิพนธ์ โดยไม่มีการคัดลอก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</si>
  <si>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</si>
  <si>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</si>
  <si>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</si>
  <si>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</si>
  <si>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</si>
  <si>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</si>
  <si>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จุลชีววิทยา</t>
  </si>
  <si>
    <t>ฟิสิกส์ประยุกต์</t>
  </si>
  <si>
    <t>วิศวกรรมสิ่งแวดล้อม</t>
  </si>
  <si>
    <t>ใบปลิว</t>
  </si>
  <si>
    <t>วิทยาศาสตร์การเกษตร</t>
  </si>
  <si>
    <t>คติชนวิทยา</t>
  </si>
  <si>
    <t>พัฒนศึกษา</t>
  </si>
  <si>
    <t>การบริหารการศึกษา</t>
  </si>
  <si>
    <t>ควรจัดอบรมในวันเสาร์ - อาทิตย์</t>
  </si>
  <si>
    <t>- 4 -</t>
  </si>
  <si>
    <t>สรีรวิทยา</t>
  </si>
  <si>
    <t>หลักสูตรและการสอน</t>
  </si>
  <si>
    <t>เอเซียตะวันออกเฉียงใต้ศึกษา</t>
  </si>
  <si>
    <t>วิศวกรรมโยธา</t>
  </si>
  <si>
    <t>4. ด้านคุณภาพการให้บริการ (โครงการอบรมจริยธรรมการวิจัยฯ)</t>
  </si>
  <si>
    <t>4.3  ความรู้ และความสามารถในการถ่ายทอดความรู้ของวิทยากร 
(รศ.ดร.รัตติมา  จีนาพงษา)</t>
  </si>
  <si>
    <t>4.4  การเข้ารับการอบรมจริยธรรมในครั้งนี้เป็นประโยชน์ต่อการทำวิทยานิพนธ์และรายงานการค้นคว้าอิสระ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</si>
  <si>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</si>
  <si>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</si>
  <si>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</si>
  <si>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</si>
  <si>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ภาษาศาสตร์</t>
  </si>
  <si>
    <t>รัฐศาสตร์มหาบัณฑิต</t>
  </si>
  <si>
    <t>วิทยาศาสตร์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</si>
  <si>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</si>
  <si>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</si>
  <si>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</si>
  <si>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สาขาวิชาการบริหารการศึกษา</t>
  </si>
  <si>
    <t>สาขาวิชาวิทยาศาสตร์การเกษตร</t>
  </si>
  <si>
    <t>สาขาวิชาฟิสิกส์ประยุกต์</t>
  </si>
  <si>
    <t>สาขาวิชาจุลชีววิทยา</t>
  </si>
  <si>
    <t>สาขาวิชาเทคโนโลยีและสื่อสารการศึกษา</t>
  </si>
  <si>
    <t>สาขาวิชาหลักสูตรและการสอน</t>
  </si>
  <si>
    <t>สาขาวิชาวิศวกรรมสิ่งแวดล้อม</t>
  </si>
  <si>
    <t>สาขาวิชาภาษาศาสตร์</t>
  </si>
  <si>
    <t>สาขาวิชาวิทยาศาสตร์</t>
  </si>
  <si>
    <t>สาขาวิชาคติชนวิทยา</t>
  </si>
  <si>
    <t>สาขาวิชาวิศวกรรมโยธา</t>
  </si>
  <si>
    <t>สาขาวิชาวิศวกรรมศาสตร์</t>
  </si>
  <si>
    <t>สาขาวิชาโลจิสติกส์และโซ่อุปทาน</t>
  </si>
  <si>
    <t>สาขาวิชาคณิตศาสตร์</t>
  </si>
  <si>
    <t>สาขาวิชาพัฒนศึกษา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</si>
  <si>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</si>
  <si>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</si>
  <si>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</si>
  <si>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</si>
  <si>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</si>
  <si>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</si>
  <si>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</si>
  <si>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คณะสถาปัตยกรรมศาสตร์</t>
  </si>
  <si>
    <t xml:space="preserve">สาขาวิชาศิลปะและการออกแบบ </t>
  </si>
  <si>
    <t>วิทยาลัยโลจิสติกส์และโซ่อุปทาน</t>
  </si>
  <si>
    <t>คณะสาธารณสุขศาสตร์</t>
  </si>
  <si>
    <t>คณะศึกษาศาสตร์</t>
  </si>
  <si>
    <t>คณะสังคมศาสตร์</t>
  </si>
  <si>
    <t>สาขาวิชาเอเซียตะวันออกเฉียงใต้</t>
  </si>
  <si>
    <t>คณะมนุษยศาสตร์</t>
  </si>
  <si>
    <t>รวมทั้งสิ้น</t>
  </si>
  <si>
    <t>ข้อเสนอแนะการจัดโครงการอบรมจริยธรรมในครั้งต่อไป</t>
  </si>
  <si>
    <r>
      <rPr>
        <b/>
        <i/>
        <sz val="15"/>
        <rFont val="TH SarabunPSK"/>
        <family val="2"/>
      </rPr>
      <t xml:space="preserve">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</si>
  <si>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คณะบริหารธุรกิจ เศรษฐศาสตร์และการสื่อสาร</t>
  </si>
  <si>
    <t>สาขาวิชารัฐศาสตรมหาบัณฑิต</t>
  </si>
  <si>
    <t>วิศวกรรมการจัดการ</t>
  </si>
  <si>
    <t>พลังงานทดแทน</t>
  </si>
  <si>
    <t>เกษตรศาสตร์ ทรัพยากรธรรมชาติและสิ่งแวดล้อม</t>
  </si>
  <si>
    <t>การจัดการกีฬา</t>
  </si>
  <si>
    <t>สาขาวิชาวิศวกรรมการจัดการ</t>
  </si>
  <si>
    <t>คณะเกษตรศาสตร์ ทรัพยากรธรรมชาติและสิ่งแวดล้อม</t>
  </si>
  <si>
    <t>สาขาวิชาเกษตรศาสตร์ ทรัพยากรธรรมชาติและสิ่งแวดล้อม</t>
  </si>
  <si>
    <t xml:space="preserve">          ผู้ตอบแบบสอบถามทราบข้อมูลการดำเนินโครงการจาก website บัณฑิตวิทยาลัย มากที่สุด </t>
  </si>
  <si>
    <t>- 5 -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</si>
  <si>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</si>
  <si>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</si>
  <si>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</si>
  <si>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</si>
  <si>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4.1.1  การตรวจสอบการคัดลอกผลงานวิชาการ</t>
  </si>
  <si>
    <t>4.2.1  การตรวจสอบการคัดลอกผลงานวิชาการ</t>
  </si>
  <si>
    <t>สาขาวิชาบริหารธุรกิจ</t>
  </si>
  <si>
    <t>สาขาวิชาสาธารณสุขศาสตร์</t>
  </si>
  <si>
    <t>สาธารณสุขศาสตร์</t>
  </si>
  <si>
    <t>บริหารธุรกิจ</t>
  </si>
  <si>
    <t>ใบปลิว/โปสเตอร์ประชาสัมพันธ์</t>
  </si>
  <si>
    <t>จากตาราง 2  พบว่าผู้ตอบแบบสอบถามทราบข้อมูลจากการจัดโครงการฯ จำแนกตาม</t>
  </si>
  <si>
    <t>เจ้าหน้าที่</t>
  </si>
  <si>
    <t>วิทยาศาสตร์การแพทย์</t>
  </si>
  <si>
    <t>ควรจัดอบรมในวันศุกร์</t>
  </si>
  <si>
    <t>วิศวกรรมเคมี</t>
  </si>
  <si>
    <t>วิศวกรรมไฟฟ้า</t>
  </si>
  <si>
    <t>เคมี</t>
  </si>
  <si>
    <t>วิทยาการคอมพิวเตอร์</t>
  </si>
  <si>
    <t>วิศวกรรมศาสตร์</t>
  </si>
  <si>
    <t>ฟิสิกส์ทฤษฎี</t>
  </si>
  <si>
    <t>การจัดการการท่องเที่ยวและจิตบริการ</t>
  </si>
  <si>
    <t>สถาปัตยกรรมศาสตร์</t>
  </si>
  <si>
    <t>สาขาวิชาเคมี</t>
  </si>
  <si>
    <t>สาขาวิชาฟิสิกส์ทฤษฎี</t>
  </si>
  <si>
    <t>สาขาวิชาวิทยาศาสตร์การแพทย์</t>
  </si>
  <si>
    <t>สาขาวิชาวิศวกรรมเคมี</t>
  </si>
  <si>
    <t>สาขาวิชาวิศวกรรมไฟฟ้า</t>
  </si>
  <si>
    <t>สาขาวิชาสถาปัตยกรรมศาสตร์</t>
  </si>
  <si>
    <t>สาขาวิชาวิทยาการคอมพิวเตอร์</t>
  </si>
  <si>
    <t xml:space="preserve">สาขาวิชาการจัดการการท่องเที่ยวและจิตบริการ </t>
  </si>
  <si>
    <t>สาขาวิชาการจัดการกีฬา</t>
  </si>
  <si>
    <t xml:space="preserve">   1.3  ความเหมาะสมของระยะเวลาในการจัดโครงการ (08.30 - 12.15 น.)</t>
  </si>
  <si>
    <t>- 7 -</t>
  </si>
  <si>
    <t>- 8 -</t>
  </si>
  <si>
    <t xml:space="preserve">     จากตาราง 3 พบว่า ผู้ตอบแบบสอบถามส่วนใหญ่สังกัดคณะวิทยาศาสตร์มากที่สุด </t>
  </si>
  <si>
    <t>ทันตกรรมสำหรับเด็ก</t>
  </si>
  <si>
    <t>Application nu grad</t>
  </si>
  <si>
    <t>ทันตกรรมผู้สูงอายุ</t>
  </si>
  <si>
    <t>วิทยาศาสตร์และเทคโนโลยีการอาหาร</t>
  </si>
  <si>
    <t>ไม่ควรจัดตรงกับงานวันสัปดาห์วิทยาศาสตร์</t>
  </si>
  <si>
    <t>ฟิสิกส์การแพทย์</t>
  </si>
  <si>
    <t>ทันตแพทยศาสตร์</t>
  </si>
  <si>
    <t>เภสัชศาสตร์</t>
  </si>
  <si>
    <t>วิทยาศาสตร์เครื่องสำอาง</t>
  </si>
  <si>
    <t>อยากให้ Application มีความเสถียรมากกว่านี้</t>
  </si>
  <si>
    <t>ควรมีการบอกรายละเอียดการอบรม และแจ้งกำหนดการอบรมล่วงหน้าก่อน</t>
  </si>
  <si>
    <t>ระยะเวลานานเกินไป</t>
  </si>
  <si>
    <t>เภสัชวิทยาและวิทยาศาสตร์ชีวโมเลกุล</t>
  </si>
  <si>
    <t>พัฒนาสังคม</t>
  </si>
  <si>
    <t>เภสัชเคมีและผลิตภัณฑ์ธรรมชาติ</t>
  </si>
  <si>
    <t>ควรจัดห้องอบรมที่มีโต๊ะสำหรับจดหรือเขียนได้</t>
  </si>
  <si>
    <t>ควรจัดอบรมอย่างน้อยเทอมละ 2 ครั้ง</t>
  </si>
  <si>
    <t>สถานที่ห้องอบรม</t>
  </si>
  <si>
    <t>เทคโนโลยีสารสนเทศเชิงกลยุทธ์</t>
  </si>
  <si>
    <t>เครื่องปรับอากาศเย็นเกินไป</t>
  </si>
  <si>
    <t>วิทยาศาสตร์สิ่งแวดล้อม</t>
  </si>
  <si>
    <t>สัตวศาสตร์</t>
  </si>
  <si>
    <t>ภาษาอังกฤษ</t>
  </si>
  <si>
    <t>เอกสารไม่ชัดเจน</t>
  </si>
  <si>
    <t>ปรสิตวิทยา</t>
  </si>
  <si>
    <t>ชีวเวชศาสตร์</t>
  </si>
  <si>
    <t>วิศวกรรมเครื่องกล</t>
  </si>
  <si>
    <t>การบริหารการพยาบาล</t>
  </si>
  <si>
    <t>วิทยาศาสตร์การประมง</t>
  </si>
  <si>
    <t>สังคมศึกษา</t>
  </si>
  <si>
    <t>ชีววิทยาช่องปาก</t>
  </si>
  <si>
    <t>การพยาบาลเวชปฏิบัติชุมชน</t>
  </si>
  <si>
    <t>เทคโนโลยีชีวภาพทางการเกษตร</t>
  </si>
  <si>
    <t>การพยาบาลผู้ใหญ่</t>
  </si>
  <si>
    <t>วิจัยและประเมินผลการศึกษา</t>
  </si>
  <si>
    <t>ภาษาไทย</t>
  </si>
  <si>
    <t>พยาบาลศาสตร์</t>
  </si>
  <si>
    <t>วิทยาศาสตร์ชีวภาพ</t>
  </si>
  <si>
    <t>วันพฤหัสบดีที่ 16 สิงหาคม 2561</t>
  </si>
  <si>
    <t>ณ ห้องพระราชทานปริญญาบัตร อาคารอเนกประสงค์ มหาวิทยาลัยนเรศวร</t>
  </si>
  <si>
    <t xml:space="preserve">          จากการจัดโครงการอบรมจริยธรรมการวิจัยระดับบัณฑิตศึกษา ในวันพฤหัสบดีที่ 16 สิงหาคม 2561</t>
  </si>
  <si>
    <t>คิดเป็นร้อยละ 74.24 และนิสิตระดับปริญญาเอก คิดเป็นร้อยละ 25.76</t>
  </si>
  <si>
    <t>website บัณฑิตวิทยาลัยมากที่สุด คิดเป็นร้อยละ 43.01 รองลงมาได้แก่ คณะที่สังกัด</t>
  </si>
  <si>
    <t>คิดเป็นร้อยละ 19.00 และFacebook บัณฑิตวิทยาลัย คิดเป็นร้อยละ 13.97</t>
  </si>
  <si>
    <t>สาขาวิชาวิจัยและประเมินผลการศึกษา</t>
  </si>
  <si>
    <t>คณะเภสัชศาสตร์</t>
  </si>
  <si>
    <t>สาขาวิชาเภสัชวิทยาและวิทยาศาสตร์ชีวโมเลกุล</t>
  </si>
  <si>
    <t>สาขาวิชาวิทยาศาสตร์เครื่องสำอาง</t>
  </si>
  <si>
    <t>สาขาวิชาเภสัชศาสตร์</t>
  </si>
  <si>
    <t>สาขาวิชาปรสิตวิทยา</t>
  </si>
  <si>
    <t>สาขาวิชาพัฒนาสังคม</t>
  </si>
  <si>
    <t>คณะพยาบาลศาสตร์</t>
  </si>
  <si>
    <t>สาขาวิชาพยาบาลศาสตร์</t>
  </si>
  <si>
    <t>สาขาวิชาการบริหารการพยาบาล</t>
  </si>
  <si>
    <t>คณะสหเวชศาสตร์</t>
  </si>
  <si>
    <t>สาขาวิชาชีวเวชศาสตร์</t>
  </si>
  <si>
    <t>สาขาวิชาทันตกรรมผู้สูงอายุ</t>
  </si>
  <si>
    <t>สาขาวิชาชีววิทยาช่องปาก</t>
  </si>
  <si>
    <t>สาขาวิชาทันตแพทยศาสตร์</t>
  </si>
  <si>
    <t>(N = 295)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</si>
  <si>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295)</t>
    </r>
  </si>
  <si>
    <t xml:space="preserve">   1.2  ความเหมาะสมของวันจัดโครงการ (วันพฤหัสบดีที่ 16 สิงหาคม 2561)</t>
  </si>
  <si>
    <t xml:space="preserve">ระดับบัณฑิตศึกษา ในวันพฤหัสบดีที่ 16 สิงหาคม 2561 ณ ห้องพระราชทานปริญญาบัตร อาคารอเนกประสงค์ </t>
  </si>
  <si>
    <t>ที่จัดในโครงการฯ ภาพรวม อยู่ในระดับปานกลาง (ค่าเฉลี่ย 3.43)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</si>
  <si>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4.29) </t>
  </si>
  <si>
    <t>สาขาวิชาทันตกรรมสำหรับเด็ก</t>
  </si>
  <si>
    <t>สาขาวิชาเทคโนโลยีสารสนเทศเชิงกลยุทธ์</t>
  </si>
  <si>
    <t>สาขาวิชาภาษาอังกฤษ</t>
  </si>
  <si>
    <t>สาขาวิชาวิทยาศาสตร์ชีวภาพ</t>
  </si>
  <si>
    <t>สาขาวิชาการพยาบาลเวชปฏิบัติชุมชน</t>
  </si>
  <si>
    <t>สาขาวิชาเภสัชเคมีและผลิตภัณฑ์ธรรมชาติ</t>
  </si>
  <si>
    <t>สาขาวิชาฟิสิกส์การแพทย์</t>
  </si>
  <si>
    <t>สาขาวิชาวิศวกรรมเครื่องกล</t>
  </si>
  <si>
    <t>สาขาวิชาวิทยาศาสตร์และเทคโนโลยีการอาหาร</t>
  </si>
  <si>
    <t>สาขาวิชาสัตวศาสตร์</t>
  </si>
  <si>
    <t>สาขาวิชาวิทยาศาสตร์การประมง</t>
  </si>
  <si>
    <t>สาขาวิชาเทคโนโลยีชีวภาพทางการเกษตร</t>
  </si>
  <si>
    <t>สาขาวิชาพยาบาลผู้ใหญ่</t>
  </si>
  <si>
    <t>สาขาวิชาภาษาไทย</t>
  </si>
  <si>
    <t>สาขาวิชาวิทยาศาสตร์สิ่งแวดล้อม</t>
  </si>
  <si>
    <t>สาขาวิชาสังคมศึกษา</t>
  </si>
  <si>
    <t xml:space="preserve"> </t>
  </si>
  <si>
    <t xml:space="preserve">          และคณะสาธารณสุขศาสตร์ คณะมนุษยศาสตร์ คิดเป็นร้อยละ 9.15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</si>
  <si>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4.52) </t>
  </si>
  <si>
    <t>- 9 -</t>
  </si>
  <si>
    <t xml:space="preserve">- 10 - </t>
  </si>
  <si>
    <t xml:space="preserve">              ควรจัดอบรมในวันเสาร์ - อาทิตย์ ควรจัดห้องอบรมที่มีโต๊ะสำหรับจดหรือเขียนได้</t>
  </si>
  <si>
    <t>ไม่ควรจัดตรงกับงานวันสัปดาห์วิทยาศาสตร์  และอยากให้ Application มีความเสถียรมากกว่านี้</t>
  </si>
  <si>
    <t>คิดเป็นร้อยละ 43.01 รองลงมาได้แก่ คณะที่สังกัด คิดเป็นร้อยละ 19.00 และFacebook บัณฑิตวิทยาลัย</t>
  </si>
  <si>
    <t xml:space="preserve">          รองลงมาได้แก่ คณะศึกษาศาสตร์ คิดเป็นร้อยละ 11.53 และคณะสาธารณสุขศาสตร์  คณะมนุษยศาสตร์ </t>
  </si>
  <si>
    <t xml:space="preserve">          คิดเป็นร้อยละ 9.15</t>
  </si>
  <si>
    <t xml:space="preserve">     เมื่อพิจารณารายสาขาวิชา พบว่า ผู้ตอบแบบสอบถามส่วนใหญ่สังกัดสาขาวิชา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</si>
  <si>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4.29)</t>
  </si>
  <si>
    <t>เมื่อเทียบกับก่อนการเข้ารับการอบรม (ค่าเฉลี่ย 3.43)</t>
  </si>
  <si>
    <t xml:space="preserve">อยู่ในระดับปานกลาง (ค่าเฉลี่ย 3.43) และหลังเข้ารับการอบรมค่าเฉลี่ยความรู้ ความเข้าใจสูงขึ้น อยู่ในระดับมาก </t>
  </si>
  <si>
    <t xml:space="preserve">          ความคิดเห็นเกี่ยวกับการจัดโครงการฯ ในภาพรวมอยู่ในระดับมาก (ค่าเฉลี่ย 4.13 ) เมื่อพิจารณารายด้าน</t>
  </si>
  <si>
    <r>
      <rPr>
        <b/>
        <sz val="16"/>
        <rFont val="TH SarabunPSK"/>
        <family val="2"/>
      </rPr>
      <t xml:space="preserve">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</si>
  <si>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ณ ห้องพระราชทานปริญญาบัตร อาคารอเนกประสงค์ มหาวิทยาลัยนเรศวรโดยมีวัตถุประสงค์ เพื่อให้นิสิต</t>
  </si>
  <si>
    <t xml:space="preserve">ระดับบัณฑิตศึกษา เกิดความรู้ ความเข้าใจ ในเรื่องจรรยาบรรณของนักวิจัยและการคัดลอกงานวิจัย </t>
  </si>
  <si>
    <t xml:space="preserve">เป้าหมายผู้เข้าร่วมโครงการ จำนวน 400 คน มีผู้เข้าร่วมโครงการจำนวน 365 คน ผู้ตอบแบบสอบถาม </t>
  </si>
  <si>
    <t xml:space="preserve">จำนวนทั้งสิ้น 295 คน ร้อยละ 80.82 ของผู้เข้าร่วมโครงการ โดยผู้เข้าร่วมโครงการเป็นนิสิตปริญญาโท </t>
  </si>
  <si>
    <t>ร้อยละ 74.24 และนิสิตระดับปริญญาเอก ร้อยละ 25.76</t>
  </si>
  <si>
    <t xml:space="preserve">          คิดเป็นร้อยละ 13.97 ผู้ตอบแบบสอบถามส่วนใหญ่สังกัดคณะวิทยาศาสตร์ มากที่สุด คิดเป็นร้อยละ 14.24</t>
  </si>
  <si>
    <t xml:space="preserve">                    เมื่อพิจารณารายสาขาวิชา พบว่า ผู้ตอบแบบสอบถามส่วนใหญ่สังกัดคณะสาธารณสุขศาสตร์ </t>
  </si>
  <si>
    <t xml:space="preserve">          สาขาวิชาสาธารณสุขศาสตร์มากที่สุด คิดเป็นร้อยละ 9.15 รองลงมาได้แก่ คณะวิทยาศาสตร์ สาขาวิชาคณิตศาสตร์ </t>
  </si>
  <si>
    <t xml:space="preserve">(ค่าเฉลี่ย 4.29) เมื่อพิจารณารายด้านแล้ว พบว่า ด้านคุณภาพการให้บริการ มีค่าเฉลี่ยสูงสุด (ค่าเฉลี่ย 4.52) </t>
  </si>
  <si>
    <t xml:space="preserve">          พบว่า ด้านคุณภาพการให้บริการ มีค่าเฉลี่ยอยู่ในระดับมากที่สุด (ค่าเฉลี่ย 4.52) รองลงมาคือ ด้านเจ้าหน้าที่ให้บริการ </t>
  </si>
  <si>
    <t xml:space="preserve">          และด้านเอกสารประกอบการอบรมอยู่ในระดับมาก (ค่าเฉลี่ย 4.36) และด้านสิ่งอำนวยความสะดวกอยู่ในระดับมาก </t>
  </si>
  <si>
    <t xml:space="preserve">          (ค่าเฉลี่ย 4.13) เมื่อพิจารณารายข้อ พบว่า ข้อที่มีค่าเฉลี่ยสูงที่สุดคือ การเข้ารับการอบรมจริยธรรมในครั้งนี้เป็นประโยชน์</t>
  </si>
  <si>
    <t xml:space="preserve">          ต่อการทำวิทยานิพนธ์และรายงานการค้นคว้าอิสระอยู่ในระดับมาก (ค่าเฉลี่ย 4.71) และข้อที่มีค่าเฉลี่ยต่ำที่สุดคือ</t>
  </si>
  <si>
    <t xml:space="preserve">          ความเหมาะสมของวันจัดโครงการ (วันพฤหัสบดีที่ 16 สิงหาคม 2561) (ค่าเฉลี่ย 3.44)</t>
  </si>
  <si>
    <t>สาขาวิชาสรีรวิทยา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</si>
  <si>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</si>
  <si>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</si>
  <si>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t>คณะทันตแพทยศาสตร์</t>
  </si>
  <si>
    <t xml:space="preserve">          คิดเป็นร้อยละ 14.24 รองลงมาได้แก่ คณะศึกษาศาสตร์ คิดเป็นร้อยละ 11.53</t>
  </si>
  <si>
    <t xml:space="preserve">          คณะสาธารณสุขศาสตร์ สาขาวิชาสาธารณสุขศาสตร์มากที่สุด คิดเป็นร้อยละ 9.15 รองลงมาได้แก่ </t>
  </si>
  <si>
    <t xml:space="preserve">          คณะวิทยาศาสตร์ สาขาวิชาคณิตศาสตร์ คิดเป็นร้อยละ 5.08 และคณะศึกษาศาสตร์ สาขาวิชาการบริหารการศึกษา </t>
  </si>
  <si>
    <t xml:space="preserve">          คณะมนุษยศาสตร์ สาขาวิชาภาษาอังกฤษ คิดเป็นร้อยละ 4.41</t>
  </si>
  <si>
    <t>มหาวิทยาลัยนเรศวร ในภาพรวมพบว่า ผู้เข้าร่วมโครงการฯ มีความคิดเห็นอยู่ในระดับมากที่สุด (ค่าเฉลี่ย 4.13)</t>
  </si>
  <si>
    <t xml:space="preserve">รองลงมาคือ ด้านเจ้าหน้าที่ให้บริการ และด้านเอกสารประกอบการอบรมอยู่ในระดับมาก (ค่าเฉลี่ย 4.36) </t>
  </si>
  <si>
    <t>และด้านสิ่งอำนวยความสะดวกอยู่ในระดับมาก (ค่าเฉลี่ย 4.13) เมื่อพิจารณารายข้อแล้ว พบว่า ข้อที่มีค่าเฉลี่ย</t>
  </si>
  <si>
    <t>สูงที่สุดคือ การเข้ารับการอบรมจริยธรรมในครั้งนี้เป็นประโยชน์ต่อการทำวิทยานิพนธ์และรายงานการค้นคว้าอิสระ</t>
  </si>
  <si>
    <t>อยู่ในระดับมากที่สุด (ค่าเฉลี่ย 4.71) และข้อที่มีค่าเฉลี่ยต่ำที่สุดคือ ความเหมาะสมของวันจัดโครงการ</t>
  </si>
  <si>
    <t>(วันพฤหัสบดีที่ 16 สิงหาคม 2561) อยู่ในระดับปานกลาง (ค่าเฉลี่ย 3.44)</t>
  </si>
  <si>
    <t xml:space="preserve">          รองลงมาคือ ด้านเจ้าหน้าที่ให้บริการ และด้านเอกสารประกอบการอบรมอยู่ในระดับมาก (ค่าเฉลี่ย 4.36) </t>
  </si>
  <si>
    <t xml:space="preserve">          และด้านสิ่งอำนวยความสะดวกอยู่ในระดับมาก (ค่าเฉลี่ย 4.13) เมื่อพิจารณารายข้อแล้ว พบว่า ข้อที่มีค่าเฉลี่ย</t>
  </si>
  <si>
    <t xml:space="preserve">          สูงที่สุดคือ การเข้ารับการอบรมจริยธรรมในครั้งนี้เป็นประโยชน์ต่อการทำวิทยานิพนธ์และรายงานการค้นคว้าอิสระ</t>
  </si>
  <si>
    <t xml:space="preserve">         อยู่ในระดับมากที่สุด (ค่าเฉลี่ย 4.71) และข้อที่มีค่าเฉลี่ยต่ำที่สุดคือ ความเหมาะสมของวันจัดโครงการ</t>
  </si>
  <si>
    <t xml:space="preserve">         (วันพฤหัสบดีที่ 16 สิงหาคม 2561) อยู่ในระดับปานกลาง (ค่าเฉลี่ย 3.44)</t>
  </si>
  <si>
    <t xml:space="preserve">         คิดเป็นร้อยละ 5.08 คณะศึกษาศาสตร์ สาขาวิชาการบริหารการศึกษา และคณะมนุษยศาสตร์ สาขาวิชาภาษาอังกฤษ </t>
  </si>
  <si>
    <t xml:space="preserve">         คิดเป็นร้อยละ 4.41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</si>
</sst>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sz val="14"/>
      <name val="TH SarabunPSK"/>
      <family val="2"/>
    </font>
    <font>
      <b/>
      <sz val="10"/>
      <color rgb="FF000000"/>
      <name val="TH SarabunPSK"/>
      <family val="2"/>
    </font>
    <font>
      <sz val="11"/>
      <color rgb="FFFF0000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5" fillId="0" borderId="0" xfId="0" applyFont="1" applyAlignment="1"/>
    <xf numFmtId="0" fontId="11" fillId="5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2" fontId="10" fillId="0" borderId="0" xfId="0" applyNumberFormat="1" applyFont="1" applyAlignment="1">
      <alignment wrapText="1"/>
    </xf>
    <xf numFmtId="0" fontId="11" fillId="6" borderId="13" xfId="0" applyFont="1" applyFill="1" applyBorder="1" applyAlignment="1">
      <alignment wrapText="1"/>
    </xf>
    <xf numFmtId="2" fontId="10" fillId="6" borderId="13" xfId="0" applyNumberFormat="1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2" fontId="8" fillId="6" borderId="13" xfId="0" applyNumberFormat="1" applyFont="1" applyFill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6" borderId="13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4" fillId="4" borderId="13" xfId="0" applyFont="1" applyFill="1" applyBorder="1" applyAlignment="1">
      <alignment horizontal="center" wrapText="1"/>
    </xf>
    <xf numFmtId="0" fontId="24" fillId="5" borderId="13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right"/>
    </xf>
    <xf numFmtId="0" fontId="24" fillId="7" borderId="13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wrapText="1"/>
    </xf>
    <xf numFmtId="0" fontId="11" fillId="7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4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23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23" xfId="0" applyFont="1" applyBorder="1" applyAlignment="1"/>
    <xf numFmtId="0" fontId="5" fillId="0" borderId="0" xfId="0" applyFont="1" applyFill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23" xfId="0" applyFont="1" applyFill="1" applyBorder="1" applyAlignment="1"/>
    <xf numFmtId="0" fontId="2" fillId="0" borderId="0" xfId="0" applyFont="1" applyFill="1" applyAlignment="1">
      <alignment horizontal="center"/>
    </xf>
    <xf numFmtId="0" fontId="26" fillId="0" borderId="0" xfId="0" applyFont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indent="5"/>
    </xf>
    <xf numFmtId="0" fontId="11" fillId="8" borderId="13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23" fillId="8" borderId="13" xfId="0" applyFont="1" applyFill="1" applyBorder="1" applyAlignment="1">
      <alignment wrapText="1"/>
    </xf>
    <xf numFmtId="0" fontId="11" fillId="9" borderId="13" xfId="0" applyFont="1" applyFill="1" applyBorder="1" applyAlignment="1">
      <alignment wrapText="1"/>
    </xf>
    <xf numFmtId="0" fontId="24" fillId="10" borderId="13" xfId="0" applyFont="1" applyFill="1" applyBorder="1" applyAlignment="1">
      <alignment horizontal="center" wrapText="1"/>
    </xf>
    <xf numFmtId="0" fontId="11" fillId="10" borderId="13" xfId="0" applyFont="1" applyFill="1" applyBorder="1" applyAlignment="1">
      <alignment wrapText="1"/>
    </xf>
    <xf numFmtId="0" fontId="11" fillId="10" borderId="0" xfId="0" applyFont="1" applyFill="1" applyAlignment="1">
      <alignment wrapText="1"/>
    </xf>
    <xf numFmtId="2" fontId="11" fillId="6" borderId="13" xfId="0" applyNumberFormat="1" applyFont="1" applyFill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10" borderId="13" xfId="0" applyFont="1" applyFill="1" applyBorder="1" applyAlignment="1">
      <alignment vertical="top" wrapText="1"/>
    </xf>
    <xf numFmtId="0" fontId="11" fillId="5" borderId="13" xfId="0" applyFont="1" applyFill="1" applyBorder="1" applyAlignment="1">
      <alignment vertical="top" wrapText="1"/>
    </xf>
    <xf numFmtId="0" fontId="11" fillId="7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1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11" fillId="11" borderId="13" xfId="0" applyFont="1" applyFill="1" applyBorder="1" applyAlignment="1">
      <alignment wrapText="1"/>
    </xf>
    <xf numFmtId="0" fontId="1" fillId="8" borderId="13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23" fillId="9" borderId="13" xfId="0" applyFont="1" applyFill="1" applyBorder="1" applyAlignment="1">
      <alignment wrapText="1"/>
    </xf>
    <xf numFmtId="0" fontId="2" fillId="0" borderId="23" xfId="0" applyFont="1" applyBorder="1" applyAlignment="1">
      <alignment horizontal="left"/>
    </xf>
    <xf numFmtId="0" fontId="27" fillId="0" borderId="13" xfId="0" applyFont="1" applyBorder="1" applyAlignment="1">
      <alignment horizontal="center" wrapText="1"/>
    </xf>
    <xf numFmtId="0" fontId="1" fillId="0" borderId="26" xfId="0" applyFont="1" applyBorder="1"/>
    <xf numFmtId="0" fontId="1" fillId="0" borderId="14" xfId="0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/>
    <xf numFmtId="0" fontId="28" fillId="0" borderId="0" xfId="0" applyFo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8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8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26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34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41</xdr:row>
      <xdr:rowOff>0</xdr:rowOff>
    </xdr:from>
    <xdr:ext cx="361125" cy="271356"/>
    <xdr:sp macro="" textlink="">
      <xdr:nvSpPr>
        <xdr:cNvPr id="13" name="TextBox 12"/>
        <xdr:cNvSpPr txBox="1"/>
      </xdr:nvSpPr>
      <xdr:spPr>
        <a:xfrm>
          <a:off x="450850" y="12334875"/>
          <a:ext cx="361125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 </a:t>
          </a:r>
          <a:endParaRPr lang="en-US" sz="1100"/>
        </a:p>
      </xdr:txBody>
    </xdr:sp>
    <xdr:clientData/>
  </xdr:oneCellAnchor>
  <xdr:oneCellAnchor>
    <xdr:from>
      <xdr:col>0</xdr:col>
      <xdr:colOff>559594</xdr:colOff>
      <xdr:row>27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21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22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25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26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27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38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39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40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</xdr:row>
          <xdr:rowOff>171450</xdr:rowOff>
        </xdr:from>
        <xdr:to>
          <xdr:col>6</xdr:col>
          <xdr:colOff>266700</xdr:colOff>
          <xdr:row>3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2"/>
  <sheetViews>
    <sheetView topLeftCell="A342" zoomScale="150" zoomScaleNormal="150" workbookViewId="0">
      <selection activeCell="B351" sqref="B351"/>
    </sheetView>
  </sheetViews>
  <sheetFormatPr defaultColWidth="15" defaultRowHeight="24"/>
  <cols>
    <col min="1" max="1" width="4.42578125" style="17" bestFit="1" customWidth="1"/>
    <col min="2" max="2" width="52.140625" style="17" customWidth="1"/>
    <col min="3" max="3" width="37" style="17" customWidth="1"/>
    <col min="4" max="4" width="7" style="17" customWidth="1"/>
    <col min="5" max="5" width="7.7109375" style="17" bestFit="1" customWidth="1"/>
    <col min="6" max="6" width="5.7109375" style="17" bestFit="1" customWidth="1"/>
    <col min="7" max="7" width="8.42578125" style="17" customWidth="1"/>
    <col min="8" max="8" width="7" style="17" customWidth="1"/>
    <col min="9" max="9" width="9" style="17" customWidth="1"/>
    <col min="10" max="10" width="8.140625" style="17" bestFit="1" customWidth="1"/>
    <col min="11" max="11" width="7.42578125" style="17" bestFit="1" customWidth="1"/>
    <col min="12" max="12" width="10.28515625" style="17" customWidth="1"/>
    <col min="13" max="14" width="5.140625" style="95" bestFit="1" customWidth="1"/>
    <col min="15" max="15" width="5.5703125" style="95" bestFit="1" customWidth="1"/>
    <col min="16" max="22" width="5.140625" style="17" bestFit="1" customWidth="1"/>
    <col min="23" max="24" width="6.28515625" style="20" bestFit="1" customWidth="1"/>
    <col min="25" max="26" width="6.28515625" style="148" bestFit="1" customWidth="1"/>
    <col min="27" max="27" width="5.140625" style="69" bestFit="1" customWidth="1"/>
    <col min="28" max="28" width="5.140625" style="69" customWidth="1"/>
    <col min="29" max="31" width="5.140625" style="106" bestFit="1" customWidth="1"/>
    <col min="32" max="33" width="5.140625" style="17" bestFit="1" customWidth="1"/>
    <col min="34" max="16384" width="15" style="17"/>
  </cols>
  <sheetData>
    <row r="1" spans="1:31" s="97" customFormat="1" ht="55.5">
      <c r="B1" s="97" t="s">
        <v>0</v>
      </c>
      <c r="C1" s="97" t="s">
        <v>1</v>
      </c>
      <c r="D1" s="97" t="s">
        <v>2</v>
      </c>
      <c r="E1" s="97" t="s">
        <v>3</v>
      </c>
      <c r="F1" s="97" t="s">
        <v>0</v>
      </c>
      <c r="G1" s="97" t="s">
        <v>4</v>
      </c>
      <c r="H1" s="97" t="s">
        <v>47</v>
      </c>
      <c r="I1" s="97" t="s">
        <v>65</v>
      </c>
      <c r="J1" s="185" t="s">
        <v>170</v>
      </c>
      <c r="K1" s="97" t="s">
        <v>5</v>
      </c>
      <c r="L1" s="97" t="s">
        <v>145</v>
      </c>
      <c r="M1" s="98">
        <v>1.1000000000000001</v>
      </c>
      <c r="N1" s="98">
        <v>1.2</v>
      </c>
      <c r="O1" s="98">
        <v>1.3</v>
      </c>
      <c r="P1" s="99">
        <v>2.1</v>
      </c>
      <c r="Q1" s="99">
        <v>2.2000000000000002</v>
      </c>
      <c r="R1" s="100">
        <v>3.1</v>
      </c>
      <c r="S1" s="100">
        <v>3.2</v>
      </c>
      <c r="T1" s="100">
        <v>3.3</v>
      </c>
      <c r="U1" s="100">
        <v>3.4</v>
      </c>
      <c r="V1" s="100">
        <v>3.5</v>
      </c>
      <c r="W1" s="101" t="s">
        <v>6</v>
      </c>
      <c r="X1" s="101" t="s">
        <v>48</v>
      </c>
      <c r="Y1" s="146" t="s">
        <v>7</v>
      </c>
      <c r="Z1" s="146" t="s">
        <v>49</v>
      </c>
      <c r="AA1" s="102">
        <v>4.3</v>
      </c>
      <c r="AB1" s="102">
        <v>4.4000000000000004</v>
      </c>
      <c r="AC1" s="104">
        <v>5.0999999999999996</v>
      </c>
      <c r="AD1" s="104">
        <v>5.2</v>
      </c>
      <c r="AE1" s="104">
        <v>5.3</v>
      </c>
    </row>
    <row r="2" spans="1:31" s="87" customFormat="1">
      <c r="A2" s="87">
        <v>1</v>
      </c>
      <c r="B2" s="87" t="s">
        <v>8</v>
      </c>
      <c r="C2" s="87" t="s">
        <v>169</v>
      </c>
      <c r="D2" s="87">
        <v>1</v>
      </c>
      <c r="E2" s="87">
        <v>0</v>
      </c>
      <c r="F2" s="87">
        <v>0</v>
      </c>
      <c r="G2" s="87">
        <v>0</v>
      </c>
      <c r="H2" s="87">
        <v>0</v>
      </c>
      <c r="I2" s="87">
        <v>0</v>
      </c>
      <c r="J2" s="87">
        <v>1</v>
      </c>
      <c r="K2" s="87">
        <v>0</v>
      </c>
      <c r="L2" s="87">
        <v>0</v>
      </c>
      <c r="M2" s="93">
        <v>4</v>
      </c>
      <c r="N2" s="93">
        <v>4</v>
      </c>
      <c r="O2" s="93">
        <v>4</v>
      </c>
      <c r="P2" s="88">
        <v>4</v>
      </c>
      <c r="Q2" s="88">
        <v>4</v>
      </c>
      <c r="R2" s="89">
        <v>4</v>
      </c>
      <c r="S2" s="89">
        <v>4</v>
      </c>
      <c r="T2" s="89">
        <v>3</v>
      </c>
      <c r="U2" s="89">
        <v>4</v>
      </c>
      <c r="V2" s="89">
        <v>4</v>
      </c>
      <c r="W2" s="90">
        <v>3</v>
      </c>
      <c r="X2" s="90">
        <v>3</v>
      </c>
      <c r="Y2" s="147">
        <v>4</v>
      </c>
      <c r="Z2" s="147">
        <v>4</v>
      </c>
      <c r="AA2" s="91">
        <v>5</v>
      </c>
      <c r="AB2" s="91">
        <v>5</v>
      </c>
      <c r="AC2" s="105">
        <v>5</v>
      </c>
      <c r="AD2" s="105">
        <v>5</v>
      </c>
      <c r="AE2" s="105">
        <v>5</v>
      </c>
    </row>
    <row r="3" spans="1:31" s="87" customFormat="1">
      <c r="A3" s="87">
        <v>2</v>
      </c>
      <c r="B3" s="87" t="s">
        <v>50</v>
      </c>
      <c r="C3" s="87" t="s">
        <v>201</v>
      </c>
      <c r="D3" s="87">
        <v>1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0</v>
      </c>
      <c r="L3" s="87">
        <v>0</v>
      </c>
      <c r="M3" s="93">
        <v>4</v>
      </c>
      <c r="N3" s="93">
        <v>5</v>
      </c>
      <c r="O3" s="93">
        <v>5</v>
      </c>
      <c r="P3" s="88">
        <v>5</v>
      </c>
      <c r="Q3" s="88">
        <v>5</v>
      </c>
      <c r="R3" s="89">
        <v>4</v>
      </c>
      <c r="S3" s="89">
        <v>4</v>
      </c>
      <c r="T3" s="89">
        <v>4</v>
      </c>
      <c r="U3" s="89">
        <v>4</v>
      </c>
      <c r="V3" s="89">
        <v>4</v>
      </c>
      <c r="W3" s="90">
        <v>4</v>
      </c>
      <c r="X3" s="90">
        <v>3</v>
      </c>
      <c r="Y3" s="147">
        <v>3</v>
      </c>
      <c r="Z3" s="147">
        <v>3</v>
      </c>
      <c r="AA3" s="91">
        <v>5</v>
      </c>
      <c r="AB3" s="91">
        <v>5</v>
      </c>
      <c r="AC3" s="105">
        <v>5</v>
      </c>
      <c r="AD3" s="105">
        <v>4</v>
      </c>
      <c r="AE3" s="105">
        <v>4</v>
      </c>
    </row>
    <row r="4" spans="1:31" s="87" customFormat="1">
      <c r="A4" s="87">
        <v>3</v>
      </c>
      <c r="B4" s="87" t="s">
        <v>50</v>
      </c>
      <c r="C4" s="87" t="s">
        <v>54</v>
      </c>
      <c r="D4" s="87">
        <v>0</v>
      </c>
      <c r="E4" s="87">
        <v>0</v>
      </c>
      <c r="F4" s="87">
        <v>0</v>
      </c>
      <c r="G4" s="87">
        <v>0</v>
      </c>
      <c r="H4" s="87">
        <v>1</v>
      </c>
      <c r="I4" s="87">
        <v>0</v>
      </c>
      <c r="J4" s="87">
        <v>0</v>
      </c>
      <c r="K4" s="87">
        <v>0</v>
      </c>
      <c r="L4" s="87">
        <v>0</v>
      </c>
      <c r="M4" s="93">
        <v>5</v>
      </c>
      <c r="N4" s="93">
        <v>5</v>
      </c>
      <c r="O4" s="93">
        <v>5</v>
      </c>
      <c r="P4" s="88">
        <v>5</v>
      </c>
      <c r="Q4" s="88">
        <v>5</v>
      </c>
      <c r="R4" s="89">
        <v>5</v>
      </c>
      <c r="S4" s="89">
        <v>5</v>
      </c>
      <c r="T4" s="89">
        <v>5</v>
      </c>
      <c r="U4" s="89">
        <v>5</v>
      </c>
      <c r="V4" s="89">
        <v>5</v>
      </c>
      <c r="W4" s="90">
        <v>5</v>
      </c>
      <c r="X4" s="90">
        <v>5</v>
      </c>
      <c r="Y4" s="147">
        <v>5</v>
      </c>
      <c r="Z4" s="147">
        <v>5</v>
      </c>
      <c r="AA4" s="91">
        <v>5</v>
      </c>
      <c r="AB4" s="91">
        <v>5</v>
      </c>
      <c r="AC4" s="105">
        <v>5</v>
      </c>
      <c r="AD4" s="105">
        <v>5</v>
      </c>
      <c r="AE4" s="105">
        <v>5</v>
      </c>
    </row>
    <row r="5" spans="1:31" s="87" customFormat="1">
      <c r="A5" s="87">
        <v>4</v>
      </c>
      <c r="B5" s="87" t="s">
        <v>8</v>
      </c>
      <c r="C5" s="87" t="s">
        <v>142</v>
      </c>
      <c r="D5" s="87">
        <v>1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93">
        <v>5</v>
      </c>
      <c r="N5" s="93">
        <v>5</v>
      </c>
      <c r="O5" s="93">
        <v>4</v>
      </c>
      <c r="P5" s="88">
        <v>5</v>
      </c>
      <c r="Q5" s="88">
        <v>5</v>
      </c>
      <c r="R5" s="89">
        <v>5</v>
      </c>
      <c r="S5" s="89">
        <v>5</v>
      </c>
      <c r="T5" s="89">
        <v>5</v>
      </c>
      <c r="U5" s="89">
        <v>5</v>
      </c>
      <c r="V5" s="89">
        <v>5</v>
      </c>
      <c r="W5" s="90">
        <v>3</v>
      </c>
      <c r="X5" s="90">
        <v>3</v>
      </c>
      <c r="Y5" s="147">
        <v>5</v>
      </c>
      <c r="Z5" s="147">
        <v>5</v>
      </c>
      <c r="AA5" s="91">
        <v>5</v>
      </c>
      <c r="AB5" s="91">
        <v>5</v>
      </c>
      <c r="AC5" s="105">
        <v>4</v>
      </c>
      <c r="AD5" s="105">
        <v>5</v>
      </c>
      <c r="AE5" s="105">
        <v>5</v>
      </c>
    </row>
    <row r="6" spans="1:31" s="87" customFormat="1">
      <c r="A6" s="87">
        <v>5</v>
      </c>
      <c r="B6" s="87" t="s">
        <v>8</v>
      </c>
      <c r="C6" s="87" t="s">
        <v>171</v>
      </c>
      <c r="D6" s="87">
        <v>0</v>
      </c>
      <c r="E6" s="87">
        <v>0</v>
      </c>
      <c r="F6" s="87">
        <v>0</v>
      </c>
      <c r="G6" s="87">
        <v>1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93">
        <v>3</v>
      </c>
      <c r="N6" s="93">
        <v>4</v>
      </c>
      <c r="O6" s="93">
        <v>1</v>
      </c>
      <c r="P6" s="88">
        <v>4</v>
      </c>
      <c r="Q6" s="88">
        <v>4</v>
      </c>
      <c r="R6" s="89">
        <v>4</v>
      </c>
      <c r="S6" s="89">
        <v>2</v>
      </c>
      <c r="T6" s="89">
        <v>3</v>
      </c>
      <c r="U6" s="89">
        <v>4</v>
      </c>
      <c r="V6" s="89">
        <v>4</v>
      </c>
      <c r="W6" s="90">
        <v>2</v>
      </c>
      <c r="X6" s="90">
        <v>2</v>
      </c>
      <c r="Y6" s="147">
        <v>4</v>
      </c>
      <c r="Z6" s="147">
        <v>4</v>
      </c>
      <c r="AA6" s="91">
        <v>4</v>
      </c>
      <c r="AB6" s="91">
        <v>5</v>
      </c>
      <c r="AC6" s="105">
        <v>4</v>
      </c>
      <c r="AD6" s="105">
        <v>4</v>
      </c>
      <c r="AE6" s="105">
        <v>4</v>
      </c>
    </row>
    <row r="7" spans="1:31" s="87" customFormat="1">
      <c r="A7" s="87">
        <v>6</v>
      </c>
      <c r="B7" s="87" t="s">
        <v>50</v>
      </c>
      <c r="C7" s="87" t="s">
        <v>9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93">
        <v>5</v>
      </c>
      <c r="N7" s="93">
        <v>3</v>
      </c>
      <c r="O7" s="93">
        <v>5</v>
      </c>
      <c r="P7" s="88">
        <v>5</v>
      </c>
      <c r="Q7" s="88">
        <v>5</v>
      </c>
      <c r="R7" s="89">
        <v>5</v>
      </c>
      <c r="S7" s="89">
        <v>5</v>
      </c>
      <c r="T7" s="89">
        <v>5</v>
      </c>
      <c r="U7" s="89">
        <v>5</v>
      </c>
      <c r="V7" s="89">
        <v>5</v>
      </c>
      <c r="W7" s="90">
        <v>5</v>
      </c>
      <c r="X7" s="90">
        <v>5</v>
      </c>
      <c r="Y7" s="147">
        <v>5</v>
      </c>
      <c r="Z7" s="147">
        <v>5</v>
      </c>
      <c r="AA7" s="91">
        <v>5</v>
      </c>
      <c r="AB7" s="91">
        <v>5</v>
      </c>
      <c r="AC7" s="105">
        <v>5</v>
      </c>
      <c r="AD7" s="105">
        <v>5</v>
      </c>
      <c r="AE7" s="105">
        <v>5</v>
      </c>
    </row>
    <row r="8" spans="1:31" s="87" customFormat="1">
      <c r="A8" s="87">
        <v>7</v>
      </c>
      <c r="B8" s="87" t="s">
        <v>8</v>
      </c>
      <c r="C8" s="87" t="s">
        <v>125</v>
      </c>
      <c r="D8" s="87">
        <v>0</v>
      </c>
      <c r="E8" s="87">
        <v>0</v>
      </c>
      <c r="F8" s="87">
        <v>1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93">
        <v>5</v>
      </c>
      <c r="N8" s="93">
        <v>3</v>
      </c>
      <c r="O8" s="93">
        <v>3</v>
      </c>
      <c r="P8" s="88">
        <v>4</v>
      </c>
      <c r="Q8" s="88">
        <v>4</v>
      </c>
      <c r="R8" s="89">
        <v>4</v>
      </c>
      <c r="S8" s="89">
        <v>3</v>
      </c>
      <c r="T8" s="89">
        <v>5</v>
      </c>
      <c r="U8" s="89">
        <v>5</v>
      </c>
      <c r="V8" s="89">
        <v>4</v>
      </c>
      <c r="W8" s="90">
        <v>2</v>
      </c>
      <c r="X8" s="90">
        <v>2</v>
      </c>
      <c r="Y8" s="147">
        <v>4</v>
      </c>
      <c r="Z8" s="147">
        <v>4</v>
      </c>
      <c r="AA8" s="91">
        <v>4</v>
      </c>
      <c r="AB8" s="91">
        <v>5</v>
      </c>
      <c r="AC8" s="105">
        <v>5</v>
      </c>
      <c r="AD8" s="105">
        <v>5</v>
      </c>
      <c r="AE8" s="105">
        <v>5</v>
      </c>
    </row>
    <row r="9" spans="1:31" s="87" customFormat="1">
      <c r="A9" s="87">
        <v>8</v>
      </c>
      <c r="B9" s="87" t="s">
        <v>8</v>
      </c>
      <c r="C9" s="87" t="s">
        <v>54</v>
      </c>
      <c r="D9" s="87">
        <v>1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93">
        <v>4</v>
      </c>
      <c r="N9" s="93">
        <v>3</v>
      </c>
      <c r="O9" s="93">
        <v>4</v>
      </c>
      <c r="P9" s="88">
        <v>4</v>
      </c>
      <c r="Q9" s="88">
        <v>4</v>
      </c>
      <c r="R9" s="89">
        <v>3</v>
      </c>
      <c r="S9" s="89">
        <v>3</v>
      </c>
      <c r="T9" s="89">
        <v>4</v>
      </c>
      <c r="U9" s="89">
        <v>3</v>
      </c>
      <c r="V9" s="89">
        <v>3</v>
      </c>
      <c r="W9" s="90">
        <v>3</v>
      </c>
      <c r="X9" s="90">
        <v>3</v>
      </c>
      <c r="Y9" s="147">
        <v>3</v>
      </c>
      <c r="Z9" s="147">
        <v>3</v>
      </c>
      <c r="AA9" s="91">
        <v>3</v>
      </c>
      <c r="AB9" s="91">
        <v>5</v>
      </c>
      <c r="AC9" s="105">
        <v>3</v>
      </c>
      <c r="AD9" s="105">
        <v>3</v>
      </c>
      <c r="AE9" s="105">
        <v>3</v>
      </c>
    </row>
    <row r="10" spans="1:31" s="87" customFormat="1">
      <c r="A10" s="87">
        <v>9</v>
      </c>
      <c r="B10" s="87" t="s">
        <v>50</v>
      </c>
      <c r="C10" s="87" t="s">
        <v>125</v>
      </c>
      <c r="D10" s="87">
        <v>0</v>
      </c>
      <c r="E10" s="87">
        <v>0</v>
      </c>
      <c r="F10" s="87">
        <v>1</v>
      </c>
      <c r="G10" s="87">
        <v>0</v>
      </c>
      <c r="H10" s="87">
        <v>1</v>
      </c>
      <c r="I10" s="87">
        <v>1</v>
      </c>
      <c r="J10" s="87">
        <v>0</v>
      </c>
      <c r="K10" s="87">
        <v>0</v>
      </c>
      <c r="L10" s="87">
        <v>0</v>
      </c>
      <c r="M10" s="93">
        <v>4</v>
      </c>
      <c r="N10" s="93">
        <v>3</v>
      </c>
      <c r="O10" s="93">
        <v>3</v>
      </c>
      <c r="P10" s="88">
        <v>4</v>
      </c>
      <c r="Q10" s="88">
        <v>4</v>
      </c>
      <c r="R10" s="89">
        <v>2</v>
      </c>
      <c r="S10" s="89">
        <v>2</v>
      </c>
      <c r="T10" s="89">
        <v>3</v>
      </c>
      <c r="U10" s="89">
        <v>4</v>
      </c>
      <c r="V10" s="89">
        <v>4</v>
      </c>
      <c r="W10" s="90">
        <v>2</v>
      </c>
      <c r="X10" s="90">
        <v>2</v>
      </c>
      <c r="Y10" s="147">
        <v>3</v>
      </c>
      <c r="Z10" s="147">
        <v>3</v>
      </c>
      <c r="AA10" s="91">
        <v>4</v>
      </c>
      <c r="AB10" s="91">
        <v>5</v>
      </c>
      <c r="AC10" s="105">
        <v>2</v>
      </c>
      <c r="AD10" s="105">
        <v>2</v>
      </c>
      <c r="AE10" s="105">
        <v>3</v>
      </c>
    </row>
    <row r="11" spans="1:31" s="87" customFormat="1">
      <c r="A11" s="87">
        <v>10</v>
      </c>
      <c r="B11" s="87" t="s">
        <v>8</v>
      </c>
      <c r="C11" s="87" t="s">
        <v>172</v>
      </c>
      <c r="D11" s="87">
        <v>1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93">
        <v>3</v>
      </c>
      <c r="N11" s="93">
        <v>3</v>
      </c>
      <c r="O11" s="93">
        <v>1</v>
      </c>
      <c r="P11" s="88">
        <v>4</v>
      </c>
      <c r="Q11" s="88">
        <v>4</v>
      </c>
      <c r="R11" s="89">
        <v>2</v>
      </c>
      <c r="S11" s="89">
        <v>2</v>
      </c>
      <c r="T11" s="89">
        <v>4</v>
      </c>
      <c r="U11" s="89">
        <v>4</v>
      </c>
      <c r="V11" s="89">
        <v>3</v>
      </c>
      <c r="W11" s="90">
        <v>2</v>
      </c>
      <c r="X11" s="90">
        <v>1</v>
      </c>
      <c r="Y11" s="147">
        <v>1</v>
      </c>
      <c r="Z11" s="147">
        <v>3</v>
      </c>
      <c r="AA11" s="91">
        <v>3</v>
      </c>
      <c r="AB11" s="91">
        <v>5</v>
      </c>
      <c r="AC11" s="105">
        <v>4</v>
      </c>
      <c r="AD11" s="105">
        <v>4</v>
      </c>
      <c r="AE11" s="105">
        <v>4</v>
      </c>
    </row>
    <row r="12" spans="1:31" s="87" customFormat="1">
      <c r="A12" s="87">
        <v>11</v>
      </c>
      <c r="B12" s="87" t="s">
        <v>8</v>
      </c>
      <c r="C12" s="87" t="s">
        <v>54</v>
      </c>
      <c r="D12" s="87">
        <v>1</v>
      </c>
      <c r="E12" s="87">
        <v>0</v>
      </c>
      <c r="F12" s="87">
        <v>1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93">
        <v>5</v>
      </c>
      <c r="N12" s="93">
        <v>5</v>
      </c>
      <c r="O12" s="93">
        <v>5</v>
      </c>
      <c r="P12" s="88">
        <v>4</v>
      </c>
      <c r="Q12" s="88">
        <v>4</v>
      </c>
      <c r="R12" s="89">
        <v>5</v>
      </c>
      <c r="S12" s="89">
        <v>5</v>
      </c>
      <c r="T12" s="89">
        <v>5</v>
      </c>
      <c r="U12" s="89">
        <v>5</v>
      </c>
      <c r="V12" s="89">
        <v>5</v>
      </c>
      <c r="W12" s="90">
        <v>2</v>
      </c>
      <c r="X12" s="90">
        <v>2</v>
      </c>
      <c r="Y12" s="147">
        <v>5</v>
      </c>
      <c r="Z12" s="147">
        <v>5</v>
      </c>
      <c r="AA12" s="91">
        <v>5</v>
      </c>
      <c r="AB12" s="91">
        <v>5</v>
      </c>
      <c r="AC12" s="105">
        <v>5</v>
      </c>
      <c r="AD12" s="105">
        <v>5</v>
      </c>
      <c r="AE12" s="105">
        <v>5</v>
      </c>
    </row>
    <row r="13" spans="1:31" s="87" customFormat="1">
      <c r="A13" s="87">
        <v>12</v>
      </c>
      <c r="B13" s="87" t="s">
        <v>8</v>
      </c>
      <c r="C13" s="87" t="s">
        <v>9</v>
      </c>
      <c r="D13" s="87">
        <v>0</v>
      </c>
      <c r="E13" s="87">
        <v>1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93">
        <v>3</v>
      </c>
      <c r="N13" s="93">
        <v>1</v>
      </c>
      <c r="O13" s="93">
        <v>5</v>
      </c>
      <c r="P13" s="88">
        <v>5</v>
      </c>
      <c r="Q13" s="88">
        <v>5</v>
      </c>
      <c r="R13" s="89">
        <v>5</v>
      </c>
      <c r="S13" s="89">
        <v>5</v>
      </c>
      <c r="T13" s="89">
        <v>5</v>
      </c>
      <c r="U13" s="89">
        <v>5</v>
      </c>
      <c r="V13" s="89">
        <v>5</v>
      </c>
      <c r="W13" s="90">
        <v>3</v>
      </c>
      <c r="X13" s="90">
        <v>3</v>
      </c>
      <c r="Y13" s="147">
        <v>5</v>
      </c>
      <c r="Z13" s="147">
        <v>5</v>
      </c>
      <c r="AA13" s="91">
        <v>5</v>
      </c>
      <c r="AB13" s="91">
        <v>5</v>
      </c>
      <c r="AC13" s="105">
        <v>5</v>
      </c>
      <c r="AD13" s="105">
        <v>5</v>
      </c>
      <c r="AE13" s="105">
        <v>5</v>
      </c>
    </row>
    <row r="14" spans="1:31" s="87" customFormat="1">
      <c r="A14" s="87">
        <v>13</v>
      </c>
      <c r="B14" s="87" t="s">
        <v>8</v>
      </c>
      <c r="C14" s="87" t="s">
        <v>142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1</v>
      </c>
      <c r="K14" s="87">
        <v>0</v>
      </c>
      <c r="L14" s="87">
        <v>0</v>
      </c>
      <c r="M14" s="93">
        <v>4</v>
      </c>
      <c r="N14" s="93">
        <v>5</v>
      </c>
      <c r="O14" s="93">
        <v>4</v>
      </c>
      <c r="P14" s="88">
        <v>4</v>
      </c>
      <c r="Q14" s="88">
        <v>4</v>
      </c>
      <c r="R14" s="89">
        <v>5</v>
      </c>
      <c r="S14" s="89">
        <v>5</v>
      </c>
      <c r="T14" s="89">
        <v>5</v>
      </c>
      <c r="U14" s="89">
        <v>5</v>
      </c>
      <c r="V14" s="89">
        <v>5</v>
      </c>
      <c r="W14" s="90">
        <v>5</v>
      </c>
      <c r="X14" s="90">
        <v>5</v>
      </c>
      <c r="Y14" s="147">
        <v>5</v>
      </c>
      <c r="Z14" s="147">
        <v>5</v>
      </c>
      <c r="AA14" s="91">
        <v>5</v>
      </c>
      <c r="AB14" s="91">
        <v>5</v>
      </c>
      <c r="AC14" s="105">
        <v>5</v>
      </c>
      <c r="AD14" s="105">
        <v>5</v>
      </c>
      <c r="AE14" s="105">
        <v>5</v>
      </c>
    </row>
    <row r="15" spans="1:31" s="87" customFormat="1">
      <c r="A15" s="87">
        <v>14</v>
      </c>
      <c r="B15" s="87" t="s">
        <v>8</v>
      </c>
      <c r="C15" s="87" t="s">
        <v>9</v>
      </c>
      <c r="D15" s="87">
        <v>0</v>
      </c>
      <c r="E15" s="87">
        <v>1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93">
        <v>3</v>
      </c>
      <c r="N15" s="93">
        <v>1</v>
      </c>
      <c r="O15" s="93">
        <v>5</v>
      </c>
      <c r="P15" s="88">
        <v>5</v>
      </c>
      <c r="Q15" s="88">
        <v>5</v>
      </c>
      <c r="R15" s="89">
        <v>5</v>
      </c>
      <c r="S15" s="89">
        <v>5</v>
      </c>
      <c r="T15" s="89">
        <v>5</v>
      </c>
      <c r="U15" s="89">
        <v>5</v>
      </c>
      <c r="V15" s="89">
        <v>5</v>
      </c>
      <c r="W15" s="90">
        <v>3</v>
      </c>
      <c r="X15" s="90">
        <v>3</v>
      </c>
      <c r="Y15" s="147">
        <v>5</v>
      </c>
      <c r="Z15" s="147">
        <v>5</v>
      </c>
      <c r="AA15" s="91">
        <v>5</v>
      </c>
      <c r="AB15" s="91">
        <v>5</v>
      </c>
      <c r="AC15" s="105">
        <v>5</v>
      </c>
      <c r="AD15" s="105">
        <v>5</v>
      </c>
      <c r="AE15" s="105">
        <v>5</v>
      </c>
    </row>
    <row r="16" spans="1:31" s="87" customFormat="1">
      <c r="A16" s="87">
        <v>15</v>
      </c>
      <c r="B16" s="87" t="s">
        <v>8</v>
      </c>
      <c r="C16" s="87" t="s">
        <v>141</v>
      </c>
      <c r="D16" s="87">
        <v>0</v>
      </c>
      <c r="E16" s="87">
        <v>0</v>
      </c>
      <c r="F16" s="87">
        <v>1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93">
        <v>3</v>
      </c>
      <c r="N16" s="93">
        <v>2</v>
      </c>
      <c r="O16" s="93">
        <v>4</v>
      </c>
      <c r="P16" s="88">
        <v>4</v>
      </c>
      <c r="Q16" s="88">
        <v>4</v>
      </c>
      <c r="R16" s="89">
        <v>4</v>
      </c>
      <c r="S16" s="89">
        <v>4</v>
      </c>
      <c r="T16" s="89">
        <v>4</v>
      </c>
      <c r="U16" s="89">
        <v>4</v>
      </c>
      <c r="V16" s="89">
        <v>4</v>
      </c>
      <c r="W16" s="90">
        <v>4</v>
      </c>
      <c r="X16" s="90">
        <v>4</v>
      </c>
      <c r="Y16" s="147">
        <v>4</v>
      </c>
      <c r="Z16" s="147">
        <v>4</v>
      </c>
      <c r="AA16" s="91">
        <v>4</v>
      </c>
      <c r="AB16" s="91">
        <v>5</v>
      </c>
      <c r="AC16" s="105">
        <v>4</v>
      </c>
      <c r="AD16" s="105">
        <v>4</v>
      </c>
      <c r="AE16" s="105">
        <v>4</v>
      </c>
    </row>
    <row r="17" spans="1:31" s="87" customFormat="1">
      <c r="A17" s="87">
        <v>16</v>
      </c>
      <c r="B17" s="87" t="s">
        <v>8</v>
      </c>
      <c r="C17" s="87" t="s">
        <v>174</v>
      </c>
      <c r="D17" s="87">
        <v>0</v>
      </c>
      <c r="E17" s="87">
        <v>0</v>
      </c>
      <c r="F17" s="87">
        <v>0</v>
      </c>
      <c r="G17" s="87">
        <v>1</v>
      </c>
      <c r="H17" s="87">
        <v>1</v>
      </c>
      <c r="I17" s="87">
        <v>0</v>
      </c>
      <c r="J17" s="87">
        <v>0</v>
      </c>
      <c r="K17" s="87">
        <v>0</v>
      </c>
      <c r="L17" s="87">
        <v>0</v>
      </c>
      <c r="M17" s="93">
        <v>3</v>
      </c>
      <c r="N17" s="93">
        <v>3</v>
      </c>
      <c r="O17" s="93">
        <v>3</v>
      </c>
      <c r="P17" s="88">
        <v>4</v>
      </c>
      <c r="Q17" s="88">
        <v>4</v>
      </c>
      <c r="R17" s="89">
        <v>3</v>
      </c>
      <c r="S17" s="89">
        <v>4</v>
      </c>
      <c r="T17" s="89">
        <v>4</v>
      </c>
      <c r="U17" s="89">
        <v>4</v>
      </c>
      <c r="V17" s="89">
        <v>4</v>
      </c>
      <c r="W17" s="90">
        <v>3</v>
      </c>
      <c r="X17" s="90">
        <v>3</v>
      </c>
      <c r="Y17" s="147">
        <v>4</v>
      </c>
      <c r="Z17" s="147">
        <v>4</v>
      </c>
      <c r="AA17" s="91">
        <v>4</v>
      </c>
      <c r="AB17" s="91">
        <v>5</v>
      </c>
      <c r="AC17" s="105">
        <v>4</v>
      </c>
      <c r="AD17" s="105">
        <v>4</v>
      </c>
      <c r="AE17" s="105">
        <v>4</v>
      </c>
    </row>
    <row r="18" spans="1:31" s="87" customFormat="1">
      <c r="A18" s="87">
        <v>17</v>
      </c>
      <c r="B18" s="87" t="s">
        <v>8</v>
      </c>
      <c r="C18" s="87" t="s">
        <v>174</v>
      </c>
      <c r="D18" s="87">
        <v>1</v>
      </c>
      <c r="E18" s="87">
        <v>1</v>
      </c>
      <c r="F18" s="87">
        <v>1</v>
      </c>
      <c r="G18" s="87">
        <v>1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93">
        <v>4</v>
      </c>
      <c r="N18" s="93">
        <v>4</v>
      </c>
      <c r="O18" s="93">
        <v>3</v>
      </c>
      <c r="P18" s="88">
        <v>5</v>
      </c>
      <c r="Q18" s="88">
        <v>5</v>
      </c>
      <c r="R18" s="89">
        <v>5</v>
      </c>
      <c r="S18" s="89">
        <v>4</v>
      </c>
      <c r="T18" s="89">
        <v>5</v>
      </c>
      <c r="U18" s="89">
        <v>5</v>
      </c>
      <c r="V18" s="89">
        <v>4</v>
      </c>
      <c r="W18" s="90">
        <v>2</v>
      </c>
      <c r="X18" s="90">
        <v>3</v>
      </c>
      <c r="Y18" s="147">
        <v>4</v>
      </c>
      <c r="Z18" s="147">
        <v>4</v>
      </c>
      <c r="AA18" s="91">
        <v>5</v>
      </c>
      <c r="AB18" s="91">
        <v>5</v>
      </c>
      <c r="AC18" s="105">
        <v>4</v>
      </c>
      <c r="AD18" s="105">
        <v>5</v>
      </c>
      <c r="AE18" s="105">
        <v>5</v>
      </c>
    </row>
    <row r="19" spans="1:31" s="87" customFormat="1">
      <c r="A19" s="87">
        <v>18</v>
      </c>
      <c r="B19" s="87" t="s">
        <v>50</v>
      </c>
      <c r="C19" s="87" t="s">
        <v>150</v>
      </c>
      <c r="D19" s="87">
        <v>1</v>
      </c>
      <c r="E19" s="87">
        <v>0</v>
      </c>
      <c r="F19" s="87">
        <v>1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93">
        <v>1</v>
      </c>
      <c r="N19" s="93">
        <v>3</v>
      </c>
      <c r="O19" s="93">
        <v>4</v>
      </c>
      <c r="P19" s="88">
        <v>2</v>
      </c>
      <c r="Q19" s="88">
        <v>2</v>
      </c>
      <c r="R19" s="89">
        <v>4</v>
      </c>
      <c r="S19" s="89">
        <v>5</v>
      </c>
      <c r="T19" s="89">
        <v>5</v>
      </c>
      <c r="U19" s="89">
        <v>5</v>
      </c>
      <c r="V19" s="89">
        <v>5</v>
      </c>
      <c r="W19" s="90">
        <v>5</v>
      </c>
      <c r="X19" s="90">
        <v>5</v>
      </c>
      <c r="Y19" s="147">
        <v>4</v>
      </c>
      <c r="Z19" s="147">
        <v>4</v>
      </c>
      <c r="AA19" s="91">
        <v>4</v>
      </c>
      <c r="AB19" s="91">
        <v>5</v>
      </c>
      <c r="AC19" s="105">
        <v>5</v>
      </c>
      <c r="AD19" s="105">
        <v>4</v>
      </c>
      <c r="AE19" s="105">
        <v>5</v>
      </c>
    </row>
    <row r="20" spans="1:31" s="87" customFormat="1">
      <c r="A20" s="87">
        <v>19</v>
      </c>
      <c r="B20" s="87" t="s">
        <v>8</v>
      </c>
      <c r="C20" s="87" t="s">
        <v>174</v>
      </c>
      <c r="D20" s="87">
        <v>1</v>
      </c>
      <c r="E20" s="87">
        <v>0</v>
      </c>
      <c r="F20" s="87">
        <v>1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93">
        <v>3</v>
      </c>
      <c r="N20" s="93">
        <v>2</v>
      </c>
      <c r="O20" s="93">
        <v>3</v>
      </c>
      <c r="P20" s="88">
        <v>4</v>
      </c>
      <c r="Q20" s="88">
        <v>4</v>
      </c>
      <c r="R20" s="89">
        <v>4</v>
      </c>
      <c r="S20" s="89">
        <v>3</v>
      </c>
      <c r="T20" s="89">
        <v>4</v>
      </c>
      <c r="U20" s="89">
        <v>4</v>
      </c>
      <c r="V20" s="89">
        <v>4</v>
      </c>
      <c r="W20" s="90">
        <v>3</v>
      </c>
      <c r="X20" s="90">
        <v>3</v>
      </c>
      <c r="Y20" s="147">
        <v>4</v>
      </c>
      <c r="Z20" s="147">
        <v>4</v>
      </c>
      <c r="AA20" s="91">
        <v>5</v>
      </c>
      <c r="AB20" s="91">
        <v>5</v>
      </c>
      <c r="AC20" s="105">
        <v>5</v>
      </c>
      <c r="AD20" s="105">
        <v>5</v>
      </c>
      <c r="AE20" s="105">
        <v>5</v>
      </c>
    </row>
    <row r="21" spans="1:31" s="87" customFormat="1">
      <c r="A21" s="87">
        <v>20</v>
      </c>
      <c r="B21" s="87" t="s">
        <v>8</v>
      </c>
      <c r="C21" s="87" t="s">
        <v>85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93">
        <v>5</v>
      </c>
      <c r="N21" s="93">
        <v>5</v>
      </c>
      <c r="O21" s="93">
        <v>5</v>
      </c>
      <c r="P21" s="88">
        <v>5</v>
      </c>
      <c r="Q21" s="88">
        <v>5</v>
      </c>
      <c r="R21" s="89">
        <v>5</v>
      </c>
      <c r="S21" s="89">
        <v>5</v>
      </c>
      <c r="T21" s="89">
        <v>5</v>
      </c>
      <c r="U21" s="89">
        <v>5</v>
      </c>
      <c r="V21" s="89">
        <v>5</v>
      </c>
      <c r="W21" s="90">
        <v>5</v>
      </c>
      <c r="X21" s="90">
        <v>5</v>
      </c>
      <c r="Y21" s="147">
        <v>5</v>
      </c>
      <c r="Z21" s="147">
        <v>5</v>
      </c>
      <c r="AA21" s="91">
        <v>5</v>
      </c>
      <c r="AB21" s="91">
        <v>5</v>
      </c>
      <c r="AC21" s="105">
        <v>5</v>
      </c>
      <c r="AD21" s="105">
        <v>5</v>
      </c>
      <c r="AE21" s="105">
        <v>5</v>
      </c>
    </row>
    <row r="22" spans="1:31" s="87" customFormat="1">
      <c r="A22" s="87">
        <v>21</v>
      </c>
      <c r="B22" s="87" t="s">
        <v>8</v>
      </c>
      <c r="C22" s="87" t="s">
        <v>174</v>
      </c>
      <c r="D22" s="87">
        <v>0</v>
      </c>
      <c r="E22" s="87">
        <v>1</v>
      </c>
      <c r="F22" s="87">
        <v>0</v>
      </c>
      <c r="G22" s="87">
        <v>0</v>
      </c>
      <c r="H22" s="87">
        <v>1</v>
      </c>
      <c r="I22" s="87">
        <v>0</v>
      </c>
      <c r="J22" s="87">
        <v>0</v>
      </c>
      <c r="K22" s="87">
        <v>0</v>
      </c>
      <c r="L22" s="87">
        <v>0</v>
      </c>
      <c r="M22" s="93">
        <v>3</v>
      </c>
      <c r="N22" s="93">
        <v>4</v>
      </c>
      <c r="O22" s="93">
        <v>4</v>
      </c>
      <c r="P22" s="88">
        <v>4</v>
      </c>
      <c r="Q22" s="88">
        <v>4</v>
      </c>
      <c r="R22" s="89">
        <v>5</v>
      </c>
      <c r="S22" s="89">
        <v>3</v>
      </c>
      <c r="T22" s="89">
        <v>5</v>
      </c>
      <c r="U22" s="89">
        <v>5</v>
      </c>
      <c r="V22" s="89">
        <v>5</v>
      </c>
      <c r="W22" s="90">
        <v>3</v>
      </c>
      <c r="X22" s="90">
        <v>3</v>
      </c>
      <c r="Y22" s="147">
        <v>4</v>
      </c>
      <c r="Z22" s="147">
        <v>4</v>
      </c>
      <c r="AA22" s="91">
        <v>4</v>
      </c>
      <c r="AB22" s="91">
        <v>5</v>
      </c>
      <c r="AC22" s="105">
        <v>5</v>
      </c>
      <c r="AD22" s="105">
        <v>4</v>
      </c>
      <c r="AE22" s="105">
        <v>5</v>
      </c>
    </row>
    <row r="23" spans="1:31" s="87" customFormat="1">
      <c r="A23" s="87">
        <v>22</v>
      </c>
      <c r="B23" s="87" t="s">
        <v>8</v>
      </c>
      <c r="C23" s="87" t="s">
        <v>171</v>
      </c>
      <c r="D23" s="87">
        <v>0</v>
      </c>
      <c r="E23" s="87">
        <v>0</v>
      </c>
      <c r="F23" s="87">
        <v>1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93">
        <v>5</v>
      </c>
      <c r="N23" s="93">
        <v>3</v>
      </c>
      <c r="O23" s="93">
        <v>4</v>
      </c>
      <c r="P23" s="88">
        <v>4</v>
      </c>
      <c r="Q23" s="88">
        <v>4</v>
      </c>
      <c r="R23" s="89">
        <v>5</v>
      </c>
      <c r="S23" s="89">
        <v>5</v>
      </c>
      <c r="T23" s="89">
        <v>5</v>
      </c>
      <c r="U23" s="89">
        <v>4</v>
      </c>
      <c r="V23" s="89">
        <v>4</v>
      </c>
      <c r="W23" s="90">
        <v>2</v>
      </c>
      <c r="X23" s="90">
        <v>1</v>
      </c>
      <c r="Y23" s="147">
        <v>4</v>
      </c>
      <c r="Z23" s="147">
        <v>4</v>
      </c>
      <c r="AA23" s="91">
        <v>5</v>
      </c>
      <c r="AB23" s="91">
        <v>5</v>
      </c>
      <c r="AC23" s="105">
        <v>5</v>
      </c>
      <c r="AD23" s="105">
        <v>5</v>
      </c>
      <c r="AE23" s="105">
        <v>5</v>
      </c>
    </row>
    <row r="24" spans="1:31" s="87" customFormat="1">
      <c r="A24" s="87">
        <v>23</v>
      </c>
      <c r="B24" s="87" t="s">
        <v>8</v>
      </c>
      <c r="C24" s="87" t="s">
        <v>146</v>
      </c>
      <c r="D24" s="87">
        <v>1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93">
        <v>4</v>
      </c>
      <c r="N24" s="93">
        <v>4</v>
      </c>
      <c r="O24" s="93">
        <v>4</v>
      </c>
      <c r="P24" s="88">
        <v>5</v>
      </c>
      <c r="Q24" s="88">
        <v>5</v>
      </c>
      <c r="R24" s="89">
        <v>5</v>
      </c>
      <c r="S24" s="89">
        <v>5</v>
      </c>
      <c r="T24" s="89">
        <v>5</v>
      </c>
      <c r="U24" s="89">
        <v>5</v>
      </c>
      <c r="V24" s="89">
        <v>5</v>
      </c>
      <c r="W24" s="90">
        <v>5</v>
      </c>
      <c r="X24" s="90">
        <v>5</v>
      </c>
      <c r="Y24" s="147">
        <v>5</v>
      </c>
      <c r="Z24" s="147">
        <v>5</v>
      </c>
      <c r="AA24" s="91">
        <v>5</v>
      </c>
      <c r="AB24" s="91">
        <v>5</v>
      </c>
      <c r="AC24" s="105">
        <v>4</v>
      </c>
      <c r="AD24" s="105">
        <v>5</v>
      </c>
      <c r="AE24" s="105">
        <v>5</v>
      </c>
    </row>
    <row r="25" spans="1:31" s="87" customFormat="1">
      <c r="A25" s="87">
        <v>24</v>
      </c>
      <c r="B25" s="87" t="s">
        <v>8</v>
      </c>
      <c r="C25" s="87" t="s">
        <v>175</v>
      </c>
      <c r="D25" s="87">
        <v>1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93">
        <v>3</v>
      </c>
      <c r="N25" s="93">
        <v>4</v>
      </c>
      <c r="O25" s="93">
        <v>4</v>
      </c>
      <c r="P25" s="88">
        <v>5</v>
      </c>
      <c r="Q25" s="88">
        <v>5</v>
      </c>
      <c r="R25" s="89">
        <v>3</v>
      </c>
      <c r="S25" s="89">
        <v>3</v>
      </c>
      <c r="T25" s="89">
        <v>5</v>
      </c>
      <c r="U25" s="89">
        <v>5</v>
      </c>
      <c r="V25" s="89">
        <v>5</v>
      </c>
      <c r="W25" s="90">
        <v>2</v>
      </c>
      <c r="X25" s="90">
        <v>2</v>
      </c>
      <c r="Y25" s="147">
        <v>5</v>
      </c>
      <c r="Z25" s="147">
        <v>5</v>
      </c>
      <c r="AA25" s="91">
        <v>5</v>
      </c>
      <c r="AB25" s="91">
        <v>5</v>
      </c>
      <c r="AC25" s="105">
        <v>5</v>
      </c>
      <c r="AD25" s="105">
        <v>5</v>
      </c>
      <c r="AE25" s="105">
        <v>5</v>
      </c>
    </row>
    <row r="26" spans="1:31" s="87" customFormat="1">
      <c r="A26" s="87">
        <v>25</v>
      </c>
      <c r="B26" s="87" t="s">
        <v>8</v>
      </c>
      <c r="C26" s="87" t="s">
        <v>174</v>
      </c>
      <c r="D26" s="87">
        <v>1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93">
        <v>4</v>
      </c>
      <c r="N26" s="93">
        <v>4</v>
      </c>
      <c r="O26" s="93">
        <v>4</v>
      </c>
      <c r="P26" s="88">
        <v>4</v>
      </c>
      <c r="Q26" s="88">
        <v>4</v>
      </c>
      <c r="R26" s="89">
        <v>4</v>
      </c>
      <c r="S26" s="89">
        <v>3</v>
      </c>
      <c r="T26" s="89">
        <v>3</v>
      </c>
      <c r="U26" s="89">
        <v>4</v>
      </c>
      <c r="V26" s="89">
        <v>3</v>
      </c>
      <c r="W26" s="90">
        <v>4</v>
      </c>
      <c r="X26" s="90">
        <v>4</v>
      </c>
      <c r="Y26" s="147">
        <v>4</v>
      </c>
      <c r="Z26" s="147">
        <v>4</v>
      </c>
      <c r="AA26" s="91">
        <v>4</v>
      </c>
      <c r="AB26" s="91">
        <v>5</v>
      </c>
      <c r="AC26" s="105">
        <v>3</v>
      </c>
      <c r="AD26" s="105">
        <v>3</v>
      </c>
      <c r="AE26" s="105">
        <v>3</v>
      </c>
    </row>
    <row r="27" spans="1:31" s="87" customFormat="1">
      <c r="A27" s="87">
        <v>26</v>
      </c>
      <c r="B27" s="87" t="s">
        <v>50</v>
      </c>
      <c r="C27" s="87" t="s">
        <v>174</v>
      </c>
      <c r="D27" s="87">
        <v>1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93">
        <v>5</v>
      </c>
      <c r="N27" s="93">
        <v>5</v>
      </c>
      <c r="O27" s="93">
        <v>4</v>
      </c>
      <c r="P27" s="88">
        <v>5</v>
      </c>
      <c r="Q27" s="88">
        <v>5</v>
      </c>
      <c r="R27" s="89">
        <v>5</v>
      </c>
      <c r="S27" s="89">
        <v>3</v>
      </c>
      <c r="T27" s="89">
        <v>5</v>
      </c>
      <c r="U27" s="89">
        <v>5</v>
      </c>
      <c r="V27" s="89">
        <v>5</v>
      </c>
      <c r="W27" s="90">
        <v>3</v>
      </c>
      <c r="X27" s="90">
        <v>3</v>
      </c>
      <c r="Y27" s="147">
        <v>5</v>
      </c>
      <c r="Z27" s="147">
        <v>5</v>
      </c>
      <c r="AA27" s="91">
        <v>5</v>
      </c>
      <c r="AB27" s="91">
        <v>5</v>
      </c>
      <c r="AC27" s="105">
        <v>5</v>
      </c>
      <c r="AD27" s="105">
        <v>5</v>
      </c>
      <c r="AE27" s="105">
        <v>5</v>
      </c>
    </row>
    <row r="28" spans="1:31" s="87" customFormat="1">
      <c r="A28" s="87">
        <v>27</v>
      </c>
      <c r="B28" s="87" t="s">
        <v>50</v>
      </c>
      <c r="C28" s="87" t="s">
        <v>176</v>
      </c>
      <c r="D28" s="87">
        <v>1</v>
      </c>
      <c r="E28" s="87">
        <v>1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93">
        <v>5</v>
      </c>
      <c r="N28" s="93">
        <v>5</v>
      </c>
      <c r="O28" s="93">
        <v>4</v>
      </c>
      <c r="P28" s="88">
        <v>5</v>
      </c>
      <c r="Q28" s="88">
        <v>5</v>
      </c>
      <c r="R28" s="89">
        <v>5</v>
      </c>
      <c r="S28" s="89">
        <v>3</v>
      </c>
      <c r="T28" s="89">
        <v>5</v>
      </c>
      <c r="U28" s="89">
        <v>5</v>
      </c>
      <c r="V28" s="89">
        <v>5</v>
      </c>
      <c r="W28" s="90">
        <v>3</v>
      </c>
      <c r="X28" s="90">
        <v>3</v>
      </c>
      <c r="Y28" s="147">
        <v>4</v>
      </c>
      <c r="Z28" s="147">
        <v>5</v>
      </c>
      <c r="AA28" s="91">
        <v>5</v>
      </c>
      <c r="AB28" s="91">
        <v>5</v>
      </c>
      <c r="AC28" s="105">
        <v>4</v>
      </c>
      <c r="AD28" s="105">
        <v>4</v>
      </c>
      <c r="AE28" s="105">
        <v>4</v>
      </c>
    </row>
    <row r="29" spans="1:31" s="87" customFormat="1">
      <c r="A29" s="87">
        <v>28</v>
      </c>
      <c r="B29" s="87" t="s">
        <v>8</v>
      </c>
      <c r="C29" s="87" t="s">
        <v>177</v>
      </c>
      <c r="D29" s="87">
        <v>1</v>
      </c>
      <c r="E29" s="87">
        <v>0</v>
      </c>
      <c r="F29" s="87">
        <v>1</v>
      </c>
      <c r="G29" s="87">
        <v>0</v>
      </c>
      <c r="H29" s="87">
        <v>0</v>
      </c>
      <c r="I29" s="87">
        <v>0</v>
      </c>
      <c r="J29" s="87">
        <v>1</v>
      </c>
      <c r="K29" s="87">
        <v>0</v>
      </c>
      <c r="L29" s="87">
        <v>0</v>
      </c>
      <c r="M29" s="93">
        <v>4</v>
      </c>
      <c r="N29" s="93">
        <v>4</v>
      </c>
      <c r="O29" s="93">
        <v>3</v>
      </c>
      <c r="P29" s="88">
        <v>5</v>
      </c>
      <c r="Q29" s="88">
        <v>5</v>
      </c>
      <c r="R29" s="89">
        <v>5</v>
      </c>
      <c r="S29" s="89">
        <v>3</v>
      </c>
      <c r="T29" s="89">
        <v>4</v>
      </c>
      <c r="U29" s="89">
        <v>5</v>
      </c>
      <c r="V29" s="89">
        <v>4</v>
      </c>
      <c r="W29" s="90">
        <v>3</v>
      </c>
      <c r="X29" s="90">
        <v>4</v>
      </c>
      <c r="Y29" s="147">
        <v>5</v>
      </c>
      <c r="Z29" s="147">
        <v>5</v>
      </c>
      <c r="AA29" s="91">
        <v>5</v>
      </c>
      <c r="AB29" s="91">
        <v>5</v>
      </c>
      <c r="AC29" s="105">
        <v>5</v>
      </c>
      <c r="AD29" s="105">
        <v>5</v>
      </c>
      <c r="AE29" s="105">
        <v>5</v>
      </c>
    </row>
    <row r="30" spans="1:31" s="87" customFormat="1">
      <c r="A30" s="87">
        <v>29</v>
      </c>
      <c r="B30" s="87" t="s">
        <v>8</v>
      </c>
      <c r="C30" s="87" t="s">
        <v>177</v>
      </c>
      <c r="D30" s="87">
        <v>1</v>
      </c>
      <c r="E30" s="87">
        <v>1</v>
      </c>
      <c r="F30" s="87">
        <v>1</v>
      </c>
      <c r="G30" s="87">
        <v>0</v>
      </c>
      <c r="H30" s="87">
        <v>0</v>
      </c>
      <c r="I30" s="87">
        <v>0</v>
      </c>
      <c r="J30" s="87">
        <v>1</v>
      </c>
      <c r="K30" s="87">
        <v>0</v>
      </c>
      <c r="L30" s="87">
        <v>0</v>
      </c>
      <c r="M30" s="93">
        <v>4</v>
      </c>
      <c r="N30" s="93">
        <v>2</v>
      </c>
      <c r="O30" s="93">
        <v>2</v>
      </c>
      <c r="P30" s="88">
        <v>3</v>
      </c>
      <c r="Q30" s="88">
        <v>3</v>
      </c>
      <c r="R30" s="89">
        <v>3</v>
      </c>
      <c r="S30" s="89">
        <v>2</v>
      </c>
      <c r="T30" s="89">
        <v>4</v>
      </c>
      <c r="U30" s="89">
        <v>4</v>
      </c>
      <c r="V30" s="89">
        <v>4</v>
      </c>
      <c r="W30" s="90">
        <v>3</v>
      </c>
      <c r="X30" s="90">
        <v>3</v>
      </c>
      <c r="Y30" s="147">
        <v>4</v>
      </c>
      <c r="Z30" s="147">
        <v>4</v>
      </c>
      <c r="AA30" s="91">
        <v>4</v>
      </c>
      <c r="AB30" s="91">
        <v>5</v>
      </c>
      <c r="AC30" s="105">
        <v>4</v>
      </c>
      <c r="AD30" s="105">
        <v>4</v>
      </c>
      <c r="AE30" s="105">
        <v>4</v>
      </c>
    </row>
    <row r="31" spans="1:31" s="87" customFormat="1">
      <c r="A31" s="87">
        <v>30</v>
      </c>
      <c r="B31" s="87" t="s">
        <v>50</v>
      </c>
      <c r="C31" s="87" t="s">
        <v>176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1</v>
      </c>
      <c r="L31" s="87">
        <v>0</v>
      </c>
      <c r="M31" s="93">
        <v>4</v>
      </c>
      <c r="N31" s="93">
        <v>3</v>
      </c>
      <c r="O31" s="93">
        <v>2</v>
      </c>
      <c r="P31" s="88">
        <v>5</v>
      </c>
      <c r="Q31" s="88">
        <v>4</v>
      </c>
      <c r="R31" s="89">
        <v>4</v>
      </c>
      <c r="S31" s="89">
        <v>3</v>
      </c>
      <c r="T31" s="89">
        <v>4</v>
      </c>
      <c r="U31" s="89">
        <v>4</v>
      </c>
      <c r="V31" s="89">
        <v>4</v>
      </c>
      <c r="W31" s="90">
        <v>5</v>
      </c>
      <c r="X31" s="90">
        <v>4</v>
      </c>
      <c r="Y31" s="147">
        <v>5</v>
      </c>
      <c r="Z31" s="147">
        <v>4</v>
      </c>
      <c r="AA31" s="91">
        <v>4</v>
      </c>
      <c r="AB31" s="91">
        <v>5</v>
      </c>
      <c r="AC31" s="105">
        <v>5</v>
      </c>
      <c r="AD31" s="105">
        <v>4</v>
      </c>
      <c r="AE31" s="105">
        <v>4</v>
      </c>
    </row>
    <row r="32" spans="1:31" s="87" customFormat="1">
      <c r="A32" s="87">
        <v>31</v>
      </c>
      <c r="B32" s="87" t="s">
        <v>8</v>
      </c>
      <c r="C32" s="87" t="s">
        <v>181</v>
      </c>
      <c r="D32" s="87">
        <v>1</v>
      </c>
      <c r="E32" s="87">
        <v>0</v>
      </c>
      <c r="F32" s="87">
        <v>1</v>
      </c>
      <c r="G32" s="87">
        <v>0</v>
      </c>
      <c r="H32" s="87">
        <v>0</v>
      </c>
      <c r="I32" s="87">
        <v>0</v>
      </c>
      <c r="J32" s="87">
        <v>1</v>
      </c>
      <c r="K32" s="87">
        <v>0</v>
      </c>
      <c r="L32" s="87">
        <v>0</v>
      </c>
      <c r="M32" s="93">
        <v>4</v>
      </c>
      <c r="N32" s="93">
        <v>4</v>
      </c>
      <c r="O32" s="93">
        <v>3</v>
      </c>
      <c r="P32" s="88">
        <v>5</v>
      </c>
      <c r="Q32" s="88">
        <v>5</v>
      </c>
      <c r="R32" s="89">
        <v>3</v>
      </c>
      <c r="S32" s="89">
        <v>2</v>
      </c>
      <c r="T32" s="89">
        <v>2</v>
      </c>
      <c r="U32" s="89">
        <v>4</v>
      </c>
      <c r="V32" s="89">
        <v>4</v>
      </c>
      <c r="W32" s="90">
        <v>2</v>
      </c>
      <c r="X32" s="90">
        <v>2</v>
      </c>
      <c r="Y32" s="147">
        <v>3</v>
      </c>
      <c r="Z32" s="147">
        <v>3</v>
      </c>
      <c r="AA32" s="91">
        <v>5</v>
      </c>
      <c r="AB32" s="91">
        <v>5</v>
      </c>
      <c r="AC32" s="105">
        <v>3</v>
      </c>
      <c r="AD32" s="105">
        <v>3</v>
      </c>
      <c r="AE32" s="105">
        <v>4</v>
      </c>
    </row>
    <row r="33" spans="1:31" s="87" customFormat="1">
      <c r="A33" s="87">
        <v>32</v>
      </c>
      <c r="B33" s="87" t="s">
        <v>50</v>
      </c>
      <c r="C33" s="87" t="s">
        <v>182</v>
      </c>
      <c r="D33" s="87">
        <v>1</v>
      </c>
      <c r="E33" s="87">
        <v>1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93">
        <v>3</v>
      </c>
      <c r="N33" s="93">
        <v>3</v>
      </c>
      <c r="O33" s="93">
        <v>4</v>
      </c>
      <c r="P33" s="88">
        <v>4</v>
      </c>
      <c r="Q33" s="88">
        <v>4</v>
      </c>
      <c r="R33" s="89">
        <v>2</v>
      </c>
      <c r="S33" s="89">
        <v>3</v>
      </c>
      <c r="T33" s="89">
        <v>4</v>
      </c>
      <c r="U33" s="89">
        <v>4</v>
      </c>
      <c r="V33" s="89">
        <v>4</v>
      </c>
      <c r="W33" s="90">
        <v>4</v>
      </c>
      <c r="X33" s="90">
        <v>4</v>
      </c>
      <c r="Y33" s="147">
        <v>4</v>
      </c>
      <c r="Z33" s="147">
        <v>4</v>
      </c>
      <c r="AA33" s="91">
        <v>4</v>
      </c>
      <c r="AB33" s="91">
        <v>5</v>
      </c>
      <c r="AC33" s="105">
        <v>4</v>
      </c>
      <c r="AD33" s="105">
        <v>4</v>
      </c>
      <c r="AE33" s="105">
        <v>4</v>
      </c>
    </row>
    <row r="34" spans="1:31" s="87" customFormat="1">
      <c r="A34" s="87">
        <v>33</v>
      </c>
      <c r="B34" s="87" t="s">
        <v>8</v>
      </c>
      <c r="C34" s="87" t="s">
        <v>150</v>
      </c>
      <c r="D34" s="87">
        <v>1</v>
      </c>
      <c r="E34" s="87">
        <v>0</v>
      </c>
      <c r="F34" s="87">
        <v>0</v>
      </c>
      <c r="G34" s="87">
        <v>1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93">
        <v>4</v>
      </c>
      <c r="N34" s="93">
        <v>4</v>
      </c>
      <c r="O34" s="93">
        <v>4</v>
      </c>
      <c r="P34" s="88">
        <v>4</v>
      </c>
      <c r="Q34" s="88">
        <v>5</v>
      </c>
      <c r="R34" s="89">
        <v>4</v>
      </c>
      <c r="S34" s="89">
        <v>4</v>
      </c>
      <c r="T34" s="89">
        <v>4</v>
      </c>
      <c r="U34" s="89">
        <v>5</v>
      </c>
      <c r="V34" s="89">
        <v>4</v>
      </c>
      <c r="W34" s="90">
        <v>4</v>
      </c>
      <c r="X34" s="90">
        <v>4</v>
      </c>
      <c r="Y34" s="147">
        <v>5</v>
      </c>
      <c r="Z34" s="147">
        <v>5</v>
      </c>
      <c r="AA34" s="91">
        <v>5</v>
      </c>
      <c r="AB34" s="91">
        <v>5</v>
      </c>
      <c r="AC34" s="105">
        <v>5</v>
      </c>
      <c r="AD34" s="105">
        <v>5</v>
      </c>
      <c r="AE34" s="105">
        <v>5</v>
      </c>
    </row>
    <row r="35" spans="1:31" s="87" customFormat="1">
      <c r="A35" s="87">
        <v>34</v>
      </c>
      <c r="B35" s="87" t="s">
        <v>8</v>
      </c>
      <c r="C35" s="87" t="s">
        <v>54</v>
      </c>
      <c r="D35" s="87">
        <v>1</v>
      </c>
      <c r="E35" s="87">
        <v>0</v>
      </c>
      <c r="F35" s="87">
        <v>0</v>
      </c>
      <c r="G35" s="87">
        <v>0</v>
      </c>
      <c r="H35" s="87">
        <v>1</v>
      </c>
      <c r="I35" s="87">
        <v>0</v>
      </c>
      <c r="J35" s="87">
        <v>0</v>
      </c>
      <c r="K35" s="87">
        <v>0</v>
      </c>
      <c r="L35" s="87">
        <v>0</v>
      </c>
      <c r="M35" s="93">
        <v>5</v>
      </c>
      <c r="N35" s="93">
        <v>3</v>
      </c>
      <c r="O35" s="93">
        <v>4</v>
      </c>
      <c r="P35" s="88">
        <v>5</v>
      </c>
      <c r="Q35" s="88">
        <v>5</v>
      </c>
      <c r="R35" s="89">
        <v>4</v>
      </c>
      <c r="S35" s="89">
        <v>4</v>
      </c>
      <c r="T35" s="89">
        <v>4</v>
      </c>
      <c r="U35" s="89">
        <v>4</v>
      </c>
      <c r="V35" s="89">
        <v>4</v>
      </c>
      <c r="W35" s="90">
        <v>3</v>
      </c>
      <c r="X35" s="90">
        <v>3</v>
      </c>
      <c r="Y35" s="147">
        <v>5</v>
      </c>
      <c r="Z35" s="147">
        <v>5</v>
      </c>
      <c r="AA35" s="91">
        <v>5</v>
      </c>
      <c r="AB35" s="91">
        <v>5</v>
      </c>
      <c r="AC35" s="105">
        <v>5</v>
      </c>
      <c r="AD35" s="105">
        <v>5</v>
      </c>
      <c r="AE35" s="105">
        <v>5</v>
      </c>
    </row>
    <row r="36" spans="1:31" s="87" customFormat="1">
      <c r="A36" s="87">
        <v>35</v>
      </c>
      <c r="B36" s="87" t="s">
        <v>8</v>
      </c>
      <c r="C36" s="87" t="s">
        <v>183</v>
      </c>
      <c r="D36" s="87">
        <v>1</v>
      </c>
      <c r="E36" s="87">
        <v>0</v>
      </c>
      <c r="F36" s="87">
        <v>0</v>
      </c>
      <c r="G36" s="87">
        <v>1</v>
      </c>
      <c r="H36" s="87">
        <v>1</v>
      </c>
      <c r="I36" s="87">
        <v>0</v>
      </c>
      <c r="J36" s="87">
        <v>0</v>
      </c>
      <c r="K36" s="87">
        <v>0</v>
      </c>
      <c r="L36" s="87">
        <v>0</v>
      </c>
      <c r="M36" s="93">
        <v>3</v>
      </c>
      <c r="N36" s="93">
        <v>2</v>
      </c>
      <c r="O36" s="93">
        <v>3</v>
      </c>
      <c r="P36" s="88">
        <v>4</v>
      </c>
      <c r="Q36" s="88">
        <v>4</v>
      </c>
      <c r="R36" s="89">
        <v>5</v>
      </c>
      <c r="S36" s="89">
        <v>3</v>
      </c>
      <c r="T36" s="89">
        <v>4</v>
      </c>
      <c r="U36" s="89">
        <v>4</v>
      </c>
      <c r="V36" s="89">
        <v>4</v>
      </c>
      <c r="W36" s="90">
        <v>5</v>
      </c>
      <c r="X36" s="90">
        <v>5</v>
      </c>
      <c r="Y36" s="147">
        <v>4</v>
      </c>
      <c r="Z36" s="147">
        <v>4</v>
      </c>
      <c r="AA36" s="91">
        <v>4</v>
      </c>
      <c r="AB36" s="91">
        <v>5</v>
      </c>
      <c r="AC36" s="105">
        <v>4</v>
      </c>
      <c r="AD36" s="105">
        <v>4</v>
      </c>
      <c r="AE36" s="105">
        <v>4</v>
      </c>
    </row>
    <row r="37" spans="1:31" s="87" customFormat="1">
      <c r="A37" s="87">
        <v>36</v>
      </c>
      <c r="B37" s="87" t="s">
        <v>8</v>
      </c>
      <c r="C37" s="87" t="s">
        <v>141</v>
      </c>
      <c r="D37" s="87">
        <v>1</v>
      </c>
      <c r="E37" s="87">
        <v>1</v>
      </c>
      <c r="F37" s="87">
        <v>1</v>
      </c>
      <c r="G37" s="87">
        <v>0</v>
      </c>
      <c r="H37" s="87">
        <v>1</v>
      </c>
      <c r="I37" s="87">
        <v>0</v>
      </c>
      <c r="J37" s="87">
        <v>0</v>
      </c>
      <c r="K37" s="87">
        <v>0</v>
      </c>
      <c r="L37" s="87">
        <v>0</v>
      </c>
      <c r="M37" s="93">
        <v>5</v>
      </c>
      <c r="N37" s="93">
        <v>5</v>
      </c>
      <c r="O37" s="93">
        <v>5</v>
      </c>
      <c r="P37" s="88">
        <v>5</v>
      </c>
      <c r="Q37" s="88">
        <v>5</v>
      </c>
      <c r="R37" s="89">
        <v>3</v>
      </c>
      <c r="S37" s="89">
        <v>3</v>
      </c>
      <c r="T37" s="89">
        <v>4</v>
      </c>
      <c r="U37" s="89">
        <v>3</v>
      </c>
      <c r="V37" s="89">
        <v>3</v>
      </c>
      <c r="W37" s="90">
        <v>3</v>
      </c>
      <c r="X37" s="90">
        <v>3</v>
      </c>
      <c r="Y37" s="147">
        <v>4</v>
      </c>
      <c r="Z37" s="147">
        <v>4</v>
      </c>
      <c r="AA37" s="91">
        <v>4</v>
      </c>
      <c r="AB37" s="91">
        <v>5</v>
      </c>
      <c r="AC37" s="105">
        <v>3</v>
      </c>
      <c r="AD37" s="105">
        <v>3</v>
      </c>
      <c r="AE37" s="105">
        <v>4</v>
      </c>
    </row>
    <row r="38" spans="1:31" s="87" customFormat="1">
      <c r="A38" s="87">
        <v>37</v>
      </c>
      <c r="B38" s="87" t="s">
        <v>50</v>
      </c>
      <c r="C38" s="87" t="s">
        <v>150</v>
      </c>
      <c r="D38" s="87">
        <v>1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1</v>
      </c>
      <c r="K38" s="87">
        <v>0</v>
      </c>
      <c r="L38" s="87">
        <v>0</v>
      </c>
      <c r="M38" s="93">
        <v>4</v>
      </c>
      <c r="N38" s="93">
        <v>4</v>
      </c>
      <c r="O38" s="93">
        <v>4</v>
      </c>
      <c r="P38" s="88">
        <v>4</v>
      </c>
      <c r="Q38" s="88">
        <v>4</v>
      </c>
      <c r="R38" s="89">
        <v>4</v>
      </c>
      <c r="S38" s="89">
        <v>5</v>
      </c>
      <c r="T38" s="89">
        <v>5</v>
      </c>
      <c r="U38" s="89">
        <v>4</v>
      </c>
      <c r="V38" s="89">
        <v>4</v>
      </c>
      <c r="W38" s="90">
        <v>4</v>
      </c>
      <c r="X38" s="90">
        <v>4</v>
      </c>
      <c r="Y38" s="147">
        <v>5</v>
      </c>
      <c r="Z38" s="147">
        <v>5</v>
      </c>
      <c r="AA38" s="91">
        <v>5</v>
      </c>
      <c r="AB38" s="91">
        <v>5</v>
      </c>
      <c r="AC38" s="105">
        <v>5</v>
      </c>
      <c r="AD38" s="105">
        <v>5</v>
      </c>
      <c r="AE38" s="105">
        <v>5</v>
      </c>
    </row>
    <row r="39" spans="1:31" s="87" customFormat="1">
      <c r="A39" s="87">
        <v>38</v>
      </c>
      <c r="B39" s="87" t="s">
        <v>8</v>
      </c>
      <c r="C39" s="87" t="s">
        <v>84</v>
      </c>
      <c r="D39" s="87">
        <v>1</v>
      </c>
      <c r="E39" s="87">
        <v>0</v>
      </c>
      <c r="F39" s="87">
        <v>1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93">
        <v>5</v>
      </c>
      <c r="N39" s="93">
        <v>4</v>
      </c>
      <c r="O39" s="93">
        <v>4</v>
      </c>
      <c r="P39" s="88">
        <v>3</v>
      </c>
      <c r="Q39" s="88">
        <v>3</v>
      </c>
      <c r="R39" s="89">
        <v>3</v>
      </c>
      <c r="S39" s="89">
        <v>3</v>
      </c>
      <c r="T39" s="89">
        <v>3</v>
      </c>
      <c r="U39" s="89">
        <v>3</v>
      </c>
      <c r="V39" s="89">
        <v>3</v>
      </c>
      <c r="W39" s="90">
        <v>4</v>
      </c>
      <c r="X39" s="90">
        <v>4</v>
      </c>
      <c r="Y39" s="147">
        <v>4</v>
      </c>
      <c r="Z39" s="147">
        <v>4</v>
      </c>
      <c r="AA39" s="91">
        <v>4</v>
      </c>
      <c r="AB39" s="91">
        <v>5</v>
      </c>
      <c r="AC39" s="105">
        <v>4</v>
      </c>
      <c r="AD39" s="105">
        <v>4</v>
      </c>
      <c r="AE39" s="105">
        <v>4</v>
      </c>
    </row>
    <row r="40" spans="1:31" s="87" customFormat="1">
      <c r="A40" s="87">
        <v>39</v>
      </c>
      <c r="B40" s="87" t="s">
        <v>8</v>
      </c>
      <c r="C40" s="87" t="s">
        <v>84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93">
        <v>4</v>
      </c>
      <c r="N40" s="93">
        <v>4</v>
      </c>
      <c r="O40" s="93">
        <v>4</v>
      </c>
      <c r="P40" s="88">
        <v>4</v>
      </c>
      <c r="Q40" s="88">
        <v>4</v>
      </c>
      <c r="R40" s="89">
        <v>4</v>
      </c>
      <c r="S40" s="89">
        <v>5</v>
      </c>
      <c r="T40" s="89">
        <v>4</v>
      </c>
      <c r="U40" s="89">
        <v>4</v>
      </c>
      <c r="V40" s="89">
        <v>4</v>
      </c>
      <c r="W40" s="90">
        <v>3</v>
      </c>
      <c r="X40" s="90">
        <v>3</v>
      </c>
      <c r="Y40" s="147">
        <v>4</v>
      </c>
      <c r="Z40" s="147">
        <v>4</v>
      </c>
      <c r="AA40" s="91">
        <v>5</v>
      </c>
      <c r="AB40" s="91">
        <v>5</v>
      </c>
      <c r="AC40" s="105">
        <v>4</v>
      </c>
      <c r="AD40" s="105">
        <v>5</v>
      </c>
      <c r="AE40" s="105">
        <v>5</v>
      </c>
    </row>
    <row r="41" spans="1:31" s="87" customFormat="1">
      <c r="A41" s="87">
        <v>40</v>
      </c>
      <c r="B41" s="87" t="s">
        <v>8</v>
      </c>
      <c r="C41" s="87" t="s">
        <v>51</v>
      </c>
      <c r="D41" s="87">
        <v>1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93">
        <v>4</v>
      </c>
      <c r="N41" s="93">
        <v>4</v>
      </c>
      <c r="O41" s="93">
        <v>4</v>
      </c>
      <c r="P41" s="88">
        <v>4</v>
      </c>
      <c r="Q41" s="88">
        <v>4</v>
      </c>
      <c r="R41" s="89">
        <v>4</v>
      </c>
      <c r="S41" s="89">
        <v>4</v>
      </c>
      <c r="T41" s="89">
        <v>4</v>
      </c>
      <c r="U41" s="89">
        <v>4</v>
      </c>
      <c r="V41" s="89">
        <v>4</v>
      </c>
      <c r="W41" s="90">
        <v>4</v>
      </c>
      <c r="X41" s="90">
        <v>4</v>
      </c>
      <c r="Y41" s="147">
        <v>5</v>
      </c>
      <c r="Z41" s="147">
        <v>5</v>
      </c>
      <c r="AA41" s="91">
        <v>5</v>
      </c>
      <c r="AB41" s="91">
        <v>5</v>
      </c>
      <c r="AC41" s="105">
        <v>5</v>
      </c>
      <c r="AD41" s="105">
        <v>5</v>
      </c>
      <c r="AE41" s="105">
        <v>5</v>
      </c>
    </row>
    <row r="42" spans="1:31" s="87" customFormat="1">
      <c r="A42" s="87">
        <v>41</v>
      </c>
      <c r="B42" s="87" t="s">
        <v>8</v>
      </c>
      <c r="C42" s="87" t="s">
        <v>175</v>
      </c>
      <c r="D42" s="87">
        <v>0</v>
      </c>
      <c r="E42" s="87">
        <v>0</v>
      </c>
      <c r="F42" s="87">
        <v>1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93">
        <v>4</v>
      </c>
      <c r="N42" s="93">
        <v>4</v>
      </c>
      <c r="O42" s="93">
        <v>3</v>
      </c>
      <c r="P42" s="88">
        <v>4</v>
      </c>
      <c r="Q42" s="88">
        <v>4</v>
      </c>
      <c r="R42" s="89">
        <v>1</v>
      </c>
      <c r="S42" s="89">
        <v>4</v>
      </c>
      <c r="T42" s="89">
        <v>4</v>
      </c>
      <c r="U42" s="89">
        <v>4</v>
      </c>
      <c r="V42" s="89">
        <v>4</v>
      </c>
      <c r="W42" s="90">
        <v>3</v>
      </c>
      <c r="X42" s="90">
        <v>3</v>
      </c>
      <c r="Y42" s="147">
        <v>4</v>
      </c>
      <c r="Z42" s="147">
        <v>4</v>
      </c>
      <c r="AA42" s="91">
        <v>5</v>
      </c>
      <c r="AB42" s="91">
        <v>5</v>
      </c>
      <c r="AC42" s="105">
        <v>5</v>
      </c>
      <c r="AD42" s="105">
        <v>5</v>
      </c>
      <c r="AE42" s="105">
        <v>4</v>
      </c>
    </row>
    <row r="43" spans="1:31" s="87" customFormat="1">
      <c r="A43" s="87">
        <v>42</v>
      </c>
      <c r="B43" s="87" t="s">
        <v>8</v>
      </c>
      <c r="C43" s="87" t="s">
        <v>201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93">
        <v>4</v>
      </c>
      <c r="N43" s="93">
        <v>4</v>
      </c>
      <c r="O43" s="93">
        <v>4</v>
      </c>
      <c r="P43" s="88">
        <v>4</v>
      </c>
      <c r="Q43" s="88">
        <v>4</v>
      </c>
      <c r="R43" s="89">
        <v>4</v>
      </c>
      <c r="S43" s="89">
        <v>4</v>
      </c>
      <c r="T43" s="89">
        <v>4</v>
      </c>
      <c r="U43" s="89">
        <v>4</v>
      </c>
      <c r="V43" s="89">
        <v>4</v>
      </c>
      <c r="W43" s="90">
        <v>4</v>
      </c>
      <c r="X43" s="90">
        <v>4</v>
      </c>
      <c r="Y43" s="147">
        <v>4</v>
      </c>
      <c r="Z43" s="147">
        <v>4</v>
      </c>
      <c r="AA43" s="91">
        <v>4</v>
      </c>
      <c r="AB43" s="91">
        <v>5</v>
      </c>
      <c r="AC43" s="105">
        <v>4</v>
      </c>
      <c r="AD43" s="105">
        <v>4</v>
      </c>
      <c r="AE43" s="105">
        <v>4</v>
      </c>
    </row>
    <row r="44" spans="1:31" s="87" customFormat="1">
      <c r="A44" s="87">
        <v>43</v>
      </c>
      <c r="B44" s="87" t="s">
        <v>8</v>
      </c>
      <c r="C44" s="87" t="s">
        <v>201</v>
      </c>
      <c r="D44" s="87">
        <v>1</v>
      </c>
      <c r="E44" s="87">
        <v>0</v>
      </c>
      <c r="F44" s="87">
        <v>0</v>
      </c>
      <c r="G44" s="87">
        <v>1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93">
        <v>2</v>
      </c>
      <c r="N44" s="93">
        <v>3</v>
      </c>
      <c r="O44" s="93">
        <v>4</v>
      </c>
      <c r="P44" s="88">
        <v>5</v>
      </c>
      <c r="Q44" s="88">
        <v>5</v>
      </c>
      <c r="R44" s="89">
        <v>5</v>
      </c>
      <c r="S44" s="89">
        <v>5</v>
      </c>
      <c r="T44" s="89">
        <v>5</v>
      </c>
      <c r="U44" s="89">
        <v>5</v>
      </c>
      <c r="V44" s="89">
        <v>5</v>
      </c>
      <c r="W44" s="90">
        <v>4</v>
      </c>
      <c r="X44" s="90">
        <v>4</v>
      </c>
      <c r="Y44" s="147">
        <v>4</v>
      </c>
      <c r="Z44" s="147">
        <v>4</v>
      </c>
      <c r="AA44" s="91">
        <v>5</v>
      </c>
      <c r="AB44" s="91">
        <v>5</v>
      </c>
      <c r="AC44" s="105">
        <v>5</v>
      </c>
      <c r="AD44" s="105">
        <v>5</v>
      </c>
      <c r="AE44" s="105">
        <v>5</v>
      </c>
    </row>
    <row r="45" spans="1:31" s="87" customFormat="1">
      <c r="A45" s="87">
        <v>44</v>
      </c>
      <c r="B45" s="87" t="s">
        <v>8</v>
      </c>
      <c r="C45" s="87" t="s">
        <v>54</v>
      </c>
      <c r="D45" s="87">
        <v>1</v>
      </c>
      <c r="E45" s="87">
        <v>0</v>
      </c>
      <c r="F45" s="87">
        <v>1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93">
        <v>4</v>
      </c>
      <c r="N45" s="93">
        <v>4</v>
      </c>
      <c r="O45" s="93">
        <v>4</v>
      </c>
      <c r="P45" s="88">
        <v>4</v>
      </c>
      <c r="Q45" s="88">
        <v>4</v>
      </c>
      <c r="R45" s="89">
        <v>4</v>
      </c>
      <c r="S45" s="89">
        <v>4</v>
      </c>
      <c r="T45" s="89">
        <v>4</v>
      </c>
      <c r="U45" s="89">
        <v>4</v>
      </c>
      <c r="V45" s="89">
        <v>4</v>
      </c>
      <c r="W45" s="90">
        <v>4</v>
      </c>
      <c r="X45" s="90">
        <v>4</v>
      </c>
      <c r="Y45" s="147">
        <v>4</v>
      </c>
      <c r="Z45" s="147">
        <v>4</v>
      </c>
      <c r="AA45" s="91">
        <v>4</v>
      </c>
      <c r="AB45" s="91">
        <v>5</v>
      </c>
      <c r="AC45" s="105">
        <v>4</v>
      </c>
      <c r="AD45" s="105">
        <v>4</v>
      </c>
      <c r="AE45" s="105">
        <v>4</v>
      </c>
    </row>
    <row r="46" spans="1:31" s="87" customFormat="1">
      <c r="A46" s="87">
        <v>45</v>
      </c>
      <c r="B46" s="87" t="s">
        <v>8</v>
      </c>
      <c r="C46" s="87" t="s">
        <v>64</v>
      </c>
      <c r="D46" s="87">
        <v>1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93">
        <v>4</v>
      </c>
      <c r="N46" s="93">
        <v>4</v>
      </c>
      <c r="O46" s="93">
        <v>4</v>
      </c>
      <c r="P46" s="88">
        <v>4</v>
      </c>
      <c r="Q46" s="88">
        <v>4</v>
      </c>
      <c r="R46" s="89">
        <v>4</v>
      </c>
      <c r="S46" s="89">
        <v>4</v>
      </c>
      <c r="T46" s="89">
        <v>4</v>
      </c>
      <c r="U46" s="89">
        <v>4</v>
      </c>
      <c r="V46" s="89">
        <v>4</v>
      </c>
      <c r="W46" s="90">
        <v>5</v>
      </c>
      <c r="X46" s="90">
        <v>5</v>
      </c>
      <c r="Y46" s="147">
        <v>5</v>
      </c>
      <c r="Z46" s="147">
        <v>5</v>
      </c>
      <c r="AA46" s="91">
        <v>5</v>
      </c>
      <c r="AB46" s="91">
        <v>5</v>
      </c>
      <c r="AC46" s="105">
        <v>5</v>
      </c>
      <c r="AD46" s="105">
        <v>5</v>
      </c>
      <c r="AE46" s="105">
        <v>5</v>
      </c>
    </row>
    <row r="47" spans="1:31" s="87" customFormat="1">
      <c r="A47" s="87">
        <v>46</v>
      </c>
      <c r="B47" s="87" t="s">
        <v>8</v>
      </c>
      <c r="C47" s="87" t="s">
        <v>83</v>
      </c>
      <c r="D47" s="87">
        <v>1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93">
        <v>5</v>
      </c>
      <c r="N47" s="93">
        <v>5</v>
      </c>
      <c r="O47" s="93">
        <v>5</v>
      </c>
      <c r="P47" s="88">
        <v>5</v>
      </c>
      <c r="Q47" s="88">
        <v>5</v>
      </c>
      <c r="R47" s="89">
        <v>5</v>
      </c>
      <c r="S47" s="89">
        <v>5</v>
      </c>
      <c r="T47" s="89">
        <v>5</v>
      </c>
      <c r="U47" s="89">
        <v>5</v>
      </c>
      <c r="V47" s="89">
        <v>5</v>
      </c>
      <c r="W47" s="90">
        <v>5</v>
      </c>
      <c r="X47" s="90">
        <v>5</v>
      </c>
      <c r="Y47" s="147">
        <v>5</v>
      </c>
      <c r="Z47" s="147">
        <v>5</v>
      </c>
      <c r="AA47" s="91">
        <v>5</v>
      </c>
      <c r="AB47" s="91">
        <v>5</v>
      </c>
      <c r="AC47" s="105">
        <v>5</v>
      </c>
      <c r="AD47" s="105">
        <v>5</v>
      </c>
      <c r="AE47" s="105">
        <v>5</v>
      </c>
    </row>
    <row r="48" spans="1:31" s="87" customFormat="1">
      <c r="A48" s="87">
        <v>47</v>
      </c>
      <c r="B48" s="87" t="s">
        <v>8</v>
      </c>
      <c r="C48" s="87" t="s">
        <v>84</v>
      </c>
      <c r="D48" s="87">
        <v>1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93">
        <v>5</v>
      </c>
      <c r="N48" s="93">
        <v>4</v>
      </c>
      <c r="O48" s="93">
        <v>4</v>
      </c>
      <c r="P48" s="88">
        <v>4</v>
      </c>
      <c r="Q48" s="88">
        <v>4</v>
      </c>
      <c r="R48" s="89">
        <v>4</v>
      </c>
      <c r="S48" s="89">
        <v>4</v>
      </c>
      <c r="T48" s="89">
        <v>5</v>
      </c>
      <c r="U48" s="89">
        <v>4</v>
      </c>
      <c r="V48" s="89">
        <v>4</v>
      </c>
      <c r="W48" s="90">
        <v>2</v>
      </c>
      <c r="X48" s="90">
        <v>4</v>
      </c>
      <c r="Y48" s="147">
        <v>4</v>
      </c>
      <c r="Z48" s="147">
        <v>4</v>
      </c>
      <c r="AA48" s="91">
        <v>4</v>
      </c>
      <c r="AB48" s="91">
        <v>5</v>
      </c>
      <c r="AC48" s="105">
        <v>4</v>
      </c>
      <c r="AD48" s="105">
        <v>4</v>
      </c>
      <c r="AE48" s="105">
        <v>4</v>
      </c>
    </row>
    <row r="49" spans="1:31" s="87" customFormat="1">
      <c r="A49" s="87">
        <v>48</v>
      </c>
      <c r="B49" s="87" t="s">
        <v>50</v>
      </c>
      <c r="C49" s="87" t="s">
        <v>83</v>
      </c>
      <c r="D49" s="87">
        <v>1</v>
      </c>
      <c r="E49" s="87">
        <v>1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93">
        <v>5</v>
      </c>
      <c r="N49" s="93">
        <v>5</v>
      </c>
      <c r="O49" s="93">
        <v>5</v>
      </c>
      <c r="P49" s="88">
        <v>5</v>
      </c>
      <c r="Q49" s="88">
        <v>5</v>
      </c>
      <c r="R49" s="89">
        <v>5</v>
      </c>
      <c r="S49" s="89">
        <v>5</v>
      </c>
      <c r="T49" s="89">
        <v>5</v>
      </c>
      <c r="U49" s="89">
        <v>5</v>
      </c>
      <c r="V49" s="89">
        <v>5</v>
      </c>
      <c r="W49" s="90">
        <v>5</v>
      </c>
      <c r="X49" s="90">
        <v>5</v>
      </c>
      <c r="Y49" s="147">
        <v>5</v>
      </c>
      <c r="Z49" s="147">
        <v>5</v>
      </c>
      <c r="AA49" s="91">
        <v>5</v>
      </c>
      <c r="AB49" s="91">
        <v>5</v>
      </c>
      <c r="AC49" s="105">
        <v>5</v>
      </c>
      <c r="AD49" s="105">
        <v>5</v>
      </c>
      <c r="AE49" s="105">
        <v>5</v>
      </c>
    </row>
    <row r="50" spans="1:31" s="87" customFormat="1">
      <c r="A50" s="87">
        <v>49</v>
      </c>
      <c r="B50" s="87" t="s">
        <v>50</v>
      </c>
      <c r="C50" s="87" t="s">
        <v>83</v>
      </c>
      <c r="D50" s="87">
        <v>1</v>
      </c>
      <c r="E50" s="87">
        <v>1</v>
      </c>
      <c r="F50" s="87">
        <v>0</v>
      </c>
      <c r="G50" s="87">
        <v>1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93">
        <v>4</v>
      </c>
      <c r="N50" s="93">
        <v>2</v>
      </c>
      <c r="O50" s="93">
        <v>3</v>
      </c>
      <c r="P50" s="88">
        <v>3</v>
      </c>
      <c r="Q50" s="88">
        <v>3</v>
      </c>
      <c r="R50" s="89">
        <v>3</v>
      </c>
      <c r="S50" s="89">
        <v>3</v>
      </c>
      <c r="T50" s="89">
        <v>3</v>
      </c>
      <c r="U50" s="89">
        <v>4</v>
      </c>
      <c r="V50" s="89">
        <v>4</v>
      </c>
      <c r="W50" s="90">
        <v>3</v>
      </c>
      <c r="X50" s="90">
        <v>3</v>
      </c>
      <c r="Y50" s="147">
        <v>4</v>
      </c>
      <c r="Z50" s="147">
        <v>4</v>
      </c>
      <c r="AA50" s="91">
        <v>4</v>
      </c>
      <c r="AB50" s="91">
        <v>5</v>
      </c>
      <c r="AC50" s="105">
        <v>4</v>
      </c>
      <c r="AD50" s="105">
        <v>4</v>
      </c>
      <c r="AE50" s="105">
        <v>4</v>
      </c>
    </row>
    <row r="51" spans="1:31" s="87" customFormat="1">
      <c r="A51" s="87">
        <v>50</v>
      </c>
      <c r="B51" s="87" t="s">
        <v>8</v>
      </c>
      <c r="C51" s="87" t="s">
        <v>141</v>
      </c>
      <c r="D51" s="87">
        <v>0</v>
      </c>
      <c r="E51" s="87">
        <v>0</v>
      </c>
      <c r="F51" s="87">
        <v>1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93">
        <v>1</v>
      </c>
      <c r="N51" s="93">
        <v>1</v>
      </c>
      <c r="O51" s="93">
        <v>4</v>
      </c>
      <c r="P51" s="88">
        <v>5</v>
      </c>
      <c r="Q51" s="88">
        <v>5</v>
      </c>
      <c r="R51" s="89">
        <v>3</v>
      </c>
      <c r="S51" s="89">
        <v>2</v>
      </c>
      <c r="T51" s="89">
        <v>3</v>
      </c>
      <c r="U51" s="89">
        <v>4</v>
      </c>
      <c r="V51" s="89">
        <v>3</v>
      </c>
      <c r="W51" s="90">
        <v>1</v>
      </c>
      <c r="X51" s="90">
        <v>1</v>
      </c>
      <c r="Y51" s="147">
        <v>4</v>
      </c>
      <c r="Z51" s="147">
        <v>4</v>
      </c>
      <c r="AA51" s="91">
        <v>5</v>
      </c>
      <c r="AB51" s="91">
        <v>5</v>
      </c>
      <c r="AC51" s="105">
        <v>5</v>
      </c>
      <c r="AD51" s="105">
        <v>5</v>
      </c>
      <c r="AE51" s="105">
        <v>5</v>
      </c>
    </row>
    <row r="52" spans="1:31" s="87" customFormat="1">
      <c r="A52" s="87">
        <v>51</v>
      </c>
      <c r="B52" s="87" t="s">
        <v>8</v>
      </c>
      <c r="C52" s="87" t="s">
        <v>141</v>
      </c>
      <c r="D52" s="87">
        <v>1</v>
      </c>
      <c r="E52" s="87">
        <v>1</v>
      </c>
      <c r="F52" s="87">
        <v>1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93">
        <v>5</v>
      </c>
      <c r="N52" s="93">
        <v>2</v>
      </c>
      <c r="O52" s="93">
        <v>4</v>
      </c>
      <c r="P52" s="88">
        <v>4</v>
      </c>
      <c r="Q52" s="88">
        <v>4</v>
      </c>
      <c r="R52" s="89">
        <v>4</v>
      </c>
      <c r="S52" s="89">
        <v>4</v>
      </c>
      <c r="T52" s="89">
        <v>4</v>
      </c>
      <c r="U52" s="89">
        <v>4</v>
      </c>
      <c r="V52" s="89">
        <v>4</v>
      </c>
      <c r="W52" s="90">
        <v>2</v>
      </c>
      <c r="X52" s="90">
        <v>2</v>
      </c>
      <c r="Y52" s="147">
        <v>4</v>
      </c>
      <c r="Z52" s="147">
        <v>4</v>
      </c>
      <c r="AA52" s="91">
        <v>4</v>
      </c>
      <c r="AB52" s="91">
        <v>5</v>
      </c>
      <c r="AC52" s="105">
        <v>4</v>
      </c>
      <c r="AD52" s="105">
        <v>4</v>
      </c>
      <c r="AE52" s="105">
        <v>4</v>
      </c>
    </row>
    <row r="53" spans="1:31" s="87" customFormat="1">
      <c r="A53" s="87">
        <v>52</v>
      </c>
      <c r="B53" s="87" t="s">
        <v>8</v>
      </c>
      <c r="C53" s="87" t="s">
        <v>141</v>
      </c>
      <c r="D53" s="87">
        <v>0</v>
      </c>
      <c r="E53" s="87">
        <v>1</v>
      </c>
      <c r="F53" s="87">
        <v>0</v>
      </c>
      <c r="G53" s="87">
        <v>0</v>
      </c>
      <c r="H53" s="87">
        <v>0</v>
      </c>
      <c r="I53" s="87">
        <v>0</v>
      </c>
      <c r="J53" s="87">
        <v>1</v>
      </c>
      <c r="K53" s="87">
        <v>0</v>
      </c>
      <c r="L53" s="87">
        <v>0</v>
      </c>
      <c r="M53" s="93">
        <v>4</v>
      </c>
      <c r="N53" s="93">
        <v>2</v>
      </c>
      <c r="O53" s="93">
        <v>5</v>
      </c>
      <c r="P53" s="88">
        <v>5</v>
      </c>
      <c r="Q53" s="88">
        <v>5</v>
      </c>
      <c r="R53" s="89">
        <v>3</v>
      </c>
      <c r="S53" s="89">
        <v>3</v>
      </c>
      <c r="T53" s="89">
        <v>3</v>
      </c>
      <c r="U53" s="89">
        <v>5</v>
      </c>
      <c r="V53" s="89">
        <v>3</v>
      </c>
      <c r="W53" s="90">
        <v>2</v>
      </c>
      <c r="X53" s="90">
        <v>2</v>
      </c>
      <c r="Y53" s="147">
        <v>4</v>
      </c>
      <c r="Z53" s="147">
        <v>4</v>
      </c>
      <c r="AA53" s="91">
        <v>4</v>
      </c>
      <c r="AB53" s="91">
        <v>5</v>
      </c>
      <c r="AC53" s="105">
        <v>4</v>
      </c>
      <c r="AD53" s="105">
        <v>4</v>
      </c>
      <c r="AE53" s="105">
        <v>4</v>
      </c>
    </row>
    <row r="54" spans="1:31" s="87" customFormat="1">
      <c r="A54" s="87">
        <v>53</v>
      </c>
      <c r="B54" s="87" t="s">
        <v>8</v>
      </c>
      <c r="C54" s="87" t="s">
        <v>141</v>
      </c>
      <c r="D54" s="87">
        <v>1</v>
      </c>
      <c r="E54" s="87">
        <v>0</v>
      </c>
      <c r="F54" s="87">
        <v>1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93">
        <v>3</v>
      </c>
      <c r="N54" s="93">
        <v>2</v>
      </c>
      <c r="O54" s="93">
        <v>4</v>
      </c>
      <c r="P54" s="88">
        <v>4</v>
      </c>
      <c r="Q54" s="88">
        <v>4</v>
      </c>
      <c r="R54" s="89">
        <v>3</v>
      </c>
      <c r="S54" s="89">
        <v>2</v>
      </c>
      <c r="T54" s="89">
        <v>3</v>
      </c>
      <c r="U54" s="89">
        <v>3</v>
      </c>
      <c r="V54" s="89">
        <v>3</v>
      </c>
      <c r="W54" s="90">
        <v>4</v>
      </c>
      <c r="X54" s="90">
        <v>4</v>
      </c>
      <c r="Y54" s="147">
        <v>4</v>
      </c>
      <c r="Z54" s="147">
        <v>4</v>
      </c>
      <c r="AA54" s="91">
        <v>4</v>
      </c>
      <c r="AB54" s="91">
        <v>5</v>
      </c>
      <c r="AC54" s="105">
        <v>4</v>
      </c>
      <c r="AD54" s="105">
        <v>4</v>
      </c>
      <c r="AE54" s="105">
        <v>4</v>
      </c>
    </row>
    <row r="55" spans="1:31" s="87" customFormat="1">
      <c r="A55" s="87">
        <v>54</v>
      </c>
      <c r="B55" s="87" t="s">
        <v>50</v>
      </c>
      <c r="C55" s="87" t="s">
        <v>125</v>
      </c>
      <c r="D55" s="87">
        <v>1</v>
      </c>
      <c r="E55" s="87">
        <v>0</v>
      </c>
      <c r="F55" s="87">
        <v>1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93">
        <v>5</v>
      </c>
      <c r="N55" s="93">
        <v>5</v>
      </c>
      <c r="O55" s="93">
        <v>5</v>
      </c>
      <c r="P55" s="88">
        <v>5</v>
      </c>
      <c r="Q55" s="88">
        <v>5</v>
      </c>
      <c r="R55" s="89">
        <v>5</v>
      </c>
      <c r="S55" s="89">
        <v>3</v>
      </c>
      <c r="T55" s="89">
        <v>5</v>
      </c>
      <c r="U55" s="89">
        <v>5</v>
      </c>
      <c r="V55" s="89">
        <v>5</v>
      </c>
      <c r="W55" s="90">
        <v>5</v>
      </c>
      <c r="X55" s="90">
        <v>5</v>
      </c>
      <c r="Y55" s="147">
        <v>5</v>
      </c>
      <c r="Z55" s="147">
        <v>5</v>
      </c>
      <c r="AA55" s="91">
        <v>5</v>
      </c>
      <c r="AB55" s="91">
        <v>5</v>
      </c>
      <c r="AC55" s="105">
        <v>5</v>
      </c>
      <c r="AD55" s="105">
        <v>5</v>
      </c>
      <c r="AE55" s="105">
        <v>5</v>
      </c>
    </row>
    <row r="56" spans="1:31" s="87" customFormat="1">
      <c r="A56" s="87">
        <v>55</v>
      </c>
      <c r="B56" s="87" t="s">
        <v>8</v>
      </c>
      <c r="C56" s="87" t="s">
        <v>66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93">
        <v>4</v>
      </c>
      <c r="N56" s="93">
        <v>3</v>
      </c>
      <c r="O56" s="93">
        <v>4</v>
      </c>
      <c r="P56" s="88">
        <v>4</v>
      </c>
      <c r="Q56" s="88">
        <v>4</v>
      </c>
      <c r="R56" s="89">
        <v>4</v>
      </c>
      <c r="S56" s="89">
        <v>3</v>
      </c>
      <c r="T56" s="89">
        <v>3</v>
      </c>
      <c r="U56" s="89">
        <v>4</v>
      </c>
      <c r="V56" s="89">
        <v>4</v>
      </c>
      <c r="W56" s="90">
        <v>4</v>
      </c>
      <c r="X56" s="90">
        <v>4</v>
      </c>
      <c r="Y56" s="147">
        <v>4</v>
      </c>
      <c r="Z56" s="147">
        <v>4</v>
      </c>
      <c r="AA56" s="91">
        <v>4</v>
      </c>
      <c r="AB56" s="91">
        <v>5</v>
      </c>
      <c r="AC56" s="105">
        <v>4</v>
      </c>
      <c r="AD56" s="105">
        <v>4</v>
      </c>
      <c r="AE56" s="105">
        <v>4</v>
      </c>
    </row>
    <row r="57" spans="1:31" s="87" customFormat="1">
      <c r="A57" s="87">
        <v>56</v>
      </c>
      <c r="B57" s="87" t="s">
        <v>8</v>
      </c>
      <c r="C57" s="87" t="s">
        <v>66</v>
      </c>
      <c r="D57" s="87">
        <v>1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93">
        <v>4</v>
      </c>
      <c r="N57" s="93">
        <v>1</v>
      </c>
      <c r="O57" s="93">
        <v>3</v>
      </c>
      <c r="P57" s="88">
        <v>3</v>
      </c>
      <c r="Q57" s="88">
        <v>4</v>
      </c>
      <c r="R57" s="89">
        <v>3</v>
      </c>
      <c r="S57" s="89">
        <v>2</v>
      </c>
      <c r="T57" s="89">
        <v>4</v>
      </c>
      <c r="U57" s="89">
        <v>5</v>
      </c>
      <c r="V57" s="89">
        <v>4</v>
      </c>
      <c r="W57" s="90">
        <v>2</v>
      </c>
      <c r="X57" s="90">
        <v>3</v>
      </c>
      <c r="Y57" s="147">
        <v>4</v>
      </c>
      <c r="Z57" s="147">
        <v>4</v>
      </c>
      <c r="AA57" s="91">
        <v>4</v>
      </c>
      <c r="AB57" s="91">
        <v>5</v>
      </c>
      <c r="AC57" s="105">
        <v>4</v>
      </c>
      <c r="AD57" s="105">
        <v>4</v>
      </c>
      <c r="AE57" s="105">
        <v>4</v>
      </c>
    </row>
    <row r="58" spans="1:31" s="87" customFormat="1">
      <c r="A58" s="87">
        <v>57</v>
      </c>
      <c r="B58" s="87" t="s">
        <v>8</v>
      </c>
      <c r="C58" s="87" t="s">
        <v>66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93">
        <v>4</v>
      </c>
      <c r="N58" s="93">
        <v>5</v>
      </c>
      <c r="O58" s="93">
        <v>4</v>
      </c>
      <c r="P58" s="88">
        <v>4</v>
      </c>
      <c r="Q58" s="88">
        <v>5</v>
      </c>
      <c r="R58" s="89">
        <v>4</v>
      </c>
      <c r="S58" s="89">
        <v>4</v>
      </c>
      <c r="T58" s="89">
        <v>5</v>
      </c>
      <c r="U58" s="89">
        <v>4</v>
      </c>
      <c r="V58" s="89">
        <v>4</v>
      </c>
      <c r="W58" s="90">
        <v>4</v>
      </c>
      <c r="X58" s="90">
        <v>4</v>
      </c>
      <c r="Y58" s="147">
        <v>4</v>
      </c>
      <c r="Z58" s="147">
        <v>4</v>
      </c>
      <c r="AA58" s="91">
        <v>4</v>
      </c>
      <c r="AB58" s="91">
        <v>5</v>
      </c>
      <c r="AC58" s="105">
        <v>5</v>
      </c>
      <c r="AD58" s="105">
        <v>4</v>
      </c>
      <c r="AE58" s="105">
        <v>4</v>
      </c>
    </row>
    <row r="59" spans="1:31" s="87" customFormat="1">
      <c r="A59" s="87">
        <v>58</v>
      </c>
      <c r="B59" s="87" t="s">
        <v>50</v>
      </c>
      <c r="C59" s="87" t="s">
        <v>172</v>
      </c>
      <c r="D59" s="87">
        <v>1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93">
        <v>4</v>
      </c>
      <c r="N59" s="93">
        <v>2</v>
      </c>
      <c r="O59" s="93">
        <v>3</v>
      </c>
      <c r="P59" s="88">
        <v>3</v>
      </c>
      <c r="Q59" s="88">
        <v>3</v>
      </c>
      <c r="R59" s="89">
        <v>4</v>
      </c>
      <c r="S59" s="89">
        <v>3</v>
      </c>
      <c r="T59" s="89">
        <v>4</v>
      </c>
      <c r="U59" s="89">
        <v>4</v>
      </c>
      <c r="V59" s="89">
        <v>4</v>
      </c>
      <c r="W59" s="90">
        <v>4</v>
      </c>
      <c r="X59" s="90">
        <v>4</v>
      </c>
      <c r="Y59" s="147">
        <v>4</v>
      </c>
      <c r="Z59" s="147">
        <v>4</v>
      </c>
      <c r="AA59" s="91">
        <v>4</v>
      </c>
      <c r="AB59" s="91">
        <v>5</v>
      </c>
      <c r="AC59" s="105">
        <v>3</v>
      </c>
      <c r="AD59" s="105">
        <v>3</v>
      </c>
      <c r="AE59" s="105">
        <v>4</v>
      </c>
    </row>
    <row r="60" spans="1:31" s="87" customFormat="1">
      <c r="A60" s="87">
        <v>59</v>
      </c>
      <c r="B60" s="87" t="s">
        <v>8</v>
      </c>
      <c r="C60" s="87" t="s">
        <v>172</v>
      </c>
      <c r="D60" s="87">
        <v>1</v>
      </c>
      <c r="E60" s="87">
        <v>0</v>
      </c>
      <c r="F60" s="87">
        <v>0</v>
      </c>
      <c r="G60" s="87">
        <v>0</v>
      </c>
      <c r="H60" s="87">
        <v>1</v>
      </c>
      <c r="I60" s="87">
        <v>0</v>
      </c>
      <c r="J60" s="87">
        <v>0</v>
      </c>
      <c r="K60" s="87">
        <v>0</v>
      </c>
      <c r="L60" s="87">
        <v>0</v>
      </c>
      <c r="M60" s="93">
        <v>5</v>
      </c>
      <c r="N60" s="93">
        <v>4</v>
      </c>
      <c r="O60" s="93">
        <v>3</v>
      </c>
      <c r="P60" s="88">
        <v>5</v>
      </c>
      <c r="Q60" s="88">
        <v>5</v>
      </c>
      <c r="R60" s="89">
        <v>5</v>
      </c>
      <c r="S60" s="89">
        <v>5</v>
      </c>
      <c r="T60" s="89">
        <v>5</v>
      </c>
      <c r="U60" s="89">
        <v>5</v>
      </c>
      <c r="V60" s="89">
        <v>5</v>
      </c>
      <c r="W60" s="90">
        <v>5</v>
      </c>
      <c r="X60" s="90">
        <v>5</v>
      </c>
      <c r="Y60" s="147">
        <v>5</v>
      </c>
      <c r="Z60" s="147">
        <v>5</v>
      </c>
      <c r="AA60" s="91">
        <v>5</v>
      </c>
      <c r="AB60" s="91">
        <v>5</v>
      </c>
      <c r="AC60" s="105">
        <v>5</v>
      </c>
      <c r="AD60" s="105">
        <v>5</v>
      </c>
      <c r="AE60" s="105">
        <v>5</v>
      </c>
    </row>
    <row r="61" spans="1:31" s="87" customFormat="1">
      <c r="A61" s="87">
        <v>60</v>
      </c>
      <c r="B61" s="87" t="s">
        <v>8</v>
      </c>
      <c r="C61" s="87" t="s">
        <v>172</v>
      </c>
      <c r="D61" s="87">
        <v>0</v>
      </c>
      <c r="E61" s="87">
        <v>1</v>
      </c>
      <c r="F61" s="87">
        <v>0</v>
      </c>
      <c r="G61" s="87">
        <v>1</v>
      </c>
      <c r="H61" s="87">
        <v>0</v>
      </c>
      <c r="I61" s="87">
        <v>0</v>
      </c>
      <c r="J61" s="87">
        <v>1</v>
      </c>
      <c r="K61" s="87">
        <v>0</v>
      </c>
      <c r="L61" s="87">
        <v>0</v>
      </c>
      <c r="M61" s="93">
        <v>4</v>
      </c>
      <c r="N61" s="93">
        <v>4</v>
      </c>
      <c r="O61" s="93">
        <v>4</v>
      </c>
      <c r="P61" s="88">
        <v>4</v>
      </c>
      <c r="Q61" s="88">
        <v>4</v>
      </c>
      <c r="R61" s="89">
        <v>4</v>
      </c>
      <c r="S61" s="89">
        <v>3</v>
      </c>
      <c r="T61" s="89">
        <v>4</v>
      </c>
      <c r="U61" s="89">
        <v>4</v>
      </c>
      <c r="V61" s="89">
        <v>4</v>
      </c>
      <c r="W61" s="90">
        <v>3</v>
      </c>
      <c r="X61" s="90">
        <v>3</v>
      </c>
      <c r="Y61" s="147">
        <v>4</v>
      </c>
      <c r="Z61" s="147">
        <v>4</v>
      </c>
      <c r="AA61" s="91">
        <v>5</v>
      </c>
      <c r="AB61" s="91">
        <v>5</v>
      </c>
      <c r="AC61" s="105">
        <v>5</v>
      </c>
      <c r="AD61" s="105">
        <v>5</v>
      </c>
      <c r="AE61" s="105">
        <v>5</v>
      </c>
    </row>
    <row r="62" spans="1:31" s="87" customFormat="1">
      <c r="A62" s="87">
        <v>61</v>
      </c>
      <c r="B62" s="87" t="s">
        <v>8</v>
      </c>
      <c r="C62" s="87" t="s">
        <v>172</v>
      </c>
      <c r="D62" s="87">
        <v>1</v>
      </c>
      <c r="E62" s="87">
        <v>0</v>
      </c>
      <c r="F62" s="87">
        <v>0</v>
      </c>
      <c r="G62" s="87">
        <v>1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93">
        <v>4</v>
      </c>
      <c r="N62" s="93">
        <v>3</v>
      </c>
      <c r="O62" s="93">
        <v>4</v>
      </c>
      <c r="P62" s="88">
        <v>3</v>
      </c>
      <c r="Q62" s="88">
        <v>4</v>
      </c>
      <c r="R62" s="89">
        <v>4</v>
      </c>
      <c r="S62" s="89">
        <v>3</v>
      </c>
      <c r="T62" s="89">
        <v>3</v>
      </c>
      <c r="U62" s="89">
        <v>4</v>
      </c>
      <c r="V62" s="89">
        <v>3</v>
      </c>
      <c r="W62" s="90">
        <v>3</v>
      </c>
      <c r="X62" s="90">
        <v>3</v>
      </c>
      <c r="Y62" s="147">
        <v>4</v>
      </c>
      <c r="Z62" s="147">
        <v>4</v>
      </c>
      <c r="AA62" s="91">
        <v>4</v>
      </c>
      <c r="AB62" s="91">
        <v>5</v>
      </c>
      <c r="AC62" s="105">
        <v>4</v>
      </c>
      <c r="AD62" s="105">
        <v>4</v>
      </c>
      <c r="AE62" s="105">
        <v>4</v>
      </c>
    </row>
    <row r="63" spans="1:31" s="87" customFormat="1">
      <c r="A63" s="87">
        <v>62</v>
      </c>
      <c r="B63" s="87" t="s">
        <v>8</v>
      </c>
      <c r="C63" s="87" t="s">
        <v>172</v>
      </c>
      <c r="D63" s="87">
        <v>1</v>
      </c>
      <c r="E63" s="87">
        <v>1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93">
        <v>4</v>
      </c>
      <c r="N63" s="93">
        <v>3</v>
      </c>
      <c r="O63" s="93">
        <v>3</v>
      </c>
      <c r="P63" s="88">
        <v>4</v>
      </c>
      <c r="Q63" s="88">
        <v>4</v>
      </c>
      <c r="R63" s="89">
        <v>4</v>
      </c>
      <c r="S63" s="89">
        <v>3</v>
      </c>
      <c r="T63" s="89">
        <v>4</v>
      </c>
      <c r="U63" s="89">
        <v>4</v>
      </c>
      <c r="V63" s="89">
        <v>3</v>
      </c>
      <c r="W63" s="90">
        <v>4</v>
      </c>
      <c r="X63" s="90">
        <v>4</v>
      </c>
      <c r="Y63" s="147">
        <v>4</v>
      </c>
      <c r="Z63" s="147">
        <v>4</v>
      </c>
      <c r="AA63" s="91">
        <v>5</v>
      </c>
      <c r="AB63" s="91">
        <v>5</v>
      </c>
      <c r="AC63" s="105">
        <v>4</v>
      </c>
      <c r="AD63" s="105">
        <v>4</v>
      </c>
      <c r="AE63" s="105">
        <v>4</v>
      </c>
    </row>
    <row r="64" spans="1:31" s="87" customFormat="1">
      <c r="A64" s="87">
        <v>63</v>
      </c>
      <c r="B64" s="87" t="s">
        <v>50</v>
      </c>
      <c r="C64" s="87" t="s">
        <v>172</v>
      </c>
      <c r="D64" s="87">
        <v>1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93">
        <v>4</v>
      </c>
      <c r="N64" s="93">
        <v>3</v>
      </c>
      <c r="O64" s="93">
        <v>3</v>
      </c>
      <c r="P64" s="88">
        <v>5</v>
      </c>
      <c r="Q64" s="88">
        <v>4</v>
      </c>
      <c r="R64" s="89">
        <v>2</v>
      </c>
      <c r="S64" s="89">
        <v>2</v>
      </c>
      <c r="T64" s="89">
        <v>4</v>
      </c>
      <c r="U64" s="89">
        <v>3</v>
      </c>
      <c r="V64" s="89">
        <v>3</v>
      </c>
      <c r="W64" s="90">
        <v>1</v>
      </c>
      <c r="X64" s="90">
        <v>3</v>
      </c>
      <c r="Y64" s="147">
        <v>3</v>
      </c>
      <c r="Z64" s="147">
        <v>5</v>
      </c>
      <c r="AA64" s="91">
        <v>5</v>
      </c>
      <c r="AB64" s="91">
        <v>5</v>
      </c>
      <c r="AC64" s="105">
        <v>4</v>
      </c>
      <c r="AD64" s="105">
        <v>4</v>
      </c>
      <c r="AE64" s="105">
        <v>4</v>
      </c>
    </row>
    <row r="65" spans="1:31" s="87" customFormat="1">
      <c r="A65" s="87">
        <v>64</v>
      </c>
      <c r="B65" s="87" t="s">
        <v>8</v>
      </c>
      <c r="C65" s="87" t="s">
        <v>51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1</v>
      </c>
      <c r="K65" s="87">
        <v>0</v>
      </c>
      <c r="L65" s="87">
        <v>0</v>
      </c>
      <c r="M65" s="93">
        <v>5</v>
      </c>
      <c r="N65" s="93">
        <v>5</v>
      </c>
      <c r="O65" s="93">
        <v>5</v>
      </c>
      <c r="P65" s="88">
        <v>5</v>
      </c>
      <c r="Q65" s="88">
        <v>5</v>
      </c>
      <c r="R65" s="89">
        <v>4</v>
      </c>
      <c r="S65" s="89">
        <v>5</v>
      </c>
      <c r="T65" s="89">
        <v>5</v>
      </c>
      <c r="U65" s="89">
        <v>4</v>
      </c>
      <c r="V65" s="89">
        <v>2</v>
      </c>
      <c r="W65" s="90">
        <v>2</v>
      </c>
      <c r="X65" s="90">
        <v>2</v>
      </c>
      <c r="Y65" s="147">
        <v>4</v>
      </c>
      <c r="Z65" s="147">
        <v>4</v>
      </c>
      <c r="AA65" s="91">
        <v>5</v>
      </c>
      <c r="AB65" s="91">
        <v>5</v>
      </c>
      <c r="AC65" s="105">
        <v>5</v>
      </c>
      <c r="AD65" s="105">
        <v>5</v>
      </c>
      <c r="AE65" s="105">
        <v>5</v>
      </c>
    </row>
    <row r="66" spans="1:31" s="87" customFormat="1">
      <c r="A66" s="87">
        <v>65</v>
      </c>
      <c r="B66" s="87" t="s">
        <v>8</v>
      </c>
      <c r="C66" s="87" t="s">
        <v>141</v>
      </c>
      <c r="D66" s="87">
        <v>1</v>
      </c>
      <c r="E66" s="87">
        <v>0</v>
      </c>
      <c r="F66" s="87">
        <v>1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93">
        <v>4</v>
      </c>
      <c r="N66" s="93">
        <v>1</v>
      </c>
      <c r="O66" s="93">
        <v>3</v>
      </c>
      <c r="P66" s="88">
        <v>4</v>
      </c>
      <c r="Q66" s="88">
        <v>4</v>
      </c>
      <c r="R66" s="89">
        <v>4</v>
      </c>
      <c r="S66" s="89">
        <v>4</v>
      </c>
      <c r="T66" s="89">
        <v>4</v>
      </c>
      <c r="U66" s="89">
        <v>3</v>
      </c>
      <c r="V66" s="89">
        <v>4</v>
      </c>
      <c r="W66" s="90">
        <v>1</v>
      </c>
      <c r="X66" s="90">
        <v>1</v>
      </c>
      <c r="Y66" s="147">
        <v>4</v>
      </c>
      <c r="Z66" s="147">
        <v>4</v>
      </c>
      <c r="AA66" s="91">
        <v>4</v>
      </c>
      <c r="AB66" s="91">
        <v>5</v>
      </c>
      <c r="AC66" s="105">
        <v>4</v>
      </c>
      <c r="AD66" s="105">
        <v>4</v>
      </c>
      <c r="AE66" s="105">
        <v>4</v>
      </c>
    </row>
    <row r="67" spans="1:31" s="87" customFormat="1">
      <c r="A67" s="87">
        <v>66</v>
      </c>
      <c r="B67" s="87" t="s">
        <v>8</v>
      </c>
      <c r="C67" s="87" t="s">
        <v>141</v>
      </c>
      <c r="D67" s="87">
        <v>1</v>
      </c>
      <c r="E67" s="87">
        <v>0</v>
      </c>
      <c r="F67" s="87">
        <v>1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93">
        <v>4</v>
      </c>
      <c r="N67" s="93">
        <v>3</v>
      </c>
      <c r="O67" s="93">
        <v>4</v>
      </c>
      <c r="P67" s="88">
        <v>4</v>
      </c>
      <c r="Q67" s="88">
        <v>4</v>
      </c>
      <c r="R67" s="89">
        <v>5</v>
      </c>
      <c r="S67" s="89">
        <v>5</v>
      </c>
      <c r="T67" s="89">
        <v>5</v>
      </c>
      <c r="U67" s="89">
        <v>5</v>
      </c>
      <c r="V67" s="89">
        <v>5</v>
      </c>
      <c r="W67" s="90">
        <v>3</v>
      </c>
      <c r="X67" s="90">
        <v>3</v>
      </c>
      <c r="Y67" s="147">
        <v>5</v>
      </c>
      <c r="Z67" s="147">
        <v>5</v>
      </c>
      <c r="AA67" s="91">
        <v>5</v>
      </c>
      <c r="AB67" s="91">
        <v>5</v>
      </c>
      <c r="AC67" s="105">
        <v>5</v>
      </c>
      <c r="AD67" s="105">
        <v>5</v>
      </c>
      <c r="AE67" s="105">
        <v>5</v>
      </c>
    </row>
    <row r="68" spans="1:31" s="87" customFormat="1">
      <c r="A68" s="87">
        <v>67</v>
      </c>
      <c r="B68" s="87" t="s">
        <v>8</v>
      </c>
      <c r="C68" s="87" t="s">
        <v>54</v>
      </c>
      <c r="D68" s="87">
        <v>1</v>
      </c>
      <c r="E68" s="87">
        <v>0</v>
      </c>
      <c r="F68" s="87">
        <v>1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93">
        <v>4</v>
      </c>
      <c r="N68" s="93">
        <v>2</v>
      </c>
      <c r="O68" s="93">
        <v>2</v>
      </c>
      <c r="P68" s="88">
        <v>4</v>
      </c>
      <c r="Q68" s="88">
        <v>4</v>
      </c>
      <c r="R68" s="89">
        <v>4</v>
      </c>
      <c r="S68" s="89">
        <v>2</v>
      </c>
      <c r="T68" s="89">
        <v>2</v>
      </c>
      <c r="U68" s="89">
        <v>4</v>
      </c>
      <c r="V68" s="89">
        <v>4</v>
      </c>
      <c r="W68" s="90">
        <v>2</v>
      </c>
      <c r="X68" s="90">
        <v>2</v>
      </c>
      <c r="Y68" s="147">
        <v>4</v>
      </c>
      <c r="Z68" s="147">
        <v>4</v>
      </c>
      <c r="AA68" s="91">
        <v>4</v>
      </c>
      <c r="AB68" s="91">
        <v>5</v>
      </c>
      <c r="AC68" s="105">
        <v>4</v>
      </c>
      <c r="AD68" s="105">
        <v>4</v>
      </c>
      <c r="AE68" s="105">
        <v>4</v>
      </c>
    </row>
    <row r="69" spans="1:31" s="87" customFormat="1">
      <c r="A69" s="87">
        <v>68</v>
      </c>
      <c r="B69" s="87" t="s">
        <v>50</v>
      </c>
      <c r="C69" s="87" t="s">
        <v>174</v>
      </c>
      <c r="D69" s="87">
        <v>1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93">
        <v>5</v>
      </c>
      <c r="N69" s="93">
        <v>4</v>
      </c>
      <c r="O69" s="93">
        <v>4</v>
      </c>
      <c r="P69" s="88">
        <v>5</v>
      </c>
      <c r="Q69" s="88">
        <v>5</v>
      </c>
      <c r="R69" s="89">
        <v>4</v>
      </c>
      <c r="S69" s="89">
        <v>5</v>
      </c>
      <c r="T69" s="89">
        <v>5</v>
      </c>
      <c r="U69" s="89">
        <v>5</v>
      </c>
      <c r="V69" s="89">
        <v>5</v>
      </c>
      <c r="W69" s="90">
        <v>4</v>
      </c>
      <c r="X69" s="90">
        <v>4</v>
      </c>
      <c r="Y69" s="147">
        <v>5</v>
      </c>
      <c r="Z69" s="147">
        <v>5</v>
      </c>
      <c r="AA69" s="91">
        <v>5</v>
      </c>
      <c r="AB69" s="91">
        <v>5</v>
      </c>
      <c r="AC69" s="105">
        <v>4</v>
      </c>
      <c r="AD69" s="105">
        <v>5</v>
      </c>
      <c r="AE69" s="105">
        <v>5</v>
      </c>
    </row>
    <row r="70" spans="1:31" s="87" customFormat="1">
      <c r="A70" s="87">
        <v>69</v>
      </c>
      <c r="B70" s="87" t="s">
        <v>8</v>
      </c>
      <c r="C70" s="87" t="s">
        <v>69</v>
      </c>
      <c r="D70" s="87">
        <v>1</v>
      </c>
      <c r="E70" s="87">
        <v>1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93">
        <v>4</v>
      </c>
      <c r="N70" s="93">
        <v>3</v>
      </c>
      <c r="O70" s="93">
        <v>5</v>
      </c>
      <c r="P70" s="88">
        <v>5</v>
      </c>
      <c r="Q70" s="88">
        <v>5</v>
      </c>
      <c r="R70" s="89">
        <v>5</v>
      </c>
      <c r="S70" s="89">
        <v>5</v>
      </c>
      <c r="T70" s="89">
        <v>3</v>
      </c>
      <c r="U70" s="89">
        <v>2</v>
      </c>
      <c r="V70" s="89">
        <v>3</v>
      </c>
      <c r="W70" s="90">
        <v>4</v>
      </c>
      <c r="X70" s="90">
        <v>5</v>
      </c>
      <c r="Y70" s="147">
        <v>3</v>
      </c>
      <c r="Z70" s="147">
        <v>4</v>
      </c>
      <c r="AA70" s="91">
        <v>5</v>
      </c>
      <c r="AB70" s="91">
        <v>5</v>
      </c>
      <c r="AC70" s="105">
        <v>5</v>
      </c>
      <c r="AD70" s="105">
        <v>5</v>
      </c>
      <c r="AE70" s="105">
        <v>5</v>
      </c>
    </row>
    <row r="71" spans="1:31" s="87" customFormat="1">
      <c r="A71" s="87">
        <v>70</v>
      </c>
      <c r="B71" s="87" t="s">
        <v>50</v>
      </c>
      <c r="C71" s="87" t="s">
        <v>72</v>
      </c>
      <c r="D71" s="87">
        <v>1</v>
      </c>
      <c r="E71" s="87">
        <v>1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93">
        <v>5</v>
      </c>
      <c r="N71" s="93">
        <v>4</v>
      </c>
      <c r="O71" s="93">
        <v>4</v>
      </c>
      <c r="P71" s="88">
        <v>5</v>
      </c>
      <c r="Q71" s="88">
        <v>5</v>
      </c>
      <c r="R71" s="89">
        <v>5</v>
      </c>
      <c r="S71" s="89">
        <v>4</v>
      </c>
      <c r="T71" s="89">
        <v>5</v>
      </c>
      <c r="U71" s="89">
        <v>5</v>
      </c>
      <c r="V71" s="89">
        <v>5</v>
      </c>
      <c r="W71" s="90">
        <v>3</v>
      </c>
      <c r="X71" s="90">
        <v>3</v>
      </c>
      <c r="Y71" s="147">
        <v>5</v>
      </c>
      <c r="Z71" s="147">
        <v>5</v>
      </c>
      <c r="AA71" s="91">
        <v>5</v>
      </c>
      <c r="AB71" s="91">
        <v>5</v>
      </c>
      <c r="AC71" s="105">
        <v>5</v>
      </c>
      <c r="AD71" s="105">
        <v>5</v>
      </c>
      <c r="AE71" s="105">
        <v>5</v>
      </c>
    </row>
    <row r="72" spans="1:31" s="87" customFormat="1">
      <c r="A72" s="87">
        <v>71</v>
      </c>
      <c r="B72" s="87" t="s">
        <v>8</v>
      </c>
      <c r="C72" s="87" t="s">
        <v>142</v>
      </c>
      <c r="D72" s="87">
        <v>1</v>
      </c>
      <c r="E72" s="87">
        <v>0</v>
      </c>
      <c r="F72" s="87">
        <v>1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93">
        <v>5</v>
      </c>
      <c r="N72" s="93">
        <v>3</v>
      </c>
      <c r="O72" s="93">
        <v>5</v>
      </c>
      <c r="P72" s="88">
        <v>5</v>
      </c>
      <c r="Q72" s="88">
        <v>5</v>
      </c>
      <c r="R72" s="89">
        <v>5</v>
      </c>
      <c r="S72" s="89">
        <v>5</v>
      </c>
      <c r="T72" s="89">
        <v>5</v>
      </c>
      <c r="U72" s="89">
        <v>5</v>
      </c>
      <c r="V72" s="89">
        <v>5</v>
      </c>
      <c r="W72" s="90">
        <v>5</v>
      </c>
      <c r="X72" s="90">
        <v>5</v>
      </c>
      <c r="Y72" s="147">
        <v>5</v>
      </c>
      <c r="Z72" s="147">
        <v>5</v>
      </c>
      <c r="AA72" s="91">
        <v>5</v>
      </c>
      <c r="AB72" s="91">
        <v>5</v>
      </c>
      <c r="AC72" s="105">
        <v>5</v>
      </c>
      <c r="AD72" s="105">
        <v>5</v>
      </c>
      <c r="AE72" s="105">
        <v>5</v>
      </c>
    </row>
    <row r="73" spans="1:31" s="87" customFormat="1">
      <c r="A73" s="87">
        <v>72</v>
      </c>
      <c r="B73" s="87" t="s">
        <v>8</v>
      </c>
      <c r="C73" s="87" t="s">
        <v>187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1</v>
      </c>
      <c r="J73" s="87">
        <v>0</v>
      </c>
      <c r="K73" s="87">
        <v>0</v>
      </c>
      <c r="L73" s="87">
        <v>0</v>
      </c>
      <c r="M73" s="93">
        <v>2</v>
      </c>
      <c r="N73" s="93">
        <v>3</v>
      </c>
      <c r="O73" s="93">
        <v>3</v>
      </c>
      <c r="P73" s="88">
        <v>4</v>
      </c>
      <c r="Q73" s="88">
        <v>3</v>
      </c>
      <c r="R73" s="89">
        <v>3</v>
      </c>
      <c r="S73" s="89">
        <v>2</v>
      </c>
      <c r="T73" s="89">
        <v>3</v>
      </c>
      <c r="U73" s="89">
        <v>3</v>
      </c>
      <c r="V73" s="89">
        <v>4</v>
      </c>
      <c r="W73" s="90">
        <v>4</v>
      </c>
      <c r="X73" s="90">
        <v>4</v>
      </c>
      <c r="Y73" s="147">
        <v>4</v>
      </c>
      <c r="Z73" s="147">
        <v>4</v>
      </c>
      <c r="AA73" s="91">
        <v>4</v>
      </c>
      <c r="AB73" s="91">
        <v>5</v>
      </c>
      <c r="AC73" s="105">
        <v>3</v>
      </c>
      <c r="AD73" s="105">
        <v>3</v>
      </c>
      <c r="AE73" s="105">
        <v>3</v>
      </c>
    </row>
    <row r="74" spans="1:31" s="87" customFormat="1">
      <c r="A74" s="87">
        <v>73</v>
      </c>
      <c r="B74" s="87" t="s">
        <v>8</v>
      </c>
      <c r="C74" s="87" t="s">
        <v>54</v>
      </c>
      <c r="D74" s="87">
        <v>1</v>
      </c>
      <c r="E74" s="87">
        <v>0</v>
      </c>
      <c r="F74" s="87">
        <v>1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93">
        <v>3</v>
      </c>
      <c r="N74" s="93">
        <v>2</v>
      </c>
      <c r="O74" s="93">
        <v>4</v>
      </c>
      <c r="P74" s="88">
        <v>4</v>
      </c>
      <c r="Q74" s="88">
        <v>4</v>
      </c>
      <c r="R74" s="89">
        <v>4</v>
      </c>
      <c r="S74" s="89">
        <v>2</v>
      </c>
      <c r="T74" s="89">
        <v>3</v>
      </c>
      <c r="U74" s="89">
        <v>3</v>
      </c>
      <c r="V74" s="89">
        <v>3</v>
      </c>
      <c r="W74" s="90">
        <v>4</v>
      </c>
      <c r="X74" s="90">
        <v>4</v>
      </c>
      <c r="Y74" s="147">
        <v>4</v>
      </c>
      <c r="Z74" s="147">
        <v>4</v>
      </c>
      <c r="AA74" s="91">
        <v>4</v>
      </c>
      <c r="AB74" s="91">
        <v>5</v>
      </c>
      <c r="AC74" s="105">
        <v>4</v>
      </c>
      <c r="AD74" s="105">
        <v>4</v>
      </c>
      <c r="AE74" s="105">
        <v>4</v>
      </c>
    </row>
    <row r="75" spans="1:31" s="87" customFormat="1">
      <c r="A75" s="87">
        <v>74</v>
      </c>
      <c r="B75" s="87" t="s">
        <v>8</v>
      </c>
      <c r="C75" s="87" t="s">
        <v>148</v>
      </c>
      <c r="D75" s="87">
        <v>1</v>
      </c>
      <c r="E75" s="87">
        <v>0</v>
      </c>
      <c r="F75" s="87">
        <v>1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93">
        <v>3</v>
      </c>
      <c r="N75" s="93">
        <v>3</v>
      </c>
      <c r="O75" s="93">
        <v>5</v>
      </c>
      <c r="P75" s="88">
        <v>4</v>
      </c>
      <c r="Q75" s="88">
        <v>4</v>
      </c>
      <c r="R75" s="89">
        <v>3</v>
      </c>
      <c r="S75" s="89">
        <v>5</v>
      </c>
      <c r="T75" s="89">
        <v>5</v>
      </c>
      <c r="U75" s="89">
        <v>5</v>
      </c>
      <c r="V75" s="89">
        <v>5</v>
      </c>
      <c r="W75" s="90">
        <v>2</v>
      </c>
      <c r="X75" s="90">
        <v>2</v>
      </c>
      <c r="Y75" s="147">
        <v>4</v>
      </c>
      <c r="Z75" s="147">
        <v>4</v>
      </c>
      <c r="AA75" s="91">
        <v>5</v>
      </c>
      <c r="AB75" s="91">
        <v>5</v>
      </c>
      <c r="AC75" s="105">
        <v>5</v>
      </c>
      <c r="AD75" s="105">
        <v>5</v>
      </c>
      <c r="AE75" s="105">
        <v>5</v>
      </c>
    </row>
    <row r="76" spans="1:31" s="87" customFormat="1">
      <c r="A76" s="87">
        <v>75</v>
      </c>
      <c r="B76" s="87" t="s">
        <v>8</v>
      </c>
      <c r="C76" s="87" t="s">
        <v>142</v>
      </c>
      <c r="D76" s="87">
        <v>1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93">
        <v>5</v>
      </c>
      <c r="N76" s="93">
        <v>2</v>
      </c>
      <c r="O76" s="93">
        <v>5</v>
      </c>
      <c r="P76" s="88">
        <v>5</v>
      </c>
      <c r="Q76" s="88">
        <v>5</v>
      </c>
      <c r="R76" s="89">
        <v>5</v>
      </c>
      <c r="S76" s="89">
        <v>2</v>
      </c>
      <c r="T76" s="89">
        <v>4</v>
      </c>
      <c r="U76" s="89">
        <v>5</v>
      </c>
      <c r="V76" s="89">
        <v>5</v>
      </c>
      <c r="W76" s="90">
        <v>4</v>
      </c>
      <c r="X76" s="90">
        <v>4</v>
      </c>
      <c r="Y76" s="147">
        <v>5</v>
      </c>
      <c r="Z76" s="147">
        <v>5</v>
      </c>
      <c r="AA76" s="91">
        <v>5</v>
      </c>
      <c r="AB76" s="91">
        <v>5</v>
      </c>
      <c r="AC76" s="105">
        <v>4</v>
      </c>
      <c r="AD76" s="105">
        <v>4</v>
      </c>
      <c r="AE76" s="105">
        <v>4</v>
      </c>
    </row>
    <row r="77" spans="1:31" s="87" customFormat="1">
      <c r="A77" s="87">
        <v>76</v>
      </c>
      <c r="B77" s="87" t="s">
        <v>8</v>
      </c>
      <c r="C77" s="87" t="s">
        <v>153</v>
      </c>
      <c r="D77" s="87">
        <v>1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93">
        <v>5</v>
      </c>
      <c r="N77" s="93">
        <v>4</v>
      </c>
      <c r="O77" s="93">
        <v>4</v>
      </c>
      <c r="P77" s="88">
        <v>5</v>
      </c>
      <c r="Q77" s="88">
        <v>5</v>
      </c>
      <c r="R77" s="89">
        <v>5</v>
      </c>
      <c r="S77" s="89">
        <v>3</v>
      </c>
      <c r="T77" s="89">
        <v>4</v>
      </c>
      <c r="U77" s="89">
        <v>3</v>
      </c>
      <c r="V77" s="89">
        <v>4</v>
      </c>
      <c r="W77" s="90">
        <v>3</v>
      </c>
      <c r="X77" s="90">
        <v>3</v>
      </c>
      <c r="Y77" s="147">
        <v>4</v>
      </c>
      <c r="Z77" s="147">
        <v>4</v>
      </c>
      <c r="AA77" s="91">
        <v>4</v>
      </c>
      <c r="AB77" s="91">
        <v>5</v>
      </c>
      <c r="AC77" s="105">
        <v>4</v>
      </c>
      <c r="AD77" s="105">
        <v>4</v>
      </c>
      <c r="AE77" s="105">
        <v>4</v>
      </c>
    </row>
    <row r="78" spans="1:31" s="87" customFormat="1">
      <c r="A78" s="87">
        <v>77</v>
      </c>
      <c r="B78" s="87" t="s">
        <v>8</v>
      </c>
      <c r="C78" s="87" t="s">
        <v>153</v>
      </c>
      <c r="D78" s="87">
        <v>1</v>
      </c>
      <c r="E78" s="87">
        <v>0</v>
      </c>
      <c r="F78" s="87">
        <v>0</v>
      </c>
      <c r="G78" s="87">
        <v>0</v>
      </c>
      <c r="H78" s="87">
        <v>1</v>
      </c>
      <c r="I78" s="87">
        <v>1</v>
      </c>
      <c r="J78" s="87">
        <v>0</v>
      </c>
      <c r="K78" s="87">
        <v>0</v>
      </c>
      <c r="L78" s="87">
        <v>0</v>
      </c>
      <c r="M78" s="93">
        <v>5</v>
      </c>
      <c r="N78" s="93">
        <v>1</v>
      </c>
      <c r="O78" s="93">
        <v>5</v>
      </c>
      <c r="P78" s="88">
        <v>5</v>
      </c>
      <c r="Q78" s="88">
        <v>5</v>
      </c>
      <c r="R78" s="89">
        <v>5</v>
      </c>
      <c r="S78" s="89">
        <v>5</v>
      </c>
      <c r="T78" s="89">
        <v>5</v>
      </c>
      <c r="U78" s="89">
        <v>5</v>
      </c>
      <c r="V78" s="89">
        <v>5</v>
      </c>
      <c r="W78" s="90">
        <v>2</v>
      </c>
      <c r="X78" s="90">
        <v>2</v>
      </c>
      <c r="Y78" s="147">
        <v>5</v>
      </c>
      <c r="Z78" s="147">
        <v>5</v>
      </c>
      <c r="AA78" s="91">
        <v>5</v>
      </c>
      <c r="AB78" s="91">
        <v>5</v>
      </c>
      <c r="AC78" s="105">
        <v>5</v>
      </c>
      <c r="AD78" s="105">
        <v>5</v>
      </c>
      <c r="AE78" s="105">
        <v>5</v>
      </c>
    </row>
    <row r="79" spans="1:31" s="87" customFormat="1">
      <c r="A79" s="87">
        <v>78</v>
      </c>
      <c r="B79" s="87" t="s">
        <v>8</v>
      </c>
      <c r="C79" s="87" t="s">
        <v>189</v>
      </c>
      <c r="D79" s="87">
        <v>1</v>
      </c>
      <c r="E79" s="87">
        <v>1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93">
        <v>5</v>
      </c>
      <c r="N79" s="93">
        <v>3</v>
      </c>
      <c r="O79" s="93">
        <v>3</v>
      </c>
      <c r="P79" s="88">
        <v>5</v>
      </c>
      <c r="Q79" s="88">
        <v>5</v>
      </c>
      <c r="R79" s="89">
        <v>5</v>
      </c>
      <c r="S79" s="89">
        <v>5</v>
      </c>
      <c r="T79" s="89">
        <v>3</v>
      </c>
      <c r="U79" s="89">
        <v>4</v>
      </c>
      <c r="V79" s="89">
        <v>4</v>
      </c>
      <c r="W79" s="90">
        <v>3</v>
      </c>
      <c r="X79" s="90">
        <v>3</v>
      </c>
      <c r="Y79" s="147">
        <v>4</v>
      </c>
      <c r="Z79" s="147">
        <v>4</v>
      </c>
      <c r="AA79" s="91">
        <v>4</v>
      </c>
      <c r="AB79" s="91">
        <v>5</v>
      </c>
      <c r="AC79" s="105">
        <v>5</v>
      </c>
      <c r="AD79" s="105">
        <v>5</v>
      </c>
      <c r="AE79" s="105">
        <v>5</v>
      </c>
    </row>
    <row r="80" spans="1:31" s="87" customFormat="1">
      <c r="A80" s="87">
        <v>79</v>
      </c>
      <c r="B80" s="87" t="s">
        <v>8</v>
      </c>
      <c r="C80" s="87" t="s">
        <v>54</v>
      </c>
      <c r="D80" s="87">
        <v>1</v>
      </c>
      <c r="E80" s="87">
        <v>1</v>
      </c>
      <c r="F80" s="87">
        <v>0</v>
      </c>
      <c r="G80" s="87">
        <v>1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93">
        <v>4</v>
      </c>
      <c r="N80" s="93">
        <v>3</v>
      </c>
      <c r="O80" s="93">
        <v>2</v>
      </c>
      <c r="P80" s="88">
        <v>4</v>
      </c>
      <c r="Q80" s="88">
        <v>5</v>
      </c>
      <c r="R80" s="89">
        <v>4</v>
      </c>
      <c r="S80" s="89">
        <v>4</v>
      </c>
      <c r="T80" s="89">
        <v>1</v>
      </c>
      <c r="U80" s="89">
        <v>3</v>
      </c>
      <c r="V80" s="89">
        <v>3</v>
      </c>
      <c r="W80" s="90">
        <v>5</v>
      </c>
      <c r="X80" s="90">
        <v>5</v>
      </c>
      <c r="Y80" s="147">
        <v>5</v>
      </c>
      <c r="Z80" s="147">
        <v>5</v>
      </c>
      <c r="AA80" s="91">
        <v>4</v>
      </c>
      <c r="AB80" s="91">
        <v>5</v>
      </c>
      <c r="AC80" s="105">
        <v>4</v>
      </c>
      <c r="AD80" s="105">
        <v>4</v>
      </c>
      <c r="AE80" s="105">
        <v>4</v>
      </c>
    </row>
    <row r="81" spans="1:31" s="87" customFormat="1">
      <c r="A81" s="87">
        <v>80</v>
      </c>
      <c r="B81" s="87" t="s">
        <v>8</v>
      </c>
      <c r="C81" s="87" t="s">
        <v>189</v>
      </c>
      <c r="D81" s="87">
        <v>0</v>
      </c>
      <c r="E81" s="87">
        <v>0</v>
      </c>
      <c r="F81" s="87">
        <v>0</v>
      </c>
      <c r="G81" s="87">
        <v>0</v>
      </c>
      <c r="H81" s="87">
        <v>1</v>
      </c>
      <c r="I81" s="87">
        <v>0</v>
      </c>
      <c r="J81" s="87">
        <v>0</v>
      </c>
      <c r="K81" s="87">
        <v>0</v>
      </c>
      <c r="L81" s="87">
        <v>0</v>
      </c>
      <c r="M81" s="93">
        <v>3</v>
      </c>
      <c r="N81" s="93">
        <v>3</v>
      </c>
      <c r="O81" s="93">
        <v>4</v>
      </c>
      <c r="P81" s="88">
        <v>4</v>
      </c>
      <c r="Q81" s="88">
        <v>4</v>
      </c>
      <c r="R81" s="89">
        <v>3</v>
      </c>
      <c r="S81" s="89">
        <v>2</v>
      </c>
      <c r="T81" s="89">
        <v>4</v>
      </c>
      <c r="U81" s="89">
        <v>4</v>
      </c>
      <c r="V81" s="89">
        <v>4</v>
      </c>
      <c r="W81" s="90">
        <v>2</v>
      </c>
      <c r="X81" s="90">
        <v>3</v>
      </c>
      <c r="Y81" s="147">
        <v>4</v>
      </c>
      <c r="Z81" s="147">
        <v>4</v>
      </c>
      <c r="AA81" s="91">
        <v>5</v>
      </c>
      <c r="AB81" s="91">
        <v>5</v>
      </c>
      <c r="AC81" s="105">
        <v>4</v>
      </c>
      <c r="AD81" s="105">
        <v>4</v>
      </c>
      <c r="AE81" s="105">
        <v>4</v>
      </c>
    </row>
    <row r="82" spans="1:31" s="87" customFormat="1">
      <c r="A82" s="87">
        <v>81</v>
      </c>
      <c r="B82" s="87" t="s">
        <v>8</v>
      </c>
      <c r="C82" s="87" t="s">
        <v>141</v>
      </c>
      <c r="D82" s="87">
        <v>0</v>
      </c>
      <c r="E82" s="87">
        <v>0</v>
      </c>
      <c r="F82" s="87">
        <v>1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93">
        <v>5</v>
      </c>
      <c r="N82" s="93">
        <v>3</v>
      </c>
      <c r="O82" s="93">
        <v>4</v>
      </c>
      <c r="P82" s="88">
        <v>5</v>
      </c>
      <c r="Q82" s="88">
        <v>5</v>
      </c>
      <c r="R82" s="89">
        <v>4</v>
      </c>
      <c r="S82" s="89">
        <v>3</v>
      </c>
      <c r="T82" s="89">
        <v>4</v>
      </c>
      <c r="U82" s="89">
        <v>4</v>
      </c>
      <c r="V82" s="89">
        <v>5</v>
      </c>
      <c r="W82" s="90">
        <v>5</v>
      </c>
      <c r="X82" s="90">
        <v>5</v>
      </c>
      <c r="Y82" s="147">
        <v>5</v>
      </c>
      <c r="Z82" s="147">
        <v>5</v>
      </c>
      <c r="AA82" s="91">
        <v>5</v>
      </c>
      <c r="AB82" s="91">
        <v>5</v>
      </c>
      <c r="AC82" s="105">
        <v>4</v>
      </c>
      <c r="AD82" s="105">
        <v>4</v>
      </c>
      <c r="AE82" s="105">
        <v>4</v>
      </c>
    </row>
    <row r="83" spans="1:31" s="87" customFormat="1">
      <c r="A83" s="87">
        <v>82</v>
      </c>
      <c r="B83" s="87" t="s">
        <v>8</v>
      </c>
      <c r="C83" s="87" t="s">
        <v>74</v>
      </c>
      <c r="D83" s="87">
        <v>1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3">
        <v>4</v>
      </c>
      <c r="N83" s="93">
        <v>4</v>
      </c>
      <c r="O83" s="93">
        <v>4</v>
      </c>
      <c r="P83" s="88">
        <v>4</v>
      </c>
      <c r="Q83" s="88">
        <v>4</v>
      </c>
      <c r="R83" s="89">
        <v>3</v>
      </c>
      <c r="S83" s="89">
        <v>4</v>
      </c>
      <c r="T83" s="89">
        <v>4</v>
      </c>
      <c r="U83" s="89">
        <v>3</v>
      </c>
      <c r="V83" s="89">
        <v>3</v>
      </c>
      <c r="W83" s="90">
        <v>4</v>
      </c>
      <c r="X83" s="90">
        <v>4</v>
      </c>
      <c r="Y83" s="147">
        <v>4</v>
      </c>
      <c r="Z83" s="147">
        <v>4</v>
      </c>
      <c r="AA83" s="91">
        <v>4</v>
      </c>
      <c r="AB83" s="91">
        <v>5</v>
      </c>
      <c r="AC83" s="105">
        <v>4</v>
      </c>
      <c r="AD83" s="105">
        <v>4</v>
      </c>
      <c r="AE83" s="105">
        <v>4</v>
      </c>
    </row>
    <row r="84" spans="1:31" s="87" customFormat="1">
      <c r="A84" s="87">
        <v>83</v>
      </c>
      <c r="B84" s="87" t="s">
        <v>50</v>
      </c>
      <c r="C84" s="87" t="s">
        <v>190</v>
      </c>
      <c r="D84" s="87">
        <v>1</v>
      </c>
      <c r="E84" s="87">
        <v>1</v>
      </c>
      <c r="F84" s="87">
        <v>1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93">
        <v>4</v>
      </c>
      <c r="N84" s="93">
        <v>3</v>
      </c>
      <c r="O84" s="93">
        <v>3</v>
      </c>
      <c r="P84" s="88">
        <v>5</v>
      </c>
      <c r="Q84" s="88">
        <v>4</v>
      </c>
      <c r="R84" s="89">
        <v>4</v>
      </c>
      <c r="S84" s="89">
        <v>2</v>
      </c>
      <c r="T84" s="89">
        <v>4</v>
      </c>
      <c r="U84" s="89">
        <v>4</v>
      </c>
      <c r="V84" s="89">
        <v>4</v>
      </c>
      <c r="W84" s="90">
        <v>3</v>
      </c>
      <c r="X84" s="90">
        <v>3</v>
      </c>
      <c r="Y84" s="147">
        <v>4</v>
      </c>
      <c r="Z84" s="147">
        <v>5</v>
      </c>
      <c r="AA84" s="91">
        <v>5</v>
      </c>
      <c r="AB84" s="91">
        <v>5</v>
      </c>
      <c r="AC84" s="105">
        <v>5</v>
      </c>
      <c r="AD84" s="105">
        <v>5</v>
      </c>
      <c r="AE84" s="105">
        <v>5</v>
      </c>
    </row>
    <row r="85" spans="1:31" s="87" customFormat="1">
      <c r="A85" s="87">
        <v>84</v>
      </c>
      <c r="B85" s="87" t="s">
        <v>8</v>
      </c>
      <c r="C85" s="87" t="s">
        <v>54</v>
      </c>
      <c r="D85" s="87">
        <v>0</v>
      </c>
      <c r="E85" s="87">
        <v>1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93">
        <v>5</v>
      </c>
      <c r="N85" s="93">
        <v>3</v>
      </c>
      <c r="O85" s="93">
        <v>4</v>
      </c>
      <c r="P85" s="88">
        <v>5</v>
      </c>
      <c r="Q85" s="88">
        <v>5</v>
      </c>
      <c r="R85" s="89">
        <v>5</v>
      </c>
      <c r="S85" s="89">
        <v>3</v>
      </c>
      <c r="T85" s="89">
        <v>4</v>
      </c>
      <c r="U85" s="89">
        <v>4</v>
      </c>
      <c r="V85" s="89">
        <v>3</v>
      </c>
      <c r="W85" s="90">
        <v>2</v>
      </c>
      <c r="X85" s="90">
        <v>2</v>
      </c>
      <c r="Y85" s="147">
        <v>4</v>
      </c>
      <c r="Z85" s="147">
        <v>4</v>
      </c>
      <c r="AA85" s="91">
        <v>5</v>
      </c>
      <c r="AB85" s="91">
        <v>5</v>
      </c>
      <c r="AC85" s="105">
        <v>4</v>
      </c>
      <c r="AD85" s="105">
        <v>4</v>
      </c>
      <c r="AE85" s="105">
        <v>4</v>
      </c>
    </row>
    <row r="86" spans="1:31" s="87" customFormat="1">
      <c r="A86" s="87">
        <v>85</v>
      </c>
      <c r="B86" s="87" t="s">
        <v>8</v>
      </c>
      <c r="C86" s="87" t="s">
        <v>149</v>
      </c>
      <c r="D86" s="87">
        <v>0</v>
      </c>
      <c r="E86" s="87">
        <v>0</v>
      </c>
      <c r="F86" s="87">
        <v>1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93">
        <v>4</v>
      </c>
      <c r="N86" s="93">
        <v>3</v>
      </c>
      <c r="O86" s="93">
        <v>3</v>
      </c>
      <c r="P86" s="88">
        <v>3</v>
      </c>
      <c r="Q86" s="88">
        <v>4</v>
      </c>
      <c r="R86" s="89">
        <v>3</v>
      </c>
      <c r="S86" s="89">
        <v>2</v>
      </c>
      <c r="T86" s="89">
        <v>3</v>
      </c>
      <c r="U86" s="89">
        <v>3</v>
      </c>
      <c r="V86" s="89">
        <v>3</v>
      </c>
      <c r="W86" s="90">
        <v>3</v>
      </c>
      <c r="X86" s="90">
        <v>3</v>
      </c>
      <c r="Y86" s="147">
        <v>3</v>
      </c>
      <c r="Z86" s="147">
        <v>3</v>
      </c>
      <c r="AA86" s="91">
        <v>3</v>
      </c>
      <c r="AB86" s="91">
        <v>5</v>
      </c>
      <c r="AC86" s="105">
        <v>3</v>
      </c>
      <c r="AD86" s="105">
        <v>3</v>
      </c>
      <c r="AE86" s="105">
        <v>4</v>
      </c>
    </row>
    <row r="87" spans="1:31" s="87" customFormat="1">
      <c r="A87" s="87">
        <v>86</v>
      </c>
      <c r="B87" s="87" t="s">
        <v>8</v>
      </c>
      <c r="C87" s="87" t="s">
        <v>177</v>
      </c>
      <c r="D87" s="87">
        <v>1</v>
      </c>
      <c r="E87" s="87">
        <v>1</v>
      </c>
      <c r="F87" s="87">
        <v>0</v>
      </c>
      <c r="G87" s="87">
        <v>0</v>
      </c>
      <c r="H87" s="87">
        <v>0</v>
      </c>
      <c r="I87" s="87">
        <v>0</v>
      </c>
      <c r="J87" s="87">
        <v>1</v>
      </c>
      <c r="K87" s="87">
        <v>0</v>
      </c>
      <c r="L87" s="87">
        <v>0</v>
      </c>
      <c r="M87" s="93">
        <v>4</v>
      </c>
      <c r="N87" s="93">
        <v>4</v>
      </c>
      <c r="O87" s="93">
        <v>3</v>
      </c>
      <c r="P87" s="88">
        <v>5</v>
      </c>
      <c r="Q87" s="88">
        <v>5</v>
      </c>
      <c r="R87" s="89">
        <v>4</v>
      </c>
      <c r="S87" s="89">
        <v>4</v>
      </c>
      <c r="T87" s="89">
        <v>5</v>
      </c>
      <c r="U87" s="89">
        <v>5</v>
      </c>
      <c r="V87" s="89">
        <v>5</v>
      </c>
      <c r="W87" s="90">
        <v>3</v>
      </c>
      <c r="X87" s="90">
        <v>3</v>
      </c>
      <c r="Y87" s="147">
        <v>5</v>
      </c>
      <c r="Z87" s="147">
        <v>5</v>
      </c>
      <c r="AA87" s="91">
        <v>5</v>
      </c>
      <c r="AB87" s="91">
        <v>5</v>
      </c>
      <c r="AC87" s="105">
        <v>5</v>
      </c>
      <c r="AD87" s="105">
        <v>5</v>
      </c>
      <c r="AE87" s="105">
        <v>5</v>
      </c>
    </row>
    <row r="88" spans="1:31" s="87" customFormat="1">
      <c r="A88" s="87">
        <v>87</v>
      </c>
      <c r="B88" s="87" t="s">
        <v>50</v>
      </c>
      <c r="C88" s="87" t="s">
        <v>127</v>
      </c>
      <c r="D88" s="87">
        <v>1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93">
        <v>5</v>
      </c>
      <c r="N88" s="93">
        <v>3</v>
      </c>
      <c r="O88" s="93">
        <v>4</v>
      </c>
      <c r="P88" s="88">
        <v>5</v>
      </c>
      <c r="Q88" s="88">
        <v>5</v>
      </c>
      <c r="R88" s="89">
        <v>5</v>
      </c>
      <c r="S88" s="89">
        <v>4</v>
      </c>
      <c r="T88" s="89">
        <v>5</v>
      </c>
      <c r="U88" s="89">
        <v>5</v>
      </c>
      <c r="V88" s="89">
        <v>5</v>
      </c>
      <c r="W88" s="90">
        <v>3</v>
      </c>
      <c r="X88" s="90">
        <v>3</v>
      </c>
      <c r="Y88" s="147">
        <v>3</v>
      </c>
      <c r="Z88" s="147">
        <v>3</v>
      </c>
      <c r="AA88" s="91">
        <v>5</v>
      </c>
      <c r="AB88" s="91">
        <v>5</v>
      </c>
      <c r="AC88" s="105">
        <v>5</v>
      </c>
      <c r="AD88" s="105">
        <v>5</v>
      </c>
      <c r="AE88" s="105">
        <v>4</v>
      </c>
    </row>
    <row r="89" spans="1:31" s="87" customFormat="1">
      <c r="A89" s="87">
        <v>88</v>
      </c>
      <c r="B89" s="87" t="s">
        <v>50</v>
      </c>
      <c r="C89" s="87" t="s">
        <v>54</v>
      </c>
      <c r="D89" s="87">
        <v>1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93">
        <v>5</v>
      </c>
      <c r="N89" s="93">
        <v>3</v>
      </c>
      <c r="O89" s="93">
        <v>4</v>
      </c>
      <c r="P89" s="88">
        <v>5</v>
      </c>
      <c r="Q89" s="88">
        <v>5</v>
      </c>
      <c r="R89" s="89">
        <v>5</v>
      </c>
      <c r="S89" s="89">
        <v>4</v>
      </c>
      <c r="T89" s="89">
        <v>5</v>
      </c>
      <c r="U89" s="89">
        <v>5</v>
      </c>
      <c r="V89" s="89">
        <v>5</v>
      </c>
      <c r="W89" s="90">
        <v>4</v>
      </c>
      <c r="X89" s="90">
        <v>5</v>
      </c>
      <c r="Y89" s="147">
        <v>5</v>
      </c>
      <c r="Z89" s="147">
        <v>5</v>
      </c>
      <c r="AA89" s="91">
        <v>5</v>
      </c>
      <c r="AB89" s="91">
        <v>5</v>
      </c>
      <c r="AC89" s="105">
        <v>5</v>
      </c>
      <c r="AD89" s="105">
        <v>5</v>
      </c>
      <c r="AE89" s="105">
        <v>5</v>
      </c>
    </row>
    <row r="90" spans="1:31" s="87" customFormat="1">
      <c r="A90" s="87">
        <v>89</v>
      </c>
      <c r="B90" s="87" t="s">
        <v>8</v>
      </c>
      <c r="C90" s="87" t="s">
        <v>191</v>
      </c>
      <c r="D90" s="87">
        <v>0</v>
      </c>
      <c r="E90" s="87">
        <v>0</v>
      </c>
      <c r="F90" s="87">
        <v>0</v>
      </c>
      <c r="G90" s="87">
        <v>1</v>
      </c>
      <c r="H90" s="87">
        <v>0</v>
      </c>
      <c r="I90" s="87">
        <v>0</v>
      </c>
      <c r="J90" s="87">
        <v>1</v>
      </c>
      <c r="K90" s="87">
        <v>0</v>
      </c>
      <c r="L90" s="87">
        <v>0</v>
      </c>
      <c r="M90" s="93">
        <v>4</v>
      </c>
      <c r="N90" s="93">
        <v>3</v>
      </c>
      <c r="O90" s="93">
        <v>4</v>
      </c>
      <c r="P90" s="88">
        <v>5</v>
      </c>
      <c r="Q90" s="88">
        <v>5</v>
      </c>
      <c r="R90" s="89">
        <v>4</v>
      </c>
      <c r="S90" s="89">
        <v>4</v>
      </c>
      <c r="T90" s="89">
        <v>4</v>
      </c>
      <c r="U90" s="89">
        <v>4</v>
      </c>
      <c r="V90" s="89">
        <v>4</v>
      </c>
      <c r="W90" s="90">
        <v>5</v>
      </c>
      <c r="X90" s="90">
        <v>5</v>
      </c>
      <c r="Y90" s="147">
        <v>5</v>
      </c>
      <c r="Z90" s="147">
        <v>5</v>
      </c>
      <c r="AA90" s="91">
        <v>5</v>
      </c>
      <c r="AB90" s="91">
        <v>5</v>
      </c>
      <c r="AC90" s="105">
        <v>5</v>
      </c>
      <c r="AD90" s="105">
        <v>5</v>
      </c>
      <c r="AE90" s="105">
        <v>5</v>
      </c>
    </row>
    <row r="91" spans="1:31" s="87" customFormat="1">
      <c r="A91" s="87">
        <v>90</v>
      </c>
      <c r="B91" s="87" t="s">
        <v>8</v>
      </c>
      <c r="C91" s="87" t="s">
        <v>191</v>
      </c>
      <c r="D91" s="87">
        <v>1</v>
      </c>
      <c r="E91" s="87">
        <v>0</v>
      </c>
      <c r="F91" s="87">
        <v>1</v>
      </c>
      <c r="G91" s="87">
        <v>0</v>
      </c>
      <c r="H91" s="87">
        <v>0</v>
      </c>
      <c r="I91" s="87">
        <v>0</v>
      </c>
      <c r="J91" s="87">
        <v>1</v>
      </c>
      <c r="K91" s="87">
        <v>0</v>
      </c>
      <c r="L91" s="87">
        <v>0</v>
      </c>
      <c r="M91" s="93">
        <v>5</v>
      </c>
      <c r="N91" s="93">
        <v>1</v>
      </c>
      <c r="O91" s="93">
        <v>4</v>
      </c>
      <c r="P91" s="88">
        <v>5</v>
      </c>
      <c r="Q91" s="88">
        <v>5</v>
      </c>
      <c r="R91" s="89">
        <v>4</v>
      </c>
      <c r="S91" s="89">
        <v>4</v>
      </c>
      <c r="T91" s="89">
        <v>5</v>
      </c>
      <c r="U91" s="89">
        <v>5</v>
      </c>
      <c r="V91" s="89">
        <v>5</v>
      </c>
      <c r="W91" s="90">
        <v>2</v>
      </c>
      <c r="X91" s="90">
        <v>2</v>
      </c>
      <c r="Y91" s="147">
        <v>4</v>
      </c>
      <c r="Z91" s="147">
        <v>4</v>
      </c>
      <c r="AA91" s="91">
        <v>5</v>
      </c>
      <c r="AB91" s="91">
        <v>5</v>
      </c>
      <c r="AC91" s="105">
        <v>4</v>
      </c>
      <c r="AD91" s="105">
        <v>4</v>
      </c>
      <c r="AE91" s="105">
        <v>5</v>
      </c>
    </row>
    <row r="92" spans="1:31" s="87" customFormat="1">
      <c r="A92" s="87">
        <v>91</v>
      </c>
      <c r="B92" s="87" t="s">
        <v>50</v>
      </c>
      <c r="C92" s="87" t="s">
        <v>127</v>
      </c>
      <c r="D92" s="87">
        <v>1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93">
        <v>5</v>
      </c>
      <c r="N92" s="93">
        <v>4</v>
      </c>
      <c r="O92" s="93">
        <v>4</v>
      </c>
      <c r="P92" s="88">
        <v>5</v>
      </c>
      <c r="Q92" s="88">
        <v>5</v>
      </c>
      <c r="R92" s="89">
        <v>5</v>
      </c>
      <c r="S92" s="89">
        <v>5</v>
      </c>
      <c r="T92" s="89">
        <v>5</v>
      </c>
      <c r="U92" s="89">
        <v>5</v>
      </c>
      <c r="V92" s="89">
        <v>5</v>
      </c>
      <c r="W92" s="90">
        <v>3</v>
      </c>
      <c r="X92" s="90">
        <v>3</v>
      </c>
      <c r="Y92" s="147">
        <v>5</v>
      </c>
      <c r="Z92" s="147">
        <v>5</v>
      </c>
      <c r="AA92" s="91">
        <v>5</v>
      </c>
      <c r="AB92" s="91">
        <v>5</v>
      </c>
      <c r="AC92" s="105">
        <v>5</v>
      </c>
      <c r="AD92" s="105">
        <v>5</v>
      </c>
      <c r="AE92" s="105">
        <v>5</v>
      </c>
    </row>
    <row r="93" spans="1:31" s="87" customFormat="1">
      <c r="A93" s="87">
        <v>92</v>
      </c>
      <c r="B93" s="87" t="s">
        <v>8</v>
      </c>
      <c r="C93" s="87" t="s">
        <v>142</v>
      </c>
      <c r="D93" s="87">
        <v>0</v>
      </c>
      <c r="E93" s="87">
        <v>0</v>
      </c>
      <c r="F93" s="87">
        <v>1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93">
        <v>5</v>
      </c>
      <c r="N93" s="93">
        <v>4</v>
      </c>
      <c r="O93" s="93">
        <v>2</v>
      </c>
      <c r="P93" s="88">
        <v>3</v>
      </c>
      <c r="Q93" s="88">
        <v>4</v>
      </c>
      <c r="R93" s="89">
        <v>5</v>
      </c>
      <c r="S93" s="89">
        <v>1</v>
      </c>
      <c r="T93" s="89">
        <v>2</v>
      </c>
      <c r="U93" s="89">
        <v>3</v>
      </c>
      <c r="V93" s="89">
        <v>4</v>
      </c>
      <c r="W93" s="90">
        <v>3</v>
      </c>
      <c r="X93" s="90">
        <v>3</v>
      </c>
      <c r="Y93" s="147">
        <v>3</v>
      </c>
      <c r="Z93" s="147">
        <v>3</v>
      </c>
      <c r="AA93" s="91">
        <v>3</v>
      </c>
      <c r="AB93" s="91">
        <v>5</v>
      </c>
      <c r="AC93" s="105">
        <v>3</v>
      </c>
      <c r="AD93" s="105">
        <v>3</v>
      </c>
      <c r="AE93" s="105">
        <v>3</v>
      </c>
    </row>
    <row r="94" spans="1:31" s="87" customFormat="1">
      <c r="A94" s="87">
        <v>93</v>
      </c>
      <c r="B94" s="87" t="s">
        <v>8</v>
      </c>
      <c r="C94" s="87" t="s">
        <v>75</v>
      </c>
      <c r="D94" s="87">
        <v>1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93">
        <v>4</v>
      </c>
      <c r="N94" s="93">
        <v>4</v>
      </c>
      <c r="O94" s="93">
        <v>4</v>
      </c>
      <c r="P94" s="88">
        <v>4</v>
      </c>
      <c r="Q94" s="88">
        <v>4</v>
      </c>
      <c r="R94" s="89">
        <v>4</v>
      </c>
      <c r="S94" s="89">
        <v>5</v>
      </c>
      <c r="T94" s="89">
        <v>4</v>
      </c>
      <c r="U94" s="89">
        <v>4</v>
      </c>
      <c r="V94" s="89">
        <v>4</v>
      </c>
      <c r="W94" s="90">
        <v>4</v>
      </c>
      <c r="X94" s="90">
        <v>4</v>
      </c>
      <c r="Y94" s="147">
        <v>4</v>
      </c>
      <c r="Z94" s="147">
        <v>4</v>
      </c>
      <c r="AA94" s="91">
        <v>4</v>
      </c>
      <c r="AB94" s="91">
        <v>5</v>
      </c>
      <c r="AC94" s="105">
        <v>4</v>
      </c>
      <c r="AD94" s="105">
        <v>4</v>
      </c>
      <c r="AE94" s="105">
        <v>4</v>
      </c>
    </row>
    <row r="95" spans="1:31" s="87" customFormat="1">
      <c r="A95" s="87">
        <v>94</v>
      </c>
      <c r="B95" s="87" t="s">
        <v>50</v>
      </c>
      <c r="C95" s="87" t="s">
        <v>193</v>
      </c>
      <c r="D95" s="87">
        <v>1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93">
        <v>5</v>
      </c>
      <c r="N95" s="93">
        <v>4</v>
      </c>
      <c r="O95" s="93">
        <v>4</v>
      </c>
      <c r="P95" s="88">
        <v>4</v>
      </c>
      <c r="Q95" s="88">
        <v>5</v>
      </c>
      <c r="R95" s="89">
        <v>5</v>
      </c>
      <c r="S95" s="89">
        <v>3</v>
      </c>
      <c r="T95" s="89">
        <v>4</v>
      </c>
      <c r="U95" s="89">
        <v>4</v>
      </c>
      <c r="V95" s="89">
        <v>4</v>
      </c>
      <c r="W95" s="90">
        <v>3</v>
      </c>
      <c r="X95" s="90">
        <v>3</v>
      </c>
      <c r="Y95" s="147">
        <v>4</v>
      </c>
      <c r="Z95" s="147">
        <v>4</v>
      </c>
      <c r="AA95" s="91">
        <v>4</v>
      </c>
      <c r="AB95" s="91">
        <v>5</v>
      </c>
      <c r="AC95" s="105">
        <v>3</v>
      </c>
      <c r="AD95" s="105">
        <v>4</v>
      </c>
      <c r="AE95" s="105">
        <v>4</v>
      </c>
    </row>
    <row r="96" spans="1:31" s="150" customFormat="1">
      <c r="A96" s="87">
        <v>95</v>
      </c>
      <c r="B96" s="87" t="s">
        <v>8</v>
      </c>
      <c r="C96" s="150" t="s">
        <v>194</v>
      </c>
      <c r="D96" s="150">
        <v>1</v>
      </c>
      <c r="E96" s="150">
        <v>1</v>
      </c>
      <c r="F96" s="150">
        <v>0</v>
      </c>
      <c r="G96" s="150">
        <v>0</v>
      </c>
      <c r="H96" s="150">
        <v>0</v>
      </c>
      <c r="I96" s="150">
        <v>0</v>
      </c>
      <c r="J96" s="150">
        <v>1</v>
      </c>
      <c r="K96" s="150">
        <v>0</v>
      </c>
      <c r="L96" s="150">
        <v>0</v>
      </c>
      <c r="M96" s="151">
        <v>5</v>
      </c>
      <c r="N96" s="151">
        <v>5</v>
      </c>
      <c r="O96" s="151">
        <v>5</v>
      </c>
      <c r="P96" s="152">
        <v>5</v>
      </c>
      <c r="Q96" s="152">
        <v>5</v>
      </c>
      <c r="R96" s="153">
        <v>5</v>
      </c>
      <c r="S96" s="153">
        <v>5</v>
      </c>
      <c r="T96" s="153">
        <v>5</v>
      </c>
      <c r="U96" s="153">
        <v>5</v>
      </c>
      <c r="V96" s="153">
        <v>5</v>
      </c>
      <c r="W96" s="154">
        <v>3</v>
      </c>
      <c r="X96" s="154">
        <v>3</v>
      </c>
      <c r="Y96" s="155">
        <v>4</v>
      </c>
      <c r="Z96" s="155">
        <v>4</v>
      </c>
      <c r="AA96" s="156">
        <v>5</v>
      </c>
      <c r="AB96" s="91">
        <v>5</v>
      </c>
      <c r="AC96" s="157">
        <v>5</v>
      </c>
      <c r="AD96" s="157">
        <v>5</v>
      </c>
      <c r="AE96" s="157">
        <v>5</v>
      </c>
    </row>
    <row r="97" spans="1:31" s="87" customFormat="1">
      <c r="A97" s="87">
        <v>96</v>
      </c>
      <c r="B97" s="87" t="s">
        <v>8</v>
      </c>
      <c r="C97" s="87" t="s">
        <v>84</v>
      </c>
      <c r="D97" s="87">
        <v>1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93">
        <v>5</v>
      </c>
      <c r="N97" s="93">
        <v>3</v>
      </c>
      <c r="O97" s="93">
        <v>4</v>
      </c>
      <c r="P97" s="88">
        <v>5</v>
      </c>
      <c r="Q97" s="88">
        <v>5</v>
      </c>
      <c r="R97" s="89">
        <v>4</v>
      </c>
      <c r="S97" s="89">
        <v>4</v>
      </c>
      <c r="T97" s="89">
        <v>4</v>
      </c>
      <c r="U97" s="89">
        <v>5</v>
      </c>
      <c r="V97" s="89">
        <v>5</v>
      </c>
      <c r="W97" s="90">
        <v>3</v>
      </c>
      <c r="X97" s="90">
        <v>4</v>
      </c>
      <c r="Y97" s="147">
        <v>4</v>
      </c>
      <c r="Z97" s="147">
        <v>4</v>
      </c>
      <c r="AA97" s="91">
        <v>4</v>
      </c>
      <c r="AB97" s="91">
        <v>5</v>
      </c>
      <c r="AC97" s="105">
        <v>4</v>
      </c>
      <c r="AD97" s="105">
        <v>5</v>
      </c>
      <c r="AE97" s="105">
        <v>4</v>
      </c>
    </row>
    <row r="98" spans="1:31" s="87" customFormat="1">
      <c r="A98" s="87">
        <v>97</v>
      </c>
      <c r="B98" s="87" t="s">
        <v>50</v>
      </c>
      <c r="C98" s="87" t="s">
        <v>176</v>
      </c>
      <c r="D98" s="87">
        <v>1</v>
      </c>
      <c r="E98" s="87">
        <v>0</v>
      </c>
      <c r="F98" s="87">
        <v>1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93">
        <v>4</v>
      </c>
      <c r="N98" s="93">
        <v>4</v>
      </c>
      <c r="O98" s="93">
        <v>4</v>
      </c>
      <c r="P98" s="88">
        <v>5</v>
      </c>
      <c r="Q98" s="88">
        <v>5</v>
      </c>
      <c r="R98" s="89">
        <v>5</v>
      </c>
      <c r="S98" s="89">
        <v>5</v>
      </c>
      <c r="T98" s="89">
        <v>5</v>
      </c>
      <c r="U98" s="89">
        <v>5</v>
      </c>
      <c r="V98" s="89">
        <v>5</v>
      </c>
      <c r="W98" s="90">
        <v>4</v>
      </c>
      <c r="X98" s="90">
        <v>4</v>
      </c>
      <c r="Y98" s="147">
        <v>5</v>
      </c>
      <c r="Z98" s="147">
        <v>5</v>
      </c>
      <c r="AA98" s="91">
        <v>5</v>
      </c>
      <c r="AB98" s="91">
        <v>5</v>
      </c>
      <c r="AC98" s="105">
        <v>5</v>
      </c>
      <c r="AD98" s="105">
        <v>5</v>
      </c>
      <c r="AE98" s="105">
        <v>5</v>
      </c>
    </row>
    <row r="99" spans="1:31" s="87" customFormat="1">
      <c r="A99" s="87">
        <v>98</v>
      </c>
      <c r="B99" s="87" t="s">
        <v>8</v>
      </c>
      <c r="C99" s="87" t="s">
        <v>195</v>
      </c>
      <c r="D99" s="87">
        <v>1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93">
        <v>5</v>
      </c>
      <c r="N99" s="93">
        <v>5</v>
      </c>
      <c r="O99" s="93">
        <v>5</v>
      </c>
      <c r="P99" s="88">
        <v>5</v>
      </c>
      <c r="Q99" s="88">
        <v>5</v>
      </c>
      <c r="R99" s="89">
        <v>4</v>
      </c>
      <c r="S99" s="89">
        <v>4</v>
      </c>
      <c r="T99" s="89">
        <v>4</v>
      </c>
      <c r="U99" s="89">
        <v>5</v>
      </c>
      <c r="V99" s="89">
        <v>5</v>
      </c>
      <c r="W99" s="90">
        <v>3</v>
      </c>
      <c r="X99" s="90">
        <v>3</v>
      </c>
      <c r="Y99" s="147">
        <v>4</v>
      </c>
      <c r="Z99" s="147">
        <v>4</v>
      </c>
      <c r="AA99" s="91">
        <v>5</v>
      </c>
      <c r="AB99" s="91">
        <v>5</v>
      </c>
      <c r="AC99" s="105">
        <v>5</v>
      </c>
      <c r="AD99" s="105">
        <v>5</v>
      </c>
      <c r="AE99" s="105">
        <v>5</v>
      </c>
    </row>
    <row r="100" spans="1:31" s="87" customFormat="1">
      <c r="A100" s="87">
        <v>99</v>
      </c>
      <c r="B100" s="87" t="s">
        <v>8</v>
      </c>
      <c r="C100" s="87" t="s">
        <v>195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93">
        <v>4</v>
      </c>
      <c r="N100" s="93">
        <v>3</v>
      </c>
      <c r="O100" s="93">
        <v>4</v>
      </c>
      <c r="P100" s="88">
        <v>4</v>
      </c>
      <c r="Q100" s="88">
        <v>4</v>
      </c>
      <c r="R100" s="89">
        <v>4</v>
      </c>
      <c r="S100" s="89">
        <v>4</v>
      </c>
      <c r="T100" s="89">
        <v>4</v>
      </c>
      <c r="U100" s="89">
        <v>4</v>
      </c>
      <c r="V100" s="89">
        <v>4</v>
      </c>
      <c r="W100" s="90">
        <v>2</v>
      </c>
      <c r="X100" s="90">
        <v>2</v>
      </c>
      <c r="Y100" s="147">
        <v>4</v>
      </c>
      <c r="Z100" s="147">
        <v>4</v>
      </c>
      <c r="AA100" s="91">
        <v>4</v>
      </c>
      <c r="AB100" s="91">
        <v>5</v>
      </c>
      <c r="AC100" s="105">
        <v>4</v>
      </c>
      <c r="AD100" s="105">
        <v>4</v>
      </c>
      <c r="AE100" s="105">
        <v>4</v>
      </c>
    </row>
    <row r="101" spans="1:31" s="150" customFormat="1">
      <c r="A101" s="87">
        <v>100</v>
      </c>
      <c r="B101" s="87" t="s">
        <v>50</v>
      </c>
      <c r="C101" s="150" t="s">
        <v>141</v>
      </c>
      <c r="D101" s="150">
        <v>1</v>
      </c>
      <c r="E101" s="150">
        <v>0</v>
      </c>
      <c r="F101" s="150">
        <v>1</v>
      </c>
      <c r="G101" s="150">
        <v>0</v>
      </c>
      <c r="H101" s="150">
        <v>0</v>
      </c>
      <c r="I101" s="150">
        <v>0</v>
      </c>
      <c r="J101" s="150">
        <v>0</v>
      </c>
      <c r="K101" s="150">
        <v>0</v>
      </c>
      <c r="L101" s="150">
        <v>0</v>
      </c>
      <c r="M101" s="151">
        <v>5</v>
      </c>
      <c r="N101" s="151">
        <v>5</v>
      </c>
      <c r="O101" s="151">
        <v>5</v>
      </c>
      <c r="P101" s="152">
        <v>5</v>
      </c>
      <c r="Q101" s="152">
        <v>5</v>
      </c>
      <c r="R101" s="153">
        <v>5</v>
      </c>
      <c r="S101" s="153">
        <v>5</v>
      </c>
      <c r="T101" s="153">
        <v>5</v>
      </c>
      <c r="U101" s="153">
        <v>5</v>
      </c>
      <c r="V101" s="153">
        <v>5</v>
      </c>
      <c r="W101" s="154">
        <v>5</v>
      </c>
      <c r="X101" s="154">
        <v>5</v>
      </c>
      <c r="Y101" s="155">
        <v>5</v>
      </c>
      <c r="Z101" s="155">
        <v>5</v>
      </c>
      <c r="AA101" s="156">
        <v>5</v>
      </c>
      <c r="AB101" s="91">
        <v>5</v>
      </c>
      <c r="AC101" s="157">
        <v>5</v>
      </c>
      <c r="AD101" s="157">
        <v>5</v>
      </c>
      <c r="AE101" s="157">
        <v>5</v>
      </c>
    </row>
    <row r="102" spans="1:31" s="87" customFormat="1">
      <c r="A102" s="87">
        <v>101</v>
      </c>
      <c r="B102" s="87" t="s">
        <v>8</v>
      </c>
      <c r="C102" s="87" t="s">
        <v>141</v>
      </c>
      <c r="D102" s="87">
        <v>1</v>
      </c>
      <c r="E102" s="87">
        <v>0</v>
      </c>
      <c r="F102" s="87">
        <v>1</v>
      </c>
      <c r="G102" s="87">
        <v>0</v>
      </c>
      <c r="H102" s="87">
        <v>1</v>
      </c>
      <c r="I102" s="87">
        <v>0</v>
      </c>
      <c r="J102" s="87">
        <v>0</v>
      </c>
      <c r="K102" s="87">
        <v>0</v>
      </c>
      <c r="L102" s="87">
        <v>0</v>
      </c>
      <c r="M102" s="93">
        <v>4</v>
      </c>
      <c r="N102" s="93">
        <v>4</v>
      </c>
      <c r="O102" s="93">
        <v>4</v>
      </c>
      <c r="P102" s="88">
        <v>4</v>
      </c>
      <c r="Q102" s="88">
        <v>4</v>
      </c>
      <c r="R102" s="89">
        <v>4</v>
      </c>
      <c r="S102" s="89">
        <v>4</v>
      </c>
      <c r="T102" s="89">
        <v>4</v>
      </c>
      <c r="U102" s="89">
        <v>4</v>
      </c>
      <c r="V102" s="89">
        <v>4</v>
      </c>
      <c r="W102" s="90">
        <v>2</v>
      </c>
      <c r="X102" s="90">
        <v>2</v>
      </c>
      <c r="Y102" s="147">
        <v>4</v>
      </c>
      <c r="Z102" s="147">
        <v>4</v>
      </c>
      <c r="AA102" s="91">
        <v>5</v>
      </c>
      <c r="AB102" s="91">
        <v>5</v>
      </c>
      <c r="AC102" s="105">
        <v>4</v>
      </c>
      <c r="AD102" s="105">
        <v>4</v>
      </c>
      <c r="AE102" s="105">
        <v>4</v>
      </c>
    </row>
    <row r="103" spans="1:31" s="87" customFormat="1">
      <c r="A103" s="87">
        <v>102</v>
      </c>
      <c r="B103" s="87" t="s">
        <v>8</v>
      </c>
      <c r="C103" s="87" t="s">
        <v>141</v>
      </c>
      <c r="D103" s="87">
        <v>1</v>
      </c>
      <c r="E103" s="87">
        <v>0</v>
      </c>
      <c r="F103" s="87">
        <v>1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93">
        <v>4</v>
      </c>
      <c r="N103" s="93">
        <v>4</v>
      </c>
      <c r="O103" s="93">
        <v>4</v>
      </c>
      <c r="P103" s="88">
        <v>4</v>
      </c>
      <c r="Q103" s="88">
        <v>4</v>
      </c>
      <c r="R103" s="89">
        <v>4</v>
      </c>
      <c r="S103" s="89">
        <v>3</v>
      </c>
      <c r="T103" s="89">
        <v>4</v>
      </c>
      <c r="U103" s="89">
        <v>3</v>
      </c>
      <c r="V103" s="89">
        <v>4</v>
      </c>
      <c r="W103" s="90">
        <v>2</v>
      </c>
      <c r="X103" s="90">
        <v>2</v>
      </c>
      <c r="Y103" s="147">
        <v>4</v>
      </c>
      <c r="Z103" s="147">
        <v>4</v>
      </c>
      <c r="AA103" s="91">
        <v>4</v>
      </c>
      <c r="AB103" s="91">
        <v>5</v>
      </c>
      <c r="AC103" s="105">
        <v>2</v>
      </c>
      <c r="AD103" s="105">
        <v>4</v>
      </c>
      <c r="AE103" s="105">
        <v>4</v>
      </c>
    </row>
    <row r="104" spans="1:31" s="87" customFormat="1">
      <c r="A104" s="87">
        <v>103</v>
      </c>
      <c r="B104" s="87" t="s">
        <v>50</v>
      </c>
      <c r="C104" s="87" t="s">
        <v>127</v>
      </c>
      <c r="D104" s="87">
        <v>1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93">
        <v>5</v>
      </c>
      <c r="N104" s="93">
        <v>1</v>
      </c>
      <c r="O104" s="93">
        <v>4</v>
      </c>
      <c r="P104" s="88">
        <v>5</v>
      </c>
      <c r="Q104" s="88">
        <v>5</v>
      </c>
      <c r="R104" s="89">
        <v>2</v>
      </c>
      <c r="S104" s="89">
        <v>4</v>
      </c>
      <c r="T104" s="89">
        <v>4</v>
      </c>
      <c r="U104" s="89">
        <v>2</v>
      </c>
      <c r="V104" s="89">
        <v>3</v>
      </c>
      <c r="W104" s="90">
        <v>3</v>
      </c>
      <c r="X104" s="90">
        <v>3</v>
      </c>
      <c r="Y104" s="147">
        <v>4</v>
      </c>
      <c r="Z104" s="147">
        <v>4</v>
      </c>
      <c r="AA104" s="91">
        <v>5</v>
      </c>
      <c r="AB104" s="91">
        <v>5</v>
      </c>
      <c r="AC104" s="105">
        <v>5</v>
      </c>
      <c r="AD104" s="105">
        <v>5</v>
      </c>
      <c r="AE104" s="105">
        <v>5</v>
      </c>
    </row>
    <row r="105" spans="1:31" s="87" customFormat="1">
      <c r="A105" s="87">
        <v>104</v>
      </c>
      <c r="B105" s="87" t="s">
        <v>8</v>
      </c>
      <c r="C105" s="87" t="s">
        <v>127</v>
      </c>
      <c r="D105" s="87">
        <v>0</v>
      </c>
      <c r="E105" s="87">
        <v>0</v>
      </c>
      <c r="F105" s="87">
        <v>0</v>
      </c>
      <c r="G105" s="87">
        <v>0</v>
      </c>
      <c r="H105" s="87">
        <v>1</v>
      </c>
      <c r="I105" s="87">
        <v>0</v>
      </c>
      <c r="J105" s="87">
        <v>0</v>
      </c>
      <c r="K105" s="87">
        <v>0</v>
      </c>
      <c r="L105" s="87">
        <v>0</v>
      </c>
      <c r="M105" s="93">
        <v>5</v>
      </c>
      <c r="N105" s="93">
        <v>4</v>
      </c>
      <c r="O105" s="93">
        <v>5</v>
      </c>
      <c r="P105" s="88">
        <v>4</v>
      </c>
      <c r="Q105" s="88">
        <v>4</v>
      </c>
      <c r="R105" s="89">
        <v>4</v>
      </c>
      <c r="S105" s="89">
        <v>3</v>
      </c>
      <c r="T105" s="89">
        <v>5</v>
      </c>
      <c r="U105" s="89">
        <v>5</v>
      </c>
      <c r="V105" s="89">
        <v>5</v>
      </c>
      <c r="W105" s="90">
        <v>2</v>
      </c>
      <c r="X105" s="90">
        <v>2</v>
      </c>
      <c r="Y105" s="147">
        <v>5</v>
      </c>
      <c r="Z105" s="147">
        <v>5</v>
      </c>
      <c r="AA105" s="91">
        <v>5</v>
      </c>
      <c r="AB105" s="91">
        <v>5</v>
      </c>
      <c r="AC105" s="105">
        <v>5</v>
      </c>
      <c r="AD105" s="105">
        <v>5</v>
      </c>
      <c r="AE105" s="105">
        <v>5</v>
      </c>
    </row>
    <row r="106" spans="1:31" s="87" customFormat="1">
      <c r="A106" s="87">
        <v>105</v>
      </c>
      <c r="B106" s="87" t="s">
        <v>8</v>
      </c>
      <c r="C106" s="87" t="s">
        <v>62</v>
      </c>
      <c r="D106" s="87">
        <v>1</v>
      </c>
      <c r="E106" s="87">
        <v>0</v>
      </c>
      <c r="F106" s="87">
        <v>0</v>
      </c>
      <c r="G106" s="87">
        <v>1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93">
        <v>3</v>
      </c>
      <c r="N106" s="93">
        <v>2</v>
      </c>
      <c r="O106" s="93">
        <v>3</v>
      </c>
      <c r="P106" s="88">
        <v>4</v>
      </c>
      <c r="Q106" s="88">
        <v>4</v>
      </c>
      <c r="R106" s="89">
        <v>4</v>
      </c>
      <c r="S106" s="89">
        <v>3</v>
      </c>
      <c r="T106" s="89">
        <v>4</v>
      </c>
      <c r="U106" s="89">
        <v>4</v>
      </c>
      <c r="V106" s="89">
        <v>4</v>
      </c>
      <c r="W106" s="90">
        <v>4</v>
      </c>
      <c r="X106" s="90">
        <v>4</v>
      </c>
      <c r="Y106" s="147">
        <v>4</v>
      </c>
      <c r="Z106" s="147">
        <v>4</v>
      </c>
      <c r="AA106" s="91">
        <v>4</v>
      </c>
      <c r="AB106" s="91">
        <v>5</v>
      </c>
      <c r="AC106" s="105">
        <v>4</v>
      </c>
      <c r="AD106" s="105">
        <v>4</v>
      </c>
      <c r="AE106" s="105">
        <v>4</v>
      </c>
    </row>
    <row r="107" spans="1:31" s="87" customFormat="1">
      <c r="A107" s="87">
        <v>106</v>
      </c>
      <c r="B107" s="87" t="s">
        <v>8</v>
      </c>
      <c r="C107" s="87" t="s">
        <v>141</v>
      </c>
      <c r="D107" s="87">
        <v>1</v>
      </c>
      <c r="E107" s="87">
        <v>0</v>
      </c>
      <c r="F107" s="87">
        <v>1</v>
      </c>
      <c r="G107" s="87">
        <v>0</v>
      </c>
      <c r="H107" s="87">
        <v>1</v>
      </c>
      <c r="I107" s="87">
        <v>0</v>
      </c>
      <c r="J107" s="87">
        <v>0</v>
      </c>
      <c r="K107" s="87">
        <v>0</v>
      </c>
      <c r="L107" s="87">
        <v>0</v>
      </c>
      <c r="M107" s="93">
        <v>3</v>
      </c>
      <c r="N107" s="93">
        <v>2</v>
      </c>
      <c r="O107" s="93">
        <v>4</v>
      </c>
      <c r="P107" s="88">
        <v>4</v>
      </c>
      <c r="Q107" s="88">
        <v>4</v>
      </c>
      <c r="R107" s="89">
        <v>3</v>
      </c>
      <c r="S107" s="89">
        <v>3</v>
      </c>
      <c r="T107" s="89">
        <v>4</v>
      </c>
      <c r="U107" s="89">
        <v>3</v>
      </c>
      <c r="V107" s="89">
        <v>5</v>
      </c>
      <c r="W107" s="90">
        <v>3</v>
      </c>
      <c r="X107" s="90">
        <v>3</v>
      </c>
      <c r="Y107" s="147">
        <v>4</v>
      </c>
      <c r="Z107" s="147">
        <v>4</v>
      </c>
      <c r="AA107" s="91">
        <v>3</v>
      </c>
      <c r="AB107" s="91">
        <v>5</v>
      </c>
      <c r="AC107" s="105">
        <v>3</v>
      </c>
      <c r="AD107" s="105">
        <v>4</v>
      </c>
      <c r="AE107" s="105">
        <v>4</v>
      </c>
    </row>
    <row r="108" spans="1:31" s="87" customFormat="1">
      <c r="A108" s="87">
        <v>107</v>
      </c>
      <c r="B108" s="87" t="s">
        <v>8</v>
      </c>
      <c r="C108" s="87" t="s">
        <v>54</v>
      </c>
      <c r="D108" s="87">
        <v>1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93">
        <v>4</v>
      </c>
      <c r="N108" s="93">
        <v>3</v>
      </c>
      <c r="O108" s="93">
        <v>5</v>
      </c>
      <c r="P108" s="88">
        <v>5</v>
      </c>
      <c r="Q108" s="88">
        <v>4</v>
      </c>
      <c r="R108" s="89">
        <v>5</v>
      </c>
      <c r="S108" s="89">
        <v>4</v>
      </c>
      <c r="T108" s="89">
        <v>4</v>
      </c>
      <c r="U108" s="89">
        <v>5</v>
      </c>
      <c r="V108" s="89">
        <v>4</v>
      </c>
      <c r="W108" s="90">
        <v>3</v>
      </c>
      <c r="X108" s="90">
        <v>3</v>
      </c>
      <c r="Y108" s="147">
        <v>5</v>
      </c>
      <c r="Z108" s="147">
        <v>5</v>
      </c>
      <c r="AA108" s="91">
        <v>5</v>
      </c>
      <c r="AB108" s="91">
        <v>5</v>
      </c>
      <c r="AC108" s="105">
        <v>4</v>
      </c>
      <c r="AD108" s="105">
        <v>4</v>
      </c>
      <c r="AE108" s="105">
        <v>5</v>
      </c>
    </row>
    <row r="109" spans="1:31" s="87" customFormat="1">
      <c r="A109" s="87">
        <v>108</v>
      </c>
      <c r="B109" s="87" t="s">
        <v>8</v>
      </c>
      <c r="C109" s="87" t="s">
        <v>191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1</v>
      </c>
      <c r="J109" s="87">
        <v>0</v>
      </c>
      <c r="K109" s="87">
        <v>0</v>
      </c>
      <c r="L109" s="87">
        <v>0</v>
      </c>
      <c r="M109" s="93">
        <v>5</v>
      </c>
      <c r="N109" s="93">
        <v>3</v>
      </c>
      <c r="O109" s="93">
        <v>3</v>
      </c>
      <c r="P109" s="88">
        <v>5</v>
      </c>
      <c r="Q109" s="88">
        <v>5</v>
      </c>
      <c r="R109" s="89">
        <v>5</v>
      </c>
      <c r="S109" s="89">
        <v>4</v>
      </c>
      <c r="T109" s="89">
        <v>4</v>
      </c>
      <c r="U109" s="89">
        <v>5</v>
      </c>
      <c r="V109" s="89">
        <v>3</v>
      </c>
      <c r="W109" s="90">
        <v>3</v>
      </c>
      <c r="X109" s="90">
        <v>4</v>
      </c>
      <c r="Y109" s="147">
        <v>4</v>
      </c>
      <c r="Z109" s="147">
        <v>4</v>
      </c>
      <c r="AA109" s="91">
        <v>4</v>
      </c>
      <c r="AB109" s="91">
        <v>5</v>
      </c>
      <c r="AC109" s="105">
        <v>4</v>
      </c>
      <c r="AD109" s="105">
        <v>4</v>
      </c>
      <c r="AE109" s="105">
        <v>4</v>
      </c>
    </row>
    <row r="110" spans="1:31" s="87" customFormat="1">
      <c r="A110" s="87">
        <v>109</v>
      </c>
      <c r="B110" s="87" t="s">
        <v>8</v>
      </c>
      <c r="C110" s="87" t="s">
        <v>54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1</v>
      </c>
      <c r="K110" s="87">
        <v>0</v>
      </c>
      <c r="L110" s="87">
        <v>0</v>
      </c>
      <c r="M110" s="93">
        <v>4</v>
      </c>
      <c r="N110" s="93">
        <v>3</v>
      </c>
      <c r="O110" s="93">
        <v>4</v>
      </c>
      <c r="P110" s="88">
        <v>5</v>
      </c>
      <c r="Q110" s="88">
        <v>5</v>
      </c>
      <c r="R110" s="89">
        <v>5</v>
      </c>
      <c r="S110" s="89">
        <v>5</v>
      </c>
      <c r="T110" s="89">
        <v>5</v>
      </c>
      <c r="U110" s="89">
        <v>5</v>
      </c>
      <c r="V110" s="89">
        <v>5</v>
      </c>
      <c r="W110" s="90">
        <v>2</v>
      </c>
      <c r="X110" s="90">
        <v>2</v>
      </c>
      <c r="Y110" s="147">
        <v>5</v>
      </c>
      <c r="Z110" s="147">
        <v>5</v>
      </c>
      <c r="AA110" s="91">
        <v>5</v>
      </c>
      <c r="AB110" s="91">
        <v>5</v>
      </c>
      <c r="AC110" s="105">
        <v>5</v>
      </c>
      <c r="AD110" s="105">
        <v>5</v>
      </c>
      <c r="AE110" s="105">
        <v>5</v>
      </c>
    </row>
    <row r="111" spans="1:31" s="87" customFormat="1">
      <c r="A111" s="87">
        <v>110</v>
      </c>
      <c r="B111" s="87" t="s">
        <v>8</v>
      </c>
      <c r="C111" s="87" t="s">
        <v>177</v>
      </c>
      <c r="D111" s="87">
        <v>0</v>
      </c>
      <c r="E111" s="87">
        <v>1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93">
        <v>5</v>
      </c>
      <c r="N111" s="93">
        <v>4</v>
      </c>
      <c r="O111" s="93">
        <v>4</v>
      </c>
      <c r="P111" s="88">
        <v>4</v>
      </c>
      <c r="Q111" s="88">
        <v>4</v>
      </c>
      <c r="R111" s="89">
        <v>4</v>
      </c>
      <c r="S111" s="89">
        <v>3</v>
      </c>
      <c r="T111" s="89">
        <v>3</v>
      </c>
      <c r="U111" s="89">
        <v>4</v>
      </c>
      <c r="V111" s="89">
        <v>4</v>
      </c>
      <c r="W111" s="90">
        <v>2</v>
      </c>
      <c r="X111" s="90">
        <v>2</v>
      </c>
      <c r="Y111" s="147">
        <v>4</v>
      </c>
      <c r="Z111" s="147">
        <v>5</v>
      </c>
      <c r="AA111" s="91">
        <v>5</v>
      </c>
      <c r="AB111" s="91">
        <v>5</v>
      </c>
      <c r="AC111" s="105">
        <v>4</v>
      </c>
      <c r="AD111" s="105">
        <v>5</v>
      </c>
      <c r="AE111" s="105">
        <v>5</v>
      </c>
    </row>
    <row r="112" spans="1:31" s="87" customFormat="1">
      <c r="A112" s="87">
        <v>111</v>
      </c>
      <c r="B112" s="87" t="s">
        <v>50</v>
      </c>
      <c r="C112" s="87" t="s">
        <v>150</v>
      </c>
      <c r="D112" s="87">
        <v>1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93">
        <v>5</v>
      </c>
      <c r="N112" s="93">
        <v>3</v>
      </c>
      <c r="O112" s="93">
        <v>2</v>
      </c>
      <c r="P112" s="88">
        <v>4</v>
      </c>
      <c r="Q112" s="88">
        <v>4</v>
      </c>
      <c r="R112" s="89">
        <v>3</v>
      </c>
      <c r="S112" s="89">
        <v>2</v>
      </c>
      <c r="T112" s="89">
        <v>5</v>
      </c>
      <c r="U112" s="89">
        <v>5</v>
      </c>
      <c r="V112" s="89">
        <v>5</v>
      </c>
      <c r="W112" s="90">
        <v>4</v>
      </c>
      <c r="X112" s="90">
        <v>4</v>
      </c>
      <c r="Y112" s="147">
        <v>4</v>
      </c>
      <c r="Z112" s="147">
        <v>4</v>
      </c>
      <c r="AA112" s="91">
        <v>4</v>
      </c>
      <c r="AB112" s="91">
        <v>5</v>
      </c>
      <c r="AC112" s="105">
        <v>3</v>
      </c>
      <c r="AD112" s="105">
        <v>3</v>
      </c>
      <c r="AE112" s="105">
        <v>4</v>
      </c>
    </row>
    <row r="113" spans="1:31" s="87" customFormat="1">
      <c r="A113" s="87">
        <v>112</v>
      </c>
      <c r="B113" s="87" t="s">
        <v>50</v>
      </c>
      <c r="C113" s="87" t="s">
        <v>62</v>
      </c>
      <c r="D113" s="87">
        <v>1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93">
        <v>5</v>
      </c>
      <c r="N113" s="93">
        <v>4</v>
      </c>
      <c r="O113" s="93">
        <v>5</v>
      </c>
      <c r="P113" s="88">
        <v>5</v>
      </c>
      <c r="Q113" s="88">
        <v>5</v>
      </c>
      <c r="R113" s="89">
        <v>5</v>
      </c>
      <c r="S113" s="89">
        <v>2</v>
      </c>
      <c r="T113" s="89">
        <v>4</v>
      </c>
      <c r="U113" s="89">
        <v>5</v>
      </c>
      <c r="V113" s="89">
        <v>4</v>
      </c>
      <c r="W113" s="90">
        <v>4</v>
      </c>
      <c r="X113" s="90">
        <v>4</v>
      </c>
      <c r="Y113" s="147">
        <v>3</v>
      </c>
      <c r="Z113" s="147">
        <v>3</v>
      </c>
      <c r="AA113" s="91">
        <v>5</v>
      </c>
      <c r="AB113" s="91">
        <v>5</v>
      </c>
      <c r="AC113" s="105">
        <v>5</v>
      </c>
      <c r="AD113" s="105">
        <v>4</v>
      </c>
      <c r="AE113" s="105">
        <v>5</v>
      </c>
    </row>
    <row r="114" spans="1:31" s="150" customFormat="1">
      <c r="A114" s="87">
        <v>113</v>
      </c>
      <c r="B114" s="87" t="s">
        <v>50</v>
      </c>
      <c r="C114" s="150" t="s">
        <v>51</v>
      </c>
      <c r="D114" s="150">
        <v>0</v>
      </c>
      <c r="E114" s="150">
        <v>0</v>
      </c>
      <c r="F114" s="150">
        <v>0</v>
      </c>
      <c r="G114" s="150">
        <v>0</v>
      </c>
      <c r="H114" s="150">
        <v>0</v>
      </c>
      <c r="I114" s="150">
        <v>0</v>
      </c>
      <c r="J114" s="150">
        <v>0</v>
      </c>
      <c r="K114" s="150">
        <v>1</v>
      </c>
      <c r="L114" s="150">
        <v>0</v>
      </c>
      <c r="M114" s="151">
        <v>5</v>
      </c>
      <c r="N114" s="151">
        <v>1</v>
      </c>
      <c r="O114" s="151">
        <v>3</v>
      </c>
      <c r="P114" s="152">
        <v>5</v>
      </c>
      <c r="Q114" s="152">
        <v>5</v>
      </c>
      <c r="R114" s="153">
        <v>5</v>
      </c>
      <c r="S114" s="153">
        <v>2</v>
      </c>
      <c r="T114" s="153">
        <v>4</v>
      </c>
      <c r="U114" s="153">
        <v>3</v>
      </c>
      <c r="V114" s="153">
        <v>4</v>
      </c>
      <c r="W114" s="154">
        <v>3</v>
      </c>
      <c r="X114" s="154">
        <v>3</v>
      </c>
      <c r="Y114" s="155">
        <v>5</v>
      </c>
      <c r="Z114" s="155">
        <v>5</v>
      </c>
      <c r="AA114" s="156">
        <v>5</v>
      </c>
      <c r="AB114" s="91">
        <v>5</v>
      </c>
      <c r="AC114" s="157">
        <v>3</v>
      </c>
      <c r="AD114" s="157">
        <v>4</v>
      </c>
      <c r="AE114" s="157">
        <v>4</v>
      </c>
    </row>
    <row r="115" spans="1:31" s="87" customFormat="1">
      <c r="A115" s="87">
        <v>114</v>
      </c>
      <c r="B115" s="87" t="s">
        <v>8</v>
      </c>
      <c r="C115" s="150" t="s">
        <v>141</v>
      </c>
      <c r="D115" s="87">
        <v>1</v>
      </c>
      <c r="E115" s="87">
        <v>1</v>
      </c>
      <c r="F115" s="87">
        <v>1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93">
        <v>5</v>
      </c>
      <c r="N115" s="93">
        <v>3</v>
      </c>
      <c r="O115" s="93">
        <v>4</v>
      </c>
      <c r="P115" s="88">
        <v>4</v>
      </c>
      <c r="Q115" s="88">
        <v>4</v>
      </c>
      <c r="R115" s="89">
        <v>4</v>
      </c>
      <c r="S115" s="89">
        <v>4</v>
      </c>
      <c r="T115" s="89">
        <v>4</v>
      </c>
      <c r="U115" s="89">
        <v>4</v>
      </c>
      <c r="V115" s="89">
        <v>4</v>
      </c>
      <c r="W115" s="90">
        <v>3</v>
      </c>
      <c r="X115" s="90">
        <v>3</v>
      </c>
      <c r="Y115" s="147">
        <v>4</v>
      </c>
      <c r="Z115" s="147">
        <v>4</v>
      </c>
      <c r="AA115" s="91">
        <v>5</v>
      </c>
      <c r="AB115" s="91">
        <v>5</v>
      </c>
      <c r="AC115" s="105">
        <v>4</v>
      </c>
      <c r="AD115" s="105">
        <v>4</v>
      </c>
      <c r="AE115" s="105">
        <v>4</v>
      </c>
    </row>
    <row r="116" spans="1:31" s="87" customFormat="1">
      <c r="A116" s="87">
        <v>115</v>
      </c>
      <c r="B116" s="87" t="s">
        <v>8</v>
      </c>
      <c r="C116" s="87" t="s">
        <v>141</v>
      </c>
      <c r="D116" s="87">
        <v>1</v>
      </c>
      <c r="E116" s="87">
        <v>1</v>
      </c>
      <c r="F116" s="87">
        <v>1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93">
        <v>4</v>
      </c>
      <c r="N116" s="93">
        <v>4</v>
      </c>
      <c r="O116" s="93">
        <v>4</v>
      </c>
      <c r="P116" s="88">
        <v>4</v>
      </c>
      <c r="Q116" s="88">
        <v>4</v>
      </c>
      <c r="R116" s="89">
        <v>5</v>
      </c>
      <c r="S116" s="89">
        <v>4</v>
      </c>
      <c r="T116" s="89">
        <v>4</v>
      </c>
      <c r="U116" s="89">
        <v>5</v>
      </c>
      <c r="V116" s="89">
        <v>5</v>
      </c>
      <c r="W116" s="90">
        <v>5</v>
      </c>
      <c r="X116" s="90">
        <v>5</v>
      </c>
      <c r="Y116" s="147">
        <v>5</v>
      </c>
      <c r="Z116" s="147">
        <v>5</v>
      </c>
      <c r="AA116" s="91">
        <v>5</v>
      </c>
      <c r="AB116" s="91">
        <v>5</v>
      </c>
      <c r="AC116" s="105">
        <v>5</v>
      </c>
      <c r="AD116" s="105">
        <v>5</v>
      </c>
      <c r="AE116" s="105">
        <v>5</v>
      </c>
    </row>
    <row r="117" spans="1:31" s="87" customFormat="1">
      <c r="A117" s="87">
        <v>116</v>
      </c>
      <c r="B117" s="87" t="s">
        <v>8</v>
      </c>
      <c r="C117" s="87" t="s">
        <v>53</v>
      </c>
      <c r="D117" s="87">
        <v>1</v>
      </c>
      <c r="E117" s="87">
        <v>0</v>
      </c>
      <c r="F117" s="87">
        <v>1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93">
        <v>4</v>
      </c>
      <c r="N117" s="93">
        <v>4</v>
      </c>
      <c r="O117" s="93">
        <v>4</v>
      </c>
      <c r="P117" s="88">
        <v>5</v>
      </c>
      <c r="Q117" s="88">
        <v>4</v>
      </c>
      <c r="R117" s="89">
        <v>4</v>
      </c>
      <c r="S117" s="89">
        <v>3</v>
      </c>
      <c r="T117" s="89">
        <v>3</v>
      </c>
      <c r="U117" s="89">
        <v>4</v>
      </c>
      <c r="V117" s="89">
        <v>4</v>
      </c>
      <c r="W117" s="90">
        <v>4</v>
      </c>
      <c r="X117" s="90">
        <v>4</v>
      </c>
      <c r="Y117" s="147">
        <v>3</v>
      </c>
      <c r="Z117" s="147">
        <v>4</v>
      </c>
      <c r="AA117" s="91">
        <v>3</v>
      </c>
      <c r="AB117" s="91">
        <v>5</v>
      </c>
      <c r="AC117" s="105">
        <v>4</v>
      </c>
      <c r="AD117" s="105">
        <v>4</v>
      </c>
      <c r="AE117" s="105">
        <v>4</v>
      </c>
    </row>
    <row r="118" spans="1:31" s="87" customFormat="1">
      <c r="A118" s="87">
        <v>117</v>
      </c>
      <c r="B118" s="87" t="s">
        <v>8</v>
      </c>
      <c r="C118" s="87" t="s">
        <v>52</v>
      </c>
      <c r="D118" s="87">
        <v>1</v>
      </c>
      <c r="E118" s="87">
        <v>1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93">
        <v>5</v>
      </c>
      <c r="N118" s="93">
        <v>3</v>
      </c>
      <c r="O118" s="93">
        <v>3</v>
      </c>
      <c r="P118" s="88">
        <v>4</v>
      </c>
      <c r="Q118" s="88">
        <v>4</v>
      </c>
      <c r="R118" s="89">
        <v>5</v>
      </c>
      <c r="S118" s="89">
        <v>3</v>
      </c>
      <c r="T118" s="89">
        <v>4</v>
      </c>
      <c r="U118" s="89">
        <v>4</v>
      </c>
      <c r="V118" s="89">
        <v>4</v>
      </c>
      <c r="W118" s="90">
        <v>4</v>
      </c>
      <c r="X118" s="90">
        <v>4</v>
      </c>
      <c r="Y118" s="147">
        <v>4</v>
      </c>
      <c r="Z118" s="147">
        <v>4</v>
      </c>
      <c r="AA118" s="91">
        <v>5</v>
      </c>
      <c r="AB118" s="91">
        <v>5</v>
      </c>
      <c r="AC118" s="105">
        <v>4</v>
      </c>
      <c r="AD118" s="105">
        <v>4</v>
      </c>
      <c r="AE118" s="105">
        <v>4</v>
      </c>
    </row>
    <row r="119" spans="1:31" s="87" customFormat="1">
      <c r="A119" s="87">
        <v>118</v>
      </c>
      <c r="B119" s="87" t="s">
        <v>8</v>
      </c>
      <c r="C119" s="150" t="s">
        <v>52</v>
      </c>
      <c r="D119" s="87">
        <v>1</v>
      </c>
      <c r="E119" s="87">
        <v>1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93">
        <v>4</v>
      </c>
      <c r="N119" s="93">
        <v>3</v>
      </c>
      <c r="O119" s="93">
        <v>3</v>
      </c>
      <c r="P119" s="88">
        <v>5</v>
      </c>
      <c r="Q119" s="88">
        <v>5</v>
      </c>
      <c r="R119" s="89">
        <v>5</v>
      </c>
      <c r="S119" s="89">
        <v>5</v>
      </c>
      <c r="T119" s="89">
        <v>5</v>
      </c>
      <c r="U119" s="89">
        <v>5</v>
      </c>
      <c r="V119" s="89">
        <v>5</v>
      </c>
      <c r="W119" s="90">
        <v>2</v>
      </c>
      <c r="X119" s="90">
        <v>2</v>
      </c>
      <c r="Y119" s="147">
        <v>4</v>
      </c>
      <c r="Z119" s="147">
        <v>4</v>
      </c>
      <c r="AA119" s="91">
        <v>5</v>
      </c>
      <c r="AB119" s="91">
        <v>5</v>
      </c>
      <c r="AC119" s="105">
        <v>5</v>
      </c>
      <c r="AD119" s="105">
        <v>5</v>
      </c>
      <c r="AE119" s="105">
        <v>5</v>
      </c>
    </row>
    <row r="120" spans="1:31" s="87" customFormat="1">
      <c r="A120" s="87">
        <v>119</v>
      </c>
      <c r="B120" s="87" t="s">
        <v>50</v>
      </c>
      <c r="C120" s="87" t="s">
        <v>83</v>
      </c>
      <c r="D120" s="87">
        <v>1</v>
      </c>
      <c r="E120" s="87">
        <v>1</v>
      </c>
      <c r="F120" s="87">
        <v>0</v>
      </c>
      <c r="G120" s="87">
        <v>1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93">
        <v>5</v>
      </c>
      <c r="N120" s="93">
        <v>4</v>
      </c>
      <c r="O120" s="93">
        <v>5</v>
      </c>
      <c r="P120" s="88">
        <v>5</v>
      </c>
      <c r="Q120" s="88">
        <v>5</v>
      </c>
      <c r="R120" s="89">
        <v>5</v>
      </c>
      <c r="S120" s="89">
        <v>3</v>
      </c>
      <c r="T120" s="89">
        <v>4</v>
      </c>
      <c r="U120" s="89">
        <v>5</v>
      </c>
      <c r="V120" s="89">
        <v>5</v>
      </c>
      <c r="W120" s="90">
        <v>4</v>
      </c>
      <c r="X120" s="90">
        <v>5</v>
      </c>
      <c r="Y120" s="147">
        <v>5</v>
      </c>
      <c r="Z120" s="147">
        <v>5</v>
      </c>
      <c r="AA120" s="91">
        <v>5</v>
      </c>
      <c r="AB120" s="91">
        <v>5</v>
      </c>
      <c r="AC120" s="105">
        <v>4</v>
      </c>
      <c r="AD120" s="105">
        <v>5</v>
      </c>
      <c r="AE120" s="105">
        <v>5</v>
      </c>
    </row>
    <row r="121" spans="1:31" s="87" customFormat="1">
      <c r="A121" s="87">
        <v>120</v>
      </c>
      <c r="B121" s="87" t="s">
        <v>50</v>
      </c>
      <c r="C121" s="87" t="s">
        <v>83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93">
        <v>1</v>
      </c>
      <c r="N121" s="93">
        <v>4</v>
      </c>
      <c r="O121" s="93">
        <v>3</v>
      </c>
      <c r="P121" s="88">
        <v>5</v>
      </c>
      <c r="Q121" s="88">
        <v>4</v>
      </c>
      <c r="R121" s="89">
        <v>5</v>
      </c>
      <c r="S121" s="89">
        <v>5</v>
      </c>
      <c r="T121" s="89">
        <v>5</v>
      </c>
      <c r="U121" s="89">
        <v>5</v>
      </c>
      <c r="V121" s="89">
        <v>5</v>
      </c>
      <c r="W121" s="90">
        <v>4</v>
      </c>
      <c r="X121" s="90">
        <v>4</v>
      </c>
      <c r="Y121" s="147">
        <v>4</v>
      </c>
      <c r="Z121" s="147">
        <v>4</v>
      </c>
      <c r="AA121" s="91">
        <v>5</v>
      </c>
      <c r="AB121" s="91">
        <v>5</v>
      </c>
      <c r="AC121" s="105">
        <v>5</v>
      </c>
      <c r="AD121" s="105">
        <v>5</v>
      </c>
      <c r="AE121" s="105">
        <v>5</v>
      </c>
    </row>
    <row r="122" spans="1:31" s="87" customFormat="1">
      <c r="A122" s="87">
        <v>121</v>
      </c>
      <c r="B122" s="87" t="s">
        <v>8</v>
      </c>
      <c r="C122" s="87" t="s">
        <v>196</v>
      </c>
      <c r="D122" s="87">
        <v>1</v>
      </c>
      <c r="E122" s="87">
        <v>0</v>
      </c>
      <c r="F122" s="87">
        <v>1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93">
        <v>5</v>
      </c>
      <c r="N122" s="93">
        <v>4</v>
      </c>
      <c r="O122" s="93">
        <v>5</v>
      </c>
      <c r="P122" s="88">
        <v>5</v>
      </c>
      <c r="Q122" s="88">
        <v>5</v>
      </c>
      <c r="R122" s="89">
        <v>3</v>
      </c>
      <c r="S122" s="89">
        <v>4</v>
      </c>
      <c r="T122" s="89">
        <v>4</v>
      </c>
      <c r="U122" s="89">
        <v>4</v>
      </c>
      <c r="V122" s="89">
        <v>4</v>
      </c>
      <c r="W122" s="90">
        <v>2</v>
      </c>
      <c r="X122" s="90">
        <v>2</v>
      </c>
      <c r="Y122" s="147">
        <v>5</v>
      </c>
      <c r="Z122" s="147">
        <v>5</v>
      </c>
      <c r="AA122" s="91">
        <v>5</v>
      </c>
      <c r="AB122" s="91">
        <v>5</v>
      </c>
      <c r="AC122" s="105">
        <v>5</v>
      </c>
      <c r="AD122" s="105">
        <v>5</v>
      </c>
      <c r="AE122" s="105">
        <v>5</v>
      </c>
    </row>
    <row r="123" spans="1:31" s="87" customFormat="1">
      <c r="A123" s="87">
        <v>122</v>
      </c>
      <c r="B123" s="87" t="s">
        <v>8</v>
      </c>
      <c r="C123" s="87" t="s">
        <v>142</v>
      </c>
      <c r="D123" s="87">
        <v>1</v>
      </c>
      <c r="E123" s="87">
        <v>1</v>
      </c>
      <c r="F123" s="87">
        <v>1</v>
      </c>
      <c r="G123" s="87">
        <v>1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93">
        <v>4</v>
      </c>
      <c r="N123" s="93">
        <v>4</v>
      </c>
      <c r="O123" s="93">
        <v>3</v>
      </c>
      <c r="P123" s="88">
        <v>4</v>
      </c>
      <c r="Q123" s="88">
        <v>4</v>
      </c>
      <c r="R123" s="89">
        <v>4</v>
      </c>
      <c r="S123" s="89">
        <v>3</v>
      </c>
      <c r="T123" s="89">
        <v>4</v>
      </c>
      <c r="U123" s="89">
        <v>4</v>
      </c>
      <c r="V123" s="89">
        <v>4</v>
      </c>
      <c r="W123" s="90">
        <v>3</v>
      </c>
      <c r="X123" s="90">
        <v>3</v>
      </c>
      <c r="Y123" s="147">
        <v>4</v>
      </c>
      <c r="Z123" s="147">
        <v>4</v>
      </c>
      <c r="AA123" s="91">
        <v>4</v>
      </c>
      <c r="AB123" s="91">
        <v>4</v>
      </c>
      <c r="AC123" s="105">
        <v>4</v>
      </c>
      <c r="AD123" s="105">
        <v>4</v>
      </c>
      <c r="AE123" s="105">
        <v>4</v>
      </c>
    </row>
    <row r="124" spans="1:31" s="87" customFormat="1">
      <c r="A124" s="87">
        <v>123</v>
      </c>
      <c r="B124" s="87" t="s">
        <v>8</v>
      </c>
      <c r="C124" s="87" t="s">
        <v>54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93">
        <v>5</v>
      </c>
      <c r="N124" s="93">
        <v>5</v>
      </c>
      <c r="O124" s="93">
        <v>5</v>
      </c>
      <c r="P124" s="88">
        <v>5</v>
      </c>
      <c r="Q124" s="88">
        <v>5</v>
      </c>
      <c r="R124" s="89">
        <v>5</v>
      </c>
      <c r="S124" s="89">
        <v>5</v>
      </c>
      <c r="T124" s="89">
        <v>5</v>
      </c>
      <c r="U124" s="89">
        <v>5</v>
      </c>
      <c r="V124" s="89">
        <v>5</v>
      </c>
      <c r="W124" s="90">
        <v>5</v>
      </c>
      <c r="X124" s="90">
        <v>5</v>
      </c>
      <c r="Y124" s="147">
        <v>5</v>
      </c>
      <c r="Z124" s="147">
        <v>5</v>
      </c>
      <c r="AA124" s="91">
        <v>5</v>
      </c>
      <c r="AB124" s="91">
        <v>5</v>
      </c>
      <c r="AC124" s="105">
        <v>5</v>
      </c>
      <c r="AD124" s="105">
        <v>5</v>
      </c>
      <c r="AE124" s="105">
        <v>5</v>
      </c>
    </row>
    <row r="125" spans="1:31" s="87" customFormat="1">
      <c r="A125" s="87">
        <v>124</v>
      </c>
      <c r="B125" s="87" t="s">
        <v>50</v>
      </c>
      <c r="C125" s="87" t="s">
        <v>191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1</v>
      </c>
      <c r="K125" s="87">
        <v>0</v>
      </c>
      <c r="L125" s="87">
        <v>0</v>
      </c>
      <c r="M125" s="93">
        <v>3</v>
      </c>
      <c r="N125" s="93">
        <v>3</v>
      </c>
      <c r="O125" s="93">
        <v>3</v>
      </c>
      <c r="P125" s="88">
        <v>4</v>
      </c>
      <c r="Q125" s="88">
        <v>4</v>
      </c>
      <c r="R125" s="89">
        <v>4</v>
      </c>
      <c r="S125" s="89">
        <v>3</v>
      </c>
      <c r="T125" s="89">
        <v>3</v>
      </c>
      <c r="U125" s="89">
        <v>3</v>
      </c>
      <c r="V125" s="89">
        <v>4</v>
      </c>
      <c r="W125" s="90">
        <v>4</v>
      </c>
      <c r="X125" s="90">
        <v>4</v>
      </c>
      <c r="Y125" s="147">
        <v>4</v>
      </c>
      <c r="Z125" s="147">
        <v>4</v>
      </c>
      <c r="AA125" s="91">
        <v>4</v>
      </c>
      <c r="AB125" s="91">
        <v>4</v>
      </c>
      <c r="AC125" s="105">
        <v>4</v>
      </c>
      <c r="AD125" s="105">
        <v>4</v>
      </c>
      <c r="AE125" s="105">
        <v>4</v>
      </c>
    </row>
    <row r="126" spans="1:31" s="87" customFormat="1">
      <c r="A126" s="87">
        <v>125</v>
      </c>
      <c r="B126" s="87" t="s">
        <v>50</v>
      </c>
      <c r="C126" s="87" t="s">
        <v>142</v>
      </c>
      <c r="D126" s="87">
        <v>1</v>
      </c>
      <c r="E126" s="87">
        <v>1</v>
      </c>
      <c r="F126" s="87">
        <v>1</v>
      </c>
      <c r="G126" s="87">
        <v>1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93">
        <v>5</v>
      </c>
      <c r="N126" s="93">
        <v>5</v>
      </c>
      <c r="O126" s="93">
        <v>5</v>
      </c>
      <c r="P126" s="88">
        <v>5</v>
      </c>
      <c r="Q126" s="88">
        <v>5</v>
      </c>
      <c r="R126" s="89">
        <v>5</v>
      </c>
      <c r="S126" s="89">
        <v>5</v>
      </c>
      <c r="T126" s="89">
        <v>5</v>
      </c>
      <c r="U126" s="89">
        <v>5</v>
      </c>
      <c r="V126" s="89">
        <v>5</v>
      </c>
      <c r="W126" s="90">
        <v>3</v>
      </c>
      <c r="X126" s="90">
        <v>3</v>
      </c>
      <c r="Y126" s="147">
        <v>4</v>
      </c>
      <c r="Z126" s="147">
        <v>4</v>
      </c>
      <c r="AA126" s="91">
        <v>5</v>
      </c>
      <c r="AB126" s="91">
        <v>5</v>
      </c>
      <c r="AC126" s="105">
        <v>5</v>
      </c>
      <c r="AD126" s="105">
        <v>5</v>
      </c>
      <c r="AE126" s="105">
        <v>5</v>
      </c>
    </row>
    <row r="127" spans="1:31" s="87" customFormat="1">
      <c r="A127" s="87">
        <v>126</v>
      </c>
      <c r="B127" s="87" t="s">
        <v>50</v>
      </c>
      <c r="C127" s="87" t="s">
        <v>53</v>
      </c>
      <c r="D127" s="87">
        <v>1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93">
        <v>4</v>
      </c>
      <c r="N127" s="93">
        <v>4</v>
      </c>
      <c r="O127" s="93">
        <v>4</v>
      </c>
      <c r="P127" s="88">
        <v>5</v>
      </c>
      <c r="Q127" s="88">
        <v>4</v>
      </c>
      <c r="R127" s="89">
        <v>5</v>
      </c>
      <c r="S127" s="89">
        <v>4</v>
      </c>
      <c r="T127" s="89">
        <v>5</v>
      </c>
      <c r="U127" s="89">
        <v>5</v>
      </c>
      <c r="V127" s="89">
        <v>5</v>
      </c>
      <c r="W127" s="90">
        <v>4</v>
      </c>
      <c r="X127" s="90">
        <v>4</v>
      </c>
      <c r="Y127" s="147">
        <v>4</v>
      </c>
      <c r="Z127" s="147">
        <v>4</v>
      </c>
      <c r="AA127" s="91">
        <v>5</v>
      </c>
      <c r="AB127" s="91">
        <v>4</v>
      </c>
      <c r="AC127" s="105">
        <v>4</v>
      </c>
      <c r="AD127" s="105">
        <v>4</v>
      </c>
      <c r="AE127" s="105">
        <v>4</v>
      </c>
    </row>
    <row r="128" spans="1:31" s="87" customFormat="1">
      <c r="A128" s="87">
        <v>127</v>
      </c>
      <c r="B128" s="87" t="s">
        <v>8</v>
      </c>
      <c r="C128" s="87" t="s">
        <v>53</v>
      </c>
      <c r="D128" s="87">
        <v>0</v>
      </c>
      <c r="E128" s="87">
        <v>0</v>
      </c>
      <c r="F128" s="87">
        <v>1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93">
        <v>2</v>
      </c>
      <c r="N128" s="93">
        <v>4</v>
      </c>
      <c r="O128" s="93">
        <v>4</v>
      </c>
      <c r="P128" s="88">
        <v>5</v>
      </c>
      <c r="Q128" s="88">
        <v>4</v>
      </c>
      <c r="R128" s="89">
        <v>5</v>
      </c>
      <c r="S128" s="89">
        <v>5</v>
      </c>
      <c r="T128" s="89">
        <v>5</v>
      </c>
      <c r="U128" s="89">
        <v>5</v>
      </c>
      <c r="V128" s="89">
        <v>5</v>
      </c>
      <c r="W128" s="90">
        <v>4</v>
      </c>
      <c r="X128" s="90">
        <v>4</v>
      </c>
      <c r="Y128" s="147">
        <v>4</v>
      </c>
      <c r="Z128" s="147">
        <v>4</v>
      </c>
      <c r="AA128" s="91">
        <v>4</v>
      </c>
      <c r="AB128" s="91">
        <v>4</v>
      </c>
      <c r="AC128" s="105">
        <v>4</v>
      </c>
      <c r="AD128" s="105">
        <v>4</v>
      </c>
      <c r="AE128" s="105">
        <v>4</v>
      </c>
    </row>
    <row r="129" spans="1:31" s="87" customFormat="1">
      <c r="A129" s="87">
        <v>128</v>
      </c>
      <c r="B129" s="87" t="s">
        <v>8</v>
      </c>
      <c r="C129" s="87" t="s">
        <v>197</v>
      </c>
      <c r="D129" s="87">
        <v>1</v>
      </c>
      <c r="E129" s="87">
        <v>1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93">
        <v>5</v>
      </c>
      <c r="N129" s="93">
        <v>5</v>
      </c>
      <c r="O129" s="93">
        <v>5</v>
      </c>
      <c r="P129" s="88">
        <v>5</v>
      </c>
      <c r="Q129" s="88">
        <v>5</v>
      </c>
      <c r="R129" s="89">
        <v>5</v>
      </c>
      <c r="S129" s="89">
        <v>3</v>
      </c>
      <c r="T129" s="89">
        <v>5</v>
      </c>
      <c r="U129" s="89">
        <v>5</v>
      </c>
      <c r="V129" s="89">
        <v>5</v>
      </c>
      <c r="W129" s="90">
        <v>5</v>
      </c>
      <c r="X129" s="90">
        <v>5</v>
      </c>
      <c r="Y129" s="147">
        <v>5</v>
      </c>
      <c r="Z129" s="147">
        <v>5</v>
      </c>
      <c r="AA129" s="91">
        <v>5</v>
      </c>
      <c r="AB129" s="91">
        <v>5</v>
      </c>
      <c r="AC129" s="105">
        <v>4</v>
      </c>
      <c r="AD129" s="105">
        <v>4</v>
      </c>
      <c r="AE129" s="105">
        <v>5</v>
      </c>
    </row>
    <row r="130" spans="1:31" s="87" customFormat="1">
      <c r="A130" s="87">
        <v>129</v>
      </c>
      <c r="B130" s="87" t="s">
        <v>8</v>
      </c>
      <c r="C130" s="87" t="s">
        <v>154</v>
      </c>
      <c r="D130" s="87">
        <v>1</v>
      </c>
      <c r="E130" s="87">
        <v>0</v>
      </c>
      <c r="F130" s="87">
        <v>0</v>
      </c>
      <c r="G130" s="87">
        <v>1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93">
        <v>4</v>
      </c>
      <c r="N130" s="93">
        <v>4</v>
      </c>
      <c r="O130" s="93">
        <v>4</v>
      </c>
      <c r="P130" s="88">
        <v>4</v>
      </c>
      <c r="Q130" s="88">
        <v>5</v>
      </c>
      <c r="R130" s="89">
        <v>4</v>
      </c>
      <c r="S130" s="89">
        <v>5</v>
      </c>
      <c r="T130" s="89">
        <v>5</v>
      </c>
      <c r="U130" s="89">
        <v>5</v>
      </c>
      <c r="V130" s="89">
        <v>5</v>
      </c>
      <c r="W130" s="90">
        <v>5</v>
      </c>
      <c r="X130" s="90">
        <v>4</v>
      </c>
      <c r="Y130" s="147">
        <v>4</v>
      </c>
      <c r="Z130" s="147">
        <v>4</v>
      </c>
      <c r="AA130" s="91">
        <v>5</v>
      </c>
      <c r="AB130" s="91">
        <v>4</v>
      </c>
      <c r="AC130" s="105">
        <v>5</v>
      </c>
      <c r="AD130" s="105">
        <v>4</v>
      </c>
      <c r="AE130" s="105">
        <v>5</v>
      </c>
    </row>
    <row r="131" spans="1:31" s="87" customFormat="1">
      <c r="A131" s="87">
        <v>130</v>
      </c>
      <c r="B131" s="87" t="s">
        <v>50</v>
      </c>
      <c r="C131" s="87" t="s">
        <v>150</v>
      </c>
      <c r="D131" s="87">
        <v>1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93">
        <v>3</v>
      </c>
      <c r="N131" s="93">
        <v>5</v>
      </c>
      <c r="O131" s="93">
        <v>5</v>
      </c>
      <c r="P131" s="88">
        <v>5</v>
      </c>
      <c r="Q131" s="88">
        <v>4</v>
      </c>
      <c r="R131" s="89">
        <v>5</v>
      </c>
      <c r="S131" s="89">
        <v>5</v>
      </c>
      <c r="T131" s="89">
        <v>5</v>
      </c>
      <c r="U131" s="89">
        <v>5</v>
      </c>
      <c r="V131" s="89">
        <v>5</v>
      </c>
      <c r="W131" s="90">
        <v>5</v>
      </c>
      <c r="X131" s="90">
        <v>5</v>
      </c>
      <c r="Y131" s="147">
        <v>5</v>
      </c>
      <c r="Z131" s="147">
        <v>5</v>
      </c>
      <c r="AA131" s="91">
        <v>5</v>
      </c>
      <c r="AB131" s="91">
        <v>5</v>
      </c>
      <c r="AC131" s="105">
        <v>5</v>
      </c>
      <c r="AD131" s="105">
        <v>5</v>
      </c>
      <c r="AE131" s="105">
        <v>5</v>
      </c>
    </row>
    <row r="132" spans="1:31" s="87" customFormat="1">
      <c r="A132" s="87">
        <v>131</v>
      </c>
      <c r="B132" s="87" t="s">
        <v>8</v>
      </c>
      <c r="C132" s="87" t="s">
        <v>154</v>
      </c>
      <c r="D132" s="87">
        <v>1</v>
      </c>
      <c r="E132" s="87">
        <v>1</v>
      </c>
      <c r="F132" s="87">
        <v>1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93">
        <v>5</v>
      </c>
      <c r="N132" s="93">
        <v>5</v>
      </c>
      <c r="O132" s="93">
        <v>5</v>
      </c>
      <c r="P132" s="88">
        <v>5</v>
      </c>
      <c r="Q132" s="88">
        <v>5</v>
      </c>
      <c r="R132" s="89">
        <v>5</v>
      </c>
      <c r="S132" s="89">
        <v>5</v>
      </c>
      <c r="T132" s="89">
        <v>5</v>
      </c>
      <c r="U132" s="89">
        <v>5</v>
      </c>
      <c r="V132" s="89">
        <v>5</v>
      </c>
      <c r="W132" s="90">
        <v>5</v>
      </c>
      <c r="X132" s="90">
        <v>5</v>
      </c>
      <c r="Y132" s="147">
        <v>5</v>
      </c>
      <c r="Z132" s="147">
        <v>5</v>
      </c>
      <c r="AA132" s="91">
        <v>5</v>
      </c>
      <c r="AB132" s="91">
        <v>5</v>
      </c>
      <c r="AC132" s="105">
        <v>5</v>
      </c>
      <c r="AD132" s="105">
        <v>5</v>
      </c>
      <c r="AE132" s="105">
        <v>5</v>
      </c>
    </row>
    <row r="133" spans="1:31" s="87" customFormat="1">
      <c r="A133" s="87">
        <v>132</v>
      </c>
      <c r="B133" s="87" t="s">
        <v>8</v>
      </c>
      <c r="C133" s="87" t="s">
        <v>154</v>
      </c>
      <c r="D133" s="87">
        <v>1</v>
      </c>
      <c r="E133" s="87">
        <v>1</v>
      </c>
      <c r="F133" s="87">
        <v>1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93">
        <v>5</v>
      </c>
      <c r="N133" s="93">
        <v>5</v>
      </c>
      <c r="O133" s="93">
        <v>5</v>
      </c>
      <c r="P133" s="88">
        <v>5</v>
      </c>
      <c r="Q133" s="88">
        <v>5</v>
      </c>
      <c r="R133" s="89">
        <v>5</v>
      </c>
      <c r="S133" s="89">
        <v>5</v>
      </c>
      <c r="T133" s="89">
        <v>5</v>
      </c>
      <c r="U133" s="89">
        <v>5</v>
      </c>
      <c r="V133" s="89">
        <v>5</v>
      </c>
      <c r="W133" s="90">
        <v>5</v>
      </c>
      <c r="X133" s="90">
        <v>5</v>
      </c>
      <c r="Y133" s="147">
        <v>5</v>
      </c>
      <c r="Z133" s="147">
        <v>5</v>
      </c>
      <c r="AA133" s="91">
        <v>5</v>
      </c>
      <c r="AB133" s="91">
        <v>5</v>
      </c>
      <c r="AC133" s="105">
        <v>5</v>
      </c>
      <c r="AD133" s="105">
        <v>5</v>
      </c>
      <c r="AE133" s="105">
        <v>5</v>
      </c>
    </row>
    <row r="134" spans="1:31" s="87" customFormat="1">
      <c r="A134" s="87">
        <v>133</v>
      </c>
      <c r="B134" s="87" t="s">
        <v>50</v>
      </c>
      <c r="C134" s="87" t="s">
        <v>124</v>
      </c>
      <c r="D134" s="87">
        <v>0</v>
      </c>
      <c r="E134" s="87">
        <v>0</v>
      </c>
      <c r="F134" s="87">
        <v>1</v>
      </c>
      <c r="G134" s="87">
        <v>0</v>
      </c>
      <c r="H134" s="87">
        <v>0</v>
      </c>
      <c r="I134" s="87">
        <v>1</v>
      </c>
      <c r="J134" s="87">
        <v>1</v>
      </c>
      <c r="K134" s="87">
        <v>0</v>
      </c>
      <c r="L134" s="87">
        <v>0</v>
      </c>
      <c r="M134" s="93">
        <v>5</v>
      </c>
      <c r="N134" s="93">
        <v>4</v>
      </c>
      <c r="O134" s="93">
        <v>5</v>
      </c>
      <c r="P134" s="88">
        <v>4</v>
      </c>
      <c r="Q134" s="88">
        <v>4</v>
      </c>
      <c r="R134" s="89">
        <v>5</v>
      </c>
      <c r="S134" s="89">
        <v>4</v>
      </c>
      <c r="T134" s="89">
        <v>4</v>
      </c>
      <c r="U134" s="89">
        <v>4</v>
      </c>
      <c r="V134" s="89">
        <v>4</v>
      </c>
      <c r="W134" s="90">
        <v>3</v>
      </c>
      <c r="X134" s="90">
        <v>3</v>
      </c>
      <c r="Y134" s="147">
        <v>4</v>
      </c>
      <c r="Z134" s="147">
        <v>4</v>
      </c>
      <c r="AA134" s="91">
        <v>4</v>
      </c>
      <c r="AB134" s="91">
        <v>5</v>
      </c>
      <c r="AC134" s="105">
        <v>4</v>
      </c>
      <c r="AD134" s="105">
        <v>5</v>
      </c>
      <c r="AE134" s="105">
        <v>5</v>
      </c>
    </row>
    <row r="135" spans="1:31" s="87" customFormat="1">
      <c r="A135" s="87">
        <v>134</v>
      </c>
      <c r="B135" s="87" t="s">
        <v>8</v>
      </c>
      <c r="C135" s="87" t="s">
        <v>149</v>
      </c>
      <c r="D135" s="87">
        <v>1</v>
      </c>
      <c r="E135" s="87">
        <v>0</v>
      </c>
      <c r="F135" s="87">
        <v>1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93">
        <v>5</v>
      </c>
      <c r="N135" s="93">
        <v>3</v>
      </c>
      <c r="O135" s="93">
        <v>5</v>
      </c>
      <c r="P135" s="88">
        <v>5</v>
      </c>
      <c r="Q135" s="88">
        <v>5</v>
      </c>
      <c r="R135" s="89">
        <v>5</v>
      </c>
      <c r="S135" s="89">
        <v>2</v>
      </c>
      <c r="T135" s="89">
        <v>3</v>
      </c>
      <c r="U135" s="89">
        <v>5</v>
      </c>
      <c r="V135" s="89">
        <v>5</v>
      </c>
      <c r="W135" s="90">
        <v>3</v>
      </c>
      <c r="X135" s="90">
        <v>3</v>
      </c>
      <c r="Y135" s="147">
        <v>5</v>
      </c>
      <c r="Z135" s="147">
        <v>5</v>
      </c>
      <c r="AA135" s="91">
        <v>5</v>
      </c>
      <c r="AB135" s="91">
        <v>5</v>
      </c>
      <c r="AC135" s="105">
        <v>3</v>
      </c>
      <c r="AD135" s="105">
        <v>5</v>
      </c>
      <c r="AE135" s="105">
        <v>5</v>
      </c>
    </row>
    <row r="136" spans="1:31" s="87" customFormat="1">
      <c r="A136" s="87">
        <v>135</v>
      </c>
      <c r="B136" s="87" t="s">
        <v>8</v>
      </c>
      <c r="C136" s="87" t="s">
        <v>187</v>
      </c>
      <c r="D136" s="87">
        <v>0</v>
      </c>
      <c r="E136" s="87">
        <v>0</v>
      </c>
      <c r="F136" s="87">
        <v>1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93">
        <v>4</v>
      </c>
      <c r="N136" s="93">
        <v>4</v>
      </c>
      <c r="O136" s="93">
        <v>4</v>
      </c>
      <c r="P136" s="88">
        <v>5</v>
      </c>
      <c r="Q136" s="88">
        <v>5</v>
      </c>
      <c r="R136" s="89">
        <v>5</v>
      </c>
      <c r="S136" s="89">
        <v>5</v>
      </c>
      <c r="T136" s="89">
        <v>5</v>
      </c>
      <c r="U136" s="89">
        <v>5</v>
      </c>
      <c r="V136" s="89">
        <v>5</v>
      </c>
      <c r="W136" s="90">
        <v>2</v>
      </c>
      <c r="X136" s="90">
        <v>2</v>
      </c>
      <c r="Y136" s="147">
        <v>5</v>
      </c>
      <c r="Z136" s="147">
        <v>5</v>
      </c>
      <c r="AA136" s="91">
        <v>5</v>
      </c>
      <c r="AB136" s="91">
        <v>4</v>
      </c>
      <c r="AC136" s="105">
        <v>3</v>
      </c>
      <c r="AD136" s="105">
        <v>4</v>
      </c>
      <c r="AE136" s="105">
        <v>4</v>
      </c>
    </row>
    <row r="137" spans="1:31" s="87" customFormat="1">
      <c r="A137" s="87">
        <v>136</v>
      </c>
      <c r="B137" s="87" t="s">
        <v>50</v>
      </c>
      <c r="C137" s="87" t="s">
        <v>53</v>
      </c>
      <c r="D137" s="87">
        <v>1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93">
        <v>4</v>
      </c>
      <c r="N137" s="93">
        <v>1</v>
      </c>
      <c r="O137" s="93">
        <v>4</v>
      </c>
      <c r="P137" s="88">
        <v>5</v>
      </c>
      <c r="Q137" s="88">
        <v>5</v>
      </c>
      <c r="R137" s="89">
        <v>5</v>
      </c>
      <c r="S137" s="89">
        <v>3</v>
      </c>
      <c r="T137" s="89">
        <v>5</v>
      </c>
      <c r="U137" s="89">
        <v>5</v>
      </c>
      <c r="V137" s="89">
        <v>5</v>
      </c>
      <c r="W137" s="90">
        <v>2</v>
      </c>
      <c r="X137" s="90">
        <v>2</v>
      </c>
      <c r="Y137" s="147">
        <v>5</v>
      </c>
      <c r="Z137" s="147">
        <v>5</v>
      </c>
      <c r="AA137" s="91">
        <v>5</v>
      </c>
      <c r="AB137" s="91">
        <v>5</v>
      </c>
      <c r="AC137" s="105">
        <v>5</v>
      </c>
      <c r="AD137" s="105">
        <v>5</v>
      </c>
      <c r="AE137" s="105">
        <v>5</v>
      </c>
    </row>
    <row r="138" spans="1:31" s="87" customFormat="1">
      <c r="A138" s="87">
        <v>137</v>
      </c>
      <c r="B138" s="87" t="s">
        <v>8</v>
      </c>
      <c r="C138" s="87" t="s">
        <v>191</v>
      </c>
      <c r="D138" s="87">
        <v>1</v>
      </c>
      <c r="E138" s="87">
        <v>0</v>
      </c>
      <c r="F138" s="87">
        <v>0</v>
      </c>
      <c r="G138" s="87">
        <v>0</v>
      </c>
      <c r="H138" s="87">
        <v>1</v>
      </c>
      <c r="I138" s="87">
        <v>0</v>
      </c>
      <c r="J138" s="87">
        <v>0</v>
      </c>
      <c r="K138" s="87">
        <v>0</v>
      </c>
      <c r="L138" s="87">
        <v>0</v>
      </c>
      <c r="M138" s="93">
        <v>4</v>
      </c>
      <c r="N138" s="93">
        <v>4</v>
      </c>
      <c r="O138" s="93">
        <v>4</v>
      </c>
      <c r="P138" s="88">
        <v>4</v>
      </c>
      <c r="Q138" s="88">
        <v>4</v>
      </c>
      <c r="R138" s="89">
        <v>4</v>
      </c>
      <c r="S138" s="89">
        <v>4</v>
      </c>
      <c r="T138" s="89">
        <v>4</v>
      </c>
      <c r="U138" s="89">
        <v>4</v>
      </c>
      <c r="V138" s="89">
        <v>4</v>
      </c>
      <c r="W138" s="90">
        <v>5</v>
      </c>
      <c r="X138" s="90">
        <v>5</v>
      </c>
      <c r="Y138" s="147">
        <v>5</v>
      </c>
      <c r="Z138" s="147">
        <v>5</v>
      </c>
      <c r="AA138" s="91">
        <v>4</v>
      </c>
      <c r="AB138" s="91">
        <v>5</v>
      </c>
      <c r="AC138" s="105">
        <v>5</v>
      </c>
      <c r="AD138" s="105">
        <v>5</v>
      </c>
      <c r="AE138" s="105">
        <v>5</v>
      </c>
    </row>
    <row r="139" spans="1:31" s="87" customFormat="1">
      <c r="A139" s="87">
        <v>138</v>
      </c>
      <c r="B139" s="87" t="s">
        <v>8</v>
      </c>
      <c r="C139" s="87" t="s">
        <v>198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  <c r="I139" s="87">
        <v>0</v>
      </c>
      <c r="J139" s="87">
        <v>1</v>
      </c>
      <c r="K139" s="87">
        <v>0</v>
      </c>
      <c r="L139" s="87">
        <v>0</v>
      </c>
      <c r="M139" s="93">
        <v>5</v>
      </c>
      <c r="N139" s="93">
        <v>5</v>
      </c>
      <c r="O139" s="93">
        <v>5</v>
      </c>
      <c r="P139" s="88">
        <v>5</v>
      </c>
      <c r="Q139" s="88">
        <v>5</v>
      </c>
      <c r="R139" s="89">
        <v>5</v>
      </c>
      <c r="S139" s="89">
        <v>5</v>
      </c>
      <c r="T139" s="89">
        <v>5</v>
      </c>
      <c r="U139" s="89">
        <v>5</v>
      </c>
      <c r="V139" s="89">
        <v>5</v>
      </c>
      <c r="W139" s="90">
        <v>2</v>
      </c>
      <c r="X139" s="90">
        <v>2</v>
      </c>
      <c r="Y139" s="147">
        <v>4</v>
      </c>
      <c r="Z139" s="147">
        <v>4</v>
      </c>
      <c r="AA139" s="91">
        <v>5</v>
      </c>
      <c r="AB139" s="91">
        <v>4</v>
      </c>
      <c r="AC139" s="105">
        <v>4</v>
      </c>
      <c r="AD139" s="105">
        <v>4</v>
      </c>
      <c r="AE139" s="105">
        <v>3</v>
      </c>
    </row>
    <row r="140" spans="1:31" s="87" customFormat="1">
      <c r="A140" s="87">
        <v>139</v>
      </c>
      <c r="B140" s="87" t="s">
        <v>8</v>
      </c>
      <c r="C140" s="87" t="s">
        <v>63</v>
      </c>
      <c r="D140" s="87">
        <v>0</v>
      </c>
      <c r="E140" s="87">
        <v>1</v>
      </c>
      <c r="F140" s="87">
        <v>0</v>
      </c>
      <c r="G140" s="87">
        <v>1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93">
        <v>3</v>
      </c>
      <c r="N140" s="93">
        <v>3</v>
      </c>
      <c r="O140" s="93">
        <v>3</v>
      </c>
      <c r="P140" s="88">
        <v>4</v>
      </c>
      <c r="Q140" s="88">
        <v>4</v>
      </c>
      <c r="R140" s="89">
        <v>4</v>
      </c>
      <c r="S140" s="89">
        <v>4</v>
      </c>
      <c r="T140" s="89">
        <v>4</v>
      </c>
      <c r="U140" s="89">
        <v>4</v>
      </c>
      <c r="V140" s="89">
        <v>3</v>
      </c>
      <c r="W140" s="90">
        <v>2</v>
      </c>
      <c r="X140" s="90">
        <v>2</v>
      </c>
      <c r="Y140" s="147">
        <v>3</v>
      </c>
      <c r="Z140" s="147">
        <v>3</v>
      </c>
      <c r="AA140" s="91">
        <v>3</v>
      </c>
      <c r="AB140" s="91">
        <v>4</v>
      </c>
      <c r="AC140" s="105">
        <v>3</v>
      </c>
      <c r="AD140" s="105">
        <v>3</v>
      </c>
      <c r="AE140" s="105">
        <v>3</v>
      </c>
    </row>
    <row r="141" spans="1:31" s="87" customFormat="1">
      <c r="A141" s="87">
        <v>140</v>
      </c>
      <c r="B141" s="87" t="s">
        <v>8</v>
      </c>
      <c r="C141" s="87" t="s">
        <v>63</v>
      </c>
      <c r="D141" s="87">
        <v>0</v>
      </c>
      <c r="E141" s="87">
        <v>0</v>
      </c>
      <c r="F141" s="87">
        <v>1</v>
      </c>
      <c r="G141" s="87">
        <v>0</v>
      </c>
      <c r="H141" s="87">
        <v>1</v>
      </c>
      <c r="I141" s="87">
        <v>0</v>
      </c>
      <c r="J141" s="87">
        <v>0</v>
      </c>
      <c r="K141" s="87">
        <v>1</v>
      </c>
      <c r="L141" s="87">
        <v>0</v>
      </c>
      <c r="M141" s="93">
        <v>3</v>
      </c>
      <c r="N141" s="93">
        <v>4</v>
      </c>
      <c r="O141" s="93">
        <v>4</v>
      </c>
      <c r="P141" s="88">
        <v>4</v>
      </c>
      <c r="Q141" s="88">
        <v>4</v>
      </c>
      <c r="R141" s="89">
        <v>4</v>
      </c>
      <c r="S141" s="89">
        <v>4</v>
      </c>
      <c r="T141" s="89">
        <v>4</v>
      </c>
      <c r="U141" s="89">
        <v>4</v>
      </c>
      <c r="V141" s="89">
        <v>4</v>
      </c>
      <c r="W141" s="90">
        <v>4</v>
      </c>
      <c r="X141" s="90">
        <v>4</v>
      </c>
      <c r="Y141" s="147">
        <v>4</v>
      </c>
      <c r="Z141" s="147">
        <v>4</v>
      </c>
      <c r="AA141" s="91">
        <v>4</v>
      </c>
      <c r="AB141" s="91">
        <v>4</v>
      </c>
      <c r="AC141" s="105">
        <v>4</v>
      </c>
      <c r="AD141" s="105">
        <v>4</v>
      </c>
      <c r="AE141" s="105">
        <v>4</v>
      </c>
    </row>
    <row r="142" spans="1:31" s="87" customFormat="1">
      <c r="A142" s="87">
        <v>141</v>
      </c>
      <c r="B142" s="87" t="s">
        <v>50</v>
      </c>
      <c r="C142" s="87" t="s">
        <v>199</v>
      </c>
      <c r="D142" s="87">
        <v>1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93">
        <v>5</v>
      </c>
      <c r="N142" s="93">
        <v>5</v>
      </c>
      <c r="O142" s="93">
        <v>5</v>
      </c>
      <c r="P142" s="88">
        <v>5</v>
      </c>
      <c r="Q142" s="88">
        <v>5</v>
      </c>
      <c r="R142" s="89">
        <v>5</v>
      </c>
      <c r="S142" s="89">
        <v>5</v>
      </c>
      <c r="T142" s="89">
        <v>5</v>
      </c>
      <c r="U142" s="89">
        <v>5</v>
      </c>
      <c r="V142" s="89">
        <v>5</v>
      </c>
      <c r="W142" s="90">
        <v>5</v>
      </c>
      <c r="X142" s="90">
        <v>5</v>
      </c>
      <c r="Y142" s="147">
        <v>5</v>
      </c>
      <c r="Z142" s="147">
        <v>5</v>
      </c>
      <c r="AA142" s="91">
        <v>5</v>
      </c>
      <c r="AB142" s="91">
        <v>5</v>
      </c>
      <c r="AC142" s="105">
        <v>5</v>
      </c>
      <c r="AD142" s="105">
        <v>5</v>
      </c>
      <c r="AE142" s="105">
        <v>5</v>
      </c>
    </row>
    <row r="143" spans="1:31" s="87" customFormat="1">
      <c r="A143" s="87">
        <v>142</v>
      </c>
      <c r="B143" s="87" t="s">
        <v>8</v>
      </c>
      <c r="C143" s="87" t="s">
        <v>200</v>
      </c>
      <c r="D143" s="87">
        <v>1</v>
      </c>
      <c r="E143" s="87">
        <v>0</v>
      </c>
      <c r="F143" s="87">
        <v>1</v>
      </c>
      <c r="G143" s="87">
        <v>0</v>
      </c>
      <c r="H143" s="87">
        <v>1</v>
      </c>
      <c r="I143" s="87">
        <v>0</v>
      </c>
      <c r="J143" s="87">
        <v>0</v>
      </c>
      <c r="K143" s="87">
        <v>0</v>
      </c>
      <c r="L143" s="87">
        <v>0</v>
      </c>
      <c r="M143" s="93">
        <v>4</v>
      </c>
      <c r="N143" s="93">
        <v>4</v>
      </c>
      <c r="O143" s="93">
        <v>4</v>
      </c>
      <c r="P143" s="88">
        <v>5</v>
      </c>
      <c r="Q143" s="88">
        <v>5</v>
      </c>
      <c r="R143" s="89">
        <v>4</v>
      </c>
      <c r="S143" s="89">
        <v>4</v>
      </c>
      <c r="T143" s="89">
        <v>4</v>
      </c>
      <c r="U143" s="89">
        <v>4</v>
      </c>
      <c r="V143" s="89">
        <v>4</v>
      </c>
      <c r="W143" s="90">
        <v>2</v>
      </c>
      <c r="X143" s="90">
        <v>2</v>
      </c>
      <c r="Y143" s="147">
        <v>4</v>
      </c>
      <c r="Z143" s="147">
        <v>4</v>
      </c>
      <c r="AA143" s="91">
        <v>5</v>
      </c>
      <c r="AB143" s="91">
        <v>5</v>
      </c>
      <c r="AC143" s="105">
        <v>4</v>
      </c>
      <c r="AD143" s="105">
        <v>4</v>
      </c>
      <c r="AE143" s="105">
        <v>4</v>
      </c>
    </row>
    <row r="144" spans="1:31" s="87" customFormat="1">
      <c r="A144" s="87">
        <v>143</v>
      </c>
      <c r="B144" s="87" t="s">
        <v>8</v>
      </c>
      <c r="C144" s="87" t="s">
        <v>200</v>
      </c>
      <c r="D144" s="87">
        <v>0</v>
      </c>
      <c r="E144" s="87">
        <v>0</v>
      </c>
      <c r="F144" s="87">
        <v>1</v>
      </c>
      <c r="G144" s="87">
        <v>0</v>
      </c>
      <c r="H144" s="87">
        <v>0</v>
      </c>
      <c r="I144" s="87">
        <v>0</v>
      </c>
      <c r="J144" s="87">
        <v>0</v>
      </c>
      <c r="K144" s="87">
        <v>0</v>
      </c>
      <c r="L144" s="87">
        <v>0</v>
      </c>
      <c r="M144" s="93">
        <v>5</v>
      </c>
      <c r="N144" s="93">
        <v>4</v>
      </c>
      <c r="O144" s="93">
        <v>5</v>
      </c>
      <c r="P144" s="88">
        <v>5</v>
      </c>
      <c r="Q144" s="88">
        <v>5</v>
      </c>
      <c r="R144" s="89">
        <v>5</v>
      </c>
      <c r="S144" s="89">
        <v>5</v>
      </c>
      <c r="T144" s="89">
        <v>5</v>
      </c>
      <c r="U144" s="89">
        <v>5</v>
      </c>
      <c r="V144" s="89">
        <v>5</v>
      </c>
      <c r="W144" s="90">
        <v>5</v>
      </c>
      <c r="X144" s="90">
        <v>5</v>
      </c>
      <c r="Y144" s="147">
        <v>4</v>
      </c>
      <c r="Z144" s="147">
        <v>4</v>
      </c>
      <c r="AA144" s="91">
        <v>4</v>
      </c>
      <c r="AB144" s="91">
        <v>4</v>
      </c>
      <c r="AC144" s="105">
        <v>5</v>
      </c>
      <c r="AD144" s="105">
        <v>5</v>
      </c>
      <c r="AE144" s="105">
        <v>5</v>
      </c>
    </row>
    <row r="145" spans="1:31" s="87" customFormat="1">
      <c r="A145" s="87">
        <v>144</v>
      </c>
      <c r="B145" s="87" t="s">
        <v>8</v>
      </c>
      <c r="C145" s="87" t="s">
        <v>200</v>
      </c>
      <c r="D145" s="87">
        <v>1</v>
      </c>
      <c r="E145" s="87">
        <v>0</v>
      </c>
      <c r="F145" s="87">
        <v>1</v>
      </c>
      <c r="G145" s="87">
        <v>0</v>
      </c>
      <c r="H145" s="87">
        <v>1</v>
      </c>
      <c r="I145" s="87">
        <v>0</v>
      </c>
      <c r="J145" s="87">
        <v>0</v>
      </c>
      <c r="K145" s="87">
        <v>0</v>
      </c>
      <c r="L145" s="87">
        <v>0</v>
      </c>
      <c r="M145" s="93">
        <v>5</v>
      </c>
      <c r="N145" s="93">
        <v>3</v>
      </c>
      <c r="O145" s="93">
        <v>4</v>
      </c>
      <c r="P145" s="88">
        <v>4</v>
      </c>
      <c r="Q145" s="88">
        <v>4</v>
      </c>
      <c r="R145" s="89">
        <v>5</v>
      </c>
      <c r="S145" s="89">
        <v>5</v>
      </c>
      <c r="T145" s="89">
        <v>5</v>
      </c>
      <c r="U145" s="89">
        <v>5</v>
      </c>
      <c r="V145" s="89">
        <v>5</v>
      </c>
      <c r="W145" s="90">
        <v>5</v>
      </c>
      <c r="X145" s="90">
        <v>5</v>
      </c>
      <c r="Y145" s="147">
        <v>5</v>
      </c>
      <c r="Z145" s="147">
        <v>5</v>
      </c>
      <c r="AA145" s="91">
        <v>5</v>
      </c>
      <c r="AB145" s="91">
        <v>5</v>
      </c>
      <c r="AC145" s="105">
        <v>5</v>
      </c>
      <c r="AD145" s="105">
        <v>5</v>
      </c>
      <c r="AE145" s="105">
        <v>5</v>
      </c>
    </row>
    <row r="146" spans="1:31" s="87" customFormat="1">
      <c r="A146" s="87">
        <v>145</v>
      </c>
      <c r="B146" s="87" t="s">
        <v>50</v>
      </c>
      <c r="C146" s="87" t="s">
        <v>141</v>
      </c>
      <c r="D146" s="87">
        <v>1</v>
      </c>
      <c r="E146" s="87">
        <v>0</v>
      </c>
      <c r="F146" s="87">
        <v>1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93">
        <v>5</v>
      </c>
      <c r="N146" s="93">
        <v>4</v>
      </c>
      <c r="O146" s="93">
        <v>5</v>
      </c>
      <c r="P146" s="88">
        <v>5</v>
      </c>
      <c r="Q146" s="88">
        <v>5</v>
      </c>
      <c r="R146" s="89">
        <v>5</v>
      </c>
      <c r="S146" s="89">
        <v>5</v>
      </c>
      <c r="T146" s="89">
        <v>5</v>
      </c>
      <c r="U146" s="89">
        <v>5</v>
      </c>
      <c r="V146" s="89">
        <v>5</v>
      </c>
      <c r="W146" s="90">
        <v>5</v>
      </c>
      <c r="X146" s="90">
        <v>5</v>
      </c>
      <c r="Y146" s="147">
        <v>5</v>
      </c>
      <c r="Z146" s="147">
        <v>5</v>
      </c>
      <c r="AA146" s="91">
        <v>5</v>
      </c>
      <c r="AB146" s="91">
        <v>5</v>
      </c>
      <c r="AC146" s="105">
        <v>5</v>
      </c>
      <c r="AD146" s="105">
        <v>5</v>
      </c>
      <c r="AE146" s="105">
        <v>5</v>
      </c>
    </row>
    <row r="147" spans="1:31" s="87" customFormat="1">
      <c r="A147" s="87">
        <v>146</v>
      </c>
      <c r="B147" s="87" t="s">
        <v>50</v>
      </c>
      <c r="C147" s="87" t="s">
        <v>125</v>
      </c>
      <c r="D147" s="87">
        <v>0</v>
      </c>
      <c r="E147" s="87">
        <v>0</v>
      </c>
      <c r="F147" s="87">
        <v>0</v>
      </c>
      <c r="G147" s="87">
        <v>1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93">
        <v>4</v>
      </c>
      <c r="N147" s="93">
        <v>3</v>
      </c>
      <c r="O147" s="93">
        <v>3</v>
      </c>
      <c r="P147" s="88">
        <v>5</v>
      </c>
      <c r="Q147" s="88">
        <v>5</v>
      </c>
      <c r="R147" s="89">
        <v>4</v>
      </c>
      <c r="S147" s="89">
        <v>4</v>
      </c>
      <c r="T147" s="89">
        <v>4</v>
      </c>
      <c r="U147" s="89">
        <v>4</v>
      </c>
      <c r="V147" s="89">
        <v>4</v>
      </c>
      <c r="W147" s="90">
        <v>3</v>
      </c>
      <c r="X147" s="90">
        <v>3</v>
      </c>
      <c r="Y147" s="147">
        <v>4</v>
      </c>
      <c r="Z147" s="147">
        <v>4</v>
      </c>
      <c r="AA147" s="91">
        <v>4</v>
      </c>
      <c r="AB147" s="91">
        <v>5</v>
      </c>
      <c r="AC147" s="105">
        <v>4</v>
      </c>
      <c r="AD147" s="105">
        <v>4</v>
      </c>
      <c r="AE147" s="105">
        <v>4</v>
      </c>
    </row>
    <row r="148" spans="1:31" s="87" customFormat="1">
      <c r="A148" s="87">
        <v>147</v>
      </c>
      <c r="B148" s="87" t="s">
        <v>8</v>
      </c>
      <c r="C148" s="87" t="s">
        <v>63</v>
      </c>
      <c r="D148" s="87">
        <v>0</v>
      </c>
      <c r="E148" s="87">
        <v>0</v>
      </c>
      <c r="F148" s="87">
        <v>1</v>
      </c>
      <c r="G148" s="87">
        <v>0</v>
      </c>
      <c r="H148" s="87">
        <v>1</v>
      </c>
      <c r="I148" s="87">
        <v>0</v>
      </c>
      <c r="J148" s="87">
        <v>0</v>
      </c>
      <c r="K148" s="87">
        <v>0</v>
      </c>
      <c r="L148" s="87">
        <v>0</v>
      </c>
      <c r="M148" s="93">
        <v>4</v>
      </c>
      <c r="N148" s="93">
        <v>4</v>
      </c>
      <c r="O148" s="93">
        <v>4</v>
      </c>
      <c r="P148" s="88">
        <v>5</v>
      </c>
      <c r="Q148" s="88">
        <v>5</v>
      </c>
      <c r="R148" s="89">
        <v>4</v>
      </c>
      <c r="S148" s="89">
        <v>5</v>
      </c>
      <c r="T148" s="89">
        <v>5</v>
      </c>
      <c r="U148" s="89">
        <v>5</v>
      </c>
      <c r="V148" s="89">
        <v>5</v>
      </c>
      <c r="W148" s="90">
        <v>5</v>
      </c>
      <c r="X148" s="90">
        <v>5</v>
      </c>
      <c r="Y148" s="147">
        <v>5</v>
      </c>
      <c r="Z148" s="147">
        <v>5</v>
      </c>
      <c r="AA148" s="91">
        <v>5</v>
      </c>
      <c r="AB148" s="91">
        <v>5</v>
      </c>
      <c r="AC148" s="105">
        <v>5</v>
      </c>
      <c r="AD148" s="105">
        <v>5</v>
      </c>
      <c r="AE148" s="105">
        <v>5</v>
      </c>
    </row>
    <row r="149" spans="1:31" s="87" customFormat="1">
      <c r="A149" s="87">
        <v>148</v>
      </c>
      <c r="B149" s="87" t="s">
        <v>8</v>
      </c>
      <c r="C149" s="87" t="s">
        <v>63</v>
      </c>
      <c r="D149" s="87">
        <v>1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93">
        <v>4</v>
      </c>
      <c r="N149" s="93">
        <v>4</v>
      </c>
      <c r="O149" s="93">
        <v>4</v>
      </c>
      <c r="P149" s="88">
        <v>4</v>
      </c>
      <c r="Q149" s="88">
        <v>4</v>
      </c>
      <c r="R149" s="89">
        <v>4</v>
      </c>
      <c r="S149" s="89">
        <v>4</v>
      </c>
      <c r="T149" s="89">
        <v>4</v>
      </c>
      <c r="U149" s="89">
        <v>4</v>
      </c>
      <c r="V149" s="89">
        <v>4</v>
      </c>
      <c r="W149" s="90">
        <v>4</v>
      </c>
      <c r="X149" s="90">
        <v>4</v>
      </c>
      <c r="Y149" s="147">
        <v>4</v>
      </c>
      <c r="Z149" s="147">
        <v>4</v>
      </c>
      <c r="AA149" s="91">
        <v>4</v>
      </c>
      <c r="AB149" s="91">
        <v>4</v>
      </c>
      <c r="AC149" s="105">
        <v>4</v>
      </c>
      <c r="AD149" s="105">
        <v>4</v>
      </c>
      <c r="AE149" s="105">
        <v>4</v>
      </c>
    </row>
    <row r="150" spans="1:31" s="87" customFormat="1">
      <c r="A150" s="87">
        <v>149</v>
      </c>
      <c r="B150" s="87" t="s">
        <v>8</v>
      </c>
      <c r="C150" s="87" t="s">
        <v>63</v>
      </c>
      <c r="D150" s="87">
        <v>0</v>
      </c>
      <c r="E150" s="87">
        <v>1</v>
      </c>
      <c r="F150" s="87">
        <v>0</v>
      </c>
      <c r="G150" s="87">
        <v>1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93">
        <v>5</v>
      </c>
      <c r="N150" s="93">
        <v>3</v>
      </c>
      <c r="O150" s="93">
        <v>3</v>
      </c>
      <c r="P150" s="88">
        <v>4</v>
      </c>
      <c r="Q150" s="88">
        <v>4</v>
      </c>
      <c r="R150" s="89">
        <v>4</v>
      </c>
      <c r="S150" s="89">
        <v>3</v>
      </c>
      <c r="T150" s="89">
        <v>4</v>
      </c>
      <c r="U150" s="89">
        <v>4</v>
      </c>
      <c r="V150" s="89">
        <v>4</v>
      </c>
      <c r="W150" s="90">
        <v>2</v>
      </c>
      <c r="X150" s="90">
        <v>3</v>
      </c>
      <c r="Y150" s="147">
        <v>3</v>
      </c>
      <c r="Z150" s="147">
        <v>4</v>
      </c>
      <c r="AA150" s="91">
        <v>4</v>
      </c>
      <c r="AB150" s="91">
        <v>5</v>
      </c>
      <c r="AC150" s="105">
        <v>5</v>
      </c>
      <c r="AD150" s="105">
        <v>5</v>
      </c>
      <c r="AE150" s="105">
        <v>5</v>
      </c>
    </row>
    <row r="151" spans="1:31" s="87" customFormat="1">
      <c r="A151" s="87">
        <v>150</v>
      </c>
      <c r="B151" s="87" t="s">
        <v>8</v>
      </c>
      <c r="C151" s="87" t="s">
        <v>201</v>
      </c>
      <c r="D151" s="87">
        <v>1</v>
      </c>
      <c r="E151" s="87">
        <v>1</v>
      </c>
      <c r="F151" s="87">
        <v>1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93">
        <v>3</v>
      </c>
      <c r="N151" s="93">
        <v>4</v>
      </c>
      <c r="O151" s="93">
        <v>4</v>
      </c>
      <c r="P151" s="88">
        <v>5</v>
      </c>
      <c r="Q151" s="88">
        <v>5</v>
      </c>
      <c r="R151" s="89">
        <v>5</v>
      </c>
      <c r="S151" s="89">
        <v>3</v>
      </c>
      <c r="T151" s="89">
        <v>5</v>
      </c>
      <c r="U151" s="89">
        <v>5</v>
      </c>
      <c r="V151" s="89">
        <v>5</v>
      </c>
      <c r="W151" s="90">
        <v>5</v>
      </c>
      <c r="X151" s="90">
        <v>5</v>
      </c>
      <c r="Y151" s="147">
        <v>5</v>
      </c>
      <c r="Z151" s="147">
        <v>5</v>
      </c>
      <c r="AA151" s="91">
        <v>5</v>
      </c>
      <c r="AB151" s="91">
        <v>5</v>
      </c>
      <c r="AC151" s="105">
        <v>5</v>
      </c>
      <c r="AD151" s="105">
        <v>5</v>
      </c>
      <c r="AE151" s="105">
        <v>5</v>
      </c>
    </row>
    <row r="152" spans="1:31" s="87" customFormat="1">
      <c r="A152" s="87">
        <v>151</v>
      </c>
      <c r="B152" s="87" t="s">
        <v>50</v>
      </c>
      <c r="C152" s="87" t="s">
        <v>141</v>
      </c>
      <c r="D152" s="87">
        <v>1</v>
      </c>
      <c r="E152" s="87">
        <v>0</v>
      </c>
      <c r="F152" s="87">
        <v>1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93">
        <v>4</v>
      </c>
      <c r="N152" s="93">
        <v>5</v>
      </c>
      <c r="O152" s="93">
        <v>4</v>
      </c>
      <c r="P152" s="88">
        <v>5</v>
      </c>
      <c r="Q152" s="88">
        <v>4</v>
      </c>
      <c r="R152" s="89">
        <v>4</v>
      </c>
      <c r="S152" s="89">
        <v>4</v>
      </c>
      <c r="T152" s="89">
        <v>4</v>
      </c>
      <c r="U152" s="89">
        <v>4</v>
      </c>
      <c r="V152" s="89">
        <v>4</v>
      </c>
      <c r="W152" s="90">
        <v>4</v>
      </c>
      <c r="X152" s="90">
        <v>4</v>
      </c>
      <c r="Y152" s="147">
        <v>5</v>
      </c>
      <c r="Z152" s="147">
        <v>5</v>
      </c>
      <c r="AA152" s="91">
        <v>5</v>
      </c>
      <c r="AB152" s="91">
        <v>5</v>
      </c>
      <c r="AC152" s="105">
        <v>5</v>
      </c>
      <c r="AD152" s="105">
        <v>5</v>
      </c>
      <c r="AE152" s="105">
        <v>5</v>
      </c>
    </row>
    <row r="153" spans="1:31" s="87" customFormat="1">
      <c r="A153" s="87">
        <v>152</v>
      </c>
      <c r="B153" s="87" t="s">
        <v>8</v>
      </c>
      <c r="C153" s="87" t="s">
        <v>64</v>
      </c>
      <c r="D153" s="87">
        <v>1</v>
      </c>
      <c r="E153" s="87">
        <v>1</v>
      </c>
      <c r="F153" s="87">
        <v>0</v>
      </c>
      <c r="G153" s="87">
        <v>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93">
        <v>4</v>
      </c>
      <c r="N153" s="93">
        <v>4</v>
      </c>
      <c r="O153" s="93">
        <v>4</v>
      </c>
      <c r="P153" s="88">
        <v>4</v>
      </c>
      <c r="Q153" s="88">
        <v>4</v>
      </c>
      <c r="R153" s="89">
        <v>4</v>
      </c>
      <c r="S153" s="89">
        <v>4</v>
      </c>
      <c r="T153" s="89">
        <v>4</v>
      </c>
      <c r="U153" s="89">
        <v>4</v>
      </c>
      <c r="V153" s="89">
        <v>4</v>
      </c>
      <c r="W153" s="90">
        <v>4</v>
      </c>
      <c r="X153" s="90">
        <v>4</v>
      </c>
      <c r="Y153" s="147">
        <v>4</v>
      </c>
      <c r="Z153" s="147">
        <v>4</v>
      </c>
      <c r="AA153" s="91">
        <v>4</v>
      </c>
      <c r="AB153" s="91">
        <v>4</v>
      </c>
      <c r="AC153" s="105">
        <v>4</v>
      </c>
      <c r="AD153" s="105">
        <v>4</v>
      </c>
      <c r="AE153" s="105">
        <v>4</v>
      </c>
    </row>
    <row r="154" spans="1:31" s="87" customFormat="1">
      <c r="A154" s="87">
        <v>153</v>
      </c>
      <c r="B154" s="87" t="s">
        <v>8</v>
      </c>
      <c r="C154" s="87" t="s">
        <v>64</v>
      </c>
      <c r="D154" s="87">
        <v>0</v>
      </c>
      <c r="E154" s="87">
        <v>1</v>
      </c>
      <c r="F154" s="87">
        <v>0</v>
      </c>
      <c r="G154" s="87">
        <v>0</v>
      </c>
      <c r="H154" s="87">
        <v>0</v>
      </c>
      <c r="I154" s="87">
        <v>0</v>
      </c>
      <c r="J154" s="87">
        <v>1</v>
      </c>
      <c r="K154" s="87">
        <v>0</v>
      </c>
      <c r="L154" s="87">
        <v>0</v>
      </c>
      <c r="M154" s="93">
        <v>4</v>
      </c>
      <c r="N154" s="93">
        <v>4</v>
      </c>
      <c r="O154" s="93">
        <v>5</v>
      </c>
      <c r="P154" s="88">
        <v>4</v>
      </c>
      <c r="Q154" s="88">
        <v>5</v>
      </c>
      <c r="R154" s="89">
        <v>4</v>
      </c>
      <c r="S154" s="89">
        <v>3</v>
      </c>
      <c r="T154" s="89">
        <v>4</v>
      </c>
      <c r="U154" s="89">
        <v>5</v>
      </c>
      <c r="V154" s="89">
        <v>5</v>
      </c>
      <c r="W154" s="90">
        <v>2</v>
      </c>
      <c r="X154" s="90">
        <v>2</v>
      </c>
      <c r="Y154" s="147">
        <v>4</v>
      </c>
      <c r="Z154" s="147">
        <v>5</v>
      </c>
      <c r="AA154" s="91">
        <v>5</v>
      </c>
      <c r="AB154" s="91">
        <v>5</v>
      </c>
      <c r="AC154" s="105">
        <v>5</v>
      </c>
      <c r="AD154" s="105">
        <v>5</v>
      </c>
      <c r="AE154" s="105">
        <v>5</v>
      </c>
    </row>
    <row r="155" spans="1:31" s="87" customFormat="1">
      <c r="A155" s="87">
        <v>154</v>
      </c>
      <c r="B155" s="87" t="s">
        <v>8</v>
      </c>
      <c r="C155" s="87" t="s">
        <v>64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93">
        <v>4</v>
      </c>
      <c r="N155" s="93">
        <v>4</v>
      </c>
      <c r="O155" s="93">
        <v>4</v>
      </c>
      <c r="P155" s="88">
        <v>4</v>
      </c>
      <c r="Q155" s="88">
        <v>4</v>
      </c>
      <c r="R155" s="89">
        <v>4</v>
      </c>
      <c r="S155" s="89">
        <v>4</v>
      </c>
      <c r="T155" s="89">
        <v>4</v>
      </c>
      <c r="U155" s="89">
        <v>4</v>
      </c>
      <c r="V155" s="89">
        <v>4</v>
      </c>
      <c r="W155" s="90">
        <v>4</v>
      </c>
      <c r="X155" s="90">
        <v>4</v>
      </c>
      <c r="Y155" s="147">
        <v>5</v>
      </c>
      <c r="Z155" s="147">
        <v>5</v>
      </c>
      <c r="AA155" s="91">
        <v>5</v>
      </c>
      <c r="AB155" s="91">
        <v>5</v>
      </c>
      <c r="AC155" s="105">
        <v>4</v>
      </c>
      <c r="AD155" s="105">
        <v>4</v>
      </c>
      <c r="AE155" s="105">
        <v>4</v>
      </c>
    </row>
    <row r="156" spans="1:31" s="87" customFormat="1">
      <c r="A156" s="87">
        <v>155</v>
      </c>
      <c r="B156" s="87" t="s">
        <v>8</v>
      </c>
      <c r="C156" s="87" t="s">
        <v>52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93">
        <v>3</v>
      </c>
      <c r="N156" s="93">
        <v>3</v>
      </c>
      <c r="O156" s="93">
        <v>2</v>
      </c>
      <c r="P156" s="88">
        <v>4</v>
      </c>
      <c r="Q156" s="88">
        <v>4</v>
      </c>
      <c r="R156" s="89">
        <v>4</v>
      </c>
      <c r="S156" s="89">
        <v>2</v>
      </c>
      <c r="T156" s="89">
        <v>3</v>
      </c>
      <c r="U156" s="89">
        <v>4</v>
      </c>
      <c r="V156" s="89">
        <v>4</v>
      </c>
      <c r="W156" s="90">
        <v>3</v>
      </c>
      <c r="X156" s="90">
        <v>3</v>
      </c>
      <c r="Y156" s="147">
        <v>4</v>
      </c>
      <c r="Z156" s="147">
        <v>3</v>
      </c>
      <c r="AA156" s="91">
        <v>4</v>
      </c>
      <c r="AB156" s="91">
        <v>4</v>
      </c>
      <c r="AC156" s="105">
        <v>2</v>
      </c>
      <c r="AD156" s="105">
        <v>3</v>
      </c>
      <c r="AE156" s="105">
        <v>4</v>
      </c>
    </row>
    <row r="157" spans="1:31" s="87" customFormat="1">
      <c r="A157" s="87">
        <v>156</v>
      </c>
      <c r="B157" s="87" t="s">
        <v>50</v>
      </c>
      <c r="C157" s="87" t="s">
        <v>201</v>
      </c>
      <c r="D157" s="87">
        <v>1</v>
      </c>
      <c r="E157" s="87">
        <v>0</v>
      </c>
      <c r="F157" s="87">
        <v>1</v>
      </c>
      <c r="G157" s="87">
        <v>1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93">
        <v>3</v>
      </c>
      <c r="N157" s="93">
        <v>2</v>
      </c>
      <c r="O157" s="93">
        <v>3</v>
      </c>
      <c r="P157" s="88">
        <v>4</v>
      </c>
      <c r="Q157" s="88">
        <v>4</v>
      </c>
      <c r="R157" s="89">
        <v>3</v>
      </c>
      <c r="S157" s="89">
        <v>3</v>
      </c>
      <c r="T157" s="89">
        <v>4</v>
      </c>
      <c r="U157" s="89">
        <v>4</v>
      </c>
      <c r="V157" s="89">
        <v>4</v>
      </c>
      <c r="W157" s="90">
        <v>2</v>
      </c>
      <c r="X157" s="90">
        <v>2</v>
      </c>
      <c r="Y157" s="147">
        <v>3</v>
      </c>
      <c r="Z157" s="147">
        <v>3</v>
      </c>
      <c r="AA157" s="91">
        <v>4</v>
      </c>
      <c r="AB157" s="91">
        <v>4</v>
      </c>
      <c r="AC157" s="105">
        <v>5</v>
      </c>
      <c r="AD157" s="105">
        <v>5</v>
      </c>
      <c r="AE157" s="105">
        <v>5</v>
      </c>
    </row>
    <row r="158" spans="1:31" s="87" customFormat="1">
      <c r="A158" s="87">
        <v>157</v>
      </c>
      <c r="B158" s="87" t="s">
        <v>8</v>
      </c>
      <c r="C158" s="180" t="s">
        <v>201</v>
      </c>
      <c r="D158" s="87">
        <v>1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93">
        <v>3</v>
      </c>
      <c r="N158" s="93">
        <v>3</v>
      </c>
      <c r="O158" s="93">
        <v>4</v>
      </c>
      <c r="P158" s="88">
        <v>3</v>
      </c>
      <c r="Q158" s="88">
        <v>3</v>
      </c>
      <c r="R158" s="89">
        <v>4</v>
      </c>
      <c r="S158" s="89">
        <v>4</v>
      </c>
      <c r="T158" s="89">
        <v>4</v>
      </c>
      <c r="U158" s="89">
        <v>4</v>
      </c>
      <c r="V158" s="89">
        <v>4</v>
      </c>
      <c r="W158" s="90">
        <v>4</v>
      </c>
      <c r="X158" s="90">
        <v>4</v>
      </c>
      <c r="Y158" s="147">
        <v>4</v>
      </c>
      <c r="Z158" s="147">
        <v>4</v>
      </c>
      <c r="AA158" s="91">
        <v>4</v>
      </c>
      <c r="AB158" s="91">
        <v>4</v>
      </c>
      <c r="AC158" s="105">
        <v>4</v>
      </c>
      <c r="AD158" s="105">
        <v>4</v>
      </c>
      <c r="AE158" s="105">
        <v>4</v>
      </c>
    </row>
    <row r="159" spans="1:31" s="87" customFormat="1">
      <c r="A159" s="87">
        <v>158</v>
      </c>
      <c r="B159" s="87" t="s">
        <v>8</v>
      </c>
      <c r="C159" s="87" t="s">
        <v>201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93">
        <v>5</v>
      </c>
      <c r="N159" s="93">
        <v>4</v>
      </c>
      <c r="O159" s="93">
        <v>5</v>
      </c>
      <c r="P159" s="88">
        <v>5</v>
      </c>
      <c r="Q159" s="88">
        <v>5</v>
      </c>
      <c r="R159" s="89">
        <v>5</v>
      </c>
      <c r="S159" s="89">
        <v>5</v>
      </c>
      <c r="T159" s="89">
        <v>5</v>
      </c>
      <c r="U159" s="89">
        <v>5</v>
      </c>
      <c r="V159" s="89">
        <v>5</v>
      </c>
      <c r="W159" s="90">
        <v>4</v>
      </c>
      <c r="X159" s="90">
        <v>5</v>
      </c>
      <c r="Y159" s="147">
        <v>4</v>
      </c>
      <c r="Z159" s="147">
        <v>4</v>
      </c>
      <c r="AA159" s="91">
        <v>5</v>
      </c>
      <c r="AB159" s="91">
        <v>5</v>
      </c>
      <c r="AC159" s="105">
        <v>4</v>
      </c>
      <c r="AD159" s="105">
        <v>4</v>
      </c>
      <c r="AE159" s="105">
        <v>4</v>
      </c>
    </row>
    <row r="160" spans="1:31" s="87" customFormat="1">
      <c r="A160" s="87">
        <v>159</v>
      </c>
      <c r="B160" s="87" t="s">
        <v>50</v>
      </c>
      <c r="C160" s="87" t="s">
        <v>201</v>
      </c>
      <c r="D160" s="87">
        <v>1</v>
      </c>
      <c r="E160" s="87">
        <v>0</v>
      </c>
      <c r="F160" s="87">
        <v>0</v>
      </c>
      <c r="G160" s="87">
        <v>1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93">
        <v>3</v>
      </c>
      <c r="N160" s="93">
        <v>3</v>
      </c>
      <c r="O160" s="93">
        <v>3</v>
      </c>
      <c r="P160" s="88">
        <v>3</v>
      </c>
      <c r="Q160" s="88">
        <v>4</v>
      </c>
      <c r="R160" s="89">
        <v>3</v>
      </c>
      <c r="S160" s="89">
        <v>3</v>
      </c>
      <c r="T160" s="89">
        <v>3</v>
      </c>
      <c r="U160" s="89">
        <v>3</v>
      </c>
      <c r="V160" s="89">
        <v>3</v>
      </c>
      <c r="W160" s="90">
        <v>2</v>
      </c>
      <c r="X160" s="90">
        <v>2</v>
      </c>
      <c r="Y160" s="147">
        <v>4</v>
      </c>
      <c r="Z160" s="147">
        <v>4</v>
      </c>
      <c r="AA160" s="91">
        <v>4</v>
      </c>
      <c r="AB160" s="91">
        <v>4</v>
      </c>
      <c r="AC160" s="105">
        <v>5</v>
      </c>
      <c r="AD160" s="105">
        <v>5</v>
      </c>
      <c r="AE160" s="105">
        <v>5</v>
      </c>
    </row>
    <row r="161" spans="1:31" s="87" customFormat="1">
      <c r="A161" s="87">
        <v>160</v>
      </c>
      <c r="B161" s="87" t="s">
        <v>50</v>
      </c>
      <c r="C161" s="87" t="s">
        <v>53</v>
      </c>
      <c r="D161" s="87">
        <v>0</v>
      </c>
      <c r="E161" s="87">
        <v>0</v>
      </c>
      <c r="F161" s="87">
        <v>1</v>
      </c>
      <c r="G161" s="87">
        <v>0</v>
      </c>
      <c r="H161" s="87">
        <v>0</v>
      </c>
      <c r="I161" s="87">
        <v>0</v>
      </c>
      <c r="J161" s="87">
        <v>0</v>
      </c>
      <c r="K161" s="87">
        <v>0</v>
      </c>
      <c r="L161" s="87">
        <v>0</v>
      </c>
      <c r="M161" s="93">
        <v>3</v>
      </c>
      <c r="N161" s="93">
        <v>4</v>
      </c>
      <c r="O161" s="93">
        <v>4</v>
      </c>
      <c r="P161" s="88">
        <v>4</v>
      </c>
      <c r="Q161" s="88">
        <v>4</v>
      </c>
      <c r="R161" s="89">
        <v>3</v>
      </c>
      <c r="S161" s="89">
        <v>2</v>
      </c>
      <c r="T161" s="89">
        <v>2</v>
      </c>
      <c r="U161" s="89">
        <v>4</v>
      </c>
      <c r="V161" s="89">
        <v>4</v>
      </c>
      <c r="W161" s="90">
        <v>3</v>
      </c>
      <c r="X161" s="90">
        <v>3</v>
      </c>
      <c r="Y161" s="147">
        <v>4</v>
      </c>
      <c r="Z161" s="147">
        <v>4</v>
      </c>
      <c r="AA161" s="91">
        <v>5</v>
      </c>
      <c r="AB161" s="91">
        <v>5</v>
      </c>
      <c r="AC161" s="105">
        <v>3</v>
      </c>
      <c r="AD161" s="105">
        <v>4</v>
      </c>
      <c r="AE161" s="105">
        <v>4</v>
      </c>
    </row>
    <row r="162" spans="1:31" s="87" customFormat="1">
      <c r="A162" s="87">
        <v>161</v>
      </c>
      <c r="B162" s="87" t="s">
        <v>8</v>
      </c>
      <c r="C162" s="87" t="s">
        <v>52</v>
      </c>
      <c r="D162" s="87">
        <v>0</v>
      </c>
      <c r="E162" s="87">
        <v>0</v>
      </c>
      <c r="F162" s="87">
        <v>1</v>
      </c>
      <c r="G162" s="87">
        <v>1</v>
      </c>
      <c r="H162" s="87">
        <v>0</v>
      </c>
      <c r="I162" s="87">
        <v>0</v>
      </c>
      <c r="J162" s="87">
        <v>0</v>
      </c>
      <c r="K162" s="87">
        <v>0</v>
      </c>
      <c r="L162" s="87">
        <v>0</v>
      </c>
      <c r="M162" s="93">
        <v>5</v>
      </c>
      <c r="N162" s="93">
        <v>4</v>
      </c>
      <c r="O162" s="93">
        <v>3</v>
      </c>
      <c r="P162" s="88">
        <v>4</v>
      </c>
      <c r="Q162" s="88">
        <v>4</v>
      </c>
      <c r="R162" s="89">
        <v>2</v>
      </c>
      <c r="S162" s="89">
        <v>2</v>
      </c>
      <c r="T162" s="89">
        <v>4</v>
      </c>
      <c r="U162" s="89">
        <v>4</v>
      </c>
      <c r="V162" s="89">
        <v>4</v>
      </c>
      <c r="W162" s="90">
        <v>4</v>
      </c>
      <c r="X162" s="90">
        <v>3</v>
      </c>
      <c r="Y162" s="147">
        <v>5</v>
      </c>
      <c r="Z162" s="147">
        <v>5</v>
      </c>
      <c r="AA162" s="91">
        <v>5</v>
      </c>
      <c r="AB162" s="91">
        <v>4</v>
      </c>
      <c r="AC162" s="105">
        <v>4</v>
      </c>
      <c r="AD162" s="105">
        <v>4</v>
      </c>
      <c r="AE162" s="105">
        <v>4</v>
      </c>
    </row>
    <row r="163" spans="1:31" s="87" customFormat="1">
      <c r="A163" s="87">
        <v>162</v>
      </c>
      <c r="B163" s="87" t="s">
        <v>50</v>
      </c>
      <c r="C163" s="87" t="s">
        <v>52</v>
      </c>
      <c r="D163" s="87">
        <v>0</v>
      </c>
      <c r="E163" s="87">
        <v>0</v>
      </c>
      <c r="F163" s="87">
        <v>0</v>
      </c>
      <c r="G163" s="87">
        <v>1</v>
      </c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93">
        <v>3</v>
      </c>
      <c r="N163" s="93">
        <v>5</v>
      </c>
      <c r="O163" s="93">
        <v>5</v>
      </c>
      <c r="P163" s="88">
        <v>5</v>
      </c>
      <c r="Q163" s="88">
        <v>5</v>
      </c>
      <c r="R163" s="89">
        <v>5</v>
      </c>
      <c r="S163" s="89">
        <v>5</v>
      </c>
      <c r="T163" s="89">
        <v>5</v>
      </c>
      <c r="U163" s="89">
        <v>5</v>
      </c>
      <c r="V163" s="89">
        <v>5</v>
      </c>
      <c r="W163" s="90">
        <v>3</v>
      </c>
      <c r="X163" s="90">
        <v>3</v>
      </c>
      <c r="Y163" s="147">
        <v>4</v>
      </c>
      <c r="Z163" s="147">
        <v>4</v>
      </c>
      <c r="AA163" s="91">
        <v>5</v>
      </c>
      <c r="AB163" s="91">
        <v>5</v>
      </c>
      <c r="AC163" s="105">
        <v>4</v>
      </c>
      <c r="AD163" s="105">
        <v>5</v>
      </c>
      <c r="AE163" s="105">
        <v>5</v>
      </c>
    </row>
    <row r="164" spans="1:31" s="87" customFormat="1">
      <c r="A164" s="87">
        <v>163</v>
      </c>
      <c r="B164" s="87" t="s">
        <v>50</v>
      </c>
      <c r="C164" s="150" t="s">
        <v>141</v>
      </c>
      <c r="D164" s="87">
        <v>0</v>
      </c>
      <c r="E164" s="87">
        <v>0</v>
      </c>
      <c r="F164" s="87">
        <v>1</v>
      </c>
      <c r="G164" s="87">
        <v>0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93">
        <v>4</v>
      </c>
      <c r="N164" s="93">
        <v>3</v>
      </c>
      <c r="O164" s="93">
        <v>3</v>
      </c>
      <c r="P164" s="88">
        <v>4</v>
      </c>
      <c r="Q164" s="88">
        <v>5</v>
      </c>
      <c r="R164" s="89">
        <v>5</v>
      </c>
      <c r="S164" s="89">
        <v>3</v>
      </c>
      <c r="T164" s="89">
        <v>5</v>
      </c>
      <c r="U164" s="89">
        <v>4</v>
      </c>
      <c r="V164" s="89">
        <v>4</v>
      </c>
      <c r="W164" s="90">
        <v>4</v>
      </c>
      <c r="X164" s="90">
        <v>4</v>
      </c>
      <c r="Y164" s="147">
        <v>4</v>
      </c>
      <c r="Z164" s="147">
        <v>4</v>
      </c>
      <c r="AA164" s="91">
        <v>4</v>
      </c>
      <c r="AB164" s="91">
        <v>5</v>
      </c>
      <c r="AC164" s="105">
        <v>5</v>
      </c>
      <c r="AD164" s="105">
        <v>5</v>
      </c>
      <c r="AE164" s="105">
        <v>5</v>
      </c>
    </row>
    <row r="165" spans="1:31" s="87" customFormat="1">
      <c r="A165" s="87">
        <v>164</v>
      </c>
      <c r="B165" s="87" t="s">
        <v>50</v>
      </c>
      <c r="C165" s="87" t="s">
        <v>125</v>
      </c>
      <c r="D165" s="87">
        <v>0</v>
      </c>
      <c r="E165" s="87">
        <v>0</v>
      </c>
      <c r="F165" s="87">
        <v>0</v>
      </c>
      <c r="G165" s="87">
        <v>1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93">
        <v>2</v>
      </c>
      <c r="N165" s="93">
        <v>2</v>
      </c>
      <c r="O165" s="93">
        <v>2</v>
      </c>
      <c r="P165" s="88">
        <v>3</v>
      </c>
      <c r="Q165" s="88">
        <v>3</v>
      </c>
      <c r="R165" s="89">
        <v>3</v>
      </c>
      <c r="S165" s="89">
        <v>2</v>
      </c>
      <c r="T165" s="89">
        <v>4</v>
      </c>
      <c r="U165" s="89">
        <v>3</v>
      </c>
      <c r="V165" s="89">
        <v>3</v>
      </c>
      <c r="W165" s="90">
        <v>2</v>
      </c>
      <c r="X165" s="90">
        <v>2</v>
      </c>
      <c r="Y165" s="147">
        <v>4</v>
      </c>
      <c r="Z165" s="147">
        <v>4</v>
      </c>
      <c r="AA165" s="91">
        <v>4</v>
      </c>
      <c r="AB165" s="91">
        <v>4</v>
      </c>
      <c r="AC165" s="105">
        <v>3</v>
      </c>
      <c r="AD165" s="105">
        <v>3</v>
      </c>
      <c r="AE165" s="105">
        <v>3</v>
      </c>
    </row>
    <row r="166" spans="1:31" s="87" customFormat="1">
      <c r="A166" s="87">
        <v>165</v>
      </c>
      <c r="B166" s="87" t="s">
        <v>8</v>
      </c>
      <c r="C166" s="87" t="s">
        <v>125</v>
      </c>
      <c r="D166" s="87">
        <v>0</v>
      </c>
      <c r="E166" s="87">
        <v>0</v>
      </c>
      <c r="F166" s="87">
        <v>0</v>
      </c>
      <c r="G166" s="87">
        <v>1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93">
        <v>3</v>
      </c>
      <c r="N166" s="93">
        <v>2</v>
      </c>
      <c r="O166" s="93">
        <v>4</v>
      </c>
      <c r="P166" s="88">
        <v>4</v>
      </c>
      <c r="Q166" s="88">
        <v>4</v>
      </c>
      <c r="R166" s="89">
        <v>5</v>
      </c>
      <c r="S166" s="89">
        <v>3</v>
      </c>
      <c r="T166" s="89">
        <v>4</v>
      </c>
      <c r="U166" s="89">
        <v>4</v>
      </c>
      <c r="V166" s="89">
        <v>3</v>
      </c>
      <c r="W166" s="90">
        <v>3</v>
      </c>
      <c r="X166" s="90">
        <v>3</v>
      </c>
      <c r="Y166" s="147">
        <v>4</v>
      </c>
      <c r="Z166" s="147">
        <v>4</v>
      </c>
      <c r="AA166" s="91">
        <v>5</v>
      </c>
      <c r="AB166" s="91">
        <v>5</v>
      </c>
      <c r="AC166" s="105">
        <v>4</v>
      </c>
      <c r="AD166" s="105">
        <v>5</v>
      </c>
      <c r="AE166" s="105">
        <v>5</v>
      </c>
    </row>
    <row r="167" spans="1:31" s="87" customFormat="1">
      <c r="A167" s="87">
        <v>166</v>
      </c>
      <c r="B167" s="87" t="s">
        <v>8</v>
      </c>
      <c r="C167" s="87" t="s">
        <v>182</v>
      </c>
      <c r="D167" s="87">
        <v>1</v>
      </c>
      <c r="E167" s="87">
        <v>1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93">
        <v>5</v>
      </c>
      <c r="N167" s="93">
        <v>5</v>
      </c>
      <c r="O167" s="93">
        <v>5</v>
      </c>
      <c r="P167" s="88">
        <v>5</v>
      </c>
      <c r="Q167" s="88">
        <v>5</v>
      </c>
      <c r="R167" s="89">
        <v>5</v>
      </c>
      <c r="S167" s="89">
        <v>4</v>
      </c>
      <c r="T167" s="89">
        <v>4</v>
      </c>
      <c r="U167" s="89">
        <v>5</v>
      </c>
      <c r="V167" s="89">
        <v>5</v>
      </c>
      <c r="W167" s="90">
        <v>2</v>
      </c>
      <c r="X167" s="90">
        <v>2</v>
      </c>
      <c r="Y167" s="147">
        <v>5</v>
      </c>
      <c r="Z167" s="147">
        <v>5</v>
      </c>
      <c r="AA167" s="91">
        <v>4</v>
      </c>
      <c r="AB167" s="91">
        <v>5</v>
      </c>
      <c r="AC167" s="105">
        <v>5</v>
      </c>
      <c r="AD167" s="105">
        <v>5</v>
      </c>
      <c r="AE167" s="105">
        <v>5</v>
      </c>
    </row>
    <row r="168" spans="1:31" s="87" customFormat="1">
      <c r="A168" s="87">
        <v>167</v>
      </c>
      <c r="B168" s="87" t="s">
        <v>8</v>
      </c>
      <c r="C168" s="87" t="s">
        <v>182</v>
      </c>
      <c r="D168" s="87">
        <v>0</v>
      </c>
      <c r="E168" s="87">
        <v>0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93">
        <v>4</v>
      </c>
      <c r="N168" s="93">
        <v>4</v>
      </c>
      <c r="O168" s="93">
        <v>3</v>
      </c>
      <c r="P168" s="88">
        <v>4</v>
      </c>
      <c r="Q168" s="88">
        <v>4</v>
      </c>
      <c r="R168" s="89">
        <v>4</v>
      </c>
      <c r="S168" s="89">
        <v>4</v>
      </c>
      <c r="T168" s="89">
        <v>4</v>
      </c>
      <c r="U168" s="89">
        <v>4</v>
      </c>
      <c r="V168" s="89">
        <v>4</v>
      </c>
      <c r="W168" s="90">
        <v>2</v>
      </c>
      <c r="X168" s="90">
        <v>3</v>
      </c>
      <c r="Y168" s="147">
        <v>4</v>
      </c>
      <c r="Z168" s="147">
        <v>4</v>
      </c>
      <c r="AA168" s="91">
        <v>4</v>
      </c>
      <c r="AB168" s="91">
        <v>4</v>
      </c>
      <c r="AC168" s="105">
        <v>4</v>
      </c>
      <c r="AD168" s="105">
        <v>4</v>
      </c>
      <c r="AE168" s="105">
        <v>4</v>
      </c>
    </row>
    <row r="169" spans="1:31" s="87" customFormat="1">
      <c r="A169" s="87">
        <v>168</v>
      </c>
      <c r="B169" s="87" t="s">
        <v>50</v>
      </c>
      <c r="C169" s="87" t="s">
        <v>53</v>
      </c>
      <c r="D169" s="87">
        <v>1</v>
      </c>
      <c r="E169" s="87">
        <v>0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87">
        <v>0</v>
      </c>
      <c r="L169" s="87">
        <v>0</v>
      </c>
      <c r="M169" s="93">
        <v>4</v>
      </c>
      <c r="N169" s="93">
        <v>4</v>
      </c>
      <c r="O169" s="93">
        <v>4</v>
      </c>
      <c r="P169" s="88">
        <v>4</v>
      </c>
      <c r="Q169" s="88">
        <v>4</v>
      </c>
      <c r="R169" s="89">
        <v>4</v>
      </c>
      <c r="S169" s="89">
        <v>4</v>
      </c>
      <c r="T169" s="89">
        <v>4</v>
      </c>
      <c r="U169" s="89">
        <v>4</v>
      </c>
      <c r="V169" s="89">
        <v>4</v>
      </c>
      <c r="W169" s="90">
        <v>2</v>
      </c>
      <c r="X169" s="90">
        <v>2</v>
      </c>
      <c r="Y169" s="147">
        <v>4</v>
      </c>
      <c r="Z169" s="147">
        <v>4</v>
      </c>
      <c r="AA169" s="91">
        <v>5</v>
      </c>
      <c r="AB169" s="91">
        <v>4</v>
      </c>
      <c r="AC169" s="105">
        <v>4</v>
      </c>
      <c r="AD169" s="105">
        <v>4</v>
      </c>
      <c r="AE169" s="105">
        <v>4</v>
      </c>
    </row>
    <row r="170" spans="1:31" s="87" customFormat="1">
      <c r="A170" s="87">
        <v>169</v>
      </c>
      <c r="B170" s="87" t="s">
        <v>50</v>
      </c>
      <c r="C170" s="87" t="s">
        <v>53</v>
      </c>
      <c r="D170" s="87">
        <v>1</v>
      </c>
      <c r="E170" s="87">
        <v>1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93">
        <v>1</v>
      </c>
      <c r="N170" s="93">
        <v>5</v>
      </c>
      <c r="O170" s="93">
        <v>3</v>
      </c>
      <c r="P170" s="88">
        <v>4</v>
      </c>
      <c r="Q170" s="88">
        <v>3</v>
      </c>
      <c r="R170" s="89">
        <v>3</v>
      </c>
      <c r="S170" s="89">
        <v>1</v>
      </c>
      <c r="T170" s="89">
        <v>3</v>
      </c>
      <c r="U170" s="89">
        <v>3</v>
      </c>
      <c r="V170" s="89">
        <v>3</v>
      </c>
      <c r="W170" s="90">
        <v>4</v>
      </c>
      <c r="X170" s="90">
        <v>4</v>
      </c>
      <c r="Y170" s="147">
        <v>4</v>
      </c>
      <c r="Z170" s="147">
        <v>4</v>
      </c>
      <c r="AA170" s="91">
        <v>4</v>
      </c>
      <c r="AB170" s="91">
        <v>4</v>
      </c>
      <c r="AC170" s="105">
        <v>3</v>
      </c>
      <c r="AD170" s="105">
        <v>3</v>
      </c>
      <c r="AE170" s="105">
        <v>3</v>
      </c>
    </row>
    <row r="171" spans="1:31" s="87" customFormat="1">
      <c r="A171" s="87">
        <v>170</v>
      </c>
      <c r="B171" s="87" t="s">
        <v>8</v>
      </c>
      <c r="C171" s="87" t="s">
        <v>54</v>
      </c>
      <c r="D171" s="87">
        <v>0</v>
      </c>
      <c r="E171" s="87">
        <v>1</v>
      </c>
      <c r="F171" s="87">
        <v>0</v>
      </c>
      <c r="G171" s="87">
        <v>0</v>
      </c>
      <c r="H171" s="87">
        <v>1</v>
      </c>
      <c r="I171" s="87">
        <v>0</v>
      </c>
      <c r="J171" s="87">
        <v>0</v>
      </c>
      <c r="K171" s="87">
        <v>0</v>
      </c>
      <c r="L171" s="87">
        <v>0</v>
      </c>
      <c r="M171" s="93">
        <v>2</v>
      </c>
      <c r="N171" s="93">
        <v>2</v>
      </c>
      <c r="O171" s="93">
        <v>3</v>
      </c>
      <c r="P171" s="88">
        <v>3</v>
      </c>
      <c r="Q171" s="88">
        <v>3</v>
      </c>
      <c r="R171" s="89">
        <v>3</v>
      </c>
      <c r="S171" s="89">
        <v>2</v>
      </c>
      <c r="T171" s="89">
        <v>3</v>
      </c>
      <c r="U171" s="89">
        <v>3</v>
      </c>
      <c r="V171" s="89">
        <v>4</v>
      </c>
      <c r="W171" s="90">
        <v>3</v>
      </c>
      <c r="X171" s="90">
        <v>3</v>
      </c>
      <c r="Y171" s="147">
        <v>4</v>
      </c>
      <c r="Z171" s="147">
        <v>4</v>
      </c>
      <c r="AA171" s="91">
        <v>4</v>
      </c>
      <c r="AB171" s="91">
        <v>4</v>
      </c>
      <c r="AC171" s="105">
        <v>3</v>
      </c>
      <c r="AD171" s="105">
        <v>4</v>
      </c>
      <c r="AE171" s="105">
        <v>4</v>
      </c>
    </row>
    <row r="172" spans="1:31" s="87" customFormat="1">
      <c r="A172" s="87">
        <v>171</v>
      </c>
      <c r="B172" s="87" t="s">
        <v>8</v>
      </c>
      <c r="C172" s="87" t="s">
        <v>141</v>
      </c>
      <c r="D172" s="87">
        <v>1</v>
      </c>
      <c r="E172" s="87">
        <v>1</v>
      </c>
      <c r="F172" s="87">
        <v>1</v>
      </c>
      <c r="G172" s="87">
        <v>1</v>
      </c>
      <c r="H172" s="87">
        <v>0</v>
      </c>
      <c r="I172" s="87">
        <v>0</v>
      </c>
      <c r="J172" s="87">
        <v>1</v>
      </c>
      <c r="K172" s="87">
        <v>0</v>
      </c>
      <c r="L172" s="87">
        <v>0</v>
      </c>
      <c r="M172" s="93">
        <v>4</v>
      </c>
      <c r="N172" s="93">
        <v>3</v>
      </c>
      <c r="O172" s="93">
        <v>4</v>
      </c>
      <c r="P172" s="88">
        <v>4</v>
      </c>
      <c r="Q172" s="88">
        <v>4</v>
      </c>
      <c r="R172" s="89">
        <v>4</v>
      </c>
      <c r="S172" s="89">
        <v>3</v>
      </c>
      <c r="T172" s="89">
        <v>3</v>
      </c>
      <c r="U172" s="89">
        <v>4</v>
      </c>
      <c r="V172" s="89">
        <v>4</v>
      </c>
      <c r="W172" s="90">
        <v>2</v>
      </c>
      <c r="X172" s="90">
        <v>2</v>
      </c>
      <c r="Y172" s="147">
        <v>3</v>
      </c>
      <c r="Z172" s="147">
        <v>3</v>
      </c>
      <c r="AA172" s="91">
        <v>4</v>
      </c>
      <c r="AB172" s="91">
        <v>4</v>
      </c>
      <c r="AC172" s="105">
        <v>4</v>
      </c>
      <c r="AD172" s="105">
        <v>4</v>
      </c>
      <c r="AE172" s="105">
        <v>4</v>
      </c>
    </row>
    <row r="173" spans="1:31" s="87" customFormat="1">
      <c r="A173" s="87">
        <v>172</v>
      </c>
      <c r="B173" s="87" t="s">
        <v>8</v>
      </c>
      <c r="C173" s="87" t="s">
        <v>141</v>
      </c>
      <c r="D173" s="87">
        <v>1</v>
      </c>
      <c r="E173" s="87">
        <v>0</v>
      </c>
      <c r="F173" s="87">
        <v>1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93">
        <v>5</v>
      </c>
      <c r="N173" s="93">
        <v>4</v>
      </c>
      <c r="O173" s="93">
        <v>5</v>
      </c>
      <c r="P173" s="88">
        <v>4</v>
      </c>
      <c r="Q173" s="88">
        <v>4</v>
      </c>
      <c r="R173" s="89">
        <v>5</v>
      </c>
      <c r="S173" s="89">
        <v>4</v>
      </c>
      <c r="T173" s="89">
        <v>4</v>
      </c>
      <c r="U173" s="89">
        <v>4</v>
      </c>
      <c r="V173" s="89">
        <v>4</v>
      </c>
      <c r="W173" s="90">
        <v>5</v>
      </c>
      <c r="X173" s="90">
        <v>5</v>
      </c>
      <c r="Y173" s="147">
        <v>4</v>
      </c>
      <c r="Z173" s="147">
        <v>4</v>
      </c>
      <c r="AA173" s="91">
        <v>4</v>
      </c>
      <c r="AB173" s="91">
        <v>4</v>
      </c>
      <c r="AC173" s="105">
        <v>4</v>
      </c>
      <c r="AD173" s="105">
        <v>5</v>
      </c>
      <c r="AE173" s="105">
        <v>4</v>
      </c>
    </row>
    <row r="174" spans="1:31" s="87" customFormat="1">
      <c r="A174" s="87">
        <v>173</v>
      </c>
      <c r="B174" s="87" t="s">
        <v>8</v>
      </c>
      <c r="C174" s="87" t="s">
        <v>141</v>
      </c>
      <c r="D174" s="87">
        <v>1</v>
      </c>
      <c r="E174" s="87">
        <v>0</v>
      </c>
      <c r="F174" s="87">
        <v>1</v>
      </c>
      <c r="G174" s="87">
        <v>0</v>
      </c>
      <c r="H174" s="87">
        <v>0</v>
      </c>
      <c r="I174" s="87">
        <v>0</v>
      </c>
      <c r="J174" s="87">
        <v>0</v>
      </c>
      <c r="K174" s="87">
        <v>0</v>
      </c>
      <c r="L174" s="87">
        <v>0</v>
      </c>
      <c r="M174" s="93">
        <v>4</v>
      </c>
      <c r="N174" s="93">
        <v>4</v>
      </c>
      <c r="O174" s="93">
        <v>4</v>
      </c>
      <c r="P174" s="88">
        <v>4</v>
      </c>
      <c r="Q174" s="88">
        <v>4</v>
      </c>
      <c r="R174" s="89">
        <v>4</v>
      </c>
      <c r="S174" s="89">
        <v>4</v>
      </c>
      <c r="T174" s="89">
        <v>4</v>
      </c>
      <c r="U174" s="89">
        <v>4</v>
      </c>
      <c r="V174" s="89">
        <v>4</v>
      </c>
      <c r="W174" s="90">
        <v>2</v>
      </c>
      <c r="X174" s="90">
        <v>2</v>
      </c>
      <c r="Y174" s="147">
        <v>4</v>
      </c>
      <c r="Z174" s="147">
        <v>4</v>
      </c>
      <c r="AA174" s="91">
        <v>5</v>
      </c>
      <c r="AB174" s="91">
        <v>5</v>
      </c>
      <c r="AC174" s="105">
        <v>4</v>
      </c>
      <c r="AD174" s="105">
        <v>4</v>
      </c>
      <c r="AE174" s="105">
        <v>4</v>
      </c>
    </row>
    <row r="175" spans="1:31" s="87" customFormat="1">
      <c r="A175" s="87">
        <v>174</v>
      </c>
      <c r="B175" s="87" t="s">
        <v>8</v>
      </c>
      <c r="C175" s="87" t="s">
        <v>142</v>
      </c>
      <c r="D175" s="87">
        <v>1</v>
      </c>
      <c r="E175" s="87">
        <v>0</v>
      </c>
      <c r="F175" s="87">
        <v>0</v>
      </c>
      <c r="G175" s="87">
        <v>0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93">
        <v>4</v>
      </c>
      <c r="N175" s="93">
        <v>3</v>
      </c>
      <c r="O175" s="93">
        <v>3</v>
      </c>
      <c r="P175" s="88">
        <v>4</v>
      </c>
      <c r="Q175" s="88">
        <v>4</v>
      </c>
      <c r="R175" s="89">
        <v>3</v>
      </c>
      <c r="S175" s="89">
        <v>4</v>
      </c>
      <c r="T175" s="89">
        <v>3</v>
      </c>
      <c r="U175" s="89">
        <v>3</v>
      </c>
      <c r="V175" s="89">
        <v>3</v>
      </c>
      <c r="W175" s="90">
        <v>2</v>
      </c>
      <c r="X175" s="90">
        <v>2</v>
      </c>
      <c r="Y175" s="147">
        <v>3</v>
      </c>
      <c r="Z175" s="147">
        <v>3</v>
      </c>
      <c r="AA175" s="91">
        <v>4</v>
      </c>
      <c r="AB175" s="91">
        <v>3</v>
      </c>
      <c r="AC175" s="105">
        <v>4</v>
      </c>
      <c r="AD175" s="105">
        <v>4</v>
      </c>
      <c r="AE175" s="105">
        <v>4</v>
      </c>
    </row>
    <row r="176" spans="1:31" s="87" customFormat="1">
      <c r="A176" s="87">
        <v>175</v>
      </c>
      <c r="B176" s="87" t="s">
        <v>8</v>
      </c>
      <c r="C176" s="87" t="s">
        <v>141</v>
      </c>
      <c r="D176" s="87">
        <v>0</v>
      </c>
      <c r="E176" s="87">
        <v>0</v>
      </c>
      <c r="F176" s="87">
        <v>0</v>
      </c>
      <c r="G176" s="87">
        <v>0</v>
      </c>
      <c r="H176" s="87">
        <v>0</v>
      </c>
      <c r="I176" s="87">
        <v>0</v>
      </c>
      <c r="J176" s="87">
        <v>0</v>
      </c>
      <c r="K176" s="87">
        <v>0</v>
      </c>
      <c r="L176" s="87">
        <v>0</v>
      </c>
      <c r="M176" s="93">
        <v>5</v>
      </c>
      <c r="N176" s="93">
        <v>5</v>
      </c>
      <c r="O176" s="93">
        <v>4</v>
      </c>
      <c r="P176" s="88">
        <v>5</v>
      </c>
      <c r="Q176" s="88">
        <v>5</v>
      </c>
      <c r="R176" s="89">
        <v>5</v>
      </c>
      <c r="S176" s="89">
        <v>5</v>
      </c>
      <c r="T176" s="89">
        <v>5</v>
      </c>
      <c r="U176" s="89">
        <v>5</v>
      </c>
      <c r="V176" s="89">
        <v>5</v>
      </c>
      <c r="W176" s="90">
        <v>2</v>
      </c>
      <c r="X176" s="90">
        <v>2</v>
      </c>
      <c r="Y176" s="147">
        <v>4</v>
      </c>
      <c r="Z176" s="147">
        <v>4</v>
      </c>
      <c r="AA176" s="91">
        <v>5</v>
      </c>
      <c r="AB176" s="91">
        <v>4</v>
      </c>
      <c r="AC176" s="105">
        <v>5</v>
      </c>
      <c r="AD176" s="105">
        <v>5</v>
      </c>
      <c r="AE176" s="105">
        <v>5</v>
      </c>
    </row>
    <row r="177" spans="1:31" s="87" customFormat="1">
      <c r="A177" s="87">
        <v>176</v>
      </c>
      <c r="B177" s="87" t="s">
        <v>8</v>
      </c>
      <c r="C177" s="87" t="s">
        <v>141</v>
      </c>
      <c r="D177" s="87">
        <v>1</v>
      </c>
      <c r="E177" s="87">
        <v>0</v>
      </c>
      <c r="F177" s="87">
        <v>1</v>
      </c>
      <c r="G177" s="87">
        <v>1</v>
      </c>
      <c r="H177" s="87">
        <v>1</v>
      </c>
      <c r="I177" s="87">
        <v>1</v>
      </c>
      <c r="J177" s="87">
        <v>0</v>
      </c>
      <c r="K177" s="87">
        <v>0</v>
      </c>
      <c r="L177" s="87">
        <v>0</v>
      </c>
      <c r="M177" s="93">
        <v>5</v>
      </c>
      <c r="N177" s="93">
        <v>5</v>
      </c>
      <c r="O177" s="93">
        <v>4</v>
      </c>
      <c r="P177" s="88">
        <v>5</v>
      </c>
      <c r="Q177" s="88">
        <v>5</v>
      </c>
      <c r="R177" s="89">
        <v>5</v>
      </c>
      <c r="S177" s="89">
        <v>5</v>
      </c>
      <c r="T177" s="89">
        <v>5</v>
      </c>
      <c r="U177" s="89">
        <v>4</v>
      </c>
      <c r="V177" s="89">
        <v>4</v>
      </c>
      <c r="W177" s="90">
        <v>2</v>
      </c>
      <c r="X177" s="90">
        <v>2</v>
      </c>
      <c r="Y177" s="147">
        <v>4</v>
      </c>
      <c r="Z177" s="147">
        <v>4</v>
      </c>
      <c r="AA177" s="91">
        <v>4</v>
      </c>
      <c r="AB177" s="91">
        <v>5</v>
      </c>
      <c r="AC177" s="105">
        <v>5</v>
      </c>
      <c r="AD177" s="105">
        <v>5</v>
      </c>
      <c r="AE177" s="105">
        <v>5</v>
      </c>
    </row>
    <row r="178" spans="1:31" s="87" customFormat="1">
      <c r="A178" s="87">
        <v>177</v>
      </c>
      <c r="B178" s="87" t="s">
        <v>8</v>
      </c>
      <c r="C178" s="87" t="s">
        <v>202</v>
      </c>
      <c r="D178" s="87">
        <v>0</v>
      </c>
      <c r="E178" s="87">
        <v>0</v>
      </c>
      <c r="F178" s="87">
        <v>1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93">
        <v>3</v>
      </c>
      <c r="N178" s="93">
        <v>2</v>
      </c>
      <c r="O178" s="93">
        <v>4</v>
      </c>
      <c r="P178" s="88">
        <v>4</v>
      </c>
      <c r="Q178" s="88">
        <v>4</v>
      </c>
      <c r="R178" s="89">
        <v>4</v>
      </c>
      <c r="S178" s="89">
        <v>4</v>
      </c>
      <c r="T178" s="89">
        <v>4</v>
      </c>
      <c r="U178" s="89">
        <v>4</v>
      </c>
      <c r="V178" s="89">
        <v>4</v>
      </c>
      <c r="W178" s="90">
        <v>3</v>
      </c>
      <c r="X178" s="90">
        <v>3</v>
      </c>
      <c r="Y178" s="147">
        <v>4</v>
      </c>
      <c r="Z178" s="147">
        <v>4</v>
      </c>
      <c r="AA178" s="91">
        <v>4</v>
      </c>
      <c r="AB178" s="91">
        <v>4</v>
      </c>
      <c r="AC178" s="105">
        <v>4</v>
      </c>
      <c r="AD178" s="105">
        <v>4</v>
      </c>
      <c r="AE178" s="105">
        <v>4</v>
      </c>
    </row>
    <row r="179" spans="1:31" s="87" customFormat="1">
      <c r="A179" s="87">
        <v>178</v>
      </c>
      <c r="B179" s="87" t="s">
        <v>8</v>
      </c>
      <c r="C179" s="87" t="s">
        <v>141</v>
      </c>
      <c r="D179" s="87">
        <v>0</v>
      </c>
      <c r="E179" s="87">
        <v>0</v>
      </c>
      <c r="F179" s="87">
        <v>1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93">
        <v>3</v>
      </c>
      <c r="N179" s="93">
        <v>3</v>
      </c>
      <c r="O179" s="93">
        <v>3</v>
      </c>
      <c r="P179" s="88">
        <v>5</v>
      </c>
      <c r="Q179" s="88">
        <v>5</v>
      </c>
      <c r="R179" s="89">
        <v>3</v>
      </c>
      <c r="S179" s="89">
        <v>3</v>
      </c>
      <c r="T179" s="89">
        <v>3</v>
      </c>
      <c r="U179" s="89">
        <v>4</v>
      </c>
      <c r="V179" s="89">
        <v>3</v>
      </c>
      <c r="W179" s="90">
        <v>5</v>
      </c>
      <c r="X179" s="90">
        <v>5</v>
      </c>
      <c r="Y179" s="147">
        <v>5</v>
      </c>
      <c r="Z179" s="147">
        <v>5</v>
      </c>
      <c r="AA179" s="91">
        <v>5</v>
      </c>
      <c r="AB179" s="91">
        <v>5</v>
      </c>
      <c r="AC179" s="105">
        <v>5</v>
      </c>
      <c r="AD179" s="105">
        <v>5</v>
      </c>
      <c r="AE179" s="105">
        <v>5</v>
      </c>
    </row>
    <row r="180" spans="1:31" s="87" customFormat="1">
      <c r="A180" s="87">
        <v>179</v>
      </c>
      <c r="B180" s="87" t="s">
        <v>8</v>
      </c>
      <c r="C180" s="87" t="s">
        <v>191</v>
      </c>
      <c r="D180" s="87">
        <v>1</v>
      </c>
      <c r="E180" s="87">
        <v>0</v>
      </c>
      <c r="F180" s="87">
        <v>1</v>
      </c>
      <c r="G180" s="87">
        <v>0</v>
      </c>
      <c r="H180" s="87">
        <v>0</v>
      </c>
      <c r="I180" s="87">
        <v>0</v>
      </c>
      <c r="J180" s="87">
        <v>1</v>
      </c>
      <c r="K180" s="87">
        <v>0</v>
      </c>
      <c r="L180" s="87">
        <v>0</v>
      </c>
      <c r="M180" s="93">
        <v>5</v>
      </c>
      <c r="N180" s="93">
        <v>4</v>
      </c>
      <c r="O180" s="93">
        <v>5</v>
      </c>
      <c r="P180" s="88">
        <v>5</v>
      </c>
      <c r="Q180" s="88">
        <v>5</v>
      </c>
      <c r="R180" s="89">
        <v>4</v>
      </c>
      <c r="S180" s="89">
        <v>4</v>
      </c>
      <c r="T180" s="89">
        <v>4</v>
      </c>
      <c r="U180" s="89">
        <v>4</v>
      </c>
      <c r="V180" s="89">
        <v>4</v>
      </c>
      <c r="W180" s="90">
        <v>2</v>
      </c>
      <c r="X180" s="90">
        <v>2</v>
      </c>
      <c r="Y180" s="147">
        <v>5</v>
      </c>
      <c r="Z180" s="147">
        <v>5</v>
      </c>
      <c r="AA180" s="91">
        <v>5</v>
      </c>
      <c r="AB180" s="91">
        <v>5</v>
      </c>
      <c r="AC180" s="105">
        <v>5</v>
      </c>
      <c r="AD180" s="105">
        <v>5</v>
      </c>
      <c r="AE180" s="105">
        <v>5</v>
      </c>
    </row>
    <row r="181" spans="1:31" s="87" customFormat="1">
      <c r="A181" s="87">
        <v>180</v>
      </c>
      <c r="B181" s="87" t="s">
        <v>8</v>
      </c>
      <c r="C181" s="87" t="s">
        <v>69</v>
      </c>
      <c r="D181" s="87">
        <v>1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93">
        <v>3</v>
      </c>
      <c r="N181" s="93">
        <v>4</v>
      </c>
      <c r="O181" s="93">
        <v>5</v>
      </c>
      <c r="P181" s="88">
        <v>4</v>
      </c>
      <c r="Q181" s="88">
        <v>5</v>
      </c>
      <c r="R181" s="89">
        <v>5</v>
      </c>
      <c r="S181" s="89">
        <v>5</v>
      </c>
      <c r="T181" s="89">
        <v>5</v>
      </c>
      <c r="U181" s="89">
        <v>5</v>
      </c>
      <c r="V181" s="89">
        <v>5</v>
      </c>
      <c r="W181" s="90">
        <v>3</v>
      </c>
      <c r="X181" s="90">
        <v>5</v>
      </c>
      <c r="Y181" s="147">
        <v>5</v>
      </c>
      <c r="Z181" s="147">
        <v>5</v>
      </c>
      <c r="AA181" s="91">
        <v>4</v>
      </c>
      <c r="AB181" s="91">
        <v>4</v>
      </c>
      <c r="AC181" s="105">
        <v>4</v>
      </c>
      <c r="AD181" s="105">
        <v>4</v>
      </c>
      <c r="AE181" s="105">
        <v>4</v>
      </c>
    </row>
    <row r="182" spans="1:31" s="87" customFormat="1">
      <c r="A182" s="87">
        <v>181</v>
      </c>
      <c r="B182" s="87" t="s">
        <v>8</v>
      </c>
      <c r="C182" s="87" t="s">
        <v>69</v>
      </c>
      <c r="D182" s="87">
        <v>0</v>
      </c>
      <c r="E182" s="87">
        <v>0</v>
      </c>
      <c r="F182" s="87">
        <v>0</v>
      </c>
      <c r="G182" s="87">
        <v>0</v>
      </c>
      <c r="H182" s="87">
        <v>0</v>
      </c>
      <c r="I182" s="87">
        <v>0</v>
      </c>
      <c r="J182" s="87">
        <v>1</v>
      </c>
      <c r="K182" s="87">
        <v>0</v>
      </c>
      <c r="L182" s="87">
        <v>0</v>
      </c>
      <c r="M182" s="93">
        <v>5</v>
      </c>
      <c r="N182" s="93">
        <v>4</v>
      </c>
      <c r="O182" s="93">
        <v>4</v>
      </c>
      <c r="P182" s="88">
        <v>4</v>
      </c>
      <c r="Q182" s="88">
        <v>4</v>
      </c>
      <c r="R182" s="89">
        <v>4</v>
      </c>
      <c r="S182" s="89">
        <v>4</v>
      </c>
      <c r="T182" s="89">
        <v>4</v>
      </c>
      <c r="U182" s="89">
        <v>3</v>
      </c>
      <c r="V182" s="89">
        <v>4</v>
      </c>
      <c r="W182" s="90">
        <v>4</v>
      </c>
      <c r="X182" s="90">
        <v>4</v>
      </c>
      <c r="Y182" s="147">
        <v>4</v>
      </c>
      <c r="Z182" s="147">
        <v>4</v>
      </c>
      <c r="AA182" s="91">
        <v>4</v>
      </c>
      <c r="AB182" s="91">
        <v>4</v>
      </c>
      <c r="AC182" s="105">
        <v>3</v>
      </c>
      <c r="AD182" s="105">
        <v>3</v>
      </c>
      <c r="AE182" s="105">
        <v>3</v>
      </c>
    </row>
    <row r="183" spans="1:31" s="87" customFormat="1">
      <c r="A183" s="87">
        <v>182</v>
      </c>
      <c r="B183" s="87" t="s">
        <v>8</v>
      </c>
      <c r="C183" s="87" t="s">
        <v>69</v>
      </c>
      <c r="D183" s="87">
        <v>0</v>
      </c>
      <c r="E183" s="87">
        <v>1</v>
      </c>
      <c r="F183" s="87">
        <v>0</v>
      </c>
      <c r="G183" s="87">
        <v>0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93">
        <v>4</v>
      </c>
      <c r="N183" s="93">
        <v>4</v>
      </c>
      <c r="O183" s="93">
        <v>4</v>
      </c>
      <c r="P183" s="88">
        <v>4</v>
      </c>
      <c r="Q183" s="88">
        <v>4</v>
      </c>
      <c r="R183" s="89">
        <v>3</v>
      </c>
      <c r="S183" s="89">
        <v>4</v>
      </c>
      <c r="T183" s="89">
        <v>4</v>
      </c>
      <c r="U183" s="89">
        <v>4</v>
      </c>
      <c r="V183" s="89">
        <v>4</v>
      </c>
      <c r="W183" s="90">
        <v>3</v>
      </c>
      <c r="X183" s="90">
        <v>3</v>
      </c>
      <c r="Y183" s="147">
        <v>4</v>
      </c>
      <c r="Z183" s="147">
        <v>4</v>
      </c>
      <c r="AA183" s="91">
        <v>4</v>
      </c>
      <c r="AB183" s="91">
        <v>5</v>
      </c>
      <c r="AC183" s="105">
        <v>4</v>
      </c>
      <c r="AD183" s="105">
        <v>4</v>
      </c>
      <c r="AE183" s="105">
        <v>5</v>
      </c>
    </row>
    <row r="184" spans="1:31" s="87" customFormat="1">
      <c r="A184" s="87">
        <v>183</v>
      </c>
      <c r="B184" s="87" t="s">
        <v>8</v>
      </c>
      <c r="C184" s="87" t="s">
        <v>191</v>
      </c>
      <c r="D184" s="87">
        <v>1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93">
        <v>4</v>
      </c>
      <c r="N184" s="93">
        <v>3</v>
      </c>
      <c r="O184" s="93">
        <v>5</v>
      </c>
      <c r="P184" s="88">
        <v>5</v>
      </c>
      <c r="Q184" s="88">
        <v>4</v>
      </c>
      <c r="R184" s="89">
        <v>5</v>
      </c>
      <c r="S184" s="89">
        <v>4</v>
      </c>
      <c r="T184" s="89">
        <v>5</v>
      </c>
      <c r="U184" s="89">
        <v>5</v>
      </c>
      <c r="V184" s="89">
        <v>5</v>
      </c>
      <c r="W184" s="90">
        <v>3</v>
      </c>
      <c r="X184" s="90">
        <v>3</v>
      </c>
      <c r="Y184" s="147">
        <v>5</v>
      </c>
      <c r="Z184" s="147">
        <v>5</v>
      </c>
      <c r="AA184" s="91">
        <v>5</v>
      </c>
      <c r="AB184" s="91">
        <v>5</v>
      </c>
      <c r="AC184" s="105">
        <v>5</v>
      </c>
      <c r="AD184" s="105">
        <v>5</v>
      </c>
      <c r="AE184" s="105">
        <v>5</v>
      </c>
    </row>
    <row r="185" spans="1:31" s="87" customFormat="1">
      <c r="A185" s="87">
        <v>184</v>
      </c>
      <c r="B185" s="87" t="s">
        <v>8</v>
      </c>
      <c r="C185" s="87" t="s">
        <v>191</v>
      </c>
      <c r="D185" s="87">
        <v>0</v>
      </c>
      <c r="E185" s="87">
        <v>0</v>
      </c>
      <c r="F185" s="87">
        <v>0</v>
      </c>
      <c r="G185" s="87">
        <v>0</v>
      </c>
      <c r="H185" s="87">
        <v>0</v>
      </c>
      <c r="I185" s="87">
        <v>0</v>
      </c>
      <c r="J185" s="87">
        <v>1</v>
      </c>
      <c r="K185" s="87">
        <v>0</v>
      </c>
      <c r="L185" s="87">
        <v>0</v>
      </c>
      <c r="M185" s="93">
        <v>4</v>
      </c>
      <c r="N185" s="93">
        <v>3</v>
      </c>
      <c r="O185" s="93">
        <v>4</v>
      </c>
      <c r="P185" s="88">
        <v>5</v>
      </c>
      <c r="Q185" s="88">
        <v>5</v>
      </c>
      <c r="R185" s="89">
        <v>4</v>
      </c>
      <c r="S185" s="89">
        <v>5</v>
      </c>
      <c r="T185" s="89">
        <v>5</v>
      </c>
      <c r="U185" s="89">
        <v>5</v>
      </c>
      <c r="V185" s="89">
        <v>4</v>
      </c>
      <c r="W185" s="90">
        <v>3</v>
      </c>
      <c r="X185" s="90">
        <v>3</v>
      </c>
      <c r="Y185" s="147">
        <v>5</v>
      </c>
      <c r="Z185" s="147">
        <v>5</v>
      </c>
      <c r="AA185" s="91">
        <v>5</v>
      </c>
      <c r="AB185" s="91">
        <v>5</v>
      </c>
      <c r="AC185" s="105">
        <v>4</v>
      </c>
      <c r="AD185" s="105">
        <v>5</v>
      </c>
      <c r="AE185" s="105">
        <v>5</v>
      </c>
    </row>
    <row r="186" spans="1:31" s="87" customFormat="1">
      <c r="A186" s="87">
        <v>185</v>
      </c>
      <c r="B186" s="87" t="s">
        <v>8</v>
      </c>
      <c r="C186" s="87" t="s">
        <v>54</v>
      </c>
      <c r="D186" s="87">
        <v>0</v>
      </c>
      <c r="E186" s="87">
        <v>0</v>
      </c>
      <c r="F186" s="87">
        <v>1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93">
        <v>1</v>
      </c>
      <c r="N186" s="93">
        <v>3</v>
      </c>
      <c r="O186" s="93">
        <v>3</v>
      </c>
      <c r="P186" s="88">
        <v>4</v>
      </c>
      <c r="Q186" s="88">
        <v>2</v>
      </c>
      <c r="R186" s="89">
        <v>4</v>
      </c>
      <c r="S186" s="89">
        <v>2</v>
      </c>
      <c r="T186" s="89">
        <v>4</v>
      </c>
      <c r="U186" s="89">
        <v>4</v>
      </c>
      <c r="V186" s="89">
        <v>4</v>
      </c>
      <c r="W186" s="90">
        <v>1</v>
      </c>
      <c r="X186" s="90">
        <v>1</v>
      </c>
      <c r="Y186" s="147">
        <v>3</v>
      </c>
      <c r="Z186" s="147">
        <v>3</v>
      </c>
      <c r="AA186" s="91">
        <v>5</v>
      </c>
      <c r="AB186" s="91">
        <v>3</v>
      </c>
      <c r="AC186" s="105">
        <v>3</v>
      </c>
      <c r="AD186" s="105">
        <v>3</v>
      </c>
      <c r="AE186" s="105">
        <v>3</v>
      </c>
    </row>
    <row r="187" spans="1:31" s="87" customFormat="1">
      <c r="A187" s="87">
        <v>186</v>
      </c>
      <c r="B187" s="87" t="s">
        <v>8</v>
      </c>
      <c r="C187" s="87" t="s">
        <v>175</v>
      </c>
      <c r="D187" s="87">
        <v>0</v>
      </c>
      <c r="E187" s="87">
        <v>0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93">
        <v>2</v>
      </c>
      <c r="N187" s="93">
        <v>3</v>
      </c>
      <c r="O187" s="93">
        <v>3</v>
      </c>
      <c r="P187" s="88">
        <v>3</v>
      </c>
      <c r="Q187" s="88">
        <v>3</v>
      </c>
      <c r="R187" s="89">
        <v>4</v>
      </c>
      <c r="S187" s="89">
        <v>3</v>
      </c>
      <c r="T187" s="89">
        <v>4</v>
      </c>
      <c r="U187" s="89">
        <v>4</v>
      </c>
      <c r="V187" s="89">
        <v>3</v>
      </c>
      <c r="W187" s="90">
        <v>2</v>
      </c>
      <c r="X187" s="90">
        <v>2</v>
      </c>
      <c r="Y187" s="147">
        <v>4</v>
      </c>
      <c r="Z187" s="147">
        <v>4</v>
      </c>
      <c r="AA187" s="91">
        <v>4</v>
      </c>
      <c r="AB187" s="91">
        <v>4</v>
      </c>
      <c r="AC187" s="105">
        <v>4</v>
      </c>
      <c r="AD187" s="105">
        <v>4</v>
      </c>
      <c r="AE187" s="105">
        <v>4</v>
      </c>
    </row>
    <row r="188" spans="1:31" s="87" customFormat="1">
      <c r="A188" s="87">
        <v>187</v>
      </c>
      <c r="B188" s="87" t="s">
        <v>8</v>
      </c>
      <c r="C188" s="87" t="s">
        <v>175</v>
      </c>
      <c r="D188" s="87">
        <v>0</v>
      </c>
      <c r="E188" s="87">
        <v>0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1</v>
      </c>
      <c r="L188" s="87">
        <v>0</v>
      </c>
      <c r="M188" s="93">
        <v>1</v>
      </c>
      <c r="N188" s="93">
        <v>2</v>
      </c>
      <c r="O188" s="93">
        <v>3</v>
      </c>
      <c r="P188" s="88">
        <v>3</v>
      </c>
      <c r="Q188" s="88">
        <v>1</v>
      </c>
      <c r="R188" s="89">
        <v>3</v>
      </c>
      <c r="S188" s="89">
        <v>4</v>
      </c>
      <c r="T188" s="89">
        <v>4</v>
      </c>
      <c r="U188" s="89">
        <v>4</v>
      </c>
      <c r="V188" s="89">
        <v>4</v>
      </c>
      <c r="W188" s="90">
        <v>2</v>
      </c>
      <c r="X188" s="90">
        <v>2</v>
      </c>
      <c r="Y188" s="147">
        <v>4</v>
      </c>
      <c r="Z188" s="147">
        <v>4</v>
      </c>
      <c r="AA188" s="91">
        <v>5</v>
      </c>
      <c r="AB188" s="91">
        <v>5</v>
      </c>
      <c r="AC188" s="105">
        <v>5</v>
      </c>
      <c r="AD188" s="105">
        <v>5</v>
      </c>
      <c r="AE188" s="105">
        <v>5</v>
      </c>
    </row>
    <row r="189" spans="1:31" s="87" customFormat="1">
      <c r="A189" s="87">
        <v>188</v>
      </c>
      <c r="B189" s="87" t="s">
        <v>8</v>
      </c>
      <c r="C189" s="87" t="s">
        <v>63</v>
      </c>
      <c r="D189" s="87">
        <v>1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93">
        <v>5</v>
      </c>
      <c r="N189" s="93">
        <v>4</v>
      </c>
      <c r="O189" s="93">
        <v>4</v>
      </c>
      <c r="P189" s="88">
        <v>4</v>
      </c>
      <c r="Q189" s="88">
        <v>4</v>
      </c>
      <c r="R189" s="89">
        <v>3</v>
      </c>
      <c r="S189" s="89">
        <v>4</v>
      </c>
      <c r="T189" s="89">
        <v>5</v>
      </c>
      <c r="U189" s="89">
        <v>4</v>
      </c>
      <c r="V189" s="89">
        <v>4</v>
      </c>
      <c r="W189" s="90">
        <v>4</v>
      </c>
      <c r="X189" s="90">
        <v>4</v>
      </c>
      <c r="Y189" s="147">
        <v>4</v>
      </c>
      <c r="Z189" s="147">
        <v>4</v>
      </c>
      <c r="AA189" s="91">
        <v>5</v>
      </c>
      <c r="AB189" s="91">
        <v>4</v>
      </c>
      <c r="AC189" s="105">
        <v>5</v>
      </c>
      <c r="AD189" s="105">
        <v>4</v>
      </c>
      <c r="AE189" s="105">
        <v>3</v>
      </c>
    </row>
    <row r="190" spans="1:31" s="87" customFormat="1">
      <c r="A190" s="87">
        <v>189</v>
      </c>
      <c r="B190" s="87" t="s">
        <v>50</v>
      </c>
      <c r="C190" s="87" t="s">
        <v>63</v>
      </c>
      <c r="D190" s="87">
        <v>1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93">
        <v>4</v>
      </c>
      <c r="N190" s="93">
        <v>4</v>
      </c>
      <c r="O190" s="93">
        <v>4</v>
      </c>
      <c r="P190" s="88">
        <v>5</v>
      </c>
      <c r="Q190" s="88">
        <v>3</v>
      </c>
      <c r="R190" s="89">
        <v>3</v>
      </c>
      <c r="S190" s="89">
        <v>5</v>
      </c>
      <c r="T190" s="89">
        <v>5</v>
      </c>
      <c r="U190" s="89">
        <v>4</v>
      </c>
      <c r="V190" s="89">
        <v>4</v>
      </c>
      <c r="W190" s="90">
        <v>4</v>
      </c>
      <c r="X190" s="90">
        <v>4</v>
      </c>
      <c r="Y190" s="147">
        <v>4</v>
      </c>
      <c r="Z190" s="147">
        <v>4</v>
      </c>
      <c r="AA190" s="91">
        <v>4</v>
      </c>
      <c r="AB190" s="91">
        <v>4</v>
      </c>
      <c r="AC190" s="105">
        <v>4</v>
      </c>
      <c r="AD190" s="105">
        <v>4</v>
      </c>
      <c r="AE190" s="105">
        <v>5</v>
      </c>
    </row>
    <row r="191" spans="1:31" s="87" customFormat="1">
      <c r="A191" s="87">
        <v>190</v>
      </c>
      <c r="B191" s="87" t="s">
        <v>50</v>
      </c>
      <c r="C191" s="87" t="s">
        <v>63</v>
      </c>
      <c r="D191" s="87">
        <v>1</v>
      </c>
      <c r="E191" s="87">
        <v>0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93">
        <v>4</v>
      </c>
      <c r="N191" s="93">
        <v>5</v>
      </c>
      <c r="O191" s="93">
        <v>4</v>
      </c>
      <c r="P191" s="88">
        <v>4</v>
      </c>
      <c r="Q191" s="88">
        <v>4</v>
      </c>
      <c r="R191" s="89">
        <v>5</v>
      </c>
      <c r="S191" s="89">
        <v>3</v>
      </c>
      <c r="T191" s="89">
        <v>5</v>
      </c>
      <c r="U191" s="89">
        <v>5</v>
      </c>
      <c r="V191" s="89">
        <v>4</v>
      </c>
      <c r="W191" s="90">
        <v>5</v>
      </c>
      <c r="X191" s="90">
        <v>5</v>
      </c>
      <c r="Y191" s="147">
        <v>4</v>
      </c>
      <c r="Z191" s="147">
        <v>5</v>
      </c>
      <c r="AA191" s="91">
        <v>5</v>
      </c>
      <c r="AB191" s="91">
        <v>5</v>
      </c>
      <c r="AC191" s="105">
        <v>4</v>
      </c>
      <c r="AD191" s="105">
        <v>4</v>
      </c>
      <c r="AE191" s="105">
        <v>4</v>
      </c>
    </row>
    <row r="192" spans="1:31" s="87" customFormat="1">
      <c r="A192" s="87">
        <v>191</v>
      </c>
      <c r="B192" s="87" t="s">
        <v>8</v>
      </c>
      <c r="C192" s="87" t="s">
        <v>63</v>
      </c>
      <c r="D192" s="87">
        <v>0</v>
      </c>
      <c r="E192" s="87">
        <v>0</v>
      </c>
      <c r="F192" s="87">
        <v>1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93">
        <v>5</v>
      </c>
      <c r="N192" s="93">
        <v>4</v>
      </c>
      <c r="O192" s="93">
        <v>1</v>
      </c>
      <c r="P192" s="88">
        <v>5</v>
      </c>
      <c r="Q192" s="88">
        <v>5</v>
      </c>
      <c r="R192" s="89">
        <v>5</v>
      </c>
      <c r="S192" s="89">
        <v>4</v>
      </c>
      <c r="T192" s="89">
        <v>4</v>
      </c>
      <c r="U192" s="89">
        <v>4</v>
      </c>
      <c r="V192" s="89">
        <v>4</v>
      </c>
      <c r="W192" s="90">
        <v>2</v>
      </c>
      <c r="X192" s="90">
        <v>2</v>
      </c>
      <c r="Y192" s="147">
        <v>4</v>
      </c>
      <c r="Z192" s="147">
        <v>4</v>
      </c>
      <c r="AA192" s="91">
        <v>5</v>
      </c>
      <c r="AB192" s="91">
        <v>4</v>
      </c>
      <c r="AC192" s="105">
        <v>4</v>
      </c>
      <c r="AD192" s="105">
        <v>3</v>
      </c>
      <c r="AE192" s="105">
        <v>4</v>
      </c>
    </row>
    <row r="193" spans="1:31" s="87" customFormat="1">
      <c r="A193" s="87">
        <v>192</v>
      </c>
      <c r="B193" s="87" t="s">
        <v>8</v>
      </c>
      <c r="C193" s="87" t="s">
        <v>151</v>
      </c>
      <c r="D193" s="87">
        <v>1</v>
      </c>
      <c r="E193" s="87">
        <v>0</v>
      </c>
      <c r="F193" s="87">
        <v>0</v>
      </c>
      <c r="G193" s="87">
        <v>0</v>
      </c>
      <c r="H193" s="87">
        <v>0</v>
      </c>
      <c r="I193" s="87">
        <v>0</v>
      </c>
      <c r="J193" s="87">
        <v>1</v>
      </c>
      <c r="K193" s="87">
        <v>0</v>
      </c>
      <c r="L193" s="87">
        <v>0</v>
      </c>
      <c r="M193" s="93">
        <v>2</v>
      </c>
      <c r="N193" s="93">
        <v>1</v>
      </c>
      <c r="O193" s="93">
        <v>3</v>
      </c>
      <c r="P193" s="88">
        <v>3</v>
      </c>
      <c r="Q193" s="88">
        <v>3</v>
      </c>
      <c r="R193" s="89">
        <v>4</v>
      </c>
      <c r="S193" s="89">
        <v>4</v>
      </c>
      <c r="T193" s="89">
        <v>4</v>
      </c>
      <c r="U193" s="89">
        <v>3</v>
      </c>
      <c r="V193" s="89">
        <v>4</v>
      </c>
      <c r="W193" s="90">
        <v>2</v>
      </c>
      <c r="X193" s="90">
        <v>3</v>
      </c>
      <c r="Y193" s="147">
        <v>4</v>
      </c>
      <c r="Z193" s="147">
        <v>4</v>
      </c>
      <c r="AA193" s="91">
        <v>5</v>
      </c>
      <c r="AB193" s="91">
        <v>5</v>
      </c>
      <c r="AC193" s="105">
        <v>4</v>
      </c>
      <c r="AD193" s="105">
        <v>4</v>
      </c>
      <c r="AE193" s="105">
        <v>3</v>
      </c>
    </row>
    <row r="194" spans="1:31" s="87" customFormat="1">
      <c r="A194" s="87">
        <v>193</v>
      </c>
      <c r="B194" s="87" t="s">
        <v>8</v>
      </c>
      <c r="C194" s="87" t="s">
        <v>53</v>
      </c>
      <c r="D194" s="87">
        <v>1</v>
      </c>
      <c r="E194" s="87">
        <v>1</v>
      </c>
      <c r="F194" s="87">
        <v>0</v>
      </c>
      <c r="G194" s="87">
        <v>0</v>
      </c>
      <c r="H194" s="87">
        <v>0</v>
      </c>
      <c r="I194" s="87">
        <v>0</v>
      </c>
      <c r="J194" s="87">
        <v>0</v>
      </c>
      <c r="K194" s="87">
        <v>0</v>
      </c>
      <c r="L194" s="87">
        <v>0</v>
      </c>
      <c r="M194" s="93">
        <v>3</v>
      </c>
      <c r="N194" s="93">
        <v>1</v>
      </c>
      <c r="O194" s="93">
        <v>3</v>
      </c>
      <c r="P194" s="88">
        <v>4</v>
      </c>
      <c r="Q194" s="88">
        <v>4</v>
      </c>
      <c r="R194" s="89">
        <v>2</v>
      </c>
      <c r="S194" s="89">
        <v>4</v>
      </c>
      <c r="T194" s="89">
        <v>4</v>
      </c>
      <c r="U194" s="89">
        <v>4</v>
      </c>
      <c r="V194" s="89">
        <v>4</v>
      </c>
      <c r="W194" s="90">
        <v>3</v>
      </c>
      <c r="X194" s="90">
        <v>3</v>
      </c>
      <c r="Y194" s="147">
        <v>4</v>
      </c>
      <c r="Z194" s="147">
        <v>4</v>
      </c>
      <c r="AA194" s="91">
        <v>5</v>
      </c>
      <c r="AB194" s="91">
        <v>4</v>
      </c>
      <c r="AC194" s="105">
        <v>4</v>
      </c>
      <c r="AD194" s="105">
        <v>4</v>
      </c>
      <c r="AE194" s="105">
        <v>4</v>
      </c>
    </row>
    <row r="195" spans="1:31" s="87" customFormat="1">
      <c r="A195" s="87">
        <v>194</v>
      </c>
      <c r="B195" s="87" t="s">
        <v>50</v>
      </c>
      <c r="C195" s="87" t="s">
        <v>53</v>
      </c>
      <c r="D195" s="87">
        <v>1</v>
      </c>
      <c r="E195" s="87">
        <v>0</v>
      </c>
      <c r="F195" s="87">
        <v>0</v>
      </c>
      <c r="G195" s="87">
        <v>0</v>
      </c>
      <c r="H195" s="87">
        <v>0</v>
      </c>
      <c r="I195" s="87">
        <v>0</v>
      </c>
      <c r="J195" s="87">
        <v>0</v>
      </c>
      <c r="K195" s="87">
        <v>0</v>
      </c>
      <c r="L195" s="87">
        <v>0</v>
      </c>
      <c r="M195" s="93">
        <v>4</v>
      </c>
      <c r="N195" s="93">
        <v>3</v>
      </c>
      <c r="O195" s="93">
        <v>4</v>
      </c>
      <c r="P195" s="88">
        <v>4</v>
      </c>
      <c r="Q195" s="88">
        <v>4</v>
      </c>
      <c r="R195" s="89">
        <v>4</v>
      </c>
      <c r="S195" s="89">
        <v>4</v>
      </c>
      <c r="T195" s="89">
        <v>3</v>
      </c>
      <c r="U195" s="89">
        <v>4</v>
      </c>
      <c r="V195" s="89">
        <v>4</v>
      </c>
      <c r="W195" s="90">
        <v>3</v>
      </c>
      <c r="X195" s="90">
        <v>3</v>
      </c>
      <c r="Y195" s="147">
        <v>4</v>
      </c>
      <c r="Z195" s="147">
        <v>4</v>
      </c>
      <c r="AA195" s="91">
        <v>5</v>
      </c>
      <c r="AB195" s="91">
        <v>4</v>
      </c>
      <c r="AC195" s="105">
        <v>4</v>
      </c>
      <c r="AD195" s="105">
        <v>4</v>
      </c>
      <c r="AE195" s="105">
        <v>4</v>
      </c>
    </row>
    <row r="196" spans="1:31" s="87" customFormat="1">
      <c r="A196" s="87">
        <v>195</v>
      </c>
      <c r="B196" s="87" t="s">
        <v>8</v>
      </c>
      <c r="C196" s="87" t="s">
        <v>68</v>
      </c>
      <c r="D196" s="87">
        <v>1</v>
      </c>
      <c r="E196" s="87">
        <v>1</v>
      </c>
      <c r="F196" s="87">
        <v>0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7">
        <v>0</v>
      </c>
      <c r="M196" s="93">
        <v>5</v>
      </c>
      <c r="N196" s="93">
        <v>5</v>
      </c>
      <c r="O196" s="93">
        <v>5</v>
      </c>
      <c r="P196" s="88">
        <v>5</v>
      </c>
      <c r="Q196" s="88">
        <v>5</v>
      </c>
      <c r="R196" s="89">
        <v>5</v>
      </c>
      <c r="S196" s="89">
        <v>5</v>
      </c>
      <c r="T196" s="89">
        <v>5</v>
      </c>
      <c r="U196" s="89">
        <v>5</v>
      </c>
      <c r="V196" s="89">
        <v>5</v>
      </c>
      <c r="W196" s="90">
        <v>3</v>
      </c>
      <c r="X196" s="90">
        <v>3</v>
      </c>
      <c r="Y196" s="147">
        <v>5</v>
      </c>
      <c r="Z196" s="147">
        <v>5</v>
      </c>
      <c r="AA196" s="91">
        <v>5</v>
      </c>
      <c r="AB196" s="91">
        <v>5</v>
      </c>
      <c r="AC196" s="105">
        <v>5</v>
      </c>
      <c r="AD196" s="105">
        <v>5</v>
      </c>
      <c r="AE196" s="105">
        <v>5</v>
      </c>
    </row>
    <row r="197" spans="1:31" s="87" customFormat="1">
      <c r="A197" s="87">
        <v>196</v>
      </c>
      <c r="B197" s="87" t="s">
        <v>8</v>
      </c>
      <c r="C197" s="87" t="s">
        <v>191</v>
      </c>
      <c r="D197" s="87">
        <v>1</v>
      </c>
      <c r="E197" s="87">
        <v>0</v>
      </c>
      <c r="F197" s="87">
        <v>0</v>
      </c>
      <c r="G197" s="87">
        <v>0</v>
      </c>
      <c r="H197" s="87">
        <v>0</v>
      </c>
      <c r="I197" s="87">
        <v>0</v>
      </c>
      <c r="J197" s="87">
        <v>0</v>
      </c>
      <c r="K197" s="87">
        <v>0</v>
      </c>
      <c r="L197" s="87">
        <v>0</v>
      </c>
      <c r="M197" s="93">
        <v>4</v>
      </c>
      <c r="N197" s="93">
        <v>4</v>
      </c>
      <c r="O197" s="93">
        <v>3</v>
      </c>
      <c r="P197" s="88">
        <v>4</v>
      </c>
      <c r="Q197" s="88">
        <v>5</v>
      </c>
      <c r="R197" s="89">
        <v>4</v>
      </c>
      <c r="S197" s="89">
        <v>3</v>
      </c>
      <c r="T197" s="89">
        <v>4</v>
      </c>
      <c r="U197" s="89">
        <v>4</v>
      </c>
      <c r="V197" s="89">
        <v>5</v>
      </c>
      <c r="W197" s="90">
        <v>4</v>
      </c>
      <c r="X197" s="90">
        <v>4</v>
      </c>
      <c r="Y197" s="147">
        <v>4</v>
      </c>
      <c r="Z197" s="147">
        <v>4</v>
      </c>
      <c r="AA197" s="91">
        <v>4</v>
      </c>
      <c r="AB197" s="91">
        <v>5</v>
      </c>
      <c r="AC197" s="105">
        <v>4</v>
      </c>
      <c r="AD197" s="105">
        <v>4</v>
      </c>
      <c r="AE197" s="105">
        <v>4</v>
      </c>
    </row>
    <row r="198" spans="1:31" s="87" customFormat="1">
      <c r="A198" s="87">
        <v>197</v>
      </c>
      <c r="B198" s="87" t="s">
        <v>8</v>
      </c>
      <c r="C198" s="87" t="s">
        <v>53</v>
      </c>
      <c r="D198" s="87">
        <v>0</v>
      </c>
      <c r="E198" s="87">
        <v>0</v>
      </c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87">
        <v>1</v>
      </c>
      <c r="L198" s="87">
        <v>0</v>
      </c>
      <c r="M198" s="93">
        <v>4</v>
      </c>
      <c r="N198" s="93">
        <v>2</v>
      </c>
      <c r="O198" s="93">
        <v>3</v>
      </c>
      <c r="P198" s="88">
        <v>4</v>
      </c>
      <c r="Q198" s="88">
        <v>3</v>
      </c>
      <c r="R198" s="89">
        <v>4</v>
      </c>
      <c r="S198" s="89">
        <v>4</v>
      </c>
      <c r="T198" s="89">
        <v>4</v>
      </c>
      <c r="U198" s="89">
        <v>4</v>
      </c>
      <c r="V198" s="89">
        <v>4</v>
      </c>
      <c r="W198" s="90">
        <v>4</v>
      </c>
      <c r="X198" s="90">
        <v>4</v>
      </c>
      <c r="Y198" s="147">
        <v>4</v>
      </c>
      <c r="Z198" s="147">
        <v>4</v>
      </c>
      <c r="AA198" s="91">
        <v>4</v>
      </c>
      <c r="AB198" s="91">
        <v>3</v>
      </c>
      <c r="AC198" s="105">
        <v>4</v>
      </c>
      <c r="AD198" s="105">
        <v>4</v>
      </c>
      <c r="AE198" s="105">
        <v>4</v>
      </c>
    </row>
    <row r="199" spans="1:31" s="87" customFormat="1">
      <c r="A199" s="87">
        <v>198</v>
      </c>
      <c r="B199" s="87" t="s">
        <v>8</v>
      </c>
      <c r="C199" s="87" t="s">
        <v>53</v>
      </c>
      <c r="D199" s="87">
        <v>0</v>
      </c>
      <c r="E199" s="87">
        <v>1</v>
      </c>
      <c r="F199" s="87">
        <v>0</v>
      </c>
      <c r="G199" s="87">
        <v>0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93">
        <v>4</v>
      </c>
      <c r="N199" s="93">
        <v>1</v>
      </c>
      <c r="O199" s="93">
        <v>2</v>
      </c>
      <c r="P199" s="88">
        <v>5</v>
      </c>
      <c r="Q199" s="88">
        <v>5</v>
      </c>
      <c r="R199" s="89">
        <v>5</v>
      </c>
      <c r="S199" s="89">
        <v>3</v>
      </c>
      <c r="T199" s="89">
        <v>4</v>
      </c>
      <c r="U199" s="89">
        <v>4</v>
      </c>
      <c r="V199" s="89">
        <v>3</v>
      </c>
      <c r="W199" s="90">
        <v>2</v>
      </c>
      <c r="X199" s="90">
        <v>2</v>
      </c>
      <c r="Y199" s="147">
        <v>4</v>
      </c>
      <c r="Z199" s="147">
        <v>4</v>
      </c>
      <c r="AA199" s="91">
        <v>4</v>
      </c>
      <c r="AB199" s="91">
        <v>5</v>
      </c>
      <c r="AC199" s="105">
        <v>5</v>
      </c>
      <c r="AD199" s="105">
        <v>5</v>
      </c>
      <c r="AE199" s="105">
        <v>4</v>
      </c>
    </row>
    <row r="200" spans="1:31" s="87" customFormat="1">
      <c r="A200" s="87">
        <v>199</v>
      </c>
      <c r="B200" s="87" t="s">
        <v>8</v>
      </c>
      <c r="C200" s="87" t="s">
        <v>53</v>
      </c>
      <c r="D200" s="87">
        <v>1</v>
      </c>
      <c r="E200" s="87">
        <v>0</v>
      </c>
      <c r="F200" s="87">
        <v>0</v>
      </c>
      <c r="G200" s="87">
        <v>0</v>
      </c>
      <c r="H200" s="87">
        <v>0</v>
      </c>
      <c r="I200" s="87">
        <v>0</v>
      </c>
      <c r="J200" s="87">
        <v>0</v>
      </c>
      <c r="K200" s="87">
        <v>0</v>
      </c>
      <c r="L200" s="87">
        <v>0</v>
      </c>
      <c r="M200" s="93">
        <v>4</v>
      </c>
      <c r="N200" s="93">
        <v>4</v>
      </c>
      <c r="O200" s="93">
        <v>4</v>
      </c>
      <c r="P200" s="88">
        <v>4</v>
      </c>
      <c r="Q200" s="88">
        <v>4</v>
      </c>
      <c r="R200" s="89">
        <v>4</v>
      </c>
      <c r="S200" s="89">
        <v>4</v>
      </c>
      <c r="T200" s="89">
        <v>4</v>
      </c>
      <c r="U200" s="89">
        <v>4</v>
      </c>
      <c r="V200" s="89">
        <v>4</v>
      </c>
      <c r="W200" s="90">
        <v>3</v>
      </c>
      <c r="X200" s="90">
        <v>4</v>
      </c>
      <c r="Y200" s="147">
        <v>4</v>
      </c>
      <c r="Z200" s="147">
        <v>4</v>
      </c>
      <c r="AA200" s="91">
        <v>4</v>
      </c>
      <c r="AB200" s="91">
        <v>5</v>
      </c>
      <c r="AC200" s="105">
        <v>4</v>
      </c>
      <c r="AD200" s="105">
        <v>4</v>
      </c>
      <c r="AE200" s="105">
        <v>4</v>
      </c>
    </row>
    <row r="201" spans="1:31" s="87" customFormat="1">
      <c r="A201" s="87">
        <v>200</v>
      </c>
      <c r="B201" s="87" t="s">
        <v>8</v>
      </c>
      <c r="C201" s="87" t="s">
        <v>53</v>
      </c>
      <c r="D201" s="87">
        <v>0</v>
      </c>
      <c r="E201" s="87">
        <v>0</v>
      </c>
      <c r="F201" s="87">
        <v>0</v>
      </c>
      <c r="G201" s="87">
        <v>0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93">
        <v>3</v>
      </c>
      <c r="N201" s="93">
        <v>2</v>
      </c>
      <c r="O201" s="93">
        <v>2</v>
      </c>
      <c r="P201" s="88">
        <v>4</v>
      </c>
      <c r="Q201" s="88">
        <v>3</v>
      </c>
      <c r="R201" s="89">
        <v>4</v>
      </c>
      <c r="S201" s="89">
        <v>3</v>
      </c>
      <c r="T201" s="89">
        <v>4</v>
      </c>
      <c r="U201" s="89">
        <v>3</v>
      </c>
      <c r="V201" s="89">
        <v>3</v>
      </c>
      <c r="W201" s="90">
        <v>5</v>
      </c>
      <c r="X201" s="90">
        <v>5</v>
      </c>
      <c r="Y201" s="147">
        <v>3</v>
      </c>
      <c r="Z201" s="147">
        <v>3</v>
      </c>
      <c r="AA201" s="91">
        <v>3</v>
      </c>
      <c r="AB201" s="91">
        <v>3</v>
      </c>
      <c r="AC201" s="105">
        <v>3</v>
      </c>
      <c r="AD201" s="105">
        <v>4</v>
      </c>
      <c r="AE201" s="105">
        <v>4</v>
      </c>
    </row>
    <row r="202" spans="1:31" s="87" customFormat="1">
      <c r="A202" s="87">
        <v>201</v>
      </c>
      <c r="B202" s="87" t="s">
        <v>8</v>
      </c>
      <c r="C202" s="87" t="s">
        <v>191</v>
      </c>
      <c r="D202" s="87">
        <v>0</v>
      </c>
      <c r="E202" s="87">
        <v>0</v>
      </c>
      <c r="F202" s="87">
        <v>0</v>
      </c>
      <c r="G202" s="87">
        <v>0</v>
      </c>
      <c r="H202" s="87">
        <v>0</v>
      </c>
      <c r="I202" s="87">
        <v>0</v>
      </c>
      <c r="J202" s="87">
        <v>0</v>
      </c>
      <c r="K202" s="87">
        <v>0</v>
      </c>
      <c r="L202" s="87">
        <v>0</v>
      </c>
      <c r="M202" s="93">
        <v>5</v>
      </c>
      <c r="N202" s="93">
        <v>4</v>
      </c>
      <c r="O202" s="93">
        <v>4</v>
      </c>
      <c r="P202" s="88">
        <v>5</v>
      </c>
      <c r="Q202" s="88">
        <v>5</v>
      </c>
      <c r="R202" s="89">
        <v>3</v>
      </c>
      <c r="S202" s="89">
        <v>4</v>
      </c>
      <c r="T202" s="89">
        <v>4</v>
      </c>
      <c r="U202" s="89">
        <v>4</v>
      </c>
      <c r="V202" s="89">
        <v>3</v>
      </c>
      <c r="W202" s="90">
        <v>4</v>
      </c>
      <c r="X202" s="90">
        <v>4</v>
      </c>
      <c r="Y202" s="147">
        <v>4</v>
      </c>
      <c r="Z202" s="147">
        <v>4</v>
      </c>
      <c r="AA202" s="91">
        <v>4</v>
      </c>
      <c r="AB202" s="91">
        <v>4</v>
      </c>
      <c r="AC202" s="105">
        <v>4</v>
      </c>
      <c r="AD202" s="105">
        <v>4</v>
      </c>
      <c r="AE202" s="105">
        <v>4</v>
      </c>
    </row>
    <row r="203" spans="1:31" s="87" customFormat="1">
      <c r="A203" s="87">
        <v>202</v>
      </c>
      <c r="B203" s="87" t="s">
        <v>8</v>
      </c>
      <c r="C203" s="87" t="s">
        <v>203</v>
      </c>
      <c r="D203" s="87">
        <v>1</v>
      </c>
      <c r="E203" s="87">
        <v>0</v>
      </c>
      <c r="F203" s="87">
        <v>0</v>
      </c>
      <c r="G203" s="87">
        <v>0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93">
        <v>3</v>
      </c>
      <c r="N203" s="93">
        <v>3</v>
      </c>
      <c r="O203" s="93">
        <v>3</v>
      </c>
      <c r="P203" s="88">
        <v>3</v>
      </c>
      <c r="Q203" s="88">
        <v>3</v>
      </c>
      <c r="R203" s="89">
        <v>3</v>
      </c>
      <c r="S203" s="89">
        <v>3</v>
      </c>
      <c r="T203" s="89">
        <v>3</v>
      </c>
      <c r="U203" s="89">
        <v>3</v>
      </c>
      <c r="V203" s="89">
        <v>3</v>
      </c>
      <c r="W203" s="90">
        <v>3</v>
      </c>
      <c r="X203" s="90">
        <v>3</v>
      </c>
      <c r="Y203" s="147">
        <v>3</v>
      </c>
      <c r="Z203" s="147">
        <v>3</v>
      </c>
      <c r="AA203" s="91">
        <v>3</v>
      </c>
      <c r="AB203" s="91">
        <v>3</v>
      </c>
      <c r="AC203" s="105">
        <v>3</v>
      </c>
      <c r="AD203" s="105">
        <v>3</v>
      </c>
      <c r="AE203" s="105">
        <v>3</v>
      </c>
    </row>
    <row r="204" spans="1:31" s="87" customFormat="1">
      <c r="A204" s="87">
        <v>203</v>
      </c>
      <c r="B204" s="87" t="s">
        <v>8</v>
      </c>
      <c r="C204" s="87" t="s">
        <v>151</v>
      </c>
      <c r="D204" s="87">
        <v>1</v>
      </c>
      <c r="E204" s="87">
        <v>0</v>
      </c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7">
        <v>0</v>
      </c>
      <c r="L204" s="87">
        <v>0</v>
      </c>
      <c r="M204" s="93">
        <v>3</v>
      </c>
      <c r="N204" s="93">
        <v>3</v>
      </c>
      <c r="O204" s="93">
        <v>4</v>
      </c>
      <c r="P204" s="88">
        <v>3</v>
      </c>
      <c r="Q204" s="88">
        <v>3</v>
      </c>
      <c r="R204" s="89">
        <v>3</v>
      </c>
      <c r="S204" s="89">
        <v>3</v>
      </c>
      <c r="T204" s="89">
        <v>4</v>
      </c>
      <c r="U204" s="89">
        <v>4</v>
      </c>
      <c r="V204" s="89">
        <v>4</v>
      </c>
      <c r="W204" s="90">
        <v>4</v>
      </c>
      <c r="X204" s="90">
        <v>4</v>
      </c>
      <c r="Y204" s="147">
        <v>4</v>
      </c>
      <c r="Z204" s="147">
        <v>4</v>
      </c>
      <c r="AA204" s="91">
        <v>4</v>
      </c>
      <c r="AB204" s="91">
        <v>4</v>
      </c>
      <c r="AC204" s="105">
        <v>4</v>
      </c>
      <c r="AD204" s="105">
        <v>4</v>
      </c>
      <c r="AE204" s="105">
        <v>4</v>
      </c>
    </row>
    <row r="205" spans="1:31" s="87" customFormat="1">
      <c r="A205" s="87">
        <v>204</v>
      </c>
      <c r="B205" s="87" t="s">
        <v>50</v>
      </c>
      <c r="C205" s="87" t="s">
        <v>53</v>
      </c>
      <c r="D205" s="87">
        <v>1</v>
      </c>
      <c r="E205" s="87">
        <v>1</v>
      </c>
      <c r="F205" s="87">
        <v>1</v>
      </c>
      <c r="G205" s="87">
        <v>1</v>
      </c>
      <c r="H205" s="87">
        <v>0</v>
      </c>
      <c r="I205" s="87">
        <v>0</v>
      </c>
      <c r="J205" s="87">
        <v>0</v>
      </c>
      <c r="K205" s="87">
        <v>0</v>
      </c>
      <c r="L205" s="87">
        <v>0</v>
      </c>
      <c r="M205" s="93">
        <v>4</v>
      </c>
      <c r="N205" s="93">
        <v>4</v>
      </c>
      <c r="O205" s="93">
        <v>4</v>
      </c>
      <c r="P205" s="88">
        <v>4</v>
      </c>
      <c r="Q205" s="88">
        <v>4</v>
      </c>
      <c r="R205" s="89">
        <v>4</v>
      </c>
      <c r="S205" s="89">
        <v>4</v>
      </c>
      <c r="T205" s="89">
        <v>4</v>
      </c>
      <c r="U205" s="89">
        <v>4</v>
      </c>
      <c r="V205" s="89">
        <v>4</v>
      </c>
      <c r="W205" s="90">
        <v>4</v>
      </c>
      <c r="X205" s="90">
        <v>4</v>
      </c>
      <c r="Y205" s="147">
        <v>4</v>
      </c>
      <c r="Z205" s="147">
        <v>4</v>
      </c>
      <c r="AA205" s="91">
        <v>4</v>
      </c>
      <c r="AB205" s="91">
        <v>4</v>
      </c>
      <c r="AC205" s="105">
        <v>3</v>
      </c>
      <c r="AD205" s="105">
        <v>3</v>
      </c>
      <c r="AE205" s="105">
        <v>3</v>
      </c>
    </row>
    <row r="206" spans="1:31" s="87" customFormat="1">
      <c r="A206" s="87">
        <v>205</v>
      </c>
      <c r="B206" s="87" t="s">
        <v>50</v>
      </c>
      <c r="C206" s="87" t="s">
        <v>194</v>
      </c>
      <c r="D206" s="87">
        <v>1</v>
      </c>
      <c r="E206" s="87">
        <v>0</v>
      </c>
      <c r="F206" s="87">
        <v>0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7">
        <v>0</v>
      </c>
      <c r="M206" s="93">
        <v>4</v>
      </c>
      <c r="N206" s="93">
        <v>3</v>
      </c>
      <c r="O206" s="93">
        <v>3</v>
      </c>
      <c r="P206" s="88">
        <v>4</v>
      </c>
      <c r="Q206" s="88">
        <v>5</v>
      </c>
      <c r="R206" s="89">
        <v>3</v>
      </c>
      <c r="S206" s="89">
        <v>3</v>
      </c>
      <c r="T206" s="89">
        <v>3</v>
      </c>
      <c r="U206" s="89">
        <v>4</v>
      </c>
      <c r="V206" s="89">
        <v>4</v>
      </c>
      <c r="W206" s="90">
        <v>3</v>
      </c>
      <c r="X206" s="90">
        <v>3</v>
      </c>
      <c r="Y206" s="147">
        <v>3</v>
      </c>
      <c r="Z206" s="147">
        <v>3</v>
      </c>
      <c r="AA206" s="91">
        <v>4</v>
      </c>
      <c r="AB206" s="91">
        <v>3</v>
      </c>
      <c r="AC206" s="105">
        <v>4</v>
      </c>
      <c r="AD206" s="105">
        <v>4</v>
      </c>
      <c r="AE206" s="105">
        <v>4</v>
      </c>
    </row>
    <row r="207" spans="1:31" s="87" customFormat="1">
      <c r="A207" s="87">
        <v>206</v>
      </c>
      <c r="B207" s="87" t="s">
        <v>8</v>
      </c>
      <c r="C207" s="87" t="s">
        <v>194</v>
      </c>
      <c r="D207" s="87">
        <v>1</v>
      </c>
      <c r="E207" s="87">
        <v>0</v>
      </c>
      <c r="F207" s="87">
        <v>1</v>
      </c>
      <c r="G207" s="87">
        <v>1</v>
      </c>
      <c r="H207" s="87">
        <v>0</v>
      </c>
      <c r="I207" s="87">
        <v>0</v>
      </c>
      <c r="J207" s="87">
        <v>0</v>
      </c>
      <c r="K207" s="87">
        <v>0</v>
      </c>
      <c r="L207" s="87">
        <v>0</v>
      </c>
      <c r="M207" s="93">
        <v>4</v>
      </c>
      <c r="N207" s="93">
        <v>4</v>
      </c>
      <c r="O207" s="93">
        <v>3</v>
      </c>
      <c r="P207" s="88">
        <v>4</v>
      </c>
      <c r="Q207" s="88">
        <v>3</v>
      </c>
      <c r="R207" s="89">
        <v>3</v>
      </c>
      <c r="S207" s="89">
        <v>3</v>
      </c>
      <c r="T207" s="89">
        <v>4</v>
      </c>
      <c r="U207" s="89">
        <v>3</v>
      </c>
      <c r="V207" s="89">
        <v>4</v>
      </c>
      <c r="W207" s="90">
        <v>4</v>
      </c>
      <c r="X207" s="90">
        <v>4</v>
      </c>
      <c r="Y207" s="147">
        <v>4</v>
      </c>
      <c r="Z207" s="147">
        <v>4</v>
      </c>
      <c r="AA207" s="91">
        <v>4</v>
      </c>
      <c r="AB207" s="91">
        <v>4</v>
      </c>
      <c r="AC207" s="105">
        <v>4</v>
      </c>
      <c r="AD207" s="105">
        <v>4</v>
      </c>
      <c r="AE207" s="105">
        <v>4</v>
      </c>
    </row>
    <row r="208" spans="1:31" s="87" customFormat="1">
      <c r="A208" s="87">
        <v>207</v>
      </c>
      <c r="B208" s="87" t="s">
        <v>8</v>
      </c>
      <c r="C208" s="87" t="s">
        <v>194</v>
      </c>
      <c r="D208" s="87">
        <v>1</v>
      </c>
      <c r="E208" s="87">
        <v>0</v>
      </c>
      <c r="F208" s="87">
        <v>1</v>
      </c>
      <c r="G208" s="87">
        <v>0</v>
      </c>
      <c r="H208" s="87">
        <v>1</v>
      </c>
      <c r="I208" s="87">
        <v>0</v>
      </c>
      <c r="J208" s="87">
        <v>0</v>
      </c>
      <c r="K208" s="87">
        <v>0</v>
      </c>
      <c r="L208" s="87">
        <v>0</v>
      </c>
      <c r="M208" s="93">
        <v>4</v>
      </c>
      <c r="N208" s="93">
        <v>4</v>
      </c>
      <c r="O208" s="93">
        <v>4</v>
      </c>
      <c r="P208" s="88">
        <v>4</v>
      </c>
      <c r="Q208" s="88">
        <v>4</v>
      </c>
      <c r="R208" s="89">
        <v>4</v>
      </c>
      <c r="S208" s="89">
        <v>4</v>
      </c>
      <c r="T208" s="89">
        <v>4</v>
      </c>
      <c r="U208" s="89">
        <v>4</v>
      </c>
      <c r="V208" s="89">
        <v>4</v>
      </c>
      <c r="W208" s="90">
        <v>4</v>
      </c>
      <c r="X208" s="90">
        <v>4</v>
      </c>
      <c r="Y208" s="147">
        <v>4</v>
      </c>
      <c r="Z208" s="147">
        <v>4</v>
      </c>
      <c r="AA208" s="91">
        <v>4</v>
      </c>
      <c r="AB208" s="91">
        <v>4</v>
      </c>
      <c r="AC208" s="105">
        <v>4</v>
      </c>
      <c r="AD208" s="105">
        <v>4</v>
      </c>
      <c r="AE208" s="105">
        <v>3</v>
      </c>
    </row>
    <row r="209" spans="1:31" s="87" customFormat="1">
      <c r="A209" s="87">
        <v>208</v>
      </c>
      <c r="B209" s="87" t="s">
        <v>8</v>
      </c>
      <c r="C209" s="87" t="s">
        <v>204</v>
      </c>
      <c r="D209" s="87">
        <v>1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93">
        <v>2</v>
      </c>
      <c r="N209" s="93">
        <v>4</v>
      </c>
      <c r="O209" s="93">
        <v>4</v>
      </c>
      <c r="P209" s="88">
        <v>3</v>
      </c>
      <c r="Q209" s="88">
        <v>2</v>
      </c>
      <c r="R209" s="89">
        <v>3</v>
      </c>
      <c r="S209" s="89">
        <v>3</v>
      </c>
      <c r="T209" s="89">
        <v>3</v>
      </c>
      <c r="U209" s="89">
        <v>3</v>
      </c>
      <c r="V209" s="89">
        <v>3</v>
      </c>
      <c r="W209" s="90">
        <v>2</v>
      </c>
      <c r="X209" s="90">
        <v>2</v>
      </c>
      <c r="Y209" s="147">
        <v>4</v>
      </c>
      <c r="Z209" s="147">
        <v>4</v>
      </c>
      <c r="AA209" s="91">
        <v>4</v>
      </c>
      <c r="AB209" s="91">
        <v>5</v>
      </c>
      <c r="AC209" s="105">
        <v>3</v>
      </c>
      <c r="AD209" s="105">
        <v>4</v>
      </c>
      <c r="AE209" s="105">
        <v>5</v>
      </c>
    </row>
    <row r="210" spans="1:31" s="87" customFormat="1">
      <c r="A210" s="87">
        <v>209</v>
      </c>
      <c r="B210" s="87" t="s">
        <v>8</v>
      </c>
      <c r="C210" s="87" t="s">
        <v>194</v>
      </c>
      <c r="D210" s="87">
        <v>1</v>
      </c>
      <c r="E210" s="87">
        <v>0</v>
      </c>
      <c r="F210" s="87">
        <v>0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93">
        <v>4</v>
      </c>
      <c r="N210" s="93">
        <v>3</v>
      </c>
      <c r="O210" s="93">
        <v>3</v>
      </c>
      <c r="P210" s="88">
        <v>3</v>
      </c>
      <c r="Q210" s="88">
        <v>3</v>
      </c>
      <c r="R210" s="89">
        <v>3</v>
      </c>
      <c r="S210" s="89">
        <v>3</v>
      </c>
      <c r="T210" s="89">
        <v>3</v>
      </c>
      <c r="U210" s="89">
        <v>3</v>
      </c>
      <c r="V210" s="89">
        <v>3</v>
      </c>
      <c r="W210" s="90">
        <v>3</v>
      </c>
      <c r="X210" s="90">
        <v>3</v>
      </c>
      <c r="Y210" s="147">
        <v>3</v>
      </c>
      <c r="Z210" s="147">
        <v>3</v>
      </c>
      <c r="AA210" s="91">
        <v>3</v>
      </c>
      <c r="AB210" s="91">
        <v>3</v>
      </c>
      <c r="AC210" s="105">
        <v>3</v>
      </c>
      <c r="AD210" s="105">
        <v>3</v>
      </c>
      <c r="AE210" s="105">
        <v>3</v>
      </c>
    </row>
    <row r="211" spans="1:31" s="87" customFormat="1">
      <c r="A211" s="87">
        <v>210</v>
      </c>
      <c r="B211" s="87" t="s">
        <v>8</v>
      </c>
      <c r="C211" s="87" t="s">
        <v>194</v>
      </c>
      <c r="D211" s="87">
        <v>1</v>
      </c>
      <c r="E211" s="87">
        <v>0</v>
      </c>
      <c r="F211" s="87">
        <v>0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93">
        <v>3</v>
      </c>
      <c r="N211" s="93">
        <v>3</v>
      </c>
      <c r="O211" s="93">
        <v>3</v>
      </c>
      <c r="P211" s="88">
        <v>4</v>
      </c>
      <c r="Q211" s="88">
        <v>4</v>
      </c>
      <c r="R211" s="89">
        <v>4</v>
      </c>
      <c r="S211" s="89">
        <v>2</v>
      </c>
      <c r="T211" s="89">
        <v>4</v>
      </c>
      <c r="U211" s="89">
        <v>5</v>
      </c>
      <c r="V211" s="89">
        <v>5</v>
      </c>
      <c r="W211" s="90">
        <v>3</v>
      </c>
      <c r="X211" s="90">
        <v>2</v>
      </c>
      <c r="Y211" s="147">
        <v>4</v>
      </c>
      <c r="Z211" s="147">
        <v>4</v>
      </c>
      <c r="AA211" s="91">
        <v>4</v>
      </c>
      <c r="AB211" s="91">
        <v>5</v>
      </c>
      <c r="AC211" s="105">
        <v>4</v>
      </c>
      <c r="AD211" s="105">
        <v>3</v>
      </c>
      <c r="AE211" s="105">
        <v>4</v>
      </c>
    </row>
    <row r="212" spans="1:31" s="87" customFormat="1">
      <c r="A212" s="87">
        <v>211</v>
      </c>
      <c r="B212" s="87" t="s">
        <v>8</v>
      </c>
      <c r="C212" s="87" t="s">
        <v>68</v>
      </c>
      <c r="D212" s="87">
        <v>1</v>
      </c>
      <c r="E212" s="87">
        <v>0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93">
        <v>5</v>
      </c>
      <c r="N212" s="93">
        <v>5</v>
      </c>
      <c r="O212" s="93">
        <v>5</v>
      </c>
      <c r="P212" s="88">
        <v>5</v>
      </c>
      <c r="Q212" s="88">
        <v>5</v>
      </c>
      <c r="R212" s="89">
        <v>5</v>
      </c>
      <c r="S212" s="89">
        <v>5</v>
      </c>
      <c r="T212" s="89">
        <v>5</v>
      </c>
      <c r="U212" s="89">
        <v>5</v>
      </c>
      <c r="V212" s="89">
        <v>5</v>
      </c>
      <c r="W212" s="90">
        <v>5</v>
      </c>
      <c r="X212" s="90">
        <v>5</v>
      </c>
      <c r="Y212" s="147">
        <v>5</v>
      </c>
      <c r="Z212" s="147">
        <v>5</v>
      </c>
      <c r="AA212" s="91">
        <v>5</v>
      </c>
      <c r="AB212" s="91">
        <v>5</v>
      </c>
      <c r="AC212" s="105">
        <v>5</v>
      </c>
      <c r="AD212" s="105">
        <v>5</v>
      </c>
      <c r="AE212" s="105">
        <v>5</v>
      </c>
    </row>
    <row r="213" spans="1:31" s="87" customFormat="1">
      <c r="A213" s="87">
        <v>212</v>
      </c>
      <c r="B213" s="87" t="s">
        <v>8</v>
      </c>
      <c r="C213" s="87" t="s">
        <v>204</v>
      </c>
      <c r="D213" s="87">
        <v>1</v>
      </c>
      <c r="E213" s="87">
        <v>0</v>
      </c>
      <c r="F213" s="87">
        <v>1</v>
      </c>
      <c r="G213" s="87">
        <v>1</v>
      </c>
      <c r="H213" s="87">
        <v>0</v>
      </c>
      <c r="I213" s="87">
        <v>0</v>
      </c>
      <c r="J213" s="87">
        <v>0</v>
      </c>
      <c r="K213" s="87">
        <v>0</v>
      </c>
      <c r="L213" s="87">
        <v>0</v>
      </c>
      <c r="M213" s="93">
        <v>2</v>
      </c>
      <c r="N213" s="93">
        <v>3</v>
      </c>
      <c r="O213" s="93">
        <v>3</v>
      </c>
      <c r="P213" s="88">
        <v>4</v>
      </c>
      <c r="Q213" s="88">
        <v>4</v>
      </c>
      <c r="R213" s="89">
        <v>4</v>
      </c>
      <c r="S213" s="89">
        <v>4</v>
      </c>
      <c r="T213" s="89">
        <v>4</v>
      </c>
      <c r="U213" s="89">
        <v>4</v>
      </c>
      <c r="V213" s="89">
        <v>4</v>
      </c>
      <c r="W213" s="90">
        <v>3</v>
      </c>
      <c r="X213" s="90">
        <v>4</v>
      </c>
      <c r="Y213" s="147">
        <v>4</v>
      </c>
      <c r="Z213" s="147">
        <v>4</v>
      </c>
      <c r="AA213" s="91">
        <v>4</v>
      </c>
      <c r="AB213" s="91">
        <v>4</v>
      </c>
      <c r="AC213" s="105">
        <v>4</v>
      </c>
      <c r="AD213" s="105">
        <v>4</v>
      </c>
      <c r="AE213" s="105">
        <v>4</v>
      </c>
    </row>
    <row r="214" spans="1:31" s="87" customFormat="1">
      <c r="A214" s="87">
        <v>213</v>
      </c>
      <c r="B214" s="87" t="s">
        <v>8</v>
      </c>
      <c r="C214" s="87" t="s">
        <v>9</v>
      </c>
      <c r="D214" s="87">
        <v>1</v>
      </c>
      <c r="E214" s="87">
        <v>1</v>
      </c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93">
        <v>5</v>
      </c>
      <c r="N214" s="93">
        <v>3</v>
      </c>
      <c r="O214" s="93">
        <v>5</v>
      </c>
      <c r="P214" s="88">
        <v>5</v>
      </c>
      <c r="Q214" s="88">
        <v>5</v>
      </c>
      <c r="R214" s="89">
        <v>5</v>
      </c>
      <c r="S214" s="89">
        <v>4</v>
      </c>
      <c r="T214" s="89">
        <v>4</v>
      </c>
      <c r="U214" s="89">
        <v>5</v>
      </c>
      <c r="V214" s="89">
        <v>4</v>
      </c>
      <c r="W214" s="90">
        <v>2</v>
      </c>
      <c r="X214" s="90">
        <v>2</v>
      </c>
      <c r="Y214" s="147">
        <v>4</v>
      </c>
      <c r="Z214" s="147">
        <v>4</v>
      </c>
      <c r="AA214" s="91">
        <v>4</v>
      </c>
      <c r="AB214" s="91">
        <v>5</v>
      </c>
      <c r="AC214" s="105">
        <v>4</v>
      </c>
      <c r="AD214" s="105">
        <v>4</v>
      </c>
      <c r="AE214" s="105">
        <v>4</v>
      </c>
    </row>
    <row r="215" spans="1:31" s="87" customFormat="1">
      <c r="A215" s="87">
        <v>214</v>
      </c>
      <c r="B215" s="87" t="s">
        <v>8</v>
      </c>
      <c r="C215" s="87" t="s">
        <v>9</v>
      </c>
      <c r="D215" s="87">
        <v>1</v>
      </c>
      <c r="E215" s="87">
        <v>1</v>
      </c>
      <c r="F215" s="87">
        <v>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93">
        <v>5</v>
      </c>
      <c r="N215" s="93">
        <v>2</v>
      </c>
      <c r="O215" s="93">
        <v>4</v>
      </c>
      <c r="P215" s="88">
        <v>5</v>
      </c>
      <c r="Q215" s="88">
        <v>5</v>
      </c>
      <c r="R215" s="89">
        <v>5</v>
      </c>
      <c r="S215" s="89">
        <v>5</v>
      </c>
      <c r="T215" s="89">
        <v>5</v>
      </c>
      <c r="U215" s="89">
        <v>5</v>
      </c>
      <c r="V215" s="89">
        <v>5</v>
      </c>
      <c r="W215" s="90">
        <v>4</v>
      </c>
      <c r="X215" s="90">
        <v>4</v>
      </c>
      <c r="Y215" s="147">
        <v>5</v>
      </c>
      <c r="Z215" s="147">
        <v>5</v>
      </c>
      <c r="AA215" s="91">
        <v>5</v>
      </c>
      <c r="AB215" s="91">
        <v>5</v>
      </c>
      <c r="AC215" s="105">
        <v>5</v>
      </c>
      <c r="AD215" s="105">
        <v>5</v>
      </c>
      <c r="AE215" s="105">
        <v>5</v>
      </c>
    </row>
    <row r="216" spans="1:31" s="87" customFormat="1">
      <c r="A216" s="87">
        <v>215</v>
      </c>
      <c r="B216" s="87" t="s">
        <v>50</v>
      </c>
      <c r="C216" s="87" t="s">
        <v>69</v>
      </c>
      <c r="D216" s="87">
        <v>1</v>
      </c>
      <c r="E216" s="87">
        <v>0</v>
      </c>
      <c r="F216" s="87">
        <v>0</v>
      </c>
      <c r="G216" s="87">
        <v>0</v>
      </c>
      <c r="H216" s="87">
        <v>0</v>
      </c>
      <c r="I216" s="87">
        <v>1</v>
      </c>
      <c r="J216" s="87">
        <v>0</v>
      </c>
      <c r="K216" s="87">
        <v>0</v>
      </c>
      <c r="L216" s="87">
        <v>0</v>
      </c>
      <c r="M216" s="93">
        <v>5</v>
      </c>
      <c r="N216" s="93">
        <v>5</v>
      </c>
      <c r="O216" s="93">
        <v>5</v>
      </c>
      <c r="P216" s="88">
        <v>5</v>
      </c>
      <c r="Q216" s="88">
        <v>5</v>
      </c>
      <c r="R216" s="89">
        <v>5</v>
      </c>
      <c r="S216" s="89">
        <v>5</v>
      </c>
      <c r="T216" s="89">
        <v>5</v>
      </c>
      <c r="U216" s="89">
        <v>5</v>
      </c>
      <c r="V216" s="89">
        <v>5</v>
      </c>
      <c r="W216" s="90">
        <v>5</v>
      </c>
      <c r="X216" s="90">
        <v>5</v>
      </c>
      <c r="Y216" s="147">
        <v>5</v>
      </c>
      <c r="Z216" s="147">
        <v>5</v>
      </c>
      <c r="AA216" s="91">
        <v>5</v>
      </c>
      <c r="AB216" s="91">
        <v>5</v>
      </c>
      <c r="AC216" s="105">
        <v>5</v>
      </c>
      <c r="AD216" s="105">
        <v>5</v>
      </c>
      <c r="AE216" s="105">
        <v>5</v>
      </c>
    </row>
    <row r="217" spans="1:31" s="87" customFormat="1">
      <c r="A217" s="87">
        <v>216</v>
      </c>
      <c r="B217" s="87" t="s">
        <v>50</v>
      </c>
      <c r="C217" s="87" t="s">
        <v>69</v>
      </c>
      <c r="D217" s="87">
        <v>0</v>
      </c>
      <c r="E217" s="87">
        <v>0</v>
      </c>
      <c r="F217" s="87">
        <v>0</v>
      </c>
      <c r="G217" s="87">
        <v>1</v>
      </c>
      <c r="H217" s="87">
        <v>0</v>
      </c>
      <c r="I217" s="87">
        <v>0</v>
      </c>
      <c r="J217" s="87">
        <v>0</v>
      </c>
      <c r="K217" s="87">
        <v>0</v>
      </c>
      <c r="L217" s="87">
        <v>0</v>
      </c>
      <c r="M217" s="93">
        <v>5</v>
      </c>
      <c r="N217" s="93">
        <v>3</v>
      </c>
      <c r="O217" s="93">
        <v>5</v>
      </c>
      <c r="P217" s="88">
        <v>5</v>
      </c>
      <c r="Q217" s="88">
        <v>5</v>
      </c>
      <c r="R217" s="89">
        <v>5</v>
      </c>
      <c r="S217" s="89">
        <v>5</v>
      </c>
      <c r="T217" s="89">
        <v>5</v>
      </c>
      <c r="U217" s="89">
        <v>5</v>
      </c>
      <c r="V217" s="89">
        <v>5</v>
      </c>
      <c r="W217" s="90">
        <v>5</v>
      </c>
      <c r="X217" s="90">
        <v>5</v>
      </c>
      <c r="Y217" s="147">
        <v>5</v>
      </c>
      <c r="Z217" s="147">
        <v>5</v>
      </c>
      <c r="AA217" s="91">
        <v>5</v>
      </c>
      <c r="AB217" s="91">
        <v>5</v>
      </c>
      <c r="AC217" s="105">
        <v>5</v>
      </c>
      <c r="AD217" s="105">
        <v>5</v>
      </c>
      <c r="AE217" s="105">
        <v>5</v>
      </c>
    </row>
    <row r="218" spans="1:31" s="87" customFormat="1">
      <c r="A218" s="87">
        <v>217</v>
      </c>
      <c r="B218" s="87" t="s">
        <v>8</v>
      </c>
      <c r="C218" s="87" t="s">
        <v>54</v>
      </c>
      <c r="D218" s="87">
        <v>1</v>
      </c>
      <c r="E218" s="87">
        <v>1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0</v>
      </c>
      <c r="L218" s="87">
        <v>0</v>
      </c>
      <c r="M218" s="93">
        <v>4</v>
      </c>
      <c r="N218" s="93">
        <v>1</v>
      </c>
      <c r="O218" s="93">
        <v>4</v>
      </c>
      <c r="P218" s="88">
        <v>5</v>
      </c>
      <c r="Q218" s="88">
        <v>5</v>
      </c>
      <c r="R218" s="89">
        <v>5</v>
      </c>
      <c r="S218" s="89">
        <v>5</v>
      </c>
      <c r="T218" s="89">
        <v>5</v>
      </c>
      <c r="U218" s="89">
        <v>5</v>
      </c>
      <c r="V218" s="89">
        <v>5</v>
      </c>
      <c r="W218" s="90">
        <v>3</v>
      </c>
      <c r="X218" s="90">
        <v>3</v>
      </c>
      <c r="Y218" s="147">
        <v>4</v>
      </c>
      <c r="Z218" s="147">
        <v>4</v>
      </c>
      <c r="AA218" s="91">
        <v>5</v>
      </c>
      <c r="AB218" s="91">
        <v>5</v>
      </c>
      <c r="AC218" s="105">
        <v>4</v>
      </c>
      <c r="AD218" s="105">
        <v>4</v>
      </c>
      <c r="AE218" s="105">
        <v>4</v>
      </c>
    </row>
    <row r="219" spans="1:31" s="87" customFormat="1">
      <c r="A219" s="87">
        <v>218</v>
      </c>
      <c r="B219" s="87" t="s">
        <v>8</v>
      </c>
      <c r="C219" s="87" t="s">
        <v>9</v>
      </c>
      <c r="D219" s="87">
        <v>1</v>
      </c>
      <c r="E219" s="87">
        <v>0</v>
      </c>
      <c r="F219" s="87">
        <v>0</v>
      </c>
      <c r="G219" s="87">
        <v>0</v>
      </c>
      <c r="H219" s="87">
        <v>0</v>
      </c>
      <c r="I219" s="87">
        <v>0</v>
      </c>
      <c r="J219" s="87">
        <v>0</v>
      </c>
      <c r="K219" s="87">
        <v>0</v>
      </c>
      <c r="L219" s="87">
        <v>0</v>
      </c>
      <c r="M219" s="93">
        <v>4</v>
      </c>
      <c r="N219" s="93">
        <v>1</v>
      </c>
      <c r="O219" s="93">
        <v>3</v>
      </c>
      <c r="P219" s="88">
        <v>4</v>
      </c>
      <c r="Q219" s="88">
        <v>4</v>
      </c>
      <c r="R219" s="89">
        <v>5</v>
      </c>
      <c r="S219" s="89">
        <v>4</v>
      </c>
      <c r="T219" s="89">
        <v>4</v>
      </c>
      <c r="U219" s="89">
        <v>5</v>
      </c>
      <c r="V219" s="89">
        <v>4</v>
      </c>
      <c r="W219" s="90">
        <v>3</v>
      </c>
      <c r="X219" s="90">
        <v>3</v>
      </c>
      <c r="Y219" s="147">
        <v>4</v>
      </c>
      <c r="Z219" s="147">
        <v>4</v>
      </c>
      <c r="AA219" s="91">
        <v>4</v>
      </c>
      <c r="AB219" s="91">
        <v>4</v>
      </c>
      <c r="AC219" s="105">
        <v>3</v>
      </c>
      <c r="AD219" s="105">
        <v>3</v>
      </c>
      <c r="AE219" s="105">
        <v>3</v>
      </c>
    </row>
    <row r="220" spans="1:31" s="87" customFormat="1">
      <c r="A220" s="87">
        <v>219</v>
      </c>
      <c r="B220" s="87" t="s">
        <v>50</v>
      </c>
      <c r="C220" s="87" t="s">
        <v>204</v>
      </c>
      <c r="D220" s="87">
        <v>1</v>
      </c>
      <c r="E220" s="87">
        <v>1</v>
      </c>
      <c r="F220" s="87">
        <v>0</v>
      </c>
      <c r="G220" s="87">
        <v>0</v>
      </c>
      <c r="H220" s="87">
        <v>0</v>
      </c>
      <c r="I220" s="87">
        <v>0</v>
      </c>
      <c r="J220" s="87">
        <v>0</v>
      </c>
      <c r="K220" s="87">
        <v>0</v>
      </c>
      <c r="L220" s="87">
        <v>0</v>
      </c>
      <c r="M220" s="93">
        <v>3</v>
      </c>
      <c r="N220" s="93">
        <v>3</v>
      </c>
      <c r="O220" s="93">
        <v>5</v>
      </c>
      <c r="P220" s="88">
        <v>5</v>
      </c>
      <c r="Q220" s="88">
        <v>5</v>
      </c>
      <c r="R220" s="89">
        <v>3</v>
      </c>
      <c r="S220" s="89">
        <v>3</v>
      </c>
      <c r="T220" s="89">
        <v>5</v>
      </c>
      <c r="U220" s="89">
        <v>5</v>
      </c>
      <c r="V220" s="89">
        <v>5</v>
      </c>
      <c r="W220" s="90">
        <v>4</v>
      </c>
      <c r="X220" s="90">
        <v>4</v>
      </c>
      <c r="Y220" s="147">
        <v>5</v>
      </c>
      <c r="Z220" s="147">
        <v>5</v>
      </c>
      <c r="AA220" s="91">
        <v>5</v>
      </c>
      <c r="AB220" s="91">
        <v>5</v>
      </c>
      <c r="AC220" s="105">
        <v>5</v>
      </c>
      <c r="AD220" s="105">
        <v>5</v>
      </c>
      <c r="AE220" s="105">
        <v>5</v>
      </c>
    </row>
    <row r="221" spans="1:31" s="87" customFormat="1">
      <c r="A221" s="87">
        <v>220</v>
      </c>
      <c r="B221" s="87" t="s">
        <v>8</v>
      </c>
      <c r="C221" s="87" t="s">
        <v>75</v>
      </c>
      <c r="D221" s="87">
        <v>1</v>
      </c>
      <c r="E221" s="87">
        <v>1</v>
      </c>
      <c r="F221" s="87">
        <v>0</v>
      </c>
      <c r="G221" s="87">
        <v>0</v>
      </c>
      <c r="H221" s="87">
        <v>0</v>
      </c>
      <c r="I221" s="87">
        <v>0</v>
      </c>
      <c r="J221" s="87">
        <v>0</v>
      </c>
      <c r="K221" s="87">
        <v>1</v>
      </c>
      <c r="L221" s="87">
        <v>0</v>
      </c>
      <c r="M221" s="93">
        <v>4</v>
      </c>
      <c r="N221" s="93">
        <v>4</v>
      </c>
      <c r="O221" s="93">
        <v>4</v>
      </c>
      <c r="P221" s="88">
        <v>5</v>
      </c>
      <c r="Q221" s="88">
        <v>5</v>
      </c>
      <c r="R221" s="89">
        <v>4</v>
      </c>
      <c r="S221" s="89">
        <v>3</v>
      </c>
      <c r="T221" s="89">
        <v>4</v>
      </c>
      <c r="U221" s="89">
        <v>4</v>
      </c>
      <c r="V221" s="89">
        <v>4</v>
      </c>
      <c r="W221" s="90">
        <v>4</v>
      </c>
      <c r="X221" s="90">
        <v>4</v>
      </c>
      <c r="Y221" s="147">
        <v>4</v>
      </c>
      <c r="Z221" s="147">
        <v>4</v>
      </c>
      <c r="AA221" s="91">
        <v>4</v>
      </c>
      <c r="AB221" s="91">
        <v>4</v>
      </c>
      <c r="AC221" s="105">
        <v>4</v>
      </c>
      <c r="AD221" s="105">
        <v>4</v>
      </c>
      <c r="AE221" s="105">
        <v>4</v>
      </c>
    </row>
    <row r="222" spans="1:31" s="87" customFormat="1">
      <c r="A222" s="87">
        <v>221</v>
      </c>
      <c r="B222" s="87" t="s">
        <v>8</v>
      </c>
      <c r="C222" s="87" t="s">
        <v>75</v>
      </c>
      <c r="D222" s="87">
        <v>1</v>
      </c>
      <c r="E222" s="87">
        <v>0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93">
        <v>4</v>
      </c>
      <c r="N222" s="93">
        <v>4</v>
      </c>
      <c r="O222" s="93">
        <v>4</v>
      </c>
      <c r="P222" s="88">
        <v>4</v>
      </c>
      <c r="Q222" s="88">
        <v>4</v>
      </c>
      <c r="R222" s="89">
        <v>4</v>
      </c>
      <c r="S222" s="89">
        <v>4</v>
      </c>
      <c r="T222" s="89">
        <v>4</v>
      </c>
      <c r="U222" s="89">
        <v>4</v>
      </c>
      <c r="V222" s="89">
        <v>4</v>
      </c>
      <c r="W222" s="90">
        <v>4</v>
      </c>
      <c r="X222" s="90">
        <v>4</v>
      </c>
      <c r="Y222" s="147">
        <v>5</v>
      </c>
      <c r="Z222" s="147">
        <v>5</v>
      </c>
      <c r="AA222" s="91">
        <v>4</v>
      </c>
      <c r="AB222" s="91">
        <v>4</v>
      </c>
      <c r="AC222" s="105">
        <v>4</v>
      </c>
      <c r="AD222" s="105">
        <v>4</v>
      </c>
      <c r="AE222" s="105">
        <v>4</v>
      </c>
    </row>
    <row r="223" spans="1:31" s="87" customFormat="1">
      <c r="A223" s="87">
        <v>222</v>
      </c>
      <c r="B223" s="87" t="s">
        <v>8</v>
      </c>
      <c r="C223" s="87" t="s">
        <v>75</v>
      </c>
      <c r="D223" s="87">
        <v>0</v>
      </c>
      <c r="E223" s="87">
        <v>1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93">
        <v>4</v>
      </c>
      <c r="N223" s="93">
        <v>4</v>
      </c>
      <c r="O223" s="93">
        <v>4</v>
      </c>
      <c r="P223" s="88">
        <v>5</v>
      </c>
      <c r="Q223" s="88">
        <v>5</v>
      </c>
      <c r="R223" s="89">
        <v>5</v>
      </c>
      <c r="S223" s="89">
        <v>5</v>
      </c>
      <c r="T223" s="89">
        <v>5</v>
      </c>
      <c r="U223" s="89">
        <v>5</v>
      </c>
      <c r="V223" s="89">
        <v>5</v>
      </c>
      <c r="W223" s="90">
        <v>3</v>
      </c>
      <c r="X223" s="90">
        <v>3</v>
      </c>
      <c r="Y223" s="147">
        <v>4</v>
      </c>
      <c r="Z223" s="147">
        <v>4</v>
      </c>
      <c r="AA223" s="91">
        <v>4</v>
      </c>
      <c r="AB223" s="91">
        <v>5</v>
      </c>
      <c r="AC223" s="105">
        <v>5</v>
      </c>
      <c r="AD223" s="105">
        <v>5</v>
      </c>
      <c r="AE223" s="105">
        <v>5</v>
      </c>
    </row>
    <row r="224" spans="1:31" s="87" customFormat="1">
      <c r="A224" s="87">
        <v>223</v>
      </c>
      <c r="B224" s="87" t="s">
        <v>8</v>
      </c>
      <c r="C224" s="87" t="s">
        <v>54</v>
      </c>
      <c r="D224" s="87">
        <v>0</v>
      </c>
      <c r="E224" s="87">
        <v>0</v>
      </c>
      <c r="F224" s="87">
        <v>0</v>
      </c>
      <c r="G224" s="87">
        <v>0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93">
        <v>5</v>
      </c>
      <c r="N224" s="93">
        <v>5</v>
      </c>
      <c r="O224" s="93">
        <v>5</v>
      </c>
      <c r="P224" s="88">
        <v>5</v>
      </c>
      <c r="Q224" s="88">
        <v>5</v>
      </c>
      <c r="R224" s="89">
        <v>5</v>
      </c>
      <c r="S224" s="89">
        <v>5</v>
      </c>
      <c r="T224" s="89">
        <v>5</v>
      </c>
      <c r="U224" s="89">
        <v>5</v>
      </c>
      <c r="V224" s="89">
        <v>5</v>
      </c>
      <c r="W224" s="90">
        <v>2</v>
      </c>
      <c r="X224" s="90">
        <v>2</v>
      </c>
      <c r="Y224" s="147">
        <v>4</v>
      </c>
      <c r="Z224" s="147">
        <v>4</v>
      </c>
      <c r="AA224" s="91">
        <v>4</v>
      </c>
      <c r="AB224" s="91">
        <v>5</v>
      </c>
      <c r="AC224" s="105">
        <v>4</v>
      </c>
      <c r="AD224" s="105">
        <v>4</v>
      </c>
      <c r="AE224" s="105">
        <v>5</v>
      </c>
    </row>
    <row r="225" spans="1:31" s="87" customFormat="1" ht="48">
      <c r="A225" s="87">
        <v>224</v>
      </c>
      <c r="B225" s="87" t="s">
        <v>8</v>
      </c>
      <c r="C225" s="87" t="s">
        <v>126</v>
      </c>
      <c r="D225" s="87">
        <v>0</v>
      </c>
      <c r="E225" s="87">
        <v>0</v>
      </c>
      <c r="F225" s="87">
        <v>0</v>
      </c>
      <c r="G225" s="87">
        <v>0</v>
      </c>
      <c r="H225" s="87">
        <v>0</v>
      </c>
      <c r="I225" s="87">
        <v>0</v>
      </c>
      <c r="J225" s="87">
        <v>0</v>
      </c>
      <c r="K225" s="87">
        <v>0</v>
      </c>
      <c r="L225" s="87">
        <v>0</v>
      </c>
      <c r="M225" s="93">
        <v>4</v>
      </c>
      <c r="N225" s="93">
        <v>4</v>
      </c>
      <c r="O225" s="93">
        <v>4</v>
      </c>
      <c r="P225" s="88">
        <v>2</v>
      </c>
      <c r="Q225" s="88">
        <v>3</v>
      </c>
      <c r="R225" s="89">
        <v>3</v>
      </c>
      <c r="S225" s="89">
        <v>4</v>
      </c>
      <c r="T225" s="89">
        <v>4</v>
      </c>
      <c r="U225" s="89">
        <v>4</v>
      </c>
      <c r="V225" s="89">
        <v>4</v>
      </c>
      <c r="W225" s="90">
        <v>2</v>
      </c>
      <c r="X225" s="90">
        <v>2</v>
      </c>
      <c r="Y225" s="147">
        <v>4</v>
      </c>
      <c r="Z225" s="147">
        <v>4</v>
      </c>
      <c r="AA225" s="91">
        <v>4</v>
      </c>
      <c r="AB225" s="91">
        <v>3</v>
      </c>
      <c r="AC225" s="105">
        <v>3</v>
      </c>
      <c r="AD225" s="105">
        <v>4</v>
      </c>
      <c r="AE225" s="105">
        <v>4</v>
      </c>
    </row>
    <row r="226" spans="1:31" s="87" customFormat="1" ht="48">
      <c r="A226" s="87">
        <v>225</v>
      </c>
      <c r="B226" s="87" t="s">
        <v>8</v>
      </c>
      <c r="C226" s="87" t="s">
        <v>126</v>
      </c>
      <c r="D226" s="87">
        <v>0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93">
        <v>4</v>
      </c>
      <c r="N226" s="93">
        <v>5</v>
      </c>
      <c r="O226" s="93">
        <v>5</v>
      </c>
      <c r="P226" s="88">
        <v>5</v>
      </c>
      <c r="Q226" s="88">
        <v>5</v>
      </c>
      <c r="R226" s="89">
        <v>4</v>
      </c>
      <c r="S226" s="89">
        <v>4</v>
      </c>
      <c r="T226" s="89">
        <v>4</v>
      </c>
      <c r="U226" s="89">
        <v>4</v>
      </c>
      <c r="V226" s="89">
        <v>4</v>
      </c>
      <c r="W226" s="90">
        <v>4</v>
      </c>
      <c r="X226" s="90">
        <v>4</v>
      </c>
      <c r="Y226" s="147">
        <v>4</v>
      </c>
      <c r="Z226" s="147">
        <v>4</v>
      </c>
      <c r="AA226" s="91">
        <v>5</v>
      </c>
      <c r="AB226" s="91">
        <v>5</v>
      </c>
      <c r="AC226" s="105">
        <v>4</v>
      </c>
      <c r="AD226" s="105">
        <v>4</v>
      </c>
      <c r="AE226" s="105">
        <v>5</v>
      </c>
    </row>
    <row r="227" spans="1:31" s="87" customFormat="1" ht="48">
      <c r="A227" s="87">
        <v>226</v>
      </c>
      <c r="B227" s="87" t="s">
        <v>8</v>
      </c>
      <c r="C227" s="87" t="s">
        <v>126</v>
      </c>
      <c r="D227" s="87">
        <v>1</v>
      </c>
      <c r="E227" s="87">
        <v>0</v>
      </c>
      <c r="F227" s="87">
        <v>0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93">
        <v>5</v>
      </c>
      <c r="N227" s="93">
        <v>5</v>
      </c>
      <c r="O227" s="93">
        <v>5</v>
      </c>
      <c r="P227" s="88">
        <v>5</v>
      </c>
      <c r="Q227" s="88">
        <v>5</v>
      </c>
      <c r="R227" s="89">
        <v>5</v>
      </c>
      <c r="S227" s="89">
        <v>5</v>
      </c>
      <c r="T227" s="89">
        <v>5</v>
      </c>
      <c r="U227" s="89">
        <v>5</v>
      </c>
      <c r="V227" s="89">
        <v>5</v>
      </c>
      <c r="W227" s="90">
        <v>5</v>
      </c>
      <c r="X227" s="90">
        <v>5</v>
      </c>
      <c r="Y227" s="147">
        <v>5</v>
      </c>
      <c r="Z227" s="147">
        <v>5</v>
      </c>
      <c r="AA227" s="91">
        <v>5</v>
      </c>
      <c r="AB227" s="91">
        <v>5</v>
      </c>
      <c r="AC227" s="105">
        <v>5</v>
      </c>
      <c r="AD227" s="105">
        <v>5</v>
      </c>
      <c r="AE227" s="105">
        <v>5</v>
      </c>
    </row>
    <row r="228" spans="1:31" s="87" customFormat="1">
      <c r="A228" s="87">
        <v>227</v>
      </c>
      <c r="B228" s="87" t="s">
        <v>8</v>
      </c>
      <c r="C228" s="87" t="s">
        <v>9</v>
      </c>
      <c r="D228" s="87">
        <v>1</v>
      </c>
      <c r="E228" s="87">
        <v>0</v>
      </c>
      <c r="F228" s="87">
        <v>0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93">
        <v>4</v>
      </c>
      <c r="N228" s="93">
        <v>2</v>
      </c>
      <c r="O228" s="93">
        <v>4</v>
      </c>
      <c r="P228" s="88">
        <v>5</v>
      </c>
      <c r="Q228" s="88">
        <v>4</v>
      </c>
      <c r="R228" s="89">
        <v>5</v>
      </c>
      <c r="S228" s="89">
        <v>5</v>
      </c>
      <c r="T228" s="89">
        <v>3</v>
      </c>
      <c r="U228" s="89">
        <v>4</v>
      </c>
      <c r="V228" s="89">
        <v>4</v>
      </c>
      <c r="W228" s="90">
        <v>3</v>
      </c>
      <c r="X228" s="90">
        <v>3</v>
      </c>
      <c r="Y228" s="147">
        <v>4</v>
      </c>
      <c r="Z228" s="147">
        <v>4</v>
      </c>
      <c r="AA228" s="91">
        <v>5</v>
      </c>
      <c r="AB228" s="91">
        <v>5</v>
      </c>
      <c r="AC228" s="105">
        <v>4</v>
      </c>
      <c r="AD228" s="105">
        <v>4</v>
      </c>
      <c r="AE228" s="105">
        <v>5</v>
      </c>
    </row>
    <row r="229" spans="1:31" s="87" customFormat="1">
      <c r="A229" s="87">
        <v>228</v>
      </c>
      <c r="B229" s="87" t="s">
        <v>8</v>
      </c>
      <c r="C229" s="87" t="s">
        <v>9</v>
      </c>
      <c r="D229" s="87">
        <v>1</v>
      </c>
      <c r="E229" s="87">
        <v>1</v>
      </c>
      <c r="F229" s="87">
        <v>0</v>
      </c>
      <c r="G229" s="87">
        <v>1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93">
        <v>4</v>
      </c>
      <c r="N229" s="93">
        <v>4</v>
      </c>
      <c r="O229" s="93">
        <v>4</v>
      </c>
      <c r="P229" s="88">
        <v>4</v>
      </c>
      <c r="Q229" s="88">
        <v>4</v>
      </c>
      <c r="R229" s="89">
        <v>4</v>
      </c>
      <c r="S229" s="89">
        <v>4</v>
      </c>
      <c r="T229" s="89">
        <v>4</v>
      </c>
      <c r="U229" s="89">
        <v>4</v>
      </c>
      <c r="V229" s="89">
        <v>4</v>
      </c>
      <c r="W229" s="90">
        <v>4</v>
      </c>
      <c r="X229" s="90">
        <v>4</v>
      </c>
      <c r="Y229" s="147">
        <v>4</v>
      </c>
      <c r="Z229" s="147">
        <v>4</v>
      </c>
      <c r="AA229" s="91">
        <v>4</v>
      </c>
      <c r="AB229" s="91">
        <v>4</v>
      </c>
      <c r="AC229" s="105">
        <v>4</v>
      </c>
      <c r="AD229" s="105">
        <v>4</v>
      </c>
      <c r="AE229" s="105">
        <v>4</v>
      </c>
    </row>
    <row r="230" spans="1:31" s="87" customFormat="1">
      <c r="A230" s="87">
        <v>229</v>
      </c>
      <c r="B230" s="87" t="s">
        <v>8</v>
      </c>
      <c r="C230" s="87" t="s">
        <v>204</v>
      </c>
      <c r="D230" s="87">
        <v>1</v>
      </c>
      <c r="E230" s="87">
        <v>1</v>
      </c>
      <c r="F230" s="87">
        <v>0</v>
      </c>
      <c r="G230" s="87">
        <v>0</v>
      </c>
      <c r="H230" s="87">
        <v>0</v>
      </c>
      <c r="I230" s="87">
        <v>0</v>
      </c>
      <c r="J230" s="87">
        <v>0</v>
      </c>
      <c r="K230" s="87">
        <v>0</v>
      </c>
      <c r="L230" s="87">
        <v>0</v>
      </c>
      <c r="M230" s="93">
        <v>5</v>
      </c>
      <c r="N230" s="93">
        <v>5</v>
      </c>
      <c r="O230" s="93">
        <v>4</v>
      </c>
      <c r="P230" s="88">
        <v>4</v>
      </c>
      <c r="Q230" s="88">
        <v>4</v>
      </c>
      <c r="R230" s="89">
        <v>4</v>
      </c>
      <c r="S230" s="89">
        <v>4</v>
      </c>
      <c r="T230" s="89">
        <v>4</v>
      </c>
      <c r="U230" s="89">
        <v>3</v>
      </c>
      <c r="V230" s="89">
        <v>3</v>
      </c>
      <c r="W230" s="90">
        <v>5</v>
      </c>
      <c r="X230" s="90">
        <v>5</v>
      </c>
      <c r="Y230" s="147">
        <v>5</v>
      </c>
      <c r="Z230" s="147">
        <v>5</v>
      </c>
      <c r="AA230" s="91">
        <v>5</v>
      </c>
      <c r="AB230" s="91">
        <v>5</v>
      </c>
      <c r="AC230" s="105">
        <v>5</v>
      </c>
      <c r="AD230" s="105">
        <v>5</v>
      </c>
      <c r="AE230" s="105">
        <v>5</v>
      </c>
    </row>
    <row r="231" spans="1:31" s="87" customFormat="1">
      <c r="A231" s="87">
        <v>230</v>
      </c>
      <c r="B231" s="87" t="s">
        <v>50</v>
      </c>
      <c r="C231" s="87" t="s">
        <v>69</v>
      </c>
      <c r="D231" s="87">
        <v>1</v>
      </c>
      <c r="E231" s="87">
        <v>0</v>
      </c>
      <c r="F231" s="87">
        <v>0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93">
        <v>4</v>
      </c>
      <c r="N231" s="93">
        <v>2</v>
      </c>
      <c r="O231" s="93">
        <v>4</v>
      </c>
      <c r="P231" s="88">
        <v>4</v>
      </c>
      <c r="Q231" s="88">
        <v>4</v>
      </c>
      <c r="R231" s="89">
        <v>4</v>
      </c>
      <c r="S231" s="89">
        <v>2</v>
      </c>
      <c r="T231" s="89">
        <v>4</v>
      </c>
      <c r="U231" s="89">
        <v>4</v>
      </c>
      <c r="V231" s="89">
        <v>3</v>
      </c>
      <c r="W231" s="90">
        <v>2</v>
      </c>
      <c r="X231" s="90">
        <v>2</v>
      </c>
      <c r="Y231" s="147">
        <v>3</v>
      </c>
      <c r="Z231" s="147">
        <v>3</v>
      </c>
      <c r="AA231" s="91">
        <v>4</v>
      </c>
      <c r="AB231" s="91">
        <v>4</v>
      </c>
      <c r="AC231" s="105">
        <v>4</v>
      </c>
      <c r="AD231" s="105">
        <v>4</v>
      </c>
      <c r="AE231" s="105">
        <v>4</v>
      </c>
    </row>
    <row r="232" spans="1:31" s="87" customFormat="1">
      <c r="A232" s="87">
        <v>231</v>
      </c>
      <c r="B232" s="87" t="s">
        <v>50</v>
      </c>
      <c r="C232" s="87" t="s">
        <v>69</v>
      </c>
      <c r="D232" s="87">
        <v>1</v>
      </c>
      <c r="E232" s="87">
        <v>1</v>
      </c>
      <c r="F232" s="87">
        <v>1</v>
      </c>
      <c r="G232" s="87">
        <v>1</v>
      </c>
      <c r="H232" s="87">
        <v>1</v>
      </c>
      <c r="I232" s="87">
        <v>1</v>
      </c>
      <c r="J232" s="87">
        <v>0</v>
      </c>
      <c r="K232" s="87">
        <v>0</v>
      </c>
      <c r="L232" s="87">
        <v>0</v>
      </c>
      <c r="M232" s="93">
        <v>5</v>
      </c>
      <c r="N232" s="93">
        <v>5</v>
      </c>
      <c r="O232" s="93">
        <v>3</v>
      </c>
      <c r="P232" s="88">
        <v>5</v>
      </c>
      <c r="Q232" s="88">
        <v>4</v>
      </c>
      <c r="R232" s="89">
        <v>5</v>
      </c>
      <c r="S232" s="89">
        <v>3</v>
      </c>
      <c r="T232" s="89">
        <v>4</v>
      </c>
      <c r="U232" s="89">
        <v>4</v>
      </c>
      <c r="V232" s="89">
        <v>3</v>
      </c>
      <c r="W232" s="90">
        <v>2</v>
      </c>
      <c r="X232" s="90">
        <v>2</v>
      </c>
      <c r="Y232" s="147">
        <v>4</v>
      </c>
      <c r="Z232" s="147">
        <v>4</v>
      </c>
      <c r="AA232" s="91">
        <v>4</v>
      </c>
      <c r="AB232" s="91">
        <v>4</v>
      </c>
      <c r="AC232" s="105">
        <v>4</v>
      </c>
      <c r="AD232" s="105">
        <v>4</v>
      </c>
      <c r="AE232" s="105">
        <v>4</v>
      </c>
    </row>
    <row r="233" spans="1:31" s="87" customFormat="1">
      <c r="A233" s="87">
        <v>232</v>
      </c>
      <c r="B233" s="87" t="s">
        <v>50</v>
      </c>
      <c r="C233" s="87" t="s">
        <v>69</v>
      </c>
      <c r="D233" s="87">
        <v>1</v>
      </c>
      <c r="E233" s="87">
        <v>0</v>
      </c>
      <c r="F233" s="87">
        <v>1</v>
      </c>
      <c r="G233" s="87">
        <v>1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93">
        <v>5</v>
      </c>
      <c r="N233" s="93">
        <v>4</v>
      </c>
      <c r="O233" s="93">
        <v>5</v>
      </c>
      <c r="P233" s="88">
        <v>5</v>
      </c>
      <c r="Q233" s="88">
        <v>5</v>
      </c>
      <c r="R233" s="89">
        <v>3</v>
      </c>
      <c r="S233" s="89">
        <v>3</v>
      </c>
      <c r="T233" s="89">
        <v>4</v>
      </c>
      <c r="U233" s="89">
        <v>5</v>
      </c>
      <c r="V233" s="89">
        <v>4</v>
      </c>
      <c r="W233" s="90">
        <v>5</v>
      </c>
      <c r="X233" s="90">
        <v>5</v>
      </c>
      <c r="Y233" s="147">
        <v>5</v>
      </c>
      <c r="Z233" s="147">
        <v>5</v>
      </c>
      <c r="AA233" s="91">
        <v>5</v>
      </c>
      <c r="AB233" s="91">
        <v>5</v>
      </c>
      <c r="AC233" s="105">
        <v>5</v>
      </c>
      <c r="AD233" s="105">
        <v>5</v>
      </c>
      <c r="AE233" s="105">
        <v>5</v>
      </c>
    </row>
    <row r="234" spans="1:31" s="87" customFormat="1">
      <c r="A234" s="87">
        <v>233</v>
      </c>
      <c r="B234" s="87" t="s">
        <v>50</v>
      </c>
      <c r="C234" s="87" t="s">
        <v>54</v>
      </c>
      <c r="D234" s="87">
        <v>1</v>
      </c>
      <c r="E234" s="87">
        <v>0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93">
        <v>3</v>
      </c>
      <c r="N234" s="93">
        <v>3</v>
      </c>
      <c r="O234" s="93">
        <v>5</v>
      </c>
      <c r="P234" s="88">
        <v>4</v>
      </c>
      <c r="Q234" s="88">
        <v>4</v>
      </c>
      <c r="R234" s="89">
        <v>4</v>
      </c>
      <c r="S234" s="89">
        <v>3</v>
      </c>
      <c r="T234" s="89">
        <v>4</v>
      </c>
      <c r="U234" s="89">
        <v>4</v>
      </c>
      <c r="V234" s="89">
        <v>4</v>
      </c>
      <c r="W234" s="90">
        <v>3</v>
      </c>
      <c r="X234" s="90">
        <v>3</v>
      </c>
      <c r="Y234" s="147">
        <v>4</v>
      </c>
      <c r="Z234" s="147">
        <v>4</v>
      </c>
      <c r="AA234" s="91">
        <v>5</v>
      </c>
      <c r="AB234" s="91">
        <v>5</v>
      </c>
      <c r="AC234" s="105">
        <v>4</v>
      </c>
      <c r="AD234" s="105">
        <v>4</v>
      </c>
      <c r="AE234" s="105">
        <v>4</v>
      </c>
    </row>
    <row r="235" spans="1:31" s="87" customFormat="1">
      <c r="A235" s="87">
        <v>234</v>
      </c>
      <c r="B235" s="87" t="s">
        <v>50</v>
      </c>
      <c r="C235" s="87" t="s">
        <v>54</v>
      </c>
      <c r="D235" s="87">
        <v>1</v>
      </c>
      <c r="E235" s="87">
        <v>1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87">
        <v>0</v>
      </c>
      <c r="L235" s="87">
        <v>0</v>
      </c>
      <c r="M235" s="93">
        <v>2</v>
      </c>
      <c r="N235" s="93">
        <v>3</v>
      </c>
      <c r="O235" s="93">
        <v>4</v>
      </c>
      <c r="P235" s="88">
        <v>4</v>
      </c>
      <c r="Q235" s="88">
        <v>4</v>
      </c>
      <c r="R235" s="89">
        <v>3</v>
      </c>
      <c r="S235" s="89">
        <v>4</v>
      </c>
      <c r="T235" s="89">
        <v>4</v>
      </c>
      <c r="U235" s="89">
        <v>4</v>
      </c>
      <c r="V235" s="89">
        <v>4</v>
      </c>
      <c r="W235" s="90">
        <v>3</v>
      </c>
      <c r="X235" s="90">
        <v>3</v>
      </c>
      <c r="Y235" s="147">
        <v>4</v>
      </c>
      <c r="Z235" s="147">
        <v>4</v>
      </c>
      <c r="AA235" s="91">
        <v>4</v>
      </c>
      <c r="AB235" s="91">
        <v>4</v>
      </c>
      <c r="AC235" s="105">
        <v>4</v>
      </c>
      <c r="AD235" s="105">
        <v>4</v>
      </c>
      <c r="AE235" s="105">
        <v>4</v>
      </c>
    </row>
    <row r="236" spans="1:31" s="87" customFormat="1">
      <c r="A236" s="87">
        <v>235</v>
      </c>
      <c r="B236" s="87" t="s">
        <v>8</v>
      </c>
      <c r="C236" s="87" t="s">
        <v>205</v>
      </c>
      <c r="D236" s="87">
        <v>1</v>
      </c>
      <c r="E236" s="87">
        <v>0</v>
      </c>
      <c r="F236" s="87">
        <v>0</v>
      </c>
      <c r="G236" s="87">
        <v>0</v>
      </c>
      <c r="H236" s="87">
        <v>0</v>
      </c>
      <c r="I236" s="87">
        <v>0</v>
      </c>
      <c r="J236" s="87">
        <v>0</v>
      </c>
      <c r="K236" s="87">
        <v>0</v>
      </c>
      <c r="L236" s="87">
        <v>0</v>
      </c>
      <c r="M236" s="93">
        <v>4</v>
      </c>
      <c r="N236" s="93">
        <v>3</v>
      </c>
      <c r="O236" s="93">
        <v>4</v>
      </c>
      <c r="P236" s="88">
        <v>4</v>
      </c>
      <c r="Q236" s="88">
        <v>4</v>
      </c>
      <c r="R236" s="89">
        <v>3</v>
      </c>
      <c r="S236" s="89">
        <v>4</v>
      </c>
      <c r="T236" s="89">
        <v>4</v>
      </c>
      <c r="U236" s="89">
        <v>4</v>
      </c>
      <c r="V236" s="89">
        <v>4</v>
      </c>
      <c r="W236" s="90">
        <v>2</v>
      </c>
      <c r="X236" s="90">
        <v>2</v>
      </c>
      <c r="Y236" s="147">
        <v>4</v>
      </c>
      <c r="Z236" s="147">
        <v>4</v>
      </c>
      <c r="AA236" s="91">
        <v>4</v>
      </c>
      <c r="AB236" s="91">
        <v>4</v>
      </c>
      <c r="AC236" s="105">
        <v>3</v>
      </c>
      <c r="AD236" s="105">
        <v>3</v>
      </c>
      <c r="AE236" s="105">
        <v>3</v>
      </c>
    </row>
    <row r="237" spans="1:31" s="87" customFormat="1">
      <c r="A237" s="87">
        <v>236</v>
      </c>
      <c r="B237" s="87" t="s">
        <v>8</v>
      </c>
      <c r="C237" s="87" t="s">
        <v>125</v>
      </c>
      <c r="D237" s="87">
        <v>0</v>
      </c>
      <c r="E237" s="87">
        <v>0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87">
        <v>0</v>
      </c>
      <c r="L237" s="87">
        <v>0</v>
      </c>
      <c r="M237" s="93">
        <v>4</v>
      </c>
      <c r="N237" s="93">
        <v>4</v>
      </c>
      <c r="O237" s="93">
        <v>4</v>
      </c>
      <c r="P237" s="88">
        <v>4</v>
      </c>
      <c r="Q237" s="88">
        <v>4</v>
      </c>
      <c r="R237" s="89">
        <v>4</v>
      </c>
      <c r="S237" s="89">
        <v>4</v>
      </c>
      <c r="T237" s="89">
        <v>4</v>
      </c>
      <c r="U237" s="89">
        <v>4</v>
      </c>
      <c r="V237" s="89">
        <v>4</v>
      </c>
      <c r="W237" s="90">
        <v>4</v>
      </c>
      <c r="X237" s="90">
        <v>4</v>
      </c>
      <c r="Y237" s="147">
        <v>4</v>
      </c>
      <c r="Z237" s="147">
        <v>4</v>
      </c>
      <c r="AA237" s="91">
        <v>4</v>
      </c>
      <c r="AB237" s="91">
        <v>4</v>
      </c>
      <c r="AC237" s="105">
        <v>4</v>
      </c>
      <c r="AD237" s="105">
        <v>4</v>
      </c>
      <c r="AE237" s="105">
        <v>4</v>
      </c>
    </row>
    <row r="238" spans="1:31" s="87" customFormat="1">
      <c r="A238" s="87">
        <v>237</v>
      </c>
      <c r="B238" s="87" t="s">
        <v>8</v>
      </c>
      <c r="C238" s="87" t="s">
        <v>125</v>
      </c>
      <c r="D238" s="87"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93">
        <v>4</v>
      </c>
      <c r="N238" s="93">
        <v>3</v>
      </c>
      <c r="O238" s="93">
        <v>4</v>
      </c>
      <c r="P238" s="88">
        <v>3</v>
      </c>
      <c r="Q238" s="88">
        <v>3</v>
      </c>
      <c r="R238" s="89">
        <v>3</v>
      </c>
      <c r="S238" s="89">
        <v>3</v>
      </c>
      <c r="T238" s="89">
        <v>4</v>
      </c>
      <c r="U238" s="89">
        <v>4</v>
      </c>
      <c r="V238" s="89">
        <v>4</v>
      </c>
      <c r="W238" s="90">
        <v>4</v>
      </c>
      <c r="X238" s="90">
        <v>4</v>
      </c>
      <c r="Y238" s="147">
        <v>4</v>
      </c>
      <c r="Z238" s="147">
        <v>4</v>
      </c>
      <c r="AA238" s="91">
        <v>4</v>
      </c>
      <c r="AB238" s="91">
        <v>4</v>
      </c>
      <c r="AC238" s="105">
        <v>4</v>
      </c>
      <c r="AD238" s="105">
        <v>4</v>
      </c>
      <c r="AE238" s="105">
        <v>4</v>
      </c>
    </row>
    <row r="239" spans="1:31" s="87" customFormat="1">
      <c r="A239" s="87">
        <v>238</v>
      </c>
      <c r="B239" s="87" t="s">
        <v>8</v>
      </c>
      <c r="C239" s="87" t="s">
        <v>205</v>
      </c>
      <c r="D239" s="87">
        <v>0</v>
      </c>
      <c r="E239" s="87">
        <v>1</v>
      </c>
      <c r="F239" s="87">
        <v>0</v>
      </c>
      <c r="G239" s="87">
        <v>1</v>
      </c>
      <c r="H239" s="87">
        <v>1</v>
      </c>
      <c r="I239" s="87">
        <v>0</v>
      </c>
      <c r="J239" s="87">
        <v>0</v>
      </c>
      <c r="K239" s="87">
        <v>0</v>
      </c>
      <c r="L239" s="87">
        <v>0</v>
      </c>
      <c r="M239" s="93">
        <v>5</v>
      </c>
      <c r="N239" s="93">
        <v>5</v>
      </c>
      <c r="O239" s="93">
        <v>5</v>
      </c>
      <c r="P239" s="88">
        <v>5</v>
      </c>
      <c r="Q239" s="88">
        <v>5</v>
      </c>
      <c r="R239" s="89">
        <v>5</v>
      </c>
      <c r="S239" s="89">
        <v>5</v>
      </c>
      <c r="T239" s="89">
        <v>5</v>
      </c>
      <c r="U239" s="89">
        <v>5</v>
      </c>
      <c r="V239" s="89">
        <v>5</v>
      </c>
      <c r="W239" s="90">
        <v>5</v>
      </c>
      <c r="X239" s="90">
        <v>5</v>
      </c>
      <c r="Y239" s="147">
        <v>5</v>
      </c>
      <c r="Z239" s="147">
        <v>5</v>
      </c>
      <c r="AA239" s="91">
        <v>5</v>
      </c>
      <c r="AB239" s="91">
        <v>5</v>
      </c>
      <c r="AC239" s="105">
        <v>5</v>
      </c>
      <c r="AD239" s="105">
        <v>5</v>
      </c>
      <c r="AE239" s="105">
        <v>5</v>
      </c>
    </row>
    <row r="240" spans="1:31" s="87" customFormat="1">
      <c r="A240" s="87">
        <v>239</v>
      </c>
      <c r="B240" s="87" t="s">
        <v>50</v>
      </c>
      <c r="C240" s="87" t="s">
        <v>67</v>
      </c>
      <c r="D240" s="87">
        <v>1</v>
      </c>
      <c r="E240" s="87">
        <v>0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1</v>
      </c>
      <c r="M240" s="93">
        <v>5</v>
      </c>
      <c r="N240" s="93">
        <v>3</v>
      </c>
      <c r="O240" s="93">
        <v>5</v>
      </c>
      <c r="P240" s="88">
        <v>5</v>
      </c>
      <c r="Q240" s="88">
        <v>5</v>
      </c>
      <c r="R240" s="89">
        <v>4</v>
      </c>
      <c r="S240" s="89">
        <v>3</v>
      </c>
      <c r="T240" s="89">
        <v>5</v>
      </c>
      <c r="U240" s="89">
        <v>5</v>
      </c>
      <c r="V240" s="89">
        <v>5</v>
      </c>
      <c r="W240" s="90">
        <v>3</v>
      </c>
      <c r="X240" s="90">
        <v>3</v>
      </c>
      <c r="Y240" s="147">
        <v>4</v>
      </c>
      <c r="Z240" s="147">
        <v>4</v>
      </c>
      <c r="AA240" s="91">
        <v>5</v>
      </c>
      <c r="AB240" s="91">
        <v>5</v>
      </c>
      <c r="AC240" s="105">
        <v>5</v>
      </c>
      <c r="AD240" s="105">
        <v>5</v>
      </c>
      <c r="AE240" s="105">
        <v>5</v>
      </c>
    </row>
    <row r="241" spans="1:31" s="87" customFormat="1">
      <c r="A241" s="87">
        <v>240</v>
      </c>
      <c r="B241" s="87" t="s">
        <v>8</v>
      </c>
      <c r="C241" s="87" t="s">
        <v>67</v>
      </c>
      <c r="D241" s="87">
        <v>1</v>
      </c>
      <c r="E241" s="87">
        <v>0</v>
      </c>
      <c r="F241" s="87">
        <v>1</v>
      </c>
      <c r="G241" s="87">
        <v>1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93">
        <v>5</v>
      </c>
      <c r="N241" s="93">
        <v>5</v>
      </c>
      <c r="O241" s="93">
        <v>4</v>
      </c>
      <c r="P241" s="88">
        <v>5</v>
      </c>
      <c r="Q241" s="88">
        <v>5</v>
      </c>
      <c r="R241" s="89">
        <v>4</v>
      </c>
      <c r="S241" s="89">
        <v>5</v>
      </c>
      <c r="T241" s="89">
        <v>5</v>
      </c>
      <c r="U241" s="89">
        <v>4</v>
      </c>
      <c r="V241" s="89">
        <v>5</v>
      </c>
      <c r="W241" s="90">
        <v>3</v>
      </c>
      <c r="X241" s="90">
        <v>3</v>
      </c>
      <c r="Y241" s="147">
        <v>5</v>
      </c>
      <c r="Z241" s="147">
        <v>5</v>
      </c>
      <c r="AA241" s="91">
        <v>5</v>
      </c>
      <c r="AB241" s="91">
        <v>5</v>
      </c>
      <c r="AC241" s="105">
        <v>5</v>
      </c>
      <c r="AD241" s="105">
        <v>5</v>
      </c>
      <c r="AE241" s="105">
        <v>5</v>
      </c>
    </row>
    <row r="242" spans="1:31" s="87" customFormat="1">
      <c r="A242" s="87">
        <v>241</v>
      </c>
      <c r="B242" s="87" t="s">
        <v>8</v>
      </c>
      <c r="C242" s="87" t="s">
        <v>205</v>
      </c>
      <c r="D242" s="87">
        <v>0</v>
      </c>
      <c r="E242" s="87">
        <v>0</v>
      </c>
      <c r="F242" s="87">
        <v>1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93">
        <v>5</v>
      </c>
      <c r="N242" s="93">
        <v>1</v>
      </c>
      <c r="O242" s="93">
        <v>4</v>
      </c>
      <c r="P242" s="88">
        <v>5</v>
      </c>
      <c r="Q242" s="88">
        <v>5</v>
      </c>
      <c r="R242" s="89">
        <v>4</v>
      </c>
      <c r="S242" s="89">
        <v>3</v>
      </c>
      <c r="T242" s="89">
        <v>5</v>
      </c>
      <c r="U242" s="89">
        <v>5</v>
      </c>
      <c r="V242" s="89">
        <v>5</v>
      </c>
      <c r="W242" s="90">
        <v>3</v>
      </c>
      <c r="X242" s="90">
        <v>3</v>
      </c>
      <c r="Y242" s="147">
        <v>4</v>
      </c>
      <c r="Z242" s="147">
        <v>4</v>
      </c>
      <c r="AA242" s="91">
        <v>5</v>
      </c>
      <c r="AB242" s="91">
        <v>5</v>
      </c>
      <c r="AC242" s="105">
        <v>4</v>
      </c>
      <c r="AD242" s="105">
        <v>3</v>
      </c>
      <c r="AE242" s="105">
        <v>4</v>
      </c>
    </row>
    <row r="243" spans="1:31" s="87" customFormat="1">
      <c r="A243" s="87">
        <v>242</v>
      </c>
      <c r="B243" s="87" t="s">
        <v>8</v>
      </c>
      <c r="C243" s="87" t="s">
        <v>200</v>
      </c>
      <c r="D243" s="87">
        <v>1</v>
      </c>
      <c r="E243" s="87">
        <v>0</v>
      </c>
      <c r="F243" s="87">
        <v>1</v>
      </c>
      <c r="G243" s="87">
        <v>1</v>
      </c>
      <c r="H243" s="87">
        <v>0</v>
      </c>
      <c r="I243" s="87">
        <v>0</v>
      </c>
      <c r="J243" s="87">
        <v>0</v>
      </c>
      <c r="K243" s="87">
        <v>0</v>
      </c>
      <c r="L243" s="87">
        <v>0</v>
      </c>
      <c r="M243" s="93">
        <v>5</v>
      </c>
      <c r="N243" s="93">
        <v>3</v>
      </c>
      <c r="O243" s="93">
        <v>5</v>
      </c>
      <c r="P243" s="88">
        <v>5</v>
      </c>
      <c r="Q243" s="88">
        <v>5</v>
      </c>
      <c r="R243" s="89">
        <v>5</v>
      </c>
      <c r="S243" s="89">
        <v>5</v>
      </c>
      <c r="T243" s="89">
        <v>5</v>
      </c>
      <c r="U243" s="89">
        <v>5</v>
      </c>
      <c r="V243" s="89">
        <v>5</v>
      </c>
      <c r="W243" s="90">
        <v>2</v>
      </c>
      <c r="X243" s="90">
        <v>2</v>
      </c>
      <c r="Y243" s="147">
        <v>5</v>
      </c>
      <c r="Z243" s="147">
        <v>5</v>
      </c>
      <c r="AA243" s="91">
        <v>5</v>
      </c>
      <c r="AB243" s="91">
        <v>5</v>
      </c>
      <c r="AC243" s="105">
        <v>5</v>
      </c>
      <c r="AD243" s="105">
        <v>5</v>
      </c>
      <c r="AE243" s="105">
        <v>5</v>
      </c>
    </row>
    <row r="244" spans="1:31" s="87" customFormat="1">
      <c r="A244" s="87">
        <v>243</v>
      </c>
      <c r="B244" s="87" t="s">
        <v>8</v>
      </c>
      <c r="C244" s="87" t="s">
        <v>53</v>
      </c>
      <c r="D244" s="87">
        <v>1</v>
      </c>
      <c r="E244" s="87">
        <v>0</v>
      </c>
      <c r="F244" s="87">
        <v>1</v>
      </c>
      <c r="G244" s="87">
        <v>0</v>
      </c>
      <c r="H244" s="87">
        <v>0</v>
      </c>
      <c r="I244" s="87">
        <v>0</v>
      </c>
      <c r="J244" s="87">
        <v>0</v>
      </c>
      <c r="K244" s="87">
        <v>0</v>
      </c>
      <c r="L244" s="87">
        <v>0</v>
      </c>
      <c r="M244" s="93">
        <v>3</v>
      </c>
      <c r="N244" s="93">
        <v>4</v>
      </c>
      <c r="O244" s="93">
        <v>4</v>
      </c>
      <c r="P244" s="88">
        <v>4</v>
      </c>
      <c r="Q244" s="88">
        <v>4</v>
      </c>
      <c r="R244" s="89">
        <v>4</v>
      </c>
      <c r="S244" s="89">
        <v>4</v>
      </c>
      <c r="T244" s="89">
        <v>4</v>
      </c>
      <c r="U244" s="89">
        <v>4</v>
      </c>
      <c r="V244" s="89">
        <v>4</v>
      </c>
      <c r="W244" s="90">
        <v>4</v>
      </c>
      <c r="X244" s="90">
        <v>4</v>
      </c>
      <c r="Y244" s="147">
        <v>4</v>
      </c>
      <c r="Z244" s="147">
        <v>5</v>
      </c>
      <c r="AA244" s="91">
        <v>4</v>
      </c>
      <c r="AB244" s="91">
        <v>4</v>
      </c>
      <c r="AC244" s="105">
        <v>4</v>
      </c>
      <c r="AD244" s="105">
        <v>4</v>
      </c>
      <c r="AE244" s="105">
        <v>4</v>
      </c>
    </row>
    <row r="245" spans="1:31" s="87" customFormat="1">
      <c r="A245" s="87">
        <v>244</v>
      </c>
      <c r="B245" s="87" t="s">
        <v>50</v>
      </c>
      <c r="C245" s="87" t="s">
        <v>73</v>
      </c>
      <c r="D245" s="87">
        <v>0</v>
      </c>
      <c r="E245" s="87">
        <v>0</v>
      </c>
      <c r="F245" s="87">
        <v>0</v>
      </c>
      <c r="G245" s="87">
        <v>0</v>
      </c>
      <c r="H245" s="87">
        <v>0</v>
      </c>
      <c r="I245" s="87">
        <v>1</v>
      </c>
      <c r="J245" s="87">
        <v>0</v>
      </c>
      <c r="K245" s="87">
        <v>0</v>
      </c>
      <c r="L245" s="87">
        <v>0</v>
      </c>
      <c r="M245" s="93">
        <v>4</v>
      </c>
      <c r="N245" s="93">
        <v>4</v>
      </c>
      <c r="O245" s="93">
        <v>4</v>
      </c>
      <c r="P245" s="88">
        <v>4</v>
      </c>
      <c r="Q245" s="88">
        <v>4</v>
      </c>
      <c r="R245" s="89">
        <v>4</v>
      </c>
      <c r="S245" s="89">
        <v>4</v>
      </c>
      <c r="T245" s="89">
        <v>4</v>
      </c>
      <c r="U245" s="89">
        <v>4</v>
      </c>
      <c r="V245" s="89">
        <v>4</v>
      </c>
      <c r="W245" s="90">
        <v>4</v>
      </c>
      <c r="X245" s="90">
        <v>4</v>
      </c>
      <c r="Y245" s="147">
        <v>4</v>
      </c>
      <c r="Z245" s="147">
        <v>4</v>
      </c>
      <c r="AA245" s="91">
        <v>4</v>
      </c>
      <c r="AB245" s="91">
        <v>4</v>
      </c>
      <c r="AC245" s="105">
        <v>4</v>
      </c>
      <c r="AD245" s="105">
        <v>4</v>
      </c>
      <c r="AE245" s="105">
        <v>4</v>
      </c>
    </row>
    <row r="246" spans="1:31" s="87" customFormat="1">
      <c r="A246" s="87">
        <v>245</v>
      </c>
      <c r="B246" s="87" t="s">
        <v>50</v>
      </c>
      <c r="C246" s="87" t="s">
        <v>142</v>
      </c>
      <c r="D246" s="87">
        <v>1</v>
      </c>
      <c r="E246" s="87">
        <v>1</v>
      </c>
      <c r="F246" s="87">
        <v>0</v>
      </c>
      <c r="G246" s="87">
        <v>0</v>
      </c>
      <c r="H246" s="87">
        <v>0</v>
      </c>
      <c r="I246" s="87">
        <v>0</v>
      </c>
      <c r="J246" s="87">
        <v>1</v>
      </c>
      <c r="K246" s="87">
        <v>0</v>
      </c>
      <c r="L246" s="87">
        <v>0</v>
      </c>
      <c r="M246" s="93">
        <v>3</v>
      </c>
      <c r="N246" s="93">
        <v>3</v>
      </c>
      <c r="O246" s="93">
        <v>3</v>
      </c>
      <c r="P246" s="88">
        <v>4</v>
      </c>
      <c r="Q246" s="88">
        <v>4</v>
      </c>
      <c r="R246" s="89">
        <v>4</v>
      </c>
      <c r="S246" s="89">
        <v>3</v>
      </c>
      <c r="T246" s="89">
        <v>4</v>
      </c>
      <c r="U246" s="89">
        <v>4</v>
      </c>
      <c r="V246" s="89">
        <v>4</v>
      </c>
      <c r="W246" s="90">
        <v>3</v>
      </c>
      <c r="X246" s="90">
        <v>3</v>
      </c>
      <c r="Y246" s="147">
        <v>5</v>
      </c>
      <c r="Z246" s="147">
        <v>5</v>
      </c>
      <c r="AA246" s="91">
        <v>5</v>
      </c>
      <c r="AB246" s="91">
        <v>5</v>
      </c>
      <c r="AC246" s="105">
        <v>3</v>
      </c>
      <c r="AD246" s="105">
        <v>5</v>
      </c>
      <c r="AE246" s="105">
        <v>5</v>
      </c>
    </row>
    <row r="247" spans="1:31" s="87" customFormat="1">
      <c r="A247" s="87">
        <v>246</v>
      </c>
      <c r="B247" s="87" t="s">
        <v>8</v>
      </c>
      <c r="C247" s="87" t="s">
        <v>125</v>
      </c>
      <c r="D247" s="87">
        <v>1</v>
      </c>
      <c r="E247" s="87">
        <v>1</v>
      </c>
      <c r="F247" s="87">
        <v>0</v>
      </c>
      <c r="G247" s="87">
        <v>1</v>
      </c>
      <c r="H247" s="87">
        <v>0</v>
      </c>
      <c r="I247" s="87">
        <v>0</v>
      </c>
      <c r="J247" s="87">
        <v>0</v>
      </c>
      <c r="K247" s="87">
        <v>0</v>
      </c>
      <c r="L247" s="87">
        <v>0</v>
      </c>
      <c r="M247" s="93">
        <v>5</v>
      </c>
      <c r="N247" s="93">
        <v>5</v>
      </c>
      <c r="O247" s="93">
        <v>5</v>
      </c>
      <c r="P247" s="88">
        <v>5</v>
      </c>
      <c r="Q247" s="88">
        <v>5</v>
      </c>
      <c r="R247" s="89">
        <v>5</v>
      </c>
      <c r="S247" s="89">
        <v>5</v>
      </c>
      <c r="T247" s="89">
        <v>5</v>
      </c>
      <c r="U247" s="89">
        <v>5</v>
      </c>
      <c r="V247" s="89">
        <v>5</v>
      </c>
      <c r="W247" s="90">
        <v>5</v>
      </c>
      <c r="X247" s="90">
        <v>5</v>
      </c>
      <c r="Y247" s="147">
        <v>5</v>
      </c>
      <c r="Z247" s="147">
        <v>5</v>
      </c>
      <c r="AA247" s="91">
        <v>5</v>
      </c>
      <c r="AB247" s="91">
        <v>5</v>
      </c>
      <c r="AC247" s="105">
        <v>5</v>
      </c>
      <c r="AD247" s="105">
        <v>5</v>
      </c>
      <c r="AE247" s="105">
        <v>5</v>
      </c>
    </row>
    <row r="248" spans="1:31" s="87" customFormat="1">
      <c r="A248" s="87">
        <v>247</v>
      </c>
      <c r="B248" s="87" t="s">
        <v>8</v>
      </c>
      <c r="C248" s="87" t="s">
        <v>67</v>
      </c>
      <c r="D248" s="87">
        <v>1</v>
      </c>
      <c r="E248" s="87">
        <v>0</v>
      </c>
      <c r="F248" s="87">
        <v>0</v>
      </c>
      <c r="G248" s="87">
        <v>0</v>
      </c>
      <c r="H248" s="87">
        <v>0</v>
      </c>
      <c r="I248" s="87">
        <v>0</v>
      </c>
      <c r="J248" s="87">
        <v>0</v>
      </c>
      <c r="K248" s="87">
        <v>0</v>
      </c>
      <c r="L248" s="87">
        <v>0</v>
      </c>
      <c r="M248" s="93">
        <v>1</v>
      </c>
      <c r="N248" s="93">
        <v>3</v>
      </c>
      <c r="O248" s="93">
        <v>4</v>
      </c>
      <c r="P248" s="88">
        <v>2</v>
      </c>
      <c r="Q248" s="88">
        <v>1</v>
      </c>
      <c r="R248" s="89">
        <v>4</v>
      </c>
      <c r="S248" s="89">
        <v>4</v>
      </c>
      <c r="T248" s="89">
        <v>4</v>
      </c>
      <c r="U248" s="89">
        <v>4</v>
      </c>
      <c r="V248" s="89">
        <v>4</v>
      </c>
      <c r="W248" s="90">
        <v>4</v>
      </c>
      <c r="X248" s="90">
        <v>4</v>
      </c>
      <c r="Y248" s="147">
        <v>4</v>
      </c>
      <c r="Z248" s="147">
        <v>4</v>
      </c>
      <c r="AA248" s="91">
        <v>4</v>
      </c>
      <c r="AB248" s="91">
        <v>4</v>
      </c>
      <c r="AC248" s="105">
        <v>4</v>
      </c>
      <c r="AD248" s="105">
        <v>4</v>
      </c>
      <c r="AE248" s="105">
        <v>4</v>
      </c>
    </row>
    <row r="249" spans="1:31" s="87" customFormat="1">
      <c r="A249" s="87">
        <v>248</v>
      </c>
      <c r="B249" s="87" t="s">
        <v>50</v>
      </c>
      <c r="C249" s="87" t="s">
        <v>74</v>
      </c>
      <c r="D249" s="87">
        <v>0</v>
      </c>
      <c r="E249" s="87">
        <v>1</v>
      </c>
      <c r="F249" s="87">
        <v>0</v>
      </c>
      <c r="G249" s="87">
        <v>0</v>
      </c>
      <c r="H249" s="87">
        <v>0</v>
      </c>
      <c r="I249" s="87">
        <v>0</v>
      </c>
      <c r="J249" s="87">
        <v>0</v>
      </c>
      <c r="K249" s="87">
        <v>0</v>
      </c>
      <c r="L249" s="87">
        <v>0</v>
      </c>
      <c r="M249" s="93">
        <v>5</v>
      </c>
      <c r="N249" s="93">
        <v>4</v>
      </c>
      <c r="O249" s="93">
        <v>4</v>
      </c>
      <c r="P249" s="88">
        <v>4</v>
      </c>
      <c r="Q249" s="88">
        <v>4</v>
      </c>
      <c r="R249" s="89">
        <v>4</v>
      </c>
      <c r="S249" s="89">
        <v>4</v>
      </c>
      <c r="T249" s="89">
        <v>4</v>
      </c>
      <c r="U249" s="89">
        <v>4</v>
      </c>
      <c r="V249" s="89">
        <v>4</v>
      </c>
      <c r="W249" s="90">
        <v>4</v>
      </c>
      <c r="X249" s="90">
        <v>4</v>
      </c>
      <c r="Y249" s="147">
        <v>4</v>
      </c>
      <c r="Z249" s="147">
        <v>5</v>
      </c>
      <c r="AA249" s="91">
        <v>5</v>
      </c>
      <c r="AB249" s="91">
        <v>5</v>
      </c>
      <c r="AC249" s="105">
        <v>5</v>
      </c>
      <c r="AD249" s="105">
        <v>5</v>
      </c>
      <c r="AE249" s="105">
        <v>5</v>
      </c>
    </row>
    <row r="250" spans="1:31" s="87" customFormat="1">
      <c r="A250" s="87">
        <v>249</v>
      </c>
      <c r="B250" s="87" t="s">
        <v>8</v>
      </c>
      <c r="C250" s="87" t="s">
        <v>83</v>
      </c>
      <c r="D250" s="87">
        <v>1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93">
        <v>4</v>
      </c>
      <c r="N250" s="93">
        <v>4</v>
      </c>
      <c r="O250" s="93">
        <v>5</v>
      </c>
      <c r="P250" s="88">
        <v>4</v>
      </c>
      <c r="Q250" s="88">
        <v>4</v>
      </c>
      <c r="R250" s="89">
        <v>3</v>
      </c>
      <c r="S250" s="89">
        <v>4</v>
      </c>
      <c r="T250" s="89">
        <v>4</v>
      </c>
      <c r="U250" s="89">
        <v>4</v>
      </c>
      <c r="V250" s="89">
        <v>4</v>
      </c>
      <c r="W250" s="90">
        <v>5</v>
      </c>
      <c r="X250" s="90">
        <v>5</v>
      </c>
      <c r="Y250" s="147">
        <v>4</v>
      </c>
      <c r="Z250" s="147">
        <v>4</v>
      </c>
      <c r="AA250" s="91">
        <v>4</v>
      </c>
      <c r="AB250" s="91">
        <v>4</v>
      </c>
      <c r="AC250" s="105">
        <v>4</v>
      </c>
      <c r="AD250" s="105">
        <v>5</v>
      </c>
      <c r="AE250" s="105">
        <v>4</v>
      </c>
    </row>
    <row r="251" spans="1:31" s="87" customFormat="1">
      <c r="A251" s="87">
        <v>250</v>
      </c>
      <c r="B251" s="87" t="s">
        <v>8</v>
      </c>
      <c r="C251" s="87" t="s">
        <v>52</v>
      </c>
      <c r="D251" s="87">
        <v>1</v>
      </c>
      <c r="E251" s="87">
        <v>0</v>
      </c>
      <c r="F251" s="87">
        <v>0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93">
        <v>3</v>
      </c>
      <c r="N251" s="93">
        <v>3</v>
      </c>
      <c r="O251" s="93">
        <v>3</v>
      </c>
      <c r="P251" s="88">
        <v>3</v>
      </c>
      <c r="Q251" s="88">
        <v>3</v>
      </c>
      <c r="R251" s="89">
        <v>3</v>
      </c>
      <c r="S251" s="89">
        <v>3</v>
      </c>
      <c r="T251" s="89">
        <v>3</v>
      </c>
      <c r="U251" s="89">
        <v>3</v>
      </c>
      <c r="V251" s="89">
        <v>3</v>
      </c>
      <c r="W251" s="90">
        <v>3</v>
      </c>
      <c r="X251" s="90">
        <v>3</v>
      </c>
      <c r="Y251" s="147">
        <v>3</v>
      </c>
      <c r="Z251" s="147">
        <v>3</v>
      </c>
      <c r="AA251" s="91">
        <v>3</v>
      </c>
      <c r="AB251" s="91">
        <v>3</v>
      </c>
      <c r="AC251" s="105">
        <v>3</v>
      </c>
      <c r="AD251" s="105">
        <v>3</v>
      </c>
      <c r="AE251" s="105">
        <v>3</v>
      </c>
    </row>
    <row r="252" spans="1:31" s="87" customFormat="1">
      <c r="A252" s="87">
        <v>251</v>
      </c>
      <c r="B252" s="87" t="s">
        <v>8</v>
      </c>
      <c r="C252" s="87" t="s">
        <v>9</v>
      </c>
      <c r="D252" s="87">
        <v>1</v>
      </c>
      <c r="E252" s="87">
        <v>0</v>
      </c>
      <c r="F252" s="87">
        <v>0</v>
      </c>
      <c r="G252" s="87">
        <v>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93">
        <v>5</v>
      </c>
      <c r="N252" s="93">
        <v>5</v>
      </c>
      <c r="O252" s="93">
        <v>5</v>
      </c>
      <c r="P252" s="88">
        <v>5</v>
      </c>
      <c r="Q252" s="88">
        <v>5</v>
      </c>
      <c r="R252" s="89">
        <v>5</v>
      </c>
      <c r="S252" s="89">
        <v>5</v>
      </c>
      <c r="T252" s="89">
        <v>5</v>
      </c>
      <c r="U252" s="89">
        <v>5</v>
      </c>
      <c r="V252" s="89">
        <v>5</v>
      </c>
      <c r="W252" s="90">
        <v>5</v>
      </c>
      <c r="X252" s="90">
        <v>5</v>
      </c>
      <c r="Y252" s="147">
        <v>5</v>
      </c>
      <c r="Z252" s="147">
        <v>5</v>
      </c>
      <c r="AA252" s="91">
        <v>5</v>
      </c>
      <c r="AB252" s="91">
        <v>5</v>
      </c>
      <c r="AC252" s="105">
        <v>5</v>
      </c>
      <c r="AD252" s="105">
        <v>5</v>
      </c>
      <c r="AE252" s="105">
        <v>5</v>
      </c>
    </row>
    <row r="253" spans="1:31" s="87" customFormat="1">
      <c r="A253" s="87">
        <v>252</v>
      </c>
      <c r="B253" s="87" t="s">
        <v>50</v>
      </c>
      <c r="C253" s="87" t="s">
        <v>73</v>
      </c>
      <c r="D253" s="87">
        <v>1</v>
      </c>
      <c r="E253" s="87">
        <v>0</v>
      </c>
      <c r="F253" s="87">
        <v>0</v>
      </c>
      <c r="G253" s="87">
        <v>0</v>
      </c>
      <c r="H253" s="87">
        <v>0</v>
      </c>
      <c r="I253" s="87">
        <v>0</v>
      </c>
      <c r="J253" s="87">
        <v>0</v>
      </c>
      <c r="K253" s="87">
        <v>0</v>
      </c>
      <c r="L253" s="87">
        <v>0</v>
      </c>
      <c r="M253" s="93">
        <v>5</v>
      </c>
      <c r="N253" s="93">
        <v>4</v>
      </c>
      <c r="O253" s="93">
        <v>4</v>
      </c>
      <c r="P253" s="88">
        <v>5</v>
      </c>
      <c r="Q253" s="88">
        <v>5</v>
      </c>
      <c r="R253" s="89">
        <v>5</v>
      </c>
      <c r="S253" s="89">
        <v>4</v>
      </c>
      <c r="T253" s="89">
        <v>5</v>
      </c>
      <c r="U253" s="89">
        <v>5</v>
      </c>
      <c r="V253" s="89">
        <v>5</v>
      </c>
      <c r="W253" s="90">
        <v>4</v>
      </c>
      <c r="X253" s="90">
        <v>4</v>
      </c>
      <c r="Y253" s="147">
        <v>4</v>
      </c>
      <c r="Z253" s="147">
        <v>4</v>
      </c>
      <c r="AA253" s="91">
        <v>4</v>
      </c>
      <c r="AB253" s="91">
        <v>5</v>
      </c>
      <c r="AC253" s="105">
        <v>4</v>
      </c>
      <c r="AD253" s="105">
        <v>4</v>
      </c>
      <c r="AE253" s="105">
        <v>4</v>
      </c>
    </row>
    <row r="254" spans="1:31" s="87" customFormat="1">
      <c r="A254" s="87">
        <v>253</v>
      </c>
      <c r="B254" s="87" t="s">
        <v>8</v>
      </c>
      <c r="C254" s="87" t="s">
        <v>74</v>
      </c>
      <c r="D254" s="87">
        <v>1</v>
      </c>
      <c r="E254" s="87">
        <v>0</v>
      </c>
      <c r="F254" s="87">
        <v>1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93">
        <v>3</v>
      </c>
      <c r="N254" s="93">
        <v>5</v>
      </c>
      <c r="O254" s="93">
        <v>5</v>
      </c>
      <c r="P254" s="88">
        <v>5</v>
      </c>
      <c r="Q254" s="88">
        <v>5</v>
      </c>
      <c r="R254" s="89">
        <v>3</v>
      </c>
      <c r="S254" s="89">
        <v>3</v>
      </c>
      <c r="T254" s="89">
        <v>5</v>
      </c>
      <c r="U254" s="89">
        <v>5</v>
      </c>
      <c r="V254" s="89">
        <v>5</v>
      </c>
      <c r="W254" s="90">
        <v>2</v>
      </c>
      <c r="X254" s="90">
        <v>5</v>
      </c>
      <c r="Y254" s="147">
        <v>4</v>
      </c>
      <c r="Z254" s="147">
        <v>5</v>
      </c>
      <c r="AA254" s="91">
        <v>5</v>
      </c>
      <c r="AB254" s="91">
        <v>4</v>
      </c>
      <c r="AC254" s="105">
        <v>5</v>
      </c>
      <c r="AD254" s="105">
        <v>4</v>
      </c>
      <c r="AE254" s="105">
        <v>5</v>
      </c>
    </row>
    <row r="255" spans="1:31" s="87" customFormat="1">
      <c r="A255" s="87">
        <v>254</v>
      </c>
      <c r="B255" s="87" t="s">
        <v>8</v>
      </c>
      <c r="C255" s="87" t="s">
        <v>74</v>
      </c>
      <c r="D255" s="87">
        <v>1</v>
      </c>
      <c r="E255" s="87">
        <v>0</v>
      </c>
      <c r="F255" s="87">
        <v>1</v>
      </c>
      <c r="G255" s="87">
        <v>0</v>
      </c>
      <c r="H255" s="87">
        <v>0</v>
      </c>
      <c r="I255" s="87">
        <v>0</v>
      </c>
      <c r="J255" s="87">
        <v>0</v>
      </c>
      <c r="K255" s="87">
        <v>0</v>
      </c>
      <c r="L255" s="87">
        <v>0</v>
      </c>
      <c r="M255" s="93">
        <v>3</v>
      </c>
      <c r="N255" s="93">
        <v>4</v>
      </c>
      <c r="O255" s="93">
        <v>3</v>
      </c>
      <c r="P255" s="88">
        <v>4</v>
      </c>
      <c r="Q255" s="88">
        <v>4</v>
      </c>
      <c r="R255" s="89">
        <v>3</v>
      </c>
      <c r="S255" s="89">
        <v>3</v>
      </c>
      <c r="T255" s="89">
        <v>5</v>
      </c>
      <c r="U255" s="89">
        <v>3</v>
      </c>
      <c r="V255" s="89">
        <v>4</v>
      </c>
      <c r="W255" s="90">
        <v>4</v>
      </c>
      <c r="X255" s="90">
        <v>4</v>
      </c>
      <c r="Y255" s="147">
        <v>4</v>
      </c>
      <c r="Z255" s="147">
        <v>4</v>
      </c>
      <c r="AA255" s="91">
        <v>4</v>
      </c>
      <c r="AB255" s="91">
        <v>4</v>
      </c>
      <c r="AC255" s="105">
        <v>4</v>
      </c>
      <c r="AD255" s="105">
        <v>4</v>
      </c>
      <c r="AE255" s="105">
        <v>4</v>
      </c>
    </row>
    <row r="256" spans="1:31" s="87" customFormat="1">
      <c r="A256" s="87">
        <v>255</v>
      </c>
      <c r="B256" s="87" t="s">
        <v>8</v>
      </c>
      <c r="C256" s="87" t="s">
        <v>74</v>
      </c>
      <c r="D256" s="87">
        <v>1</v>
      </c>
      <c r="E256" s="87">
        <v>0</v>
      </c>
      <c r="F256" s="87">
        <v>0</v>
      </c>
      <c r="G256" s="87">
        <v>0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93">
        <v>3</v>
      </c>
      <c r="N256" s="93">
        <v>2</v>
      </c>
      <c r="O256" s="93">
        <v>3</v>
      </c>
      <c r="P256" s="88">
        <v>3</v>
      </c>
      <c r="Q256" s="88">
        <v>4</v>
      </c>
      <c r="R256" s="89">
        <v>4</v>
      </c>
      <c r="S256" s="89">
        <v>3</v>
      </c>
      <c r="T256" s="89">
        <v>3</v>
      </c>
      <c r="U256" s="89">
        <v>3</v>
      </c>
      <c r="V256" s="89">
        <v>3</v>
      </c>
      <c r="W256" s="90">
        <v>3</v>
      </c>
      <c r="X256" s="90">
        <v>3</v>
      </c>
      <c r="Y256" s="147">
        <v>4</v>
      </c>
      <c r="Z256" s="147">
        <v>4</v>
      </c>
      <c r="AA256" s="91">
        <v>4</v>
      </c>
      <c r="AB256" s="91">
        <v>4</v>
      </c>
      <c r="AC256" s="105">
        <v>3</v>
      </c>
      <c r="AD256" s="105">
        <v>3</v>
      </c>
      <c r="AE256" s="105">
        <v>3</v>
      </c>
    </row>
    <row r="257" spans="1:31" s="87" customFormat="1">
      <c r="A257" s="87">
        <v>256</v>
      </c>
      <c r="B257" s="87" t="s">
        <v>50</v>
      </c>
      <c r="C257" s="87" t="s">
        <v>74</v>
      </c>
      <c r="D257" s="87">
        <v>1</v>
      </c>
      <c r="E257" s="87">
        <v>0</v>
      </c>
      <c r="F257" s="87">
        <v>1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93">
        <v>2</v>
      </c>
      <c r="N257" s="93">
        <v>3</v>
      </c>
      <c r="O257" s="93">
        <v>3</v>
      </c>
      <c r="P257" s="88">
        <v>4</v>
      </c>
      <c r="Q257" s="88">
        <v>4</v>
      </c>
      <c r="R257" s="89">
        <v>4</v>
      </c>
      <c r="S257" s="89">
        <v>3</v>
      </c>
      <c r="T257" s="89">
        <v>4</v>
      </c>
      <c r="U257" s="89">
        <v>5</v>
      </c>
      <c r="V257" s="89">
        <v>3</v>
      </c>
      <c r="W257" s="90">
        <v>4</v>
      </c>
      <c r="X257" s="90">
        <v>4</v>
      </c>
      <c r="Y257" s="147">
        <v>4</v>
      </c>
      <c r="Z257" s="147">
        <v>4</v>
      </c>
      <c r="AA257" s="91">
        <v>4</v>
      </c>
      <c r="AB257" s="91">
        <v>4</v>
      </c>
      <c r="AC257" s="105">
        <v>4</v>
      </c>
      <c r="AD257" s="105">
        <v>4</v>
      </c>
      <c r="AE257" s="105">
        <v>4</v>
      </c>
    </row>
    <row r="258" spans="1:31" s="87" customFormat="1">
      <c r="A258" s="87">
        <v>257</v>
      </c>
      <c r="B258" s="87" t="s">
        <v>50</v>
      </c>
      <c r="C258" s="87" t="s">
        <v>54</v>
      </c>
      <c r="D258" s="87">
        <v>1</v>
      </c>
      <c r="E258" s="87">
        <v>0</v>
      </c>
      <c r="F258" s="87">
        <v>0</v>
      </c>
      <c r="G258" s="87">
        <v>0</v>
      </c>
      <c r="H258" s="87">
        <v>0</v>
      </c>
      <c r="I258" s="87">
        <v>0</v>
      </c>
      <c r="J258" s="87">
        <v>0</v>
      </c>
      <c r="K258" s="87">
        <v>0</v>
      </c>
      <c r="L258" s="87">
        <v>0</v>
      </c>
      <c r="M258" s="93">
        <v>5</v>
      </c>
      <c r="N258" s="93">
        <v>5</v>
      </c>
      <c r="O258" s="93">
        <v>5</v>
      </c>
      <c r="P258" s="88">
        <v>5</v>
      </c>
      <c r="Q258" s="88">
        <v>5</v>
      </c>
      <c r="R258" s="89">
        <v>5</v>
      </c>
      <c r="S258" s="89">
        <v>5</v>
      </c>
      <c r="T258" s="89">
        <v>5</v>
      </c>
      <c r="U258" s="89">
        <v>5</v>
      </c>
      <c r="V258" s="89">
        <v>5</v>
      </c>
      <c r="W258" s="90">
        <v>3</v>
      </c>
      <c r="X258" s="90">
        <v>3</v>
      </c>
      <c r="Y258" s="147">
        <v>5</v>
      </c>
      <c r="Z258" s="147">
        <v>5</v>
      </c>
      <c r="AA258" s="91">
        <v>5</v>
      </c>
      <c r="AB258" s="91">
        <v>5</v>
      </c>
      <c r="AC258" s="105">
        <v>5</v>
      </c>
      <c r="AD258" s="105">
        <v>5</v>
      </c>
      <c r="AE258" s="105">
        <v>5</v>
      </c>
    </row>
    <row r="259" spans="1:31" s="87" customFormat="1">
      <c r="A259" s="87">
        <v>258</v>
      </c>
      <c r="B259" s="87" t="s">
        <v>8</v>
      </c>
      <c r="C259" s="87" t="s">
        <v>141</v>
      </c>
      <c r="D259" s="87">
        <v>1</v>
      </c>
      <c r="E259" s="87">
        <v>0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93">
        <v>4</v>
      </c>
      <c r="N259" s="93">
        <v>4</v>
      </c>
      <c r="O259" s="93">
        <v>4</v>
      </c>
      <c r="P259" s="88">
        <v>4</v>
      </c>
      <c r="Q259" s="88">
        <v>3</v>
      </c>
      <c r="R259" s="89">
        <v>4</v>
      </c>
      <c r="S259" s="89">
        <v>3</v>
      </c>
      <c r="T259" s="89">
        <v>3</v>
      </c>
      <c r="U259" s="89">
        <v>3</v>
      </c>
      <c r="V259" s="89">
        <v>3</v>
      </c>
      <c r="W259" s="90">
        <v>3</v>
      </c>
      <c r="X259" s="90">
        <v>3</v>
      </c>
      <c r="Y259" s="147">
        <v>5</v>
      </c>
      <c r="Z259" s="147">
        <v>4</v>
      </c>
      <c r="AA259" s="91">
        <v>4</v>
      </c>
      <c r="AB259" s="91">
        <v>5</v>
      </c>
      <c r="AC259" s="105">
        <v>5</v>
      </c>
      <c r="AD259" s="105">
        <v>4</v>
      </c>
      <c r="AE259" s="105">
        <v>3</v>
      </c>
    </row>
    <row r="260" spans="1:31" s="87" customFormat="1">
      <c r="A260" s="87">
        <v>259</v>
      </c>
      <c r="B260" s="87" t="s">
        <v>8</v>
      </c>
      <c r="C260" s="87" t="s">
        <v>198</v>
      </c>
      <c r="D260" s="87">
        <v>1</v>
      </c>
      <c r="E260" s="87">
        <v>1</v>
      </c>
      <c r="F260" s="87">
        <v>1</v>
      </c>
      <c r="G260" s="87">
        <v>0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93">
        <v>4</v>
      </c>
      <c r="N260" s="93">
        <v>3</v>
      </c>
      <c r="O260" s="93">
        <v>3</v>
      </c>
      <c r="P260" s="88">
        <v>5</v>
      </c>
      <c r="Q260" s="88">
        <v>5</v>
      </c>
      <c r="R260" s="89">
        <v>5</v>
      </c>
      <c r="S260" s="89">
        <v>3</v>
      </c>
      <c r="T260" s="89">
        <v>4</v>
      </c>
      <c r="U260" s="89">
        <v>4</v>
      </c>
      <c r="V260" s="89">
        <v>4</v>
      </c>
      <c r="W260" s="90">
        <v>3</v>
      </c>
      <c r="X260" s="90">
        <v>3</v>
      </c>
      <c r="Y260" s="147">
        <v>4</v>
      </c>
      <c r="Z260" s="147">
        <v>4</v>
      </c>
      <c r="AA260" s="91">
        <v>4</v>
      </c>
      <c r="AB260" s="91">
        <v>4</v>
      </c>
      <c r="AC260" s="105">
        <v>4</v>
      </c>
      <c r="AD260" s="105">
        <v>4</v>
      </c>
      <c r="AE260" s="105">
        <v>4</v>
      </c>
    </row>
    <row r="261" spans="1:31" s="87" customFormat="1">
      <c r="A261" s="87">
        <v>260</v>
      </c>
      <c r="B261" s="87" t="s">
        <v>8</v>
      </c>
      <c r="C261" s="87" t="s">
        <v>152</v>
      </c>
      <c r="D261" s="87">
        <v>0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93">
        <v>3</v>
      </c>
      <c r="N261" s="93">
        <v>3</v>
      </c>
      <c r="O261" s="93">
        <v>4</v>
      </c>
      <c r="P261" s="88">
        <v>5</v>
      </c>
      <c r="Q261" s="88">
        <v>5</v>
      </c>
      <c r="R261" s="89">
        <v>5</v>
      </c>
      <c r="S261" s="89">
        <v>4</v>
      </c>
      <c r="T261" s="89">
        <v>4</v>
      </c>
      <c r="U261" s="89">
        <v>4</v>
      </c>
      <c r="V261" s="89">
        <v>4</v>
      </c>
      <c r="W261" s="90">
        <v>5</v>
      </c>
      <c r="X261" s="90">
        <v>5</v>
      </c>
      <c r="Y261" s="147">
        <v>5</v>
      </c>
      <c r="Z261" s="147">
        <v>5</v>
      </c>
      <c r="AA261" s="91">
        <v>5</v>
      </c>
      <c r="AB261" s="91">
        <v>5</v>
      </c>
      <c r="AC261" s="105">
        <v>5</v>
      </c>
      <c r="AD261" s="105">
        <v>5</v>
      </c>
      <c r="AE261" s="105">
        <v>5</v>
      </c>
    </row>
    <row r="262" spans="1:31" s="87" customFormat="1">
      <c r="A262" s="87">
        <v>261</v>
      </c>
      <c r="B262" s="87" t="s">
        <v>50</v>
      </c>
      <c r="C262" s="87" t="s">
        <v>84</v>
      </c>
      <c r="D262" s="87">
        <v>1</v>
      </c>
      <c r="E262" s="87">
        <v>0</v>
      </c>
      <c r="F262" s="87">
        <v>0</v>
      </c>
      <c r="G262" s="87">
        <v>0</v>
      </c>
      <c r="H262" s="87">
        <v>1</v>
      </c>
      <c r="I262" s="87">
        <v>0</v>
      </c>
      <c r="J262" s="87">
        <v>0</v>
      </c>
      <c r="K262" s="87">
        <v>0</v>
      </c>
      <c r="L262" s="87">
        <v>0</v>
      </c>
      <c r="M262" s="93">
        <v>3</v>
      </c>
      <c r="N262" s="93">
        <v>2</v>
      </c>
      <c r="O262" s="93">
        <v>4</v>
      </c>
      <c r="P262" s="88">
        <v>4</v>
      </c>
      <c r="Q262" s="88">
        <v>4</v>
      </c>
      <c r="R262" s="89">
        <v>2</v>
      </c>
      <c r="S262" s="89">
        <v>3</v>
      </c>
      <c r="T262" s="89">
        <v>4</v>
      </c>
      <c r="U262" s="89">
        <v>5</v>
      </c>
      <c r="V262" s="89">
        <v>4</v>
      </c>
      <c r="W262" s="90">
        <v>4</v>
      </c>
      <c r="X262" s="90">
        <v>4</v>
      </c>
      <c r="Y262" s="147">
        <v>5</v>
      </c>
      <c r="Z262" s="147">
        <v>5</v>
      </c>
      <c r="AA262" s="91">
        <v>5</v>
      </c>
      <c r="AB262" s="91">
        <v>4</v>
      </c>
      <c r="AC262" s="105">
        <v>3</v>
      </c>
      <c r="AD262" s="105">
        <v>4</v>
      </c>
      <c r="AE262" s="105">
        <v>4</v>
      </c>
    </row>
    <row r="263" spans="1:31" s="87" customFormat="1">
      <c r="A263" s="87">
        <v>262</v>
      </c>
      <c r="B263" s="87" t="s">
        <v>50</v>
      </c>
      <c r="C263" s="87" t="s">
        <v>84</v>
      </c>
      <c r="D263" s="87">
        <v>1</v>
      </c>
      <c r="E263" s="87">
        <v>0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93">
        <v>1</v>
      </c>
      <c r="N263" s="93">
        <v>2</v>
      </c>
      <c r="O263" s="93">
        <v>4</v>
      </c>
      <c r="P263" s="88">
        <v>3</v>
      </c>
      <c r="Q263" s="88">
        <v>3</v>
      </c>
      <c r="R263" s="89">
        <v>4</v>
      </c>
      <c r="S263" s="89">
        <v>4</v>
      </c>
      <c r="T263" s="89">
        <v>3</v>
      </c>
      <c r="U263" s="89">
        <v>4</v>
      </c>
      <c r="V263" s="89">
        <v>4</v>
      </c>
      <c r="W263" s="90">
        <v>4</v>
      </c>
      <c r="X263" s="90">
        <v>4</v>
      </c>
      <c r="Y263" s="147">
        <v>4</v>
      </c>
      <c r="Z263" s="147">
        <v>4</v>
      </c>
      <c r="AA263" s="91">
        <v>4</v>
      </c>
      <c r="AB263" s="91">
        <v>5</v>
      </c>
      <c r="AC263" s="105">
        <v>3</v>
      </c>
      <c r="AD263" s="105">
        <v>4</v>
      </c>
      <c r="AE263" s="105">
        <v>4</v>
      </c>
    </row>
    <row r="264" spans="1:31" s="87" customFormat="1">
      <c r="A264" s="87">
        <v>263</v>
      </c>
      <c r="B264" s="87" t="s">
        <v>50</v>
      </c>
      <c r="C264" s="87" t="s">
        <v>84</v>
      </c>
      <c r="D264" s="87">
        <v>1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93">
        <v>1</v>
      </c>
      <c r="N264" s="93">
        <v>3</v>
      </c>
      <c r="O264" s="93">
        <v>3</v>
      </c>
      <c r="P264" s="88">
        <v>4</v>
      </c>
      <c r="Q264" s="88">
        <v>3</v>
      </c>
      <c r="R264" s="89">
        <v>3</v>
      </c>
      <c r="S264" s="89">
        <v>2</v>
      </c>
      <c r="T264" s="89">
        <v>3</v>
      </c>
      <c r="U264" s="89">
        <v>3</v>
      </c>
      <c r="V264" s="89">
        <v>4</v>
      </c>
      <c r="W264" s="90">
        <v>4</v>
      </c>
      <c r="X264" s="90">
        <v>3</v>
      </c>
      <c r="Y264" s="147">
        <v>4</v>
      </c>
      <c r="Z264" s="147">
        <v>4</v>
      </c>
      <c r="AA264" s="91">
        <v>4</v>
      </c>
      <c r="AB264" s="91">
        <v>4</v>
      </c>
      <c r="AC264" s="105">
        <v>4</v>
      </c>
      <c r="AD264" s="105">
        <v>4</v>
      </c>
      <c r="AE264" s="105">
        <v>4</v>
      </c>
    </row>
    <row r="265" spans="1:31" s="87" customFormat="1">
      <c r="A265" s="87">
        <v>264</v>
      </c>
      <c r="B265" s="87" t="s">
        <v>50</v>
      </c>
      <c r="C265" s="87" t="s">
        <v>155</v>
      </c>
      <c r="D265" s="87">
        <v>0</v>
      </c>
      <c r="E265" s="87">
        <v>0</v>
      </c>
      <c r="F265" s="87">
        <v>0</v>
      </c>
      <c r="G265" s="87">
        <v>0</v>
      </c>
      <c r="H265" s="87">
        <v>0</v>
      </c>
      <c r="I265" s="87">
        <v>1</v>
      </c>
      <c r="J265" s="87">
        <v>0</v>
      </c>
      <c r="K265" s="87">
        <v>0</v>
      </c>
      <c r="L265" s="87">
        <v>0</v>
      </c>
      <c r="M265" s="93">
        <v>4</v>
      </c>
      <c r="N265" s="93">
        <v>2</v>
      </c>
      <c r="O265" s="93">
        <v>3</v>
      </c>
      <c r="P265" s="88">
        <v>3</v>
      </c>
      <c r="Q265" s="88">
        <v>4</v>
      </c>
      <c r="R265" s="89">
        <v>3</v>
      </c>
      <c r="S265" s="89">
        <v>4</v>
      </c>
      <c r="T265" s="89">
        <v>4</v>
      </c>
      <c r="U265" s="89">
        <v>4</v>
      </c>
      <c r="V265" s="89">
        <v>3</v>
      </c>
      <c r="W265" s="90">
        <v>2</v>
      </c>
      <c r="X265" s="90">
        <v>2</v>
      </c>
      <c r="Y265" s="147">
        <v>4</v>
      </c>
      <c r="Z265" s="147">
        <v>4</v>
      </c>
      <c r="AA265" s="91">
        <v>4</v>
      </c>
      <c r="AB265" s="91">
        <v>4</v>
      </c>
      <c r="AC265" s="105">
        <v>4</v>
      </c>
      <c r="AD265" s="105">
        <v>4</v>
      </c>
      <c r="AE265" s="105">
        <v>4</v>
      </c>
    </row>
    <row r="266" spans="1:31" s="87" customFormat="1">
      <c r="A266" s="87">
        <v>265</v>
      </c>
      <c r="B266" s="87" t="s">
        <v>8</v>
      </c>
      <c r="C266" s="87" t="s">
        <v>150</v>
      </c>
      <c r="D266" s="87">
        <v>0</v>
      </c>
      <c r="E266" s="87">
        <v>0</v>
      </c>
      <c r="F266" s="87">
        <v>1</v>
      </c>
      <c r="G266" s="87">
        <v>1</v>
      </c>
      <c r="H266" s="87">
        <v>0</v>
      </c>
      <c r="I266" s="87">
        <v>0</v>
      </c>
      <c r="J266" s="87">
        <v>1</v>
      </c>
      <c r="K266" s="87">
        <v>0</v>
      </c>
      <c r="L266" s="87">
        <v>0</v>
      </c>
      <c r="M266" s="93">
        <v>5</v>
      </c>
      <c r="N266" s="93">
        <v>4</v>
      </c>
      <c r="O266" s="93">
        <v>4</v>
      </c>
      <c r="P266" s="88">
        <v>4</v>
      </c>
      <c r="Q266" s="88">
        <v>4</v>
      </c>
      <c r="R266" s="89">
        <v>1</v>
      </c>
      <c r="S266" s="89">
        <v>4</v>
      </c>
      <c r="T266" s="89">
        <v>3</v>
      </c>
      <c r="U266" s="89">
        <v>3</v>
      </c>
      <c r="V266" s="89">
        <v>3</v>
      </c>
      <c r="W266" s="90">
        <v>1</v>
      </c>
      <c r="X266" s="90">
        <v>2</v>
      </c>
      <c r="Y266" s="147">
        <v>5</v>
      </c>
      <c r="Z266" s="147">
        <v>5</v>
      </c>
      <c r="AA266" s="91">
        <v>5</v>
      </c>
      <c r="AB266" s="91">
        <v>5</v>
      </c>
      <c r="AC266" s="105">
        <v>3</v>
      </c>
      <c r="AD266" s="105">
        <v>5</v>
      </c>
      <c r="AE266" s="105">
        <v>4</v>
      </c>
    </row>
    <row r="267" spans="1:31" s="87" customFormat="1">
      <c r="A267" s="87">
        <v>266</v>
      </c>
      <c r="B267" s="87" t="s">
        <v>50</v>
      </c>
      <c r="C267" s="87" t="s">
        <v>69</v>
      </c>
      <c r="D267" s="87">
        <v>1</v>
      </c>
      <c r="E267" s="87">
        <v>0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93">
        <v>5</v>
      </c>
      <c r="N267" s="93">
        <v>4</v>
      </c>
      <c r="O267" s="93">
        <v>4</v>
      </c>
      <c r="P267" s="88">
        <v>4</v>
      </c>
      <c r="Q267" s="88">
        <v>5</v>
      </c>
      <c r="R267" s="89">
        <v>5</v>
      </c>
      <c r="S267" s="89">
        <v>5</v>
      </c>
      <c r="T267" s="89">
        <v>5</v>
      </c>
      <c r="U267" s="89">
        <v>5</v>
      </c>
      <c r="V267" s="89">
        <v>5</v>
      </c>
      <c r="W267" s="90">
        <v>3</v>
      </c>
      <c r="X267" s="90">
        <v>3</v>
      </c>
      <c r="Y267" s="147">
        <v>5</v>
      </c>
      <c r="Z267" s="147">
        <v>5</v>
      </c>
      <c r="AA267" s="91">
        <v>5</v>
      </c>
      <c r="AB267" s="91">
        <v>5</v>
      </c>
      <c r="AC267" s="105">
        <v>5</v>
      </c>
      <c r="AD267" s="105">
        <v>5</v>
      </c>
      <c r="AE267" s="105">
        <v>5</v>
      </c>
    </row>
    <row r="268" spans="1:31" s="87" customFormat="1">
      <c r="A268" s="87">
        <v>267</v>
      </c>
      <c r="B268" s="87" t="s">
        <v>50</v>
      </c>
      <c r="C268" s="87" t="s">
        <v>69</v>
      </c>
      <c r="D268" s="87">
        <v>1</v>
      </c>
      <c r="E268" s="87">
        <v>0</v>
      </c>
      <c r="F268" s="87">
        <v>0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7">
        <v>0</v>
      </c>
      <c r="M268" s="93">
        <v>4</v>
      </c>
      <c r="N268" s="93">
        <v>4</v>
      </c>
      <c r="O268" s="93">
        <v>5</v>
      </c>
      <c r="P268" s="88">
        <v>4</v>
      </c>
      <c r="Q268" s="88">
        <v>4</v>
      </c>
      <c r="R268" s="89">
        <v>4</v>
      </c>
      <c r="S268" s="89">
        <v>4</v>
      </c>
      <c r="T268" s="89">
        <v>4</v>
      </c>
      <c r="U268" s="89">
        <v>3</v>
      </c>
      <c r="V268" s="89">
        <v>4</v>
      </c>
      <c r="W268" s="90">
        <v>4</v>
      </c>
      <c r="X268" s="90">
        <v>4</v>
      </c>
      <c r="Y268" s="147">
        <v>4</v>
      </c>
      <c r="Z268" s="147">
        <v>4</v>
      </c>
      <c r="AA268" s="91">
        <v>5</v>
      </c>
      <c r="AB268" s="91">
        <v>5</v>
      </c>
      <c r="AC268" s="105">
        <v>4</v>
      </c>
      <c r="AD268" s="105">
        <v>5</v>
      </c>
      <c r="AE268" s="105">
        <v>5</v>
      </c>
    </row>
    <row r="269" spans="1:31" s="87" customFormat="1">
      <c r="A269" s="87">
        <v>268</v>
      </c>
      <c r="B269" s="87" t="s">
        <v>50</v>
      </c>
      <c r="C269" s="87" t="s">
        <v>85</v>
      </c>
      <c r="D269" s="87">
        <v>1</v>
      </c>
      <c r="E269" s="87">
        <v>0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87">
        <v>0</v>
      </c>
      <c r="L269" s="87">
        <v>0</v>
      </c>
      <c r="M269" s="93">
        <v>4</v>
      </c>
      <c r="N269" s="93">
        <v>3</v>
      </c>
      <c r="O269" s="93">
        <v>4</v>
      </c>
      <c r="P269" s="88">
        <v>5</v>
      </c>
      <c r="Q269" s="88">
        <v>5</v>
      </c>
      <c r="R269" s="89">
        <v>4</v>
      </c>
      <c r="S269" s="89">
        <v>4</v>
      </c>
      <c r="T269" s="89">
        <v>4</v>
      </c>
      <c r="U269" s="89">
        <v>4</v>
      </c>
      <c r="V269" s="89">
        <v>4</v>
      </c>
      <c r="W269" s="90">
        <v>3</v>
      </c>
      <c r="X269" s="90">
        <v>3</v>
      </c>
      <c r="Y269" s="147">
        <v>5</v>
      </c>
      <c r="Z269" s="147">
        <v>5</v>
      </c>
      <c r="AA269" s="91">
        <v>5</v>
      </c>
      <c r="AB269" s="91">
        <v>5</v>
      </c>
      <c r="AC269" s="105">
        <v>5</v>
      </c>
      <c r="AD269" s="105">
        <v>5</v>
      </c>
      <c r="AE269" s="105">
        <v>5</v>
      </c>
    </row>
    <row r="270" spans="1:31" s="87" customFormat="1">
      <c r="A270" s="87">
        <v>269</v>
      </c>
      <c r="B270" s="87" t="s">
        <v>8</v>
      </c>
      <c r="C270" s="87" t="s">
        <v>206</v>
      </c>
      <c r="D270" s="87">
        <v>0</v>
      </c>
      <c r="E270" s="87">
        <v>1</v>
      </c>
      <c r="F270" s="87">
        <v>0</v>
      </c>
      <c r="G270" s="87">
        <v>0</v>
      </c>
      <c r="H270" s="87">
        <v>0</v>
      </c>
      <c r="I270" s="87">
        <v>1</v>
      </c>
      <c r="J270" s="87">
        <v>0</v>
      </c>
      <c r="K270" s="87">
        <v>0</v>
      </c>
      <c r="L270" s="87">
        <v>0</v>
      </c>
      <c r="M270" s="93">
        <v>5</v>
      </c>
      <c r="N270" s="93">
        <v>4</v>
      </c>
      <c r="O270" s="93">
        <v>5</v>
      </c>
      <c r="P270" s="88">
        <v>5</v>
      </c>
      <c r="Q270" s="88">
        <v>5</v>
      </c>
      <c r="R270" s="89">
        <v>5</v>
      </c>
      <c r="S270" s="89">
        <v>5</v>
      </c>
      <c r="T270" s="89">
        <v>5</v>
      </c>
      <c r="U270" s="89">
        <v>5</v>
      </c>
      <c r="V270" s="89">
        <v>5</v>
      </c>
      <c r="W270" s="90">
        <v>2</v>
      </c>
      <c r="X270" s="90">
        <v>3</v>
      </c>
      <c r="Y270" s="147">
        <v>5</v>
      </c>
      <c r="Z270" s="147">
        <v>5</v>
      </c>
      <c r="AA270" s="91">
        <v>5</v>
      </c>
      <c r="AB270" s="91">
        <v>5</v>
      </c>
      <c r="AC270" s="105">
        <v>4</v>
      </c>
      <c r="AD270" s="105">
        <v>5</v>
      </c>
      <c r="AE270" s="105">
        <v>5</v>
      </c>
    </row>
    <row r="271" spans="1:31" s="87" customFormat="1">
      <c r="A271" s="87">
        <v>270</v>
      </c>
      <c r="B271" s="87" t="s">
        <v>8</v>
      </c>
      <c r="C271" s="87" t="s">
        <v>150</v>
      </c>
      <c r="D271" s="87">
        <v>0</v>
      </c>
      <c r="E271" s="87">
        <v>0</v>
      </c>
      <c r="F271" s="87">
        <v>1</v>
      </c>
      <c r="G271" s="87">
        <v>1</v>
      </c>
      <c r="H271" s="87">
        <v>0</v>
      </c>
      <c r="I271" s="87">
        <v>0</v>
      </c>
      <c r="J271" s="87">
        <v>0</v>
      </c>
      <c r="K271" s="87">
        <v>0</v>
      </c>
      <c r="L271" s="87">
        <v>0</v>
      </c>
      <c r="M271" s="93">
        <v>2</v>
      </c>
      <c r="N271" s="93">
        <v>3</v>
      </c>
      <c r="O271" s="93">
        <v>3</v>
      </c>
      <c r="P271" s="88">
        <v>4</v>
      </c>
      <c r="Q271" s="88">
        <v>4</v>
      </c>
      <c r="R271" s="89">
        <v>4</v>
      </c>
      <c r="S271" s="89">
        <v>4</v>
      </c>
      <c r="T271" s="89">
        <v>4</v>
      </c>
      <c r="U271" s="89">
        <v>4</v>
      </c>
      <c r="V271" s="89">
        <v>4</v>
      </c>
      <c r="W271" s="90">
        <v>3</v>
      </c>
      <c r="X271" s="90">
        <v>3</v>
      </c>
      <c r="Y271" s="147">
        <v>3</v>
      </c>
      <c r="Z271" s="147">
        <v>3</v>
      </c>
      <c r="AA271" s="91">
        <v>3</v>
      </c>
      <c r="AB271" s="91">
        <v>3</v>
      </c>
      <c r="AC271" s="105">
        <v>3</v>
      </c>
      <c r="AD271" s="105">
        <v>4</v>
      </c>
      <c r="AE271" s="105">
        <v>5</v>
      </c>
    </row>
    <row r="272" spans="1:31" s="87" customFormat="1">
      <c r="A272" s="87">
        <v>271</v>
      </c>
      <c r="B272" s="87" t="s">
        <v>8</v>
      </c>
      <c r="C272" s="87" t="s">
        <v>54</v>
      </c>
      <c r="D272" s="87">
        <v>0</v>
      </c>
      <c r="E272" s="87">
        <v>0</v>
      </c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87">
        <v>0</v>
      </c>
      <c r="L272" s="87">
        <v>0</v>
      </c>
      <c r="M272" s="93">
        <v>5</v>
      </c>
      <c r="N272" s="93">
        <v>5</v>
      </c>
      <c r="O272" s="93">
        <v>5</v>
      </c>
      <c r="P272" s="88">
        <v>5</v>
      </c>
      <c r="Q272" s="88">
        <v>5</v>
      </c>
      <c r="R272" s="89">
        <v>5</v>
      </c>
      <c r="S272" s="89">
        <v>5</v>
      </c>
      <c r="T272" s="89">
        <v>5</v>
      </c>
      <c r="U272" s="89">
        <v>5</v>
      </c>
      <c r="V272" s="89">
        <v>5</v>
      </c>
      <c r="W272" s="90">
        <v>5</v>
      </c>
      <c r="X272" s="90">
        <v>5</v>
      </c>
      <c r="Y272" s="147">
        <v>5</v>
      </c>
      <c r="Z272" s="147">
        <v>5</v>
      </c>
      <c r="AA272" s="91">
        <v>5</v>
      </c>
      <c r="AB272" s="91">
        <v>5</v>
      </c>
      <c r="AC272" s="105">
        <v>5</v>
      </c>
      <c r="AD272" s="105">
        <v>5</v>
      </c>
      <c r="AE272" s="105">
        <v>5</v>
      </c>
    </row>
    <row r="273" spans="1:32" s="87" customFormat="1">
      <c r="A273" s="87">
        <v>272</v>
      </c>
      <c r="B273" s="87" t="s">
        <v>8</v>
      </c>
      <c r="C273" s="87" t="s">
        <v>191</v>
      </c>
      <c r="D273" s="87">
        <v>0</v>
      </c>
      <c r="E273" s="87">
        <v>0</v>
      </c>
      <c r="F273" s="87">
        <v>0</v>
      </c>
      <c r="G273" s="87">
        <v>0</v>
      </c>
      <c r="H273" s="87">
        <v>0</v>
      </c>
      <c r="I273" s="87">
        <v>0</v>
      </c>
      <c r="J273" s="87">
        <v>1</v>
      </c>
      <c r="K273" s="87">
        <v>0</v>
      </c>
      <c r="L273" s="87">
        <v>0</v>
      </c>
      <c r="M273" s="93">
        <v>4</v>
      </c>
      <c r="N273" s="93">
        <v>2</v>
      </c>
      <c r="O273" s="93">
        <v>3</v>
      </c>
      <c r="P273" s="88">
        <v>3</v>
      </c>
      <c r="Q273" s="88">
        <v>3</v>
      </c>
      <c r="R273" s="89">
        <v>4</v>
      </c>
      <c r="S273" s="89">
        <v>4</v>
      </c>
      <c r="T273" s="89">
        <v>4</v>
      </c>
      <c r="U273" s="89">
        <v>4</v>
      </c>
      <c r="V273" s="89">
        <v>4</v>
      </c>
      <c r="W273" s="90">
        <v>4</v>
      </c>
      <c r="X273" s="90">
        <v>4</v>
      </c>
      <c r="Y273" s="147">
        <v>4</v>
      </c>
      <c r="Z273" s="147">
        <v>4</v>
      </c>
      <c r="AA273" s="91">
        <v>4</v>
      </c>
      <c r="AB273" s="91">
        <v>4</v>
      </c>
      <c r="AC273" s="105">
        <v>4</v>
      </c>
      <c r="AD273" s="105">
        <v>4</v>
      </c>
      <c r="AE273" s="105">
        <v>4</v>
      </c>
    </row>
    <row r="274" spans="1:32" s="87" customFormat="1">
      <c r="A274" s="87">
        <v>273</v>
      </c>
      <c r="B274" s="87" t="s">
        <v>50</v>
      </c>
      <c r="C274" s="87" t="s">
        <v>63</v>
      </c>
      <c r="D274" s="87">
        <v>1</v>
      </c>
      <c r="E274" s="87">
        <v>0</v>
      </c>
      <c r="F274" s="87">
        <v>0</v>
      </c>
      <c r="G274" s="87">
        <v>0</v>
      </c>
      <c r="H274" s="87">
        <v>0</v>
      </c>
      <c r="I274" s="87">
        <v>0</v>
      </c>
      <c r="J274" s="87">
        <v>0</v>
      </c>
      <c r="K274" s="87">
        <v>0</v>
      </c>
      <c r="L274" s="87">
        <v>0</v>
      </c>
      <c r="M274" s="93">
        <v>4</v>
      </c>
      <c r="N274" s="93">
        <v>4</v>
      </c>
      <c r="O274" s="93">
        <v>4</v>
      </c>
      <c r="P274" s="88">
        <v>4</v>
      </c>
      <c r="Q274" s="88">
        <v>4</v>
      </c>
      <c r="R274" s="89">
        <v>3</v>
      </c>
      <c r="S274" s="89">
        <v>3</v>
      </c>
      <c r="T274" s="89">
        <v>4</v>
      </c>
      <c r="U274" s="89">
        <v>4</v>
      </c>
      <c r="V274" s="89">
        <v>4</v>
      </c>
      <c r="W274" s="90">
        <v>4</v>
      </c>
      <c r="X274" s="90">
        <v>4</v>
      </c>
      <c r="Y274" s="147">
        <v>4</v>
      </c>
      <c r="Z274" s="147">
        <v>4</v>
      </c>
      <c r="AA274" s="91">
        <v>4</v>
      </c>
      <c r="AB274" s="91">
        <v>4</v>
      </c>
      <c r="AC274" s="105">
        <v>4</v>
      </c>
      <c r="AD274" s="105">
        <v>4</v>
      </c>
      <c r="AE274" s="105">
        <v>4</v>
      </c>
    </row>
    <row r="275" spans="1:32" s="87" customFormat="1">
      <c r="A275" s="87">
        <v>274</v>
      </c>
      <c r="B275" s="87" t="s">
        <v>8</v>
      </c>
      <c r="C275" s="87" t="s">
        <v>191</v>
      </c>
      <c r="D275" s="87">
        <v>0</v>
      </c>
      <c r="E275" s="87">
        <v>1</v>
      </c>
      <c r="F275" s="87">
        <v>1</v>
      </c>
      <c r="G275" s="87">
        <v>0</v>
      </c>
      <c r="H275" s="87">
        <v>0</v>
      </c>
      <c r="I275" s="87">
        <v>0</v>
      </c>
      <c r="J275" s="87">
        <v>0</v>
      </c>
      <c r="K275" s="87">
        <v>0</v>
      </c>
      <c r="L275" s="87">
        <v>0</v>
      </c>
      <c r="M275" s="93">
        <v>5</v>
      </c>
      <c r="N275" s="93">
        <v>3</v>
      </c>
      <c r="O275" s="93">
        <v>3</v>
      </c>
      <c r="P275" s="88">
        <v>5</v>
      </c>
      <c r="Q275" s="88">
        <v>5</v>
      </c>
      <c r="R275" s="89">
        <v>5</v>
      </c>
      <c r="S275" s="89">
        <v>4</v>
      </c>
      <c r="T275" s="89">
        <v>4</v>
      </c>
      <c r="U275" s="89">
        <v>4</v>
      </c>
      <c r="V275" s="89">
        <v>4</v>
      </c>
      <c r="W275" s="90">
        <v>2</v>
      </c>
      <c r="X275" s="90">
        <v>2</v>
      </c>
      <c r="Y275" s="147">
        <v>4</v>
      </c>
      <c r="Z275" s="147">
        <v>4</v>
      </c>
      <c r="AA275" s="91">
        <v>5</v>
      </c>
      <c r="AB275" s="91">
        <v>5</v>
      </c>
      <c r="AC275" s="105">
        <v>4</v>
      </c>
      <c r="AD275" s="105">
        <v>4</v>
      </c>
      <c r="AE275" s="105">
        <v>4</v>
      </c>
    </row>
    <row r="276" spans="1:32" s="87" customFormat="1">
      <c r="A276" s="87">
        <v>275</v>
      </c>
      <c r="B276" s="87" t="s">
        <v>8</v>
      </c>
      <c r="C276" s="87" t="s">
        <v>54</v>
      </c>
      <c r="D276" s="87">
        <v>0</v>
      </c>
      <c r="E276" s="87">
        <v>0</v>
      </c>
      <c r="F276" s="87">
        <v>1</v>
      </c>
      <c r="G276" s="87">
        <v>0</v>
      </c>
      <c r="H276" s="87">
        <v>0</v>
      </c>
      <c r="I276" s="87">
        <v>0</v>
      </c>
      <c r="J276" s="87">
        <v>0</v>
      </c>
      <c r="K276" s="87">
        <v>0</v>
      </c>
      <c r="L276" s="87">
        <v>0</v>
      </c>
      <c r="M276" s="93">
        <v>3</v>
      </c>
      <c r="N276" s="93">
        <v>2</v>
      </c>
      <c r="O276" s="93">
        <v>3</v>
      </c>
      <c r="P276" s="88">
        <v>3</v>
      </c>
      <c r="Q276" s="88">
        <v>3</v>
      </c>
      <c r="R276" s="89">
        <v>3</v>
      </c>
      <c r="S276" s="89">
        <v>3</v>
      </c>
      <c r="T276" s="89">
        <v>4</v>
      </c>
      <c r="U276" s="89">
        <v>3</v>
      </c>
      <c r="V276" s="89">
        <v>3</v>
      </c>
      <c r="W276" s="90">
        <v>2</v>
      </c>
      <c r="X276" s="90">
        <v>2</v>
      </c>
      <c r="Y276" s="147">
        <v>4</v>
      </c>
      <c r="Z276" s="147">
        <v>4</v>
      </c>
      <c r="AA276" s="91">
        <v>4</v>
      </c>
      <c r="AB276" s="91">
        <v>4</v>
      </c>
      <c r="AC276" s="105">
        <v>3</v>
      </c>
      <c r="AD276" s="105">
        <v>3</v>
      </c>
      <c r="AE276" s="105">
        <v>3</v>
      </c>
    </row>
    <row r="277" spans="1:32" s="87" customFormat="1">
      <c r="A277" s="87">
        <v>276</v>
      </c>
      <c r="B277" s="87" t="s">
        <v>8</v>
      </c>
      <c r="C277" s="87" t="s">
        <v>54</v>
      </c>
      <c r="D277" s="87">
        <v>0</v>
      </c>
      <c r="E277" s="87">
        <v>0</v>
      </c>
      <c r="F277" s="87">
        <v>1</v>
      </c>
      <c r="G277" s="87">
        <v>0</v>
      </c>
      <c r="H277" s="87">
        <v>0</v>
      </c>
      <c r="I277" s="87">
        <v>0</v>
      </c>
      <c r="J277" s="87">
        <v>0</v>
      </c>
      <c r="K277" s="87">
        <v>0</v>
      </c>
      <c r="L277" s="87">
        <v>0</v>
      </c>
      <c r="M277" s="93">
        <v>5</v>
      </c>
      <c r="N277" s="93">
        <v>5</v>
      </c>
      <c r="O277" s="93">
        <v>5</v>
      </c>
      <c r="P277" s="88">
        <v>4</v>
      </c>
      <c r="Q277" s="88">
        <v>5</v>
      </c>
      <c r="R277" s="89">
        <v>5</v>
      </c>
      <c r="S277" s="89">
        <v>5</v>
      </c>
      <c r="T277" s="89">
        <v>5</v>
      </c>
      <c r="U277" s="89">
        <v>5</v>
      </c>
      <c r="V277" s="89">
        <v>5</v>
      </c>
      <c r="W277" s="90">
        <v>5</v>
      </c>
      <c r="X277" s="90">
        <v>5</v>
      </c>
      <c r="Y277" s="147">
        <v>5</v>
      </c>
      <c r="Z277" s="147">
        <v>5</v>
      </c>
      <c r="AA277" s="91">
        <v>5</v>
      </c>
      <c r="AB277" s="91">
        <v>5</v>
      </c>
      <c r="AC277" s="105">
        <v>5</v>
      </c>
      <c r="AD277" s="105">
        <v>5</v>
      </c>
      <c r="AE277" s="105">
        <v>5</v>
      </c>
    </row>
    <row r="278" spans="1:32" s="87" customFormat="1">
      <c r="A278" s="87">
        <v>277</v>
      </c>
      <c r="B278" s="87" t="s">
        <v>8</v>
      </c>
      <c r="C278" s="87" t="s">
        <v>150</v>
      </c>
      <c r="D278" s="87">
        <v>0</v>
      </c>
      <c r="E278" s="87">
        <v>0</v>
      </c>
      <c r="F278" s="87">
        <v>0</v>
      </c>
      <c r="G278" s="87">
        <v>1</v>
      </c>
      <c r="H278" s="87">
        <v>0</v>
      </c>
      <c r="I278" s="87">
        <v>0</v>
      </c>
      <c r="J278" s="87">
        <v>0</v>
      </c>
      <c r="K278" s="87">
        <v>0</v>
      </c>
      <c r="L278" s="87">
        <v>0</v>
      </c>
      <c r="M278" s="93">
        <v>4</v>
      </c>
      <c r="N278" s="93">
        <v>3</v>
      </c>
      <c r="O278" s="93">
        <v>4</v>
      </c>
      <c r="P278" s="88">
        <v>4</v>
      </c>
      <c r="Q278" s="88">
        <v>4</v>
      </c>
      <c r="R278" s="89">
        <v>4</v>
      </c>
      <c r="S278" s="89">
        <v>3</v>
      </c>
      <c r="T278" s="89">
        <v>4</v>
      </c>
      <c r="U278" s="89">
        <v>4</v>
      </c>
      <c r="V278" s="89">
        <v>4</v>
      </c>
      <c r="W278" s="90">
        <v>2</v>
      </c>
      <c r="X278" s="90">
        <v>2</v>
      </c>
      <c r="Y278" s="147">
        <v>3</v>
      </c>
      <c r="Z278" s="147">
        <v>3</v>
      </c>
      <c r="AA278" s="91">
        <v>4</v>
      </c>
      <c r="AB278" s="91">
        <v>4</v>
      </c>
      <c r="AC278" s="105">
        <v>4</v>
      </c>
      <c r="AD278" s="105">
        <v>4</v>
      </c>
      <c r="AE278" s="105">
        <v>4</v>
      </c>
    </row>
    <row r="279" spans="1:32" s="87" customFormat="1">
      <c r="A279" s="87">
        <v>278</v>
      </c>
      <c r="B279" s="87" t="s">
        <v>8</v>
      </c>
      <c r="C279" s="87" t="s">
        <v>191</v>
      </c>
      <c r="D279" s="87">
        <v>0</v>
      </c>
      <c r="E279" s="87">
        <v>0</v>
      </c>
      <c r="F279" s="87">
        <v>0</v>
      </c>
      <c r="G279" s="87">
        <v>0</v>
      </c>
      <c r="H279" s="87">
        <v>0</v>
      </c>
      <c r="I279" s="87">
        <v>0</v>
      </c>
      <c r="J279" s="87">
        <v>1</v>
      </c>
      <c r="K279" s="87">
        <v>0</v>
      </c>
      <c r="L279" s="87">
        <v>0</v>
      </c>
      <c r="M279" s="93">
        <v>5</v>
      </c>
      <c r="N279" s="93">
        <v>1</v>
      </c>
      <c r="O279" s="93">
        <v>5</v>
      </c>
      <c r="P279" s="88">
        <v>5</v>
      </c>
      <c r="Q279" s="88">
        <v>5</v>
      </c>
      <c r="R279" s="89">
        <v>5</v>
      </c>
      <c r="S279" s="89">
        <v>5</v>
      </c>
      <c r="T279" s="89">
        <v>5</v>
      </c>
      <c r="U279" s="89">
        <v>5</v>
      </c>
      <c r="V279" s="89">
        <v>5</v>
      </c>
      <c r="W279" s="90">
        <v>5</v>
      </c>
      <c r="X279" s="90">
        <v>5</v>
      </c>
      <c r="Y279" s="147">
        <v>5</v>
      </c>
      <c r="Z279" s="147">
        <v>5</v>
      </c>
      <c r="AA279" s="91">
        <v>5</v>
      </c>
      <c r="AB279" s="91">
        <v>5</v>
      </c>
      <c r="AC279" s="105">
        <v>5</v>
      </c>
      <c r="AD279" s="105">
        <v>5</v>
      </c>
      <c r="AE279" s="105">
        <v>5</v>
      </c>
    </row>
    <row r="280" spans="1:32" s="87" customFormat="1">
      <c r="A280" s="87">
        <v>279</v>
      </c>
      <c r="B280" s="87" t="s">
        <v>8</v>
      </c>
      <c r="C280" s="87" t="s">
        <v>54</v>
      </c>
      <c r="D280" s="87">
        <v>1</v>
      </c>
      <c r="E280" s="87">
        <v>0</v>
      </c>
      <c r="F280" s="87">
        <v>0</v>
      </c>
      <c r="G280" s="87">
        <v>0</v>
      </c>
      <c r="H280" s="87">
        <v>0</v>
      </c>
      <c r="I280" s="87">
        <v>0</v>
      </c>
      <c r="J280" s="87">
        <v>0</v>
      </c>
      <c r="K280" s="87">
        <v>0</v>
      </c>
      <c r="L280" s="87">
        <v>0</v>
      </c>
      <c r="M280" s="93">
        <v>4</v>
      </c>
      <c r="N280" s="93">
        <v>3</v>
      </c>
      <c r="O280" s="93">
        <v>3</v>
      </c>
      <c r="P280" s="88">
        <v>4</v>
      </c>
      <c r="Q280" s="88">
        <v>4</v>
      </c>
      <c r="R280" s="89">
        <v>2</v>
      </c>
      <c r="S280" s="89">
        <v>3</v>
      </c>
      <c r="T280" s="89">
        <v>4</v>
      </c>
      <c r="U280" s="89">
        <v>4</v>
      </c>
      <c r="V280" s="89">
        <v>4</v>
      </c>
      <c r="W280" s="90">
        <v>3</v>
      </c>
      <c r="X280" s="90">
        <v>3</v>
      </c>
      <c r="Y280" s="147">
        <v>3</v>
      </c>
      <c r="Z280" s="147">
        <v>3</v>
      </c>
      <c r="AA280" s="91">
        <v>4</v>
      </c>
      <c r="AB280" s="91">
        <v>4</v>
      </c>
      <c r="AC280" s="105">
        <v>4</v>
      </c>
      <c r="AD280" s="105">
        <v>4</v>
      </c>
      <c r="AE280" s="105">
        <v>4</v>
      </c>
    </row>
    <row r="281" spans="1:32" s="87" customFormat="1">
      <c r="A281" s="87">
        <v>280</v>
      </c>
      <c r="B281" s="87" t="s">
        <v>8</v>
      </c>
      <c r="C281" s="87" t="s">
        <v>74</v>
      </c>
      <c r="D281" s="87">
        <v>1</v>
      </c>
      <c r="E281" s="87">
        <v>0</v>
      </c>
      <c r="F281" s="87">
        <v>0</v>
      </c>
      <c r="G281" s="87">
        <v>0</v>
      </c>
      <c r="H281" s="87">
        <v>0</v>
      </c>
      <c r="I281" s="87">
        <v>0</v>
      </c>
      <c r="J281" s="87">
        <v>0</v>
      </c>
      <c r="K281" s="87">
        <v>0</v>
      </c>
      <c r="L281" s="87">
        <v>0</v>
      </c>
      <c r="M281" s="93">
        <v>4</v>
      </c>
      <c r="N281" s="93">
        <v>3</v>
      </c>
      <c r="O281" s="93">
        <v>3</v>
      </c>
      <c r="P281" s="88">
        <v>5</v>
      </c>
      <c r="Q281" s="88">
        <v>5</v>
      </c>
      <c r="R281" s="89">
        <v>5</v>
      </c>
      <c r="S281" s="89">
        <v>5</v>
      </c>
      <c r="T281" s="89">
        <v>5</v>
      </c>
      <c r="U281" s="89">
        <v>5</v>
      </c>
      <c r="V281" s="89">
        <v>4</v>
      </c>
      <c r="W281" s="90">
        <v>5</v>
      </c>
      <c r="X281" s="90">
        <v>5</v>
      </c>
      <c r="Y281" s="147">
        <v>5</v>
      </c>
      <c r="Z281" s="147">
        <v>5</v>
      </c>
      <c r="AA281" s="91">
        <v>5</v>
      </c>
      <c r="AB281" s="91">
        <v>5</v>
      </c>
      <c r="AC281" s="105">
        <v>5</v>
      </c>
      <c r="AD281" s="105">
        <v>5</v>
      </c>
      <c r="AE281" s="105">
        <v>5</v>
      </c>
    </row>
    <row r="282" spans="1:32" s="188" customFormat="1" ht="48">
      <c r="A282" s="87">
        <v>281</v>
      </c>
      <c r="B282" s="87" t="s">
        <v>8</v>
      </c>
      <c r="C282" s="87" t="s">
        <v>126</v>
      </c>
      <c r="D282" s="87">
        <v>1</v>
      </c>
      <c r="E282" s="87">
        <v>0</v>
      </c>
      <c r="F282" s="87">
        <v>0</v>
      </c>
      <c r="G282" s="87">
        <v>0</v>
      </c>
      <c r="H282" s="87">
        <v>0</v>
      </c>
      <c r="I282" s="87">
        <v>0</v>
      </c>
      <c r="J282" s="87">
        <v>0</v>
      </c>
      <c r="K282" s="87">
        <v>0</v>
      </c>
      <c r="L282" s="87">
        <v>0</v>
      </c>
      <c r="M282" s="93">
        <v>4</v>
      </c>
      <c r="N282" s="93">
        <v>3</v>
      </c>
      <c r="O282" s="93">
        <v>3</v>
      </c>
      <c r="P282" s="88">
        <v>5</v>
      </c>
      <c r="Q282" s="88">
        <v>5</v>
      </c>
      <c r="R282" s="89">
        <v>5</v>
      </c>
      <c r="S282" s="89">
        <v>5</v>
      </c>
      <c r="T282" s="89">
        <v>5</v>
      </c>
      <c r="U282" s="89">
        <v>5</v>
      </c>
      <c r="V282" s="89">
        <v>4</v>
      </c>
      <c r="W282" s="90">
        <v>5</v>
      </c>
      <c r="X282" s="90">
        <v>5</v>
      </c>
      <c r="Y282" s="147">
        <v>5</v>
      </c>
      <c r="Z282" s="147">
        <v>5</v>
      </c>
      <c r="AA282" s="91">
        <v>5</v>
      </c>
      <c r="AB282" s="91">
        <v>5</v>
      </c>
      <c r="AC282" s="105">
        <v>5</v>
      </c>
      <c r="AD282" s="105">
        <v>5</v>
      </c>
      <c r="AE282" s="105">
        <v>5</v>
      </c>
      <c r="AF282" s="87"/>
    </row>
    <row r="283" spans="1:32" s="188" customFormat="1">
      <c r="A283" s="87">
        <v>282</v>
      </c>
      <c r="B283" s="87" t="s">
        <v>8</v>
      </c>
      <c r="C283" s="87" t="s">
        <v>9</v>
      </c>
      <c r="D283" s="87">
        <v>1</v>
      </c>
      <c r="E283" s="87">
        <v>0</v>
      </c>
      <c r="F283" s="87">
        <v>0</v>
      </c>
      <c r="G283" s="87">
        <v>0</v>
      </c>
      <c r="H283" s="87">
        <v>0</v>
      </c>
      <c r="I283" s="87">
        <v>0</v>
      </c>
      <c r="J283" s="87">
        <v>0</v>
      </c>
      <c r="K283" s="87">
        <v>0</v>
      </c>
      <c r="L283" s="87">
        <v>0</v>
      </c>
      <c r="M283" s="93">
        <v>4</v>
      </c>
      <c r="N283" s="93">
        <v>3</v>
      </c>
      <c r="O283" s="93">
        <v>3</v>
      </c>
      <c r="P283" s="88">
        <v>5</v>
      </c>
      <c r="Q283" s="88">
        <v>5</v>
      </c>
      <c r="R283" s="89">
        <v>5</v>
      </c>
      <c r="S283" s="89">
        <v>5</v>
      </c>
      <c r="T283" s="89">
        <v>5</v>
      </c>
      <c r="U283" s="89">
        <v>5</v>
      </c>
      <c r="V283" s="89">
        <v>4</v>
      </c>
      <c r="W283" s="90">
        <v>5</v>
      </c>
      <c r="X283" s="90">
        <v>5</v>
      </c>
      <c r="Y283" s="147">
        <v>5</v>
      </c>
      <c r="Z283" s="147">
        <v>5</v>
      </c>
      <c r="AA283" s="91">
        <v>5</v>
      </c>
      <c r="AB283" s="91">
        <v>5</v>
      </c>
      <c r="AC283" s="105">
        <v>5</v>
      </c>
      <c r="AD283" s="105">
        <v>5</v>
      </c>
      <c r="AE283" s="105">
        <v>5</v>
      </c>
      <c r="AF283" s="87"/>
    </row>
    <row r="284" spans="1:32" s="188" customFormat="1">
      <c r="A284" s="87">
        <v>283</v>
      </c>
      <c r="B284" s="87" t="s">
        <v>8</v>
      </c>
      <c r="C284" s="87" t="s">
        <v>9</v>
      </c>
      <c r="D284" s="87">
        <v>1</v>
      </c>
      <c r="E284" s="87">
        <v>0</v>
      </c>
      <c r="F284" s="87">
        <v>0</v>
      </c>
      <c r="G284" s="87">
        <v>0</v>
      </c>
      <c r="H284" s="87">
        <v>0</v>
      </c>
      <c r="I284" s="87">
        <v>0</v>
      </c>
      <c r="J284" s="87">
        <v>0</v>
      </c>
      <c r="K284" s="87">
        <v>0</v>
      </c>
      <c r="L284" s="87">
        <v>0</v>
      </c>
      <c r="M284" s="93">
        <v>4</v>
      </c>
      <c r="N284" s="93">
        <v>3</v>
      </c>
      <c r="O284" s="93">
        <v>3</v>
      </c>
      <c r="P284" s="88">
        <v>5</v>
      </c>
      <c r="Q284" s="88">
        <v>5</v>
      </c>
      <c r="R284" s="89">
        <v>5</v>
      </c>
      <c r="S284" s="89">
        <v>5</v>
      </c>
      <c r="T284" s="89">
        <v>5</v>
      </c>
      <c r="U284" s="89">
        <v>5</v>
      </c>
      <c r="V284" s="89">
        <v>4</v>
      </c>
      <c r="W284" s="90">
        <v>5</v>
      </c>
      <c r="X284" s="90">
        <v>5</v>
      </c>
      <c r="Y284" s="147">
        <v>5</v>
      </c>
      <c r="Z284" s="147">
        <v>5</v>
      </c>
      <c r="AA284" s="91">
        <v>5</v>
      </c>
      <c r="AB284" s="91">
        <v>5</v>
      </c>
      <c r="AC284" s="105">
        <v>5</v>
      </c>
      <c r="AD284" s="105">
        <v>5</v>
      </c>
      <c r="AE284" s="105">
        <v>5</v>
      </c>
      <c r="AF284" s="87"/>
    </row>
    <row r="285" spans="1:32" s="188" customFormat="1">
      <c r="A285" s="87">
        <v>284</v>
      </c>
      <c r="B285" s="87" t="s">
        <v>8</v>
      </c>
      <c r="C285" s="87" t="s">
        <v>204</v>
      </c>
      <c r="D285" s="87">
        <v>1</v>
      </c>
      <c r="E285" s="87">
        <v>0</v>
      </c>
      <c r="F285" s="87">
        <v>0</v>
      </c>
      <c r="G285" s="87">
        <v>0</v>
      </c>
      <c r="H285" s="87">
        <v>0</v>
      </c>
      <c r="I285" s="87">
        <v>0</v>
      </c>
      <c r="J285" s="87">
        <v>0</v>
      </c>
      <c r="K285" s="87">
        <v>0</v>
      </c>
      <c r="L285" s="87">
        <v>0</v>
      </c>
      <c r="M285" s="93">
        <v>4</v>
      </c>
      <c r="N285" s="93">
        <v>3</v>
      </c>
      <c r="O285" s="93">
        <v>3</v>
      </c>
      <c r="P285" s="88">
        <v>5</v>
      </c>
      <c r="Q285" s="88">
        <v>5</v>
      </c>
      <c r="R285" s="89">
        <v>5</v>
      </c>
      <c r="S285" s="89">
        <v>5</v>
      </c>
      <c r="T285" s="89">
        <v>5</v>
      </c>
      <c r="U285" s="89">
        <v>5</v>
      </c>
      <c r="V285" s="89">
        <v>4</v>
      </c>
      <c r="W285" s="90">
        <v>5</v>
      </c>
      <c r="X285" s="90">
        <v>5</v>
      </c>
      <c r="Y285" s="147">
        <v>5</v>
      </c>
      <c r="Z285" s="147">
        <v>5</v>
      </c>
      <c r="AA285" s="91">
        <v>5</v>
      </c>
      <c r="AB285" s="91">
        <v>5</v>
      </c>
      <c r="AC285" s="105">
        <v>5</v>
      </c>
      <c r="AD285" s="105">
        <v>5</v>
      </c>
      <c r="AE285" s="105">
        <v>5</v>
      </c>
      <c r="AF285" s="87"/>
    </row>
    <row r="286" spans="1:32" s="188" customFormat="1">
      <c r="A286" s="87">
        <v>285</v>
      </c>
      <c r="B286" s="87" t="s">
        <v>8</v>
      </c>
      <c r="C286" s="87" t="s">
        <v>69</v>
      </c>
      <c r="D286" s="87">
        <v>1</v>
      </c>
      <c r="E286" s="87">
        <v>0</v>
      </c>
      <c r="F286" s="87">
        <v>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93">
        <v>4</v>
      </c>
      <c r="N286" s="93">
        <v>3</v>
      </c>
      <c r="O286" s="93">
        <v>3</v>
      </c>
      <c r="P286" s="88">
        <v>5</v>
      </c>
      <c r="Q286" s="88">
        <v>5</v>
      </c>
      <c r="R286" s="89">
        <v>5</v>
      </c>
      <c r="S286" s="89">
        <v>5</v>
      </c>
      <c r="T286" s="89">
        <v>5</v>
      </c>
      <c r="U286" s="89">
        <v>5</v>
      </c>
      <c r="V286" s="89">
        <v>4</v>
      </c>
      <c r="W286" s="90">
        <v>5</v>
      </c>
      <c r="X286" s="90">
        <v>5</v>
      </c>
      <c r="Y286" s="147">
        <v>5</v>
      </c>
      <c r="Z286" s="147">
        <v>5</v>
      </c>
      <c r="AA286" s="91">
        <v>5</v>
      </c>
      <c r="AB286" s="91">
        <v>5</v>
      </c>
      <c r="AC286" s="105">
        <v>5</v>
      </c>
      <c r="AD286" s="105">
        <v>5</v>
      </c>
      <c r="AE286" s="105">
        <v>5</v>
      </c>
      <c r="AF286" s="87"/>
    </row>
    <row r="287" spans="1:32" s="188" customFormat="1">
      <c r="A287" s="87">
        <v>286</v>
      </c>
      <c r="B287" s="87" t="s">
        <v>8</v>
      </c>
      <c r="C287" s="87" t="s">
        <v>69</v>
      </c>
      <c r="D287" s="87">
        <v>1</v>
      </c>
      <c r="E287" s="87">
        <v>0</v>
      </c>
      <c r="F287" s="87">
        <v>0</v>
      </c>
      <c r="G287" s="87">
        <v>0</v>
      </c>
      <c r="H287" s="87">
        <v>0</v>
      </c>
      <c r="I287" s="87">
        <v>0</v>
      </c>
      <c r="J287" s="87">
        <v>0</v>
      </c>
      <c r="K287" s="87">
        <v>0</v>
      </c>
      <c r="L287" s="87">
        <v>0</v>
      </c>
      <c r="M287" s="93">
        <v>4</v>
      </c>
      <c r="N287" s="93">
        <v>3</v>
      </c>
      <c r="O287" s="93">
        <v>3</v>
      </c>
      <c r="P287" s="88">
        <v>5</v>
      </c>
      <c r="Q287" s="88">
        <v>5</v>
      </c>
      <c r="R287" s="89">
        <v>5</v>
      </c>
      <c r="S287" s="89">
        <v>5</v>
      </c>
      <c r="T287" s="89">
        <v>5</v>
      </c>
      <c r="U287" s="89">
        <v>5</v>
      </c>
      <c r="V287" s="89">
        <v>4</v>
      </c>
      <c r="W287" s="90">
        <v>3</v>
      </c>
      <c r="X287" s="90">
        <v>3</v>
      </c>
      <c r="Y287" s="147">
        <v>5</v>
      </c>
      <c r="Z287" s="147">
        <v>5</v>
      </c>
      <c r="AA287" s="91">
        <v>5</v>
      </c>
      <c r="AB287" s="91">
        <v>5</v>
      </c>
      <c r="AC287" s="105">
        <v>5</v>
      </c>
      <c r="AD287" s="105">
        <v>5</v>
      </c>
      <c r="AE287" s="105">
        <v>5</v>
      </c>
      <c r="AF287" s="87"/>
    </row>
    <row r="288" spans="1:32" s="188" customFormat="1">
      <c r="A288" s="87">
        <v>287</v>
      </c>
      <c r="B288" s="87" t="s">
        <v>8</v>
      </c>
      <c r="C288" s="87" t="s">
        <v>141</v>
      </c>
      <c r="D288" s="87">
        <v>1</v>
      </c>
      <c r="E288" s="87">
        <v>0</v>
      </c>
      <c r="F288" s="87">
        <v>0</v>
      </c>
      <c r="G288" s="87">
        <v>0</v>
      </c>
      <c r="H288" s="87">
        <v>0</v>
      </c>
      <c r="I288" s="87">
        <v>0</v>
      </c>
      <c r="J288" s="87">
        <v>0</v>
      </c>
      <c r="K288" s="87">
        <v>0</v>
      </c>
      <c r="L288" s="87">
        <v>0</v>
      </c>
      <c r="M288" s="93">
        <v>4</v>
      </c>
      <c r="N288" s="93">
        <v>3</v>
      </c>
      <c r="O288" s="93">
        <v>3</v>
      </c>
      <c r="P288" s="88">
        <v>5</v>
      </c>
      <c r="Q288" s="88">
        <v>5</v>
      </c>
      <c r="R288" s="89">
        <v>5</v>
      </c>
      <c r="S288" s="89">
        <v>5</v>
      </c>
      <c r="T288" s="89">
        <v>5</v>
      </c>
      <c r="U288" s="89">
        <v>5</v>
      </c>
      <c r="V288" s="89">
        <v>4</v>
      </c>
      <c r="W288" s="90">
        <v>5</v>
      </c>
      <c r="X288" s="90">
        <v>5</v>
      </c>
      <c r="Y288" s="147">
        <v>5</v>
      </c>
      <c r="Z288" s="147">
        <v>5</v>
      </c>
      <c r="AA288" s="91">
        <v>5</v>
      </c>
      <c r="AB288" s="91">
        <v>5</v>
      </c>
      <c r="AC288" s="105">
        <v>5</v>
      </c>
      <c r="AD288" s="105">
        <v>5</v>
      </c>
      <c r="AE288" s="105">
        <v>5</v>
      </c>
      <c r="AF288" s="87"/>
    </row>
    <row r="289" spans="1:33" s="188" customFormat="1">
      <c r="A289" s="87">
        <v>288</v>
      </c>
      <c r="B289" s="87" t="s">
        <v>8</v>
      </c>
      <c r="C289" s="87" t="s">
        <v>142</v>
      </c>
      <c r="D289" s="87">
        <v>1</v>
      </c>
      <c r="E289" s="87">
        <v>0</v>
      </c>
      <c r="F289" s="87">
        <v>0</v>
      </c>
      <c r="G289" s="87">
        <v>0</v>
      </c>
      <c r="H289" s="87">
        <v>0</v>
      </c>
      <c r="I289" s="87">
        <v>0</v>
      </c>
      <c r="J289" s="87">
        <v>0</v>
      </c>
      <c r="K289" s="87">
        <v>0</v>
      </c>
      <c r="L289" s="87">
        <v>0</v>
      </c>
      <c r="M289" s="93">
        <v>4</v>
      </c>
      <c r="N289" s="93">
        <v>3</v>
      </c>
      <c r="O289" s="93">
        <v>3</v>
      </c>
      <c r="P289" s="88">
        <v>5</v>
      </c>
      <c r="Q289" s="88">
        <v>5</v>
      </c>
      <c r="R289" s="89">
        <v>5</v>
      </c>
      <c r="S289" s="89">
        <v>5</v>
      </c>
      <c r="T289" s="89">
        <v>5</v>
      </c>
      <c r="U289" s="89">
        <v>5</v>
      </c>
      <c r="V289" s="89">
        <v>4</v>
      </c>
      <c r="W289" s="90">
        <v>5</v>
      </c>
      <c r="X289" s="90">
        <v>5</v>
      </c>
      <c r="Y289" s="147">
        <v>5</v>
      </c>
      <c r="Z289" s="147">
        <v>5</v>
      </c>
      <c r="AA289" s="91">
        <v>5</v>
      </c>
      <c r="AB289" s="91">
        <v>5</v>
      </c>
      <c r="AC289" s="105">
        <v>5</v>
      </c>
      <c r="AD289" s="105">
        <v>5</v>
      </c>
      <c r="AE289" s="105">
        <v>5</v>
      </c>
      <c r="AF289" s="87"/>
    </row>
    <row r="290" spans="1:33" s="188" customFormat="1">
      <c r="A290" s="87">
        <v>289</v>
      </c>
      <c r="B290" s="87" t="s">
        <v>8</v>
      </c>
      <c r="C290" s="87" t="s">
        <v>141</v>
      </c>
      <c r="D290" s="87">
        <v>1</v>
      </c>
      <c r="E290" s="87">
        <v>0</v>
      </c>
      <c r="F290" s="87">
        <v>0</v>
      </c>
      <c r="G290" s="87">
        <v>0</v>
      </c>
      <c r="H290" s="87">
        <v>0</v>
      </c>
      <c r="I290" s="87">
        <v>0</v>
      </c>
      <c r="J290" s="87">
        <v>0</v>
      </c>
      <c r="K290" s="87">
        <v>0</v>
      </c>
      <c r="L290" s="87">
        <v>0</v>
      </c>
      <c r="M290" s="93">
        <v>4</v>
      </c>
      <c r="N290" s="93">
        <v>3</v>
      </c>
      <c r="O290" s="93">
        <v>3</v>
      </c>
      <c r="P290" s="88">
        <v>5</v>
      </c>
      <c r="Q290" s="88">
        <v>5</v>
      </c>
      <c r="R290" s="89">
        <v>5</v>
      </c>
      <c r="S290" s="89">
        <v>5</v>
      </c>
      <c r="T290" s="89">
        <v>5</v>
      </c>
      <c r="U290" s="89">
        <v>5</v>
      </c>
      <c r="V290" s="89">
        <v>4</v>
      </c>
      <c r="W290" s="90">
        <v>2</v>
      </c>
      <c r="X290" s="90">
        <v>2</v>
      </c>
      <c r="Y290" s="147">
        <v>5</v>
      </c>
      <c r="Z290" s="147">
        <v>5</v>
      </c>
      <c r="AA290" s="91">
        <v>5</v>
      </c>
      <c r="AB290" s="91">
        <v>5</v>
      </c>
      <c r="AC290" s="105">
        <v>5</v>
      </c>
      <c r="AD290" s="105">
        <v>5</v>
      </c>
      <c r="AE290" s="105">
        <v>5</v>
      </c>
      <c r="AF290" s="87"/>
    </row>
    <row r="291" spans="1:33" s="188" customFormat="1">
      <c r="A291" s="87">
        <v>290</v>
      </c>
      <c r="B291" s="87" t="s">
        <v>8</v>
      </c>
      <c r="C291" s="87" t="s">
        <v>84</v>
      </c>
      <c r="D291" s="87">
        <v>1</v>
      </c>
      <c r="E291" s="87">
        <v>0</v>
      </c>
      <c r="F291" s="87">
        <v>0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7">
        <v>0</v>
      </c>
      <c r="M291" s="93">
        <v>4</v>
      </c>
      <c r="N291" s="93">
        <v>3</v>
      </c>
      <c r="O291" s="93">
        <v>3</v>
      </c>
      <c r="P291" s="88">
        <v>5</v>
      </c>
      <c r="Q291" s="88">
        <v>5</v>
      </c>
      <c r="R291" s="89">
        <v>5</v>
      </c>
      <c r="S291" s="89">
        <v>5</v>
      </c>
      <c r="T291" s="89">
        <v>5</v>
      </c>
      <c r="U291" s="89">
        <v>5</v>
      </c>
      <c r="V291" s="89">
        <v>4</v>
      </c>
      <c r="W291" s="90">
        <v>5</v>
      </c>
      <c r="X291" s="90">
        <v>5</v>
      </c>
      <c r="Y291" s="147">
        <v>5</v>
      </c>
      <c r="Z291" s="147">
        <v>5</v>
      </c>
      <c r="AA291" s="91">
        <v>5</v>
      </c>
      <c r="AB291" s="91">
        <v>5</v>
      </c>
      <c r="AC291" s="105">
        <v>5</v>
      </c>
      <c r="AD291" s="105">
        <v>5</v>
      </c>
      <c r="AE291" s="105">
        <v>5</v>
      </c>
      <c r="AF291" s="87"/>
    </row>
    <row r="292" spans="1:33" s="188" customFormat="1">
      <c r="A292" s="87">
        <v>291</v>
      </c>
      <c r="B292" s="87" t="s">
        <v>8</v>
      </c>
      <c r="C292" s="87" t="s">
        <v>52</v>
      </c>
      <c r="D292" s="87">
        <v>1</v>
      </c>
      <c r="E292" s="87">
        <v>0</v>
      </c>
      <c r="F292" s="87">
        <v>0</v>
      </c>
      <c r="G292" s="87">
        <v>0</v>
      </c>
      <c r="H292" s="87">
        <v>0</v>
      </c>
      <c r="I292" s="87">
        <v>0</v>
      </c>
      <c r="J292" s="87">
        <v>0</v>
      </c>
      <c r="K292" s="87">
        <v>0</v>
      </c>
      <c r="L292" s="87">
        <v>0</v>
      </c>
      <c r="M292" s="93">
        <v>4</v>
      </c>
      <c r="N292" s="93">
        <v>3</v>
      </c>
      <c r="O292" s="93">
        <v>3</v>
      </c>
      <c r="P292" s="88">
        <v>5</v>
      </c>
      <c r="Q292" s="88">
        <v>5</v>
      </c>
      <c r="R292" s="89">
        <v>5</v>
      </c>
      <c r="S292" s="89">
        <v>5</v>
      </c>
      <c r="T292" s="89">
        <v>5</v>
      </c>
      <c r="U292" s="89">
        <v>5</v>
      </c>
      <c r="V292" s="89">
        <v>4</v>
      </c>
      <c r="W292" s="90">
        <v>2</v>
      </c>
      <c r="X292" s="90">
        <v>2</v>
      </c>
      <c r="Y292" s="147">
        <v>5</v>
      </c>
      <c r="Z292" s="147">
        <v>5</v>
      </c>
      <c r="AA292" s="91">
        <v>5</v>
      </c>
      <c r="AB292" s="91">
        <v>5</v>
      </c>
      <c r="AC292" s="105">
        <v>5</v>
      </c>
      <c r="AD292" s="105">
        <v>5</v>
      </c>
      <c r="AE292" s="105">
        <v>5</v>
      </c>
      <c r="AF292" s="87"/>
    </row>
    <row r="293" spans="1:33" s="188" customFormat="1">
      <c r="A293" s="87">
        <v>292</v>
      </c>
      <c r="B293" s="87" t="s">
        <v>8</v>
      </c>
      <c r="C293" s="87" t="s">
        <v>52</v>
      </c>
      <c r="D293" s="87">
        <v>1</v>
      </c>
      <c r="E293" s="87">
        <v>0</v>
      </c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93">
        <v>4</v>
      </c>
      <c r="N293" s="93">
        <v>3</v>
      </c>
      <c r="O293" s="93">
        <v>3</v>
      </c>
      <c r="P293" s="88">
        <v>5</v>
      </c>
      <c r="Q293" s="88">
        <v>5</v>
      </c>
      <c r="R293" s="89">
        <v>5</v>
      </c>
      <c r="S293" s="89">
        <v>5</v>
      </c>
      <c r="T293" s="89">
        <v>5</v>
      </c>
      <c r="U293" s="89">
        <v>5</v>
      </c>
      <c r="V293" s="89">
        <v>4</v>
      </c>
      <c r="W293" s="90">
        <v>2</v>
      </c>
      <c r="X293" s="90">
        <v>2</v>
      </c>
      <c r="Y293" s="147">
        <v>5</v>
      </c>
      <c r="Z293" s="147">
        <v>5</v>
      </c>
      <c r="AA293" s="91">
        <v>5</v>
      </c>
      <c r="AB293" s="91">
        <v>5</v>
      </c>
      <c r="AC293" s="105">
        <v>5</v>
      </c>
      <c r="AD293" s="105">
        <v>5</v>
      </c>
      <c r="AE293" s="105">
        <v>5</v>
      </c>
      <c r="AF293" s="87"/>
    </row>
    <row r="294" spans="1:33" s="188" customFormat="1">
      <c r="A294" s="87">
        <v>293</v>
      </c>
      <c r="B294" s="87" t="s">
        <v>8</v>
      </c>
      <c r="C294" s="87" t="s">
        <v>73</v>
      </c>
      <c r="D294" s="87">
        <v>1</v>
      </c>
      <c r="E294" s="87">
        <v>0</v>
      </c>
      <c r="F294" s="87">
        <v>0</v>
      </c>
      <c r="G294" s="87">
        <v>0</v>
      </c>
      <c r="H294" s="87">
        <v>0</v>
      </c>
      <c r="I294" s="87">
        <v>0</v>
      </c>
      <c r="J294" s="87">
        <v>0</v>
      </c>
      <c r="K294" s="87">
        <v>0</v>
      </c>
      <c r="L294" s="87">
        <v>0</v>
      </c>
      <c r="M294" s="93">
        <v>4</v>
      </c>
      <c r="N294" s="93">
        <v>3</v>
      </c>
      <c r="O294" s="93">
        <v>3</v>
      </c>
      <c r="P294" s="88">
        <v>5</v>
      </c>
      <c r="Q294" s="88">
        <v>5</v>
      </c>
      <c r="R294" s="89">
        <v>5</v>
      </c>
      <c r="S294" s="89">
        <v>5</v>
      </c>
      <c r="T294" s="89">
        <v>5</v>
      </c>
      <c r="U294" s="89">
        <v>5</v>
      </c>
      <c r="V294" s="89">
        <v>4</v>
      </c>
      <c r="W294" s="90">
        <v>5</v>
      </c>
      <c r="X294" s="90">
        <v>5</v>
      </c>
      <c r="Y294" s="147">
        <v>5</v>
      </c>
      <c r="Z294" s="147">
        <v>5</v>
      </c>
      <c r="AA294" s="91">
        <v>5</v>
      </c>
      <c r="AB294" s="91">
        <v>5</v>
      </c>
      <c r="AC294" s="105">
        <v>5</v>
      </c>
      <c r="AD294" s="105">
        <v>5</v>
      </c>
      <c r="AE294" s="105">
        <v>5</v>
      </c>
      <c r="AF294" s="87"/>
    </row>
    <row r="295" spans="1:33" s="188" customFormat="1">
      <c r="A295" s="87">
        <v>294</v>
      </c>
      <c r="B295" s="87" t="s">
        <v>8</v>
      </c>
      <c r="C295" s="87" t="s">
        <v>150</v>
      </c>
      <c r="D295" s="87">
        <v>1</v>
      </c>
      <c r="E295" s="87">
        <v>0</v>
      </c>
      <c r="F295" s="87">
        <v>0</v>
      </c>
      <c r="G295" s="87">
        <v>0</v>
      </c>
      <c r="H295" s="87">
        <v>0</v>
      </c>
      <c r="I295" s="87">
        <v>0</v>
      </c>
      <c r="J295" s="87">
        <v>0</v>
      </c>
      <c r="K295" s="87">
        <v>0</v>
      </c>
      <c r="L295" s="87">
        <v>0</v>
      </c>
      <c r="M295" s="93">
        <v>4</v>
      </c>
      <c r="N295" s="93">
        <v>3</v>
      </c>
      <c r="O295" s="93">
        <v>3</v>
      </c>
      <c r="P295" s="88">
        <v>5</v>
      </c>
      <c r="Q295" s="88">
        <v>5</v>
      </c>
      <c r="R295" s="89">
        <v>5</v>
      </c>
      <c r="S295" s="89">
        <v>5</v>
      </c>
      <c r="T295" s="89">
        <v>5</v>
      </c>
      <c r="U295" s="89">
        <v>5</v>
      </c>
      <c r="V295" s="89">
        <v>4</v>
      </c>
      <c r="W295" s="90">
        <v>3</v>
      </c>
      <c r="X295" s="90">
        <v>3</v>
      </c>
      <c r="Y295" s="147">
        <v>5</v>
      </c>
      <c r="Z295" s="147">
        <v>5</v>
      </c>
      <c r="AA295" s="91">
        <v>5</v>
      </c>
      <c r="AB295" s="91">
        <v>5</v>
      </c>
      <c r="AC295" s="105">
        <v>5</v>
      </c>
      <c r="AD295" s="105">
        <v>5</v>
      </c>
      <c r="AE295" s="105">
        <v>5</v>
      </c>
      <c r="AF295" s="87"/>
    </row>
    <row r="296" spans="1:33" s="188" customFormat="1">
      <c r="A296" s="87">
        <v>295</v>
      </c>
      <c r="B296" s="87" t="s">
        <v>8</v>
      </c>
      <c r="C296" s="87" t="s">
        <v>52</v>
      </c>
      <c r="D296" s="87">
        <v>1</v>
      </c>
      <c r="E296" s="87">
        <v>0</v>
      </c>
      <c r="F296" s="87">
        <v>0</v>
      </c>
      <c r="G296" s="87">
        <v>0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93">
        <v>4</v>
      </c>
      <c r="N296" s="93">
        <v>3</v>
      </c>
      <c r="O296" s="93">
        <v>3</v>
      </c>
      <c r="P296" s="88">
        <v>5</v>
      </c>
      <c r="Q296" s="88">
        <v>5</v>
      </c>
      <c r="R296" s="89">
        <v>5</v>
      </c>
      <c r="S296" s="89">
        <v>5</v>
      </c>
      <c r="T296" s="89">
        <v>5</v>
      </c>
      <c r="U296" s="89">
        <v>5</v>
      </c>
      <c r="V296" s="89">
        <v>4</v>
      </c>
      <c r="W296" s="90">
        <v>5</v>
      </c>
      <c r="X296" s="90">
        <v>5</v>
      </c>
      <c r="Y296" s="147">
        <v>5</v>
      </c>
      <c r="Z296" s="147">
        <v>5</v>
      </c>
      <c r="AA296" s="91">
        <v>5</v>
      </c>
      <c r="AB296" s="91">
        <v>5</v>
      </c>
      <c r="AC296" s="105">
        <v>5</v>
      </c>
      <c r="AD296" s="105">
        <v>5</v>
      </c>
      <c r="AE296" s="105">
        <v>5</v>
      </c>
      <c r="AF296" s="87"/>
    </row>
    <row r="297" spans="1:33">
      <c r="D297" s="103">
        <f>COUNTIF(D2:D296,1)</f>
        <v>197</v>
      </c>
      <c r="E297" s="103">
        <f t="shared" ref="E297:L297" si="0">COUNTIF(E2:E296,1)</f>
        <v>64</v>
      </c>
      <c r="F297" s="103">
        <f t="shared" si="0"/>
        <v>87</v>
      </c>
      <c r="G297" s="103">
        <f t="shared" si="0"/>
        <v>41</v>
      </c>
      <c r="H297" s="103">
        <f t="shared" si="0"/>
        <v>24</v>
      </c>
      <c r="I297" s="103">
        <f t="shared" si="0"/>
        <v>11</v>
      </c>
      <c r="J297" s="103">
        <f t="shared" si="0"/>
        <v>27</v>
      </c>
      <c r="K297" s="103">
        <f t="shared" si="0"/>
        <v>6</v>
      </c>
      <c r="L297" s="103">
        <f t="shared" si="0"/>
        <v>1</v>
      </c>
      <c r="M297" s="94">
        <f>AVERAGE(M2:M296)</f>
        <v>4.0067796610169495</v>
      </c>
      <c r="N297" s="94">
        <f t="shared" ref="N297:AE297" si="1">AVERAGE(N2:N296)</f>
        <v>3.4372881355932203</v>
      </c>
      <c r="O297" s="94">
        <f t="shared" si="1"/>
        <v>3.8508474576271188</v>
      </c>
      <c r="P297" s="94">
        <f t="shared" si="1"/>
        <v>4.3694915254237285</v>
      </c>
      <c r="Q297" s="94">
        <f t="shared" si="1"/>
        <v>4.3423728813559324</v>
      </c>
      <c r="R297" s="94">
        <f t="shared" si="1"/>
        <v>4.1525423728813555</v>
      </c>
      <c r="S297" s="94">
        <f t="shared" si="1"/>
        <v>3.8237288135593221</v>
      </c>
      <c r="T297" s="94">
        <f t="shared" si="1"/>
        <v>4.2237288135593216</v>
      </c>
      <c r="U297" s="94">
        <f t="shared" si="1"/>
        <v>4.2847457627118644</v>
      </c>
      <c r="V297" s="94">
        <f t="shared" si="1"/>
        <v>4.1796610169491526</v>
      </c>
      <c r="W297" s="94">
        <f t="shared" si="1"/>
        <v>3.4033898305084747</v>
      </c>
      <c r="X297" s="94">
        <f t="shared" si="1"/>
        <v>3.464406779661017</v>
      </c>
      <c r="Y297" s="94">
        <f t="shared" si="1"/>
        <v>4.2711864406779663</v>
      </c>
      <c r="Z297" s="94">
        <f t="shared" si="1"/>
        <v>4.3118644067796614</v>
      </c>
      <c r="AA297" s="94">
        <f t="shared" si="1"/>
        <v>4.5186440677966102</v>
      </c>
      <c r="AB297" s="94">
        <f t="shared" si="1"/>
        <v>4.7050847457627123</v>
      </c>
      <c r="AC297" s="94">
        <f t="shared" si="1"/>
        <v>4.2915254237288138</v>
      </c>
      <c r="AD297" s="94">
        <f t="shared" si="1"/>
        <v>4.3728813559322033</v>
      </c>
      <c r="AE297" s="94">
        <f t="shared" si="1"/>
        <v>4.4169491525423732</v>
      </c>
      <c r="AF297" s="94">
        <f>AVERAGE(M2:AE296)</f>
        <v>4.1277430865298843</v>
      </c>
      <c r="AG297" s="92">
        <f>AVERAGE(M297:V297,AA297:AE297)</f>
        <v>4.1984180790960446</v>
      </c>
    </row>
    <row r="298" spans="1:33">
      <c r="D298" s="94">
        <f>STDEV(D2:D296)</f>
        <v>0.47180384701324468</v>
      </c>
      <c r="E298" s="94">
        <f t="shared" ref="E298:L298" si="2">STDEV(E2:E296)</f>
        <v>0.4128680762981683</v>
      </c>
      <c r="F298" s="94">
        <f t="shared" si="2"/>
        <v>0.45677951662408539</v>
      </c>
      <c r="G298" s="94">
        <f t="shared" si="2"/>
        <v>0.34651665505247498</v>
      </c>
      <c r="H298" s="94">
        <f t="shared" si="2"/>
        <v>0.27384549014579856</v>
      </c>
      <c r="I298" s="94">
        <f t="shared" si="2"/>
        <v>0.18978891343141768</v>
      </c>
      <c r="J298" s="94">
        <f t="shared" si="2"/>
        <v>0.28884483488051121</v>
      </c>
      <c r="K298" s="94">
        <f t="shared" si="2"/>
        <v>0.1413968952224699</v>
      </c>
      <c r="L298" s="94">
        <f t="shared" si="2"/>
        <v>5.8222250973958202E-2</v>
      </c>
      <c r="M298" s="94">
        <f>STDEV(M2:M296)</f>
        <v>0.97238475468794994</v>
      </c>
      <c r="N298" s="94">
        <f t="shared" ref="N298:AE298" si="3">STDEV(N2:N296)</f>
        <v>1.0636060957420157</v>
      </c>
      <c r="O298" s="94">
        <f t="shared" si="3"/>
        <v>0.85602563724322145</v>
      </c>
      <c r="P298" s="94">
        <f t="shared" si="3"/>
        <v>0.68691715857959623</v>
      </c>
      <c r="Q298" s="94">
        <f t="shared" si="3"/>
        <v>0.73867950527070658</v>
      </c>
      <c r="R298" s="94">
        <f t="shared" si="3"/>
        <v>0.8692314089159745</v>
      </c>
      <c r="S298" s="94">
        <f t="shared" si="3"/>
        <v>1.0014171901823954</v>
      </c>
      <c r="T298" s="94">
        <f t="shared" si="3"/>
        <v>0.7496799732300401</v>
      </c>
      <c r="U298" s="94">
        <f t="shared" si="3"/>
        <v>0.70970281202912799</v>
      </c>
      <c r="V298" s="94">
        <f t="shared" si="3"/>
        <v>0.67882943992520339</v>
      </c>
      <c r="W298" s="94">
        <f t="shared" si="3"/>
        <v>1.1080973000719934</v>
      </c>
      <c r="X298" s="94">
        <f t="shared" si="3"/>
        <v>1.0963394118959369</v>
      </c>
      <c r="Y298" s="94">
        <f t="shared" si="3"/>
        <v>0.64498348010738793</v>
      </c>
      <c r="Z298" s="94">
        <f t="shared" si="3"/>
        <v>0.61530500864269333</v>
      </c>
      <c r="AA298" s="94">
        <f t="shared" si="3"/>
        <v>0.57631086196257764</v>
      </c>
      <c r="AB298" s="94">
        <f t="shared" si="3"/>
        <v>0.52599880008578614</v>
      </c>
      <c r="AC298" s="94">
        <f t="shared" si="3"/>
        <v>0.72122536874038345</v>
      </c>
      <c r="AD298" s="94">
        <f t="shared" si="3"/>
        <v>0.65720250983766915</v>
      </c>
      <c r="AE298" s="94">
        <f t="shared" si="3"/>
        <v>0.6327653761191937</v>
      </c>
      <c r="AF298" s="94">
        <f>STDEVA(M2:AE296)</f>
        <v>0.88068900558701757</v>
      </c>
      <c r="AG298" s="21"/>
    </row>
    <row r="299" spans="1:33">
      <c r="B299" s="145" t="s">
        <v>8</v>
      </c>
      <c r="C299" s="145">
        <f>COUNTIF(B2:B296,"นิสิตระดับปริญญาโท")</f>
        <v>219</v>
      </c>
      <c r="M299" s="17"/>
      <c r="N299" s="17"/>
      <c r="O299" s="94">
        <f>STDEV(M2:O296)</f>
        <v>0.99609765979227549</v>
      </c>
      <c r="Q299" s="94">
        <f>STDEVA(P2:Q296)</f>
        <v>0.71279149136799813</v>
      </c>
      <c r="V299" s="94">
        <f>STDEVA(R2:V296)</f>
        <v>0.82529352298167247</v>
      </c>
      <c r="W299" s="17"/>
      <c r="X299" s="94">
        <f>STDEVA(W2:X296)</f>
        <v>1.1017211676447498</v>
      </c>
      <c r="Y299" s="17"/>
      <c r="Z299" s="94">
        <f>STDEVA(Y2:Z296)</f>
        <v>0.63011253895349983</v>
      </c>
      <c r="AA299" s="94">
        <f>STDEVA(AA2:AA296)</f>
        <v>0.57631086196257764</v>
      </c>
      <c r="AB299" s="94">
        <f>STDEVA(AB2:AB296)</f>
        <v>0.52599880008578614</v>
      </c>
      <c r="AC299" s="17"/>
      <c r="AD299" s="17"/>
      <c r="AE299" s="94">
        <f>STDEVA(AC2:AE296)</f>
        <v>0.67268609530423207</v>
      </c>
      <c r="AF299" s="149"/>
    </row>
    <row r="300" spans="1:33">
      <c r="B300" s="145" t="s">
        <v>50</v>
      </c>
      <c r="C300" s="145">
        <f>COUNTIF(B2:B296,"นิสิตระดับปริญญาเอก")</f>
        <v>76</v>
      </c>
      <c r="M300" s="17"/>
      <c r="N300" s="17"/>
      <c r="O300" s="96">
        <f>AVERAGE(M2:O296)</f>
        <v>3.7649717514124292</v>
      </c>
      <c r="Q300" s="96">
        <f>AVERAGE(P2:Q296)</f>
        <v>4.3559322033898304</v>
      </c>
      <c r="V300" s="96">
        <f>AVERAGE(R2:V296)</f>
        <v>4.1328813559322031</v>
      </c>
      <c r="W300" s="17"/>
      <c r="X300" s="96">
        <f>AVERAGE(W2:X296)</f>
        <v>3.4338983050847456</v>
      </c>
      <c r="Y300" s="17"/>
      <c r="Z300" s="96">
        <f>AVERAGE(Y2:Z296)</f>
        <v>4.2915254237288138</v>
      </c>
      <c r="AA300" s="96">
        <f>AVERAGE(AA2:AA296)</f>
        <v>4.5186440677966102</v>
      </c>
      <c r="AB300" s="96">
        <f>AVERAGE(AB2:AB296)</f>
        <v>4.7050847457627123</v>
      </c>
      <c r="AC300" s="17"/>
      <c r="AD300" s="17"/>
      <c r="AE300" s="96">
        <f>AVERAGE(AC2:AE296)</f>
        <v>4.3604519774011301</v>
      </c>
      <c r="AF300" s="94">
        <f>AVERAGE(O300,Q300,V300,AA300,AE300)</f>
        <v>4.2265762711864401</v>
      </c>
    </row>
    <row r="301" spans="1:33">
      <c r="C301" s="183">
        <f>SUM(C299:C300)</f>
        <v>295</v>
      </c>
      <c r="M301" s="17"/>
      <c r="N301" s="17"/>
      <c r="O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3">
      <c r="M302" s="17"/>
      <c r="N302" s="17"/>
      <c r="O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3">
      <c r="B303" s="181" t="s">
        <v>141</v>
      </c>
      <c r="C303" s="142">
        <f>COUNTIF(C2:C296,"สาธารณสุขศาสตร์")</f>
        <v>27</v>
      </c>
      <c r="M303" s="17"/>
      <c r="N303" s="17"/>
      <c r="O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3">
      <c r="B304" s="181" t="s">
        <v>85</v>
      </c>
      <c r="C304" s="142">
        <f>COUNTIF(C2:C296,"วิทยาศาสตร์")</f>
        <v>2</v>
      </c>
      <c r="M304" s="17"/>
      <c r="N304" s="17"/>
      <c r="O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2:32">
      <c r="B305" s="181" t="s">
        <v>142</v>
      </c>
      <c r="C305" s="142">
        <f>COUNTIF(C2:C296,"บริหารธุรกิจ")</f>
        <v>10</v>
      </c>
      <c r="M305" s="17"/>
      <c r="N305" s="17"/>
      <c r="O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2:32">
      <c r="B306" s="143" t="s">
        <v>194</v>
      </c>
      <c r="C306" s="143">
        <f>COUNTIF(C2:C296,"ชีวเวชศาสตร์")</f>
        <v>6</v>
      </c>
      <c r="M306" s="17"/>
      <c r="N306" s="17"/>
      <c r="O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2:32" s="182" customFormat="1">
      <c r="B307" s="143" t="s">
        <v>9</v>
      </c>
      <c r="C307" s="143">
        <f>COUNTIF(C2:C296,"เทคโนโลยีและสื่อสารการศึกษา")</f>
        <v>11</v>
      </c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</row>
    <row r="308" spans="2:32" s="182" customFormat="1">
      <c r="B308" s="143" t="s">
        <v>69</v>
      </c>
      <c r="C308" s="143">
        <f>COUNTIF(C23:C296,"การบริหารการศึกษา")</f>
        <v>13</v>
      </c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</row>
    <row r="309" spans="2:32" s="182" customFormat="1">
      <c r="B309" s="143" t="s">
        <v>155</v>
      </c>
      <c r="C309" s="143">
        <f>COUNTIF(C2:C296,"สถาปัตยกรรมศาสตร์")</f>
        <v>1</v>
      </c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</row>
    <row r="310" spans="2:32" s="182" customFormat="1">
      <c r="B310" s="143" t="s">
        <v>74</v>
      </c>
      <c r="C310" s="143">
        <f>COUNTIF(C2:C296,"เอเซียตะวันออกเฉียงใต้ศึกษา")</f>
        <v>7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</row>
    <row r="311" spans="2:32" s="182" customFormat="1">
      <c r="B311" s="143" t="s">
        <v>126</v>
      </c>
      <c r="C311" s="143">
        <v>8</v>
      </c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</row>
    <row r="312" spans="2:32" s="182" customFormat="1">
      <c r="B312" s="143" t="s">
        <v>84</v>
      </c>
      <c r="C312" s="143">
        <f>COUNTIF(C2:C296,"รัฐศาสตร์มหาบัณฑิต")</f>
        <v>8</v>
      </c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</row>
    <row r="313" spans="2:32" s="182" customFormat="1">
      <c r="B313" s="143" t="s">
        <v>52</v>
      </c>
      <c r="C313" s="143">
        <f>COUNTIF(C2:C296,"โลจิสติกส์และโซ่อุปทาน")</f>
        <v>9</v>
      </c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</row>
    <row r="314" spans="2:32" s="182" customFormat="1">
      <c r="B314" s="143" t="s">
        <v>73</v>
      </c>
      <c r="C314" s="143">
        <f>COUNTIF(C2:C296,"หลักสูตรและการสอน")</f>
        <v>3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</row>
    <row r="315" spans="2:32" s="182" customFormat="1">
      <c r="B315" s="143" t="s">
        <v>152</v>
      </c>
      <c r="C315" s="143">
        <f>COUNTIF(C2:C296,"วิศวกรรมศาสตร์")</f>
        <v>1</v>
      </c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</row>
    <row r="316" spans="2:32" s="182" customFormat="1">
      <c r="B316" s="143" t="s">
        <v>53</v>
      </c>
      <c r="C316" s="143">
        <f>COUNTIF(C2:C296,"คณิตศาสตร์")</f>
        <v>15</v>
      </c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</row>
    <row r="317" spans="2:32" s="182" customFormat="1">
      <c r="B317" s="143" t="s">
        <v>63</v>
      </c>
      <c r="C317" s="143">
        <f>COUNTIF(C2:C296,"ฟิสิกส์ประยุกต์")</f>
        <v>10</v>
      </c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</row>
    <row r="318" spans="2:32" s="182" customFormat="1">
      <c r="B318" s="143" t="s">
        <v>66</v>
      </c>
      <c r="C318" s="143">
        <f>COUNTIF(C2:C296,"วิทยาศาสตร์การเกษตร")</f>
        <v>3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</row>
    <row r="319" spans="2:32" s="182" customFormat="1">
      <c r="B319" s="143" t="s">
        <v>75</v>
      </c>
      <c r="C319" s="143">
        <v>8</v>
      </c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</row>
    <row r="320" spans="2:32" s="182" customFormat="1">
      <c r="B320" s="143" t="s">
        <v>150</v>
      </c>
      <c r="C320" s="143">
        <f>COUNTIF(C2:C296,"เคมี")</f>
        <v>9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</row>
    <row r="321" spans="2:32" s="182" customFormat="1">
      <c r="B321" s="143" t="s">
        <v>68</v>
      </c>
      <c r="C321" s="143">
        <f>COUNTIF(C2:C296,"พัฒนศึกษา")</f>
        <v>2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</row>
    <row r="322" spans="2:32" s="182" customFormat="1">
      <c r="B322" s="143" t="s">
        <v>64</v>
      </c>
      <c r="C322" s="143">
        <f>COUNTIF(C2:C296,"วิศวกรรมสิ่งแวดล้อม")</f>
        <v>4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</row>
    <row r="323" spans="2:32" s="182" customFormat="1">
      <c r="B323" s="143" t="s">
        <v>72</v>
      </c>
      <c r="C323" s="143">
        <f>COUNTIF(C2:C296,"สรีรวิทยา")</f>
        <v>1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</row>
    <row r="324" spans="2:32" s="182" customFormat="1">
      <c r="B324" s="143" t="s">
        <v>62</v>
      </c>
      <c r="C324" s="143">
        <f>COUNTIF(C2:C296,"จุลชีววิทยา")</f>
        <v>2</v>
      </c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</row>
    <row r="325" spans="2:32" s="182" customFormat="1">
      <c r="B325" s="143" t="s">
        <v>125</v>
      </c>
      <c r="C325" s="143">
        <f>COUNTIF(C2:C296,"พลังงานทดแทน")</f>
        <v>9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</row>
    <row r="326" spans="2:32" s="182" customFormat="1">
      <c r="B326" s="143" t="s">
        <v>148</v>
      </c>
      <c r="C326" s="143">
        <f>COUNTIF(C2:C296,"วิศวกรรมเคมี")</f>
        <v>1</v>
      </c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</row>
    <row r="327" spans="2:32" s="182" customFormat="1">
      <c r="B327" s="143" t="s">
        <v>51</v>
      </c>
      <c r="C327" s="143">
        <f>COUNTIF(C2:C296,"ศิลปะและการออกแบบ")</f>
        <v>3</v>
      </c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</row>
    <row r="328" spans="2:32" s="182" customFormat="1">
      <c r="B328" s="143" t="s">
        <v>83</v>
      </c>
      <c r="C328" s="143">
        <f>COUNTIF(C2:C296,"ภาษาศาสตร์")</f>
        <v>6</v>
      </c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</row>
    <row r="329" spans="2:32" s="182" customFormat="1">
      <c r="B329" s="143" t="s">
        <v>151</v>
      </c>
      <c r="C329" s="143">
        <v>4</v>
      </c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</row>
    <row r="330" spans="2:32" s="182" customFormat="1">
      <c r="B330" s="143" t="s">
        <v>146</v>
      </c>
      <c r="C330" s="143">
        <f>COUNTIF(C2:C296,"วิทยาศาสตร์การแพทย์")</f>
        <v>1</v>
      </c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</row>
    <row r="331" spans="2:32" s="182" customFormat="1">
      <c r="B331" s="143" t="s">
        <v>124</v>
      </c>
      <c r="C331" s="143">
        <f>COUNTIF(C2:C296,"วิศวกรรมการจัดการ")</f>
        <v>1</v>
      </c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</row>
    <row r="332" spans="2:32" s="182" customFormat="1">
      <c r="B332" s="143" t="s">
        <v>154</v>
      </c>
      <c r="C332" s="143">
        <f>COUNTIF(C2:C296,"การจัดการการท่องเที่ยวและจิตบริการ")</f>
        <v>3</v>
      </c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</row>
    <row r="333" spans="2:32" s="182" customFormat="1">
      <c r="B333" s="143" t="s">
        <v>127</v>
      </c>
      <c r="C333" s="143">
        <f>COUNTIF(C2:C296,"การจัดการกีฬา")</f>
        <v>4</v>
      </c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</row>
    <row r="334" spans="2:32" s="182" customFormat="1">
      <c r="B334" s="143" t="s">
        <v>67</v>
      </c>
      <c r="C334" s="143">
        <f>COUNTIF(C2:C296,"คติชนวิทยา")</f>
        <v>3</v>
      </c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</row>
    <row r="335" spans="2:32" s="182" customFormat="1">
      <c r="B335" s="143" t="s">
        <v>153</v>
      </c>
      <c r="C335" s="143">
        <f>COUNTIF(C2:C296,"ฟิสิกส์ทฤษฎี")</f>
        <v>2</v>
      </c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</row>
    <row r="336" spans="2:32" s="182" customFormat="1">
      <c r="B336" s="143" t="s">
        <v>149</v>
      </c>
      <c r="C336" s="143">
        <f>COUNTIF(C2:C296,"วิศวกรรมไฟฟ้า")</f>
        <v>2</v>
      </c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</row>
    <row r="337" spans="2:32" s="182" customFormat="1">
      <c r="B337" s="142" t="s">
        <v>169</v>
      </c>
      <c r="C337" s="143">
        <f>COUNTIF(C2:C296,"ทันตกรรมสำหรับเด็ก")</f>
        <v>1</v>
      </c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</row>
    <row r="338" spans="2:32" s="182" customFormat="1">
      <c r="B338" s="143" t="s">
        <v>171</v>
      </c>
      <c r="C338" s="143">
        <f>COUNTIF(C2:C296,"ทันตกรรมผู้สูงอายุ")</f>
        <v>2</v>
      </c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</row>
    <row r="339" spans="2:32" s="182" customFormat="1">
      <c r="B339" s="142" t="s">
        <v>181</v>
      </c>
      <c r="C339" s="143">
        <f>COUNTIF(C2:C296,"เภสัชวิทยาและวิทยาศาสตร์ชีวโมเลกุล")</f>
        <v>1</v>
      </c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</row>
    <row r="340" spans="2:32" s="182" customFormat="1">
      <c r="B340" s="142" t="s">
        <v>187</v>
      </c>
      <c r="C340" s="143">
        <f>COUNTIF(C2:C296,"เทคโนโลยีสารสนเทศเชิงกลยุทธ์")</f>
        <v>2</v>
      </c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</row>
    <row r="341" spans="2:32" s="182" customFormat="1">
      <c r="B341" s="142" t="s">
        <v>191</v>
      </c>
      <c r="C341" s="143">
        <f>COUNTIF(C2:C296,"ภาษาอังกฤษ")</f>
        <v>13</v>
      </c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</row>
    <row r="342" spans="2:32" s="182" customFormat="1">
      <c r="B342" s="142" t="s">
        <v>206</v>
      </c>
      <c r="C342" s="143">
        <f>COUNTIF(C2:C296,"วิทยาศาสตร์ชีวภาพ")</f>
        <v>1</v>
      </c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</row>
    <row r="343" spans="2:32" s="182" customFormat="1">
      <c r="B343" s="142" t="s">
        <v>193</v>
      </c>
      <c r="C343" s="143">
        <f>COUNTIF(C2:C296,"ปรสิตวิทยา")</f>
        <v>1</v>
      </c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</row>
    <row r="344" spans="2:32" s="182" customFormat="1">
      <c r="B344" s="142" t="s">
        <v>200</v>
      </c>
      <c r="C344" s="143">
        <f>COUNTIF(C2:C296,"การพยาบาลเวชปฏิบัติชุมชน")</f>
        <v>4</v>
      </c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</row>
    <row r="345" spans="2:32" s="182" customFormat="1">
      <c r="B345" s="142" t="s">
        <v>183</v>
      </c>
      <c r="C345" s="143">
        <f>COUNTIF(C3:C297,"เภสัชเคมีและผลิตภัณฑ์ธรรมชาติ")</f>
        <v>1</v>
      </c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</row>
    <row r="346" spans="2:32" s="182" customFormat="1">
      <c r="B346" s="142" t="s">
        <v>174</v>
      </c>
      <c r="C346" s="143">
        <f>COUNTIF(C2:C296,"ฟิสิกส์การแพทย์")</f>
        <v>7</v>
      </c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</row>
    <row r="347" spans="2:32" s="182" customFormat="1">
      <c r="B347" s="142" t="s">
        <v>195</v>
      </c>
      <c r="C347" s="143">
        <f>COUNTIF(C2:C296,"วิศวกรรมเครื่องกล")</f>
        <v>2</v>
      </c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</row>
    <row r="348" spans="2:32" s="182" customFormat="1">
      <c r="B348" s="142" t="s">
        <v>172</v>
      </c>
      <c r="C348" s="143">
        <f>COUNTIF(C2:C296,"วิทยาศาสตร์และเทคโนโลยีการอาหาร")</f>
        <v>7</v>
      </c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</row>
    <row r="349" spans="2:32" s="182" customFormat="1">
      <c r="B349" s="142" t="s">
        <v>190</v>
      </c>
      <c r="C349" s="143">
        <f>COUNTIF(C2:C296,"สัตวศาสตร์")</f>
        <v>1</v>
      </c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</row>
    <row r="350" spans="2:32" s="182" customFormat="1">
      <c r="B350" s="142" t="s">
        <v>127</v>
      </c>
      <c r="C350" s="143">
        <f>COUNTIF(C2:C296,"การจัดการกีฬา")</f>
        <v>4</v>
      </c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</row>
    <row r="351" spans="2:32" s="182" customFormat="1">
      <c r="B351" s="142" t="s">
        <v>197</v>
      </c>
      <c r="C351" s="143">
        <f>COUNTIF(C2:C296,"วิทยาศาสตร์การประมง")</f>
        <v>1</v>
      </c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</row>
    <row r="352" spans="2:32" s="182" customFormat="1">
      <c r="B352" s="142" t="s">
        <v>199</v>
      </c>
      <c r="C352" s="143">
        <v>2</v>
      </c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</row>
    <row r="353" spans="2:32" s="182" customFormat="1">
      <c r="B353" s="142" t="s">
        <v>177</v>
      </c>
      <c r="C353" s="143">
        <f>COUNTIF(C2:C296,"วิทยาศาสตร์เครื่องสำอาง")</f>
        <v>4</v>
      </c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</row>
    <row r="354" spans="2:32" s="182" customFormat="1">
      <c r="B354" s="142" t="s">
        <v>175</v>
      </c>
      <c r="C354" s="143">
        <f>COUNTIF(C2:C297,"ทันตแพทยศาสตร์")</f>
        <v>4</v>
      </c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</row>
    <row r="355" spans="2:32" s="182" customFormat="1">
      <c r="B355" s="142" t="s">
        <v>193</v>
      </c>
      <c r="C355" s="143">
        <f>COUNTIF(C2:C299,"ปรสิตวิทยา")</f>
        <v>1</v>
      </c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</row>
    <row r="356" spans="2:32" s="182" customFormat="1">
      <c r="B356" s="142" t="s">
        <v>203</v>
      </c>
      <c r="C356" s="143">
        <f>COUNTIF(C2:C300,"วิจัยและประเมินผลการศึกษา")</f>
        <v>1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</row>
    <row r="357" spans="2:32" s="182" customFormat="1">
      <c r="B357" s="142" t="s">
        <v>205</v>
      </c>
      <c r="C357" s="143">
        <f>COUNTIF(C2:C301,"พยาบาลศาสตร์")</f>
        <v>3</v>
      </c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</row>
    <row r="358" spans="2:32" s="182" customFormat="1">
      <c r="B358" s="142" t="s">
        <v>176</v>
      </c>
      <c r="C358" s="143">
        <f>COUNTIF(C4:C302,"เภสัชศาสตร์")</f>
        <v>3</v>
      </c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</row>
    <row r="359" spans="2:32" s="182" customFormat="1">
      <c r="B359" s="142" t="s">
        <v>196</v>
      </c>
      <c r="C359" s="143">
        <f>COUNTIF(C2:C303,"การบริหารการพยาบาล")</f>
        <v>1</v>
      </c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</row>
    <row r="360" spans="2:32" s="182" customFormat="1">
      <c r="B360" s="142" t="s">
        <v>182</v>
      </c>
      <c r="C360" s="143">
        <v>5</v>
      </c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</row>
    <row r="361" spans="2:32" s="182" customFormat="1">
      <c r="B361" s="143" t="s">
        <v>54</v>
      </c>
      <c r="C361" s="143">
        <f>COUNTIF(C2:C281,"ไม่ระบุ")</f>
        <v>24</v>
      </c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</row>
    <row r="362" spans="2:32">
      <c r="B362" s="87"/>
      <c r="C362" s="144">
        <f>SUM(C303:C361)</f>
        <v>295</v>
      </c>
      <c r="M362" s="17"/>
      <c r="N362" s="17"/>
      <c r="O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2:32">
      <c r="M363" s="17"/>
      <c r="N363" s="17"/>
      <c r="O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2:32">
      <c r="M364" s="17"/>
      <c r="N364" s="17"/>
      <c r="O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2:32">
      <c r="M365" s="17"/>
      <c r="N365" s="17"/>
      <c r="O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2:32">
      <c r="M366" s="17"/>
      <c r="N366" s="17"/>
      <c r="O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2:32">
      <c r="M367" s="17"/>
      <c r="N367" s="17"/>
      <c r="O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2:32">
      <c r="M368" s="17"/>
      <c r="N368" s="17"/>
      <c r="O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3:31">
      <c r="M369" s="17"/>
      <c r="N369" s="17"/>
      <c r="O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3:31">
      <c r="M370" s="17"/>
      <c r="N370" s="17"/>
      <c r="O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3:31">
      <c r="M371" s="17"/>
      <c r="N371" s="17"/>
      <c r="O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3:31">
      <c r="M372" s="17"/>
      <c r="N372" s="17"/>
      <c r="O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3:31">
      <c r="M373" s="17"/>
      <c r="N373" s="17"/>
      <c r="O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3:31">
      <c r="M374" s="17"/>
      <c r="N374" s="17"/>
      <c r="O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3:31">
      <c r="M375" s="17"/>
      <c r="N375" s="17"/>
      <c r="O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3:31">
      <c r="M376" s="17"/>
      <c r="N376" s="17"/>
      <c r="O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3:31">
      <c r="M377" s="17"/>
      <c r="N377" s="17"/>
      <c r="O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3:31">
      <c r="M378" s="17"/>
      <c r="N378" s="17"/>
      <c r="O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3:31">
      <c r="M379" s="17"/>
      <c r="N379" s="17"/>
      <c r="O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3:31">
      <c r="M380" s="17"/>
      <c r="N380" s="17"/>
      <c r="O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3:31">
      <c r="M381" s="17"/>
      <c r="N381" s="17"/>
      <c r="O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3:31">
      <c r="M382" s="17"/>
      <c r="N382" s="17"/>
      <c r="O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3:31">
      <c r="M383" s="17"/>
      <c r="N383" s="17"/>
      <c r="O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3:31">
      <c r="M384" s="17"/>
      <c r="N384" s="17"/>
      <c r="O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3:31">
      <c r="M385" s="17"/>
      <c r="N385" s="17"/>
      <c r="O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3:31">
      <c r="M386" s="17"/>
      <c r="N386" s="17"/>
      <c r="O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3:31">
      <c r="M387" s="17"/>
      <c r="N387" s="17"/>
      <c r="O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3:31">
      <c r="M388" s="17"/>
      <c r="N388" s="17"/>
      <c r="O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3:31">
      <c r="M389" s="17"/>
      <c r="N389" s="17"/>
      <c r="O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3:31">
      <c r="M390" s="17"/>
      <c r="N390" s="17"/>
      <c r="O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3:31">
      <c r="M391" s="17"/>
      <c r="N391" s="17"/>
      <c r="O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3:31">
      <c r="M392" s="17"/>
      <c r="N392" s="17"/>
      <c r="O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3:31">
      <c r="M393" s="17"/>
      <c r="N393" s="17"/>
      <c r="O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3:31">
      <c r="M394" s="17"/>
      <c r="N394" s="17"/>
      <c r="O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3:31">
      <c r="M395" s="17"/>
      <c r="N395" s="17"/>
      <c r="O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3:31">
      <c r="M396" s="17"/>
      <c r="N396" s="17"/>
      <c r="O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3:31">
      <c r="M397" s="17"/>
      <c r="N397" s="17"/>
      <c r="O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3:31">
      <c r="M398" s="17"/>
      <c r="N398" s="17"/>
      <c r="O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3:31">
      <c r="M399" s="17"/>
      <c r="N399" s="17"/>
      <c r="O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3:31">
      <c r="M400" s="17"/>
      <c r="N400" s="17"/>
      <c r="O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3:31">
      <c r="M401" s="17"/>
      <c r="N401" s="17"/>
      <c r="O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3:31">
      <c r="M402" s="17"/>
      <c r="N402" s="17"/>
      <c r="O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3:31">
      <c r="M403" s="17"/>
      <c r="N403" s="17"/>
      <c r="O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3:31">
      <c r="M404" s="17"/>
      <c r="N404" s="17"/>
      <c r="O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3:31">
      <c r="M405" s="17"/>
      <c r="N405" s="17"/>
      <c r="O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3:31">
      <c r="M406" s="17"/>
      <c r="N406" s="17"/>
      <c r="O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3:31">
      <c r="M407" s="17"/>
      <c r="N407" s="17"/>
      <c r="O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3:31">
      <c r="M408" s="17"/>
      <c r="N408" s="17"/>
      <c r="O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3:31">
      <c r="M409" s="17"/>
      <c r="N409" s="17"/>
      <c r="O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3:31">
      <c r="M410" s="17"/>
      <c r="N410" s="17"/>
      <c r="O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3:31">
      <c r="M411" s="17"/>
      <c r="N411" s="17"/>
      <c r="O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3:31">
      <c r="M412" s="17"/>
      <c r="N412" s="17"/>
      <c r="O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3:31">
      <c r="M413" s="17"/>
      <c r="N413" s="17"/>
      <c r="O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3:31">
      <c r="M414" s="17"/>
      <c r="N414" s="17"/>
      <c r="O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3:31">
      <c r="M415" s="17"/>
      <c r="N415" s="17"/>
      <c r="O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3:31">
      <c r="M416" s="17"/>
      <c r="N416" s="17"/>
      <c r="O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3:31">
      <c r="M417" s="17"/>
      <c r="N417" s="17"/>
      <c r="O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3:31">
      <c r="M418" s="17"/>
      <c r="N418" s="17"/>
      <c r="O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3:31">
      <c r="M419" s="17"/>
      <c r="N419" s="17"/>
      <c r="O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3:31">
      <c r="M420" s="17"/>
      <c r="N420" s="17"/>
      <c r="O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3:31">
      <c r="M421" s="17"/>
      <c r="N421" s="17"/>
      <c r="O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3:31">
      <c r="M422" s="17"/>
      <c r="N422" s="17"/>
      <c r="O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3:31">
      <c r="P423" s="18"/>
      <c r="Q423" s="18"/>
      <c r="R423" s="19"/>
      <c r="S423" s="19"/>
      <c r="T423" s="19"/>
      <c r="U423" s="19"/>
      <c r="V423" s="19"/>
    </row>
    <row r="424" spans="13:31">
      <c r="P424" s="18"/>
      <c r="Q424" s="18"/>
      <c r="R424" s="19"/>
      <c r="S424" s="19"/>
      <c r="T424" s="19"/>
      <c r="U424" s="19"/>
      <c r="V424" s="19"/>
    </row>
    <row r="425" spans="13:31">
      <c r="P425" s="18"/>
      <c r="Q425" s="18"/>
      <c r="R425" s="19"/>
      <c r="S425" s="19"/>
      <c r="T425" s="19"/>
      <c r="U425" s="19"/>
      <c r="V425" s="19"/>
    </row>
    <row r="426" spans="13:31">
      <c r="P426" s="18"/>
      <c r="Q426" s="18"/>
      <c r="R426" s="19"/>
      <c r="S426" s="19"/>
      <c r="T426" s="19"/>
      <c r="U426" s="19"/>
      <c r="V426" s="19"/>
    </row>
    <row r="427" spans="13:31">
      <c r="P427" s="18"/>
      <c r="Q427" s="18"/>
      <c r="R427" s="19"/>
      <c r="S427" s="19"/>
      <c r="T427" s="19"/>
      <c r="U427" s="19"/>
      <c r="V427" s="19"/>
    </row>
    <row r="428" spans="13:31">
      <c r="P428" s="18"/>
      <c r="Q428" s="18"/>
      <c r="R428" s="19"/>
      <c r="S428" s="19"/>
      <c r="T428" s="19"/>
      <c r="U428" s="19"/>
      <c r="V428" s="19"/>
    </row>
    <row r="429" spans="13:31">
      <c r="P429" s="18"/>
      <c r="Q429" s="18"/>
      <c r="R429" s="19"/>
      <c r="S429" s="19"/>
      <c r="T429" s="19"/>
      <c r="U429" s="19"/>
      <c r="V429" s="19"/>
    </row>
    <row r="430" spans="13:31">
      <c r="P430" s="18"/>
      <c r="Q430" s="18"/>
      <c r="R430" s="19"/>
      <c r="S430" s="19"/>
      <c r="T430" s="19"/>
      <c r="U430" s="19"/>
      <c r="V430" s="19"/>
    </row>
    <row r="431" spans="13:31">
      <c r="P431" s="18"/>
      <c r="Q431" s="18"/>
      <c r="R431" s="19"/>
      <c r="S431" s="19"/>
      <c r="T431" s="19"/>
      <c r="U431" s="19"/>
      <c r="V431" s="19"/>
    </row>
    <row r="432" spans="13:31">
      <c r="P432" s="18"/>
      <c r="Q432" s="18"/>
      <c r="R432" s="19"/>
      <c r="S432" s="19"/>
      <c r="T432" s="19"/>
      <c r="U432" s="19"/>
      <c r="V432" s="19"/>
    </row>
    <row r="433" spans="16:22">
      <c r="P433" s="18"/>
      <c r="Q433" s="18"/>
      <c r="R433" s="19"/>
      <c r="S433" s="19"/>
      <c r="T433" s="19"/>
      <c r="U433" s="19"/>
      <c r="V433" s="19"/>
    </row>
    <row r="434" spans="16:22">
      <c r="P434" s="18"/>
      <c r="Q434" s="18"/>
      <c r="R434" s="19"/>
      <c r="S434" s="19"/>
      <c r="T434" s="19"/>
      <c r="U434" s="19"/>
      <c r="V434" s="19"/>
    </row>
    <row r="435" spans="16:22">
      <c r="P435" s="18"/>
      <c r="Q435" s="18"/>
      <c r="R435" s="19"/>
      <c r="S435" s="19"/>
      <c r="T435" s="19"/>
      <c r="U435" s="19"/>
      <c r="V435" s="19"/>
    </row>
    <row r="436" spans="16:22">
      <c r="P436" s="18"/>
      <c r="Q436" s="18"/>
      <c r="R436" s="19"/>
      <c r="S436" s="19"/>
      <c r="T436" s="19"/>
      <c r="U436" s="19"/>
      <c r="V436" s="19"/>
    </row>
    <row r="437" spans="16:22">
      <c r="P437" s="18"/>
      <c r="Q437" s="18"/>
      <c r="R437" s="19"/>
      <c r="S437" s="19"/>
      <c r="T437" s="19"/>
      <c r="U437" s="19"/>
      <c r="V437" s="19"/>
    </row>
    <row r="438" spans="16:22">
      <c r="P438" s="18"/>
      <c r="Q438" s="18"/>
      <c r="R438" s="19"/>
      <c r="S438" s="19"/>
      <c r="T438" s="19"/>
      <c r="U438" s="19"/>
      <c r="V438" s="19"/>
    </row>
    <row r="439" spans="16:22">
      <c r="P439" s="18"/>
      <c r="Q439" s="18"/>
      <c r="R439" s="19"/>
      <c r="S439" s="19"/>
      <c r="T439" s="19"/>
      <c r="U439" s="19"/>
      <c r="V439" s="19"/>
    </row>
    <row r="440" spans="16:22">
      <c r="P440" s="18"/>
      <c r="Q440" s="18"/>
      <c r="R440" s="19"/>
      <c r="S440" s="19"/>
      <c r="T440" s="19"/>
      <c r="U440" s="19"/>
      <c r="V440" s="19"/>
    </row>
    <row r="441" spans="16:22">
      <c r="P441" s="18"/>
      <c r="Q441" s="18"/>
      <c r="R441" s="19"/>
      <c r="S441" s="19"/>
      <c r="T441" s="19"/>
      <c r="U441" s="19"/>
      <c r="V441" s="19"/>
    </row>
    <row r="442" spans="16:22">
      <c r="P442" s="18"/>
      <c r="Q442" s="18"/>
      <c r="R442" s="19"/>
      <c r="S442" s="19"/>
      <c r="T442" s="19"/>
      <c r="U442" s="19"/>
      <c r="V442" s="19"/>
    </row>
    <row r="443" spans="16:22">
      <c r="P443" s="18"/>
      <c r="Q443" s="18"/>
      <c r="R443" s="19"/>
      <c r="S443" s="19"/>
      <c r="T443" s="19"/>
      <c r="U443" s="19"/>
      <c r="V443" s="19"/>
    </row>
    <row r="444" spans="16:22">
      <c r="P444" s="18"/>
      <c r="Q444" s="18"/>
      <c r="R444" s="19"/>
      <c r="S444" s="19"/>
      <c r="T444" s="19"/>
      <c r="U444" s="19"/>
      <c r="V444" s="19"/>
    </row>
    <row r="445" spans="16:22">
      <c r="P445" s="18"/>
      <c r="Q445" s="18"/>
      <c r="R445" s="19"/>
      <c r="S445" s="19"/>
      <c r="T445" s="19"/>
      <c r="U445" s="19"/>
      <c r="V445" s="19"/>
    </row>
    <row r="446" spans="16:22">
      <c r="P446" s="18"/>
      <c r="Q446" s="18"/>
      <c r="R446" s="19"/>
      <c r="S446" s="19"/>
      <c r="T446" s="19"/>
      <c r="U446" s="19"/>
      <c r="V446" s="19"/>
    </row>
    <row r="447" spans="16:22">
      <c r="P447" s="18"/>
      <c r="Q447" s="18"/>
      <c r="R447" s="19"/>
      <c r="S447" s="19"/>
      <c r="T447" s="19"/>
      <c r="U447" s="19"/>
      <c r="V447" s="19"/>
    </row>
    <row r="448" spans="16:22">
      <c r="P448" s="18"/>
      <c r="Q448" s="18"/>
      <c r="R448" s="19"/>
      <c r="S448" s="19"/>
      <c r="T448" s="19"/>
      <c r="U448" s="19"/>
      <c r="V448" s="19"/>
    </row>
    <row r="449" spans="16:22">
      <c r="P449" s="18"/>
      <c r="Q449" s="18"/>
      <c r="R449" s="19"/>
      <c r="S449" s="19"/>
      <c r="T449" s="19"/>
      <c r="U449" s="19"/>
      <c r="V449" s="19"/>
    </row>
    <row r="450" spans="16:22">
      <c r="P450" s="18"/>
      <c r="Q450" s="18"/>
      <c r="R450" s="19"/>
      <c r="S450" s="19"/>
      <c r="T450" s="19"/>
      <c r="U450" s="19"/>
      <c r="V450" s="19"/>
    </row>
    <row r="451" spans="16:22">
      <c r="P451" s="18"/>
      <c r="Q451" s="18"/>
      <c r="R451" s="19"/>
      <c r="S451" s="19"/>
      <c r="T451" s="19"/>
      <c r="U451" s="19"/>
      <c r="V451" s="19"/>
    </row>
    <row r="452" spans="16:22">
      <c r="P452" s="18"/>
      <c r="Q452" s="18"/>
      <c r="R452" s="19"/>
      <c r="S452" s="19"/>
      <c r="T452" s="19"/>
      <c r="U452" s="19"/>
      <c r="V452" s="19"/>
    </row>
    <row r="453" spans="16:22">
      <c r="P453" s="18"/>
      <c r="Q453" s="18"/>
      <c r="R453" s="19"/>
      <c r="S453" s="19"/>
      <c r="T453" s="19"/>
      <c r="U453" s="19"/>
      <c r="V453" s="19"/>
    </row>
    <row r="454" spans="16:22">
      <c r="P454" s="18"/>
      <c r="Q454" s="18"/>
      <c r="R454" s="19"/>
      <c r="S454" s="19"/>
      <c r="T454" s="19"/>
      <c r="U454" s="19"/>
      <c r="V454" s="19"/>
    </row>
    <row r="455" spans="16:22">
      <c r="P455" s="18"/>
      <c r="Q455" s="18"/>
      <c r="R455" s="19"/>
      <c r="S455" s="19"/>
      <c r="T455" s="19"/>
      <c r="U455" s="19"/>
      <c r="V455" s="19"/>
    </row>
    <row r="456" spans="16:22">
      <c r="P456" s="18"/>
      <c r="Q456" s="18"/>
      <c r="R456" s="19"/>
      <c r="S456" s="19"/>
      <c r="T456" s="19"/>
      <c r="U456" s="19"/>
      <c r="V456" s="19"/>
    </row>
    <row r="457" spans="16:22">
      <c r="P457" s="18"/>
      <c r="Q457" s="18"/>
      <c r="R457" s="19"/>
      <c r="S457" s="19"/>
      <c r="T457" s="19"/>
      <c r="U457" s="19"/>
      <c r="V457" s="19"/>
    </row>
    <row r="458" spans="16:22">
      <c r="P458" s="18"/>
      <c r="Q458" s="18"/>
      <c r="R458" s="19"/>
      <c r="S458" s="19"/>
      <c r="T458" s="19"/>
      <c r="U458" s="19"/>
      <c r="V458" s="19"/>
    </row>
    <row r="459" spans="16:22">
      <c r="P459" s="18"/>
      <c r="Q459" s="18"/>
      <c r="R459" s="19"/>
      <c r="S459" s="19"/>
      <c r="T459" s="19"/>
      <c r="U459" s="19"/>
      <c r="V459" s="19"/>
    </row>
    <row r="460" spans="16:22">
      <c r="P460" s="18"/>
      <c r="Q460" s="18"/>
      <c r="R460" s="19"/>
      <c r="S460" s="19"/>
      <c r="T460" s="19"/>
      <c r="U460" s="19"/>
      <c r="V460" s="19"/>
    </row>
    <row r="461" spans="16:22">
      <c r="P461" s="18"/>
      <c r="Q461" s="18"/>
      <c r="R461" s="19"/>
      <c r="S461" s="19"/>
      <c r="T461" s="19"/>
      <c r="U461" s="19"/>
      <c r="V461" s="19"/>
    </row>
    <row r="462" spans="16:22">
      <c r="P462" s="18"/>
      <c r="Q462" s="18"/>
      <c r="R462" s="19"/>
      <c r="S462" s="19"/>
      <c r="T462" s="19"/>
      <c r="U462" s="19"/>
      <c r="V462" s="19"/>
    </row>
  </sheetData>
  <autoFilter ref="C1:C46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zoomScale="160" zoomScaleNormal="160" workbookViewId="0">
      <selection activeCell="A38" sqref="A38:G38"/>
    </sheetView>
  </sheetViews>
  <sheetFormatPr defaultRowHeight="15"/>
  <cols>
    <col min="1" max="1" width="9.140625" style="72" customWidth="1"/>
    <col min="2" max="2" width="9.140625" style="72"/>
    <col min="3" max="3" width="9.140625" style="72" customWidth="1"/>
    <col min="4" max="4" width="9.140625" style="72"/>
    <col min="5" max="5" width="9.140625" style="72" customWidth="1"/>
    <col min="6" max="6" width="49.7109375" style="72" customWidth="1"/>
    <col min="7" max="16384" width="9.140625" style="72"/>
  </cols>
  <sheetData>
    <row r="1" spans="1:6" s="71" customFormat="1" ht="27.75">
      <c r="A1" s="211" t="s">
        <v>44</v>
      </c>
      <c r="B1" s="211"/>
      <c r="C1" s="211"/>
      <c r="D1" s="211"/>
      <c r="E1" s="211"/>
      <c r="F1" s="211"/>
    </row>
    <row r="2" spans="1:6" s="71" customFormat="1" ht="27.75">
      <c r="A2" s="211" t="s">
        <v>11</v>
      </c>
      <c r="B2" s="211"/>
      <c r="C2" s="211"/>
      <c r="D2" s="211"/>
      <c r="E2" s="211"/>
      <c r="F2" s="211"/>
    </row>
    <row r="3" spans="1:6" s="71" customFormat="1" ht="27.75">
      <c r="A3" s="211" t="s">
        <v>207</v>
      </c>
      <c r="B3" s="211"/>
      <c r="C3" s="211"/>
      <c r="D3" s="211"/>
      <c r="E3" s="211"/>
      <c r="F3" s="211"/>
    </row>
    <row r="4" spans="1:6" s="71" customFormat="1" ht="27.75">
      <c r="A4" s="211" t="s">
        <v>208</v>
      </c>
      <c r="B4" s="211"/>
      <c r="C4" s="211"/>
      <c r="D4" s="211"/>
      <c r="E4" s="211"/>
      <c r="F4" s="211"/>
    </row>
    <row r="5" spans="1:6" ht="24">
      <c r="A5" s="212"/>
      <c r="B5" s="212"/>
      <c r="C5" s="212"/>
      <c r="D5" s="212"/>
      <c r="E5" s="212"/>
      <c r="F5" s="212"/>
    </row>
    <row r="6" spans="1:6" s="74" customFormat="1" ht="24">
      <c r="A6" s="73" t="s">
        <v>209</v>
      </c>
      <c r="B6" s="73"/>
      <c r="C6" s="73"/>
      <c r="D6" s="73"/>
      <c r="E6" s="73"/>
      <c r="F6" s="73"/>
    </row>
    <row r="7" spans="1:6" s="74" customFormat="1" ht="24">
      <c r="A7" s="73" t="s">
        <v>266</v>
      </c>
      <c r="B7" s="73"/>
      <c r="C7" s="73"/>
      <c r="D7" s="73"/>
      <c r="E7" s="73"/>
      <c r="F7" s="73"/>
    </row>
    <row r="8" spans="1:6" s="74" customFormat="1" ht="24">
      <c r="A8" s="141" t="s">
        <v>267</v>
      </c>
      <c r="B8" s="141"/>
      <c r="C8" s="141"/>
      <c r="D8" s="141"/>
      <c r="E8" s="141"/>
      <c r="F8" s="141"/>
    </row>
    <row r="9" spans="1:6" s="74" customFormat="1" ht="24">
      <c r="A9" s="205" t="s">
        <v>268</v>
      </c>
      <c r="B9" s="205"/>
      <c r="C9" s="205"/>
      <c r="D9" s="205"/>
      <c r="E9" s="205"/>
      <c r="F9" s="205"/>
    </row>
    <row r="10" spans="1:6" s="74" customFormat="1" ht="24">
      <c r="A10" s="73" t="s">
        <v>269</v>
      </c>
      <c r="B10" s="73"/>
      <c r="C10" s="73"/>
      <c r="D10" s="73"/>
      <c r="E10" s="73"/>
      <c r="F10" s="73"/>
    </row>
    <row r="11" spans="1:6" s="74" customFormat="1" ht="24">
      <c r="A11" s="141" t="s">
        <v>270</v>
      </c>
      <c r="B11" s="141"/>
      <c r="C11" s="141"/>
      <c r="D11" s="141"/>
      <c r="E11" s="141"/>
      <c r="F11" s="141"/>
    </row>
    <row r="12" spans="1:6" s="8" customFormat="1" ht="24">
      <c r="A12" s="141" t="s">
        <v>131</v>
      </c>
      <c r="B12" s="141"/>
      <c r="C12" s="141"/>
      <c r="D12" s="141"/>
      <c r="E12" s="141"/>
      <c r="F12" s="141"/>
    </row>
    <row r="13" spans="1:6" s="8" customFormat="1" ht="24">
      <c r="A13" s="141" t="s">
        <v>257</v>
      </c>
      <c r="B13" s="141"/>
      <c r="C13" s="141"/>
      <c r="D13" s="141"/>
      <c r="E13" s="141"/>
      <c r="F13" s="141"/>
    </row>
    <row r="14" spans="1:6" s="8" customFormat="1" ht="24">
      <c r="A14" s="202" t="s">
        <v>271</v>
      </c>
      <c r="B14" s="202"/>
      <c r="C14" s="202"/>
      <c r="D14" s="202"/>
      <c r="E14" s="202"/>
      <c r="F14" s="202"/>
    </row>
    <row r="15" spans="1:6" s="8" customFormat="1" ht="24">
      <c r="A15" s="202" t="s">
        <v>258</v>
      </c>
      <c r="B15" s="202"/>
      <c r="C15" s="202"/>
      <c r="D15" s="202"/>
      <c r="E15" s="202"/>
      <c r="F15" s="202"/>
    </row>
    <row r="16" spans="1:6" s="8" customFormat="1" ht="24">
      <c r="A16" s="202" t="s">
        <v>259</v>
      </c>
      <c r="B16" s="202"/>
      <c r="C16" s="202"/>
      <c r="D16" s="202"/>
      <c r="E16" s="202"/>
      <c r="F16" s="202"/>
    </row>
    <row r="17" spans="1:9" s="8" customFormat="1" ht="24">
      <c r="A17" s="202" t="s">
        <v>272</v>
      </c>
      <c r="B17" s="202"/>
      <c r="C17" s="202"/>
      <c r="D17" s="202"/>
      <c r="E17" s="202"/>
      <c r="F17" s="202"/>
    </row>
    <row r="18" spans="1:9" s="8" customFormat="1" ht="24">
      <c r="A18" s="202" t="s">
        <v>273</v>
      </c>
      <c r="B18" s="202"/>
      <c r="C18" s="202"/>
      <c r="D18" s="202"/>
      <c r="E18" s="202"/>
      <c r="F18" s="202"/>
    </row>
    <row r="19" spans="1:9" s="8" customFormat="1" ht="24">
      <c r="A19" s="202" t="s">
        <v>299</v>
      </c>
      <c r="B19" s="202"/>
      <c r="C19" s="202"/>
      <c r="D19" s="202"/>
      <c r="E19" s="202"/>
      <c r="F19" s="202"/>
    </row>
    <row r="20" spans="1:9" s="8" customFormat="1" ht="24">
      <c r="A20" s="208" t="s">
        <v>300</v>
      </c>
      <c r="B20" s="208"/>
      <c r="C20" s="208"/>
      <c r="D20" s="208"/>
      <c r="E20" s="208"/>
      <c r="F20" s="208"/>
    </row>
    <row r="21" spans="1:9" s="8" customFormat="1" ht="24">
      <c r="A21" s="141" t="s">
        <v>136</v>
      </c>
      <c r="B21" s="141"/>
      <c r="C21" s="141"/>
      <c r="D21" s="141"/>
      <c r="E21" s="141"/>
      <c r="F21" s="141"/>
    </row>
    <row r="22" spans="1:9" s="8" customFormat="1" ht="24">
      <c r="A22" s="141" t="s">
        <v>261</v>
      </c>
      <c r="B22" s="141"/>
      <c r="C22" s="141"/>
      <c r="D22" s="141"/>
      <c r="E22" s="141"/>
      <c r="F22" s="141"/>
    </row>
    <row r="23" spans="1:9" s="8" customFormat="1" ht="24">
      <c r="A23" s="141" t="s">
        <v>262</v>
      </c>
      <c r="B23" s="141"/>
      <c r="C23" s="141"/>
      <c r="D23" s="141"/>
      <c r="E23" s="141"/>
      <c r="F23" s="141"/>
    </row>
    <row r="24" spans="1:9" s="8" customFormat="1" ht="24">
      <c r="A24" s="202"/>
      <c r="B24" s="202" t="s">
        <v>134</v>
      </c>
      <c r="C24" s="202"/>
      <c r="D24" s="202"/>
      <c r="E24" s="202"/>
      <c r="F24" s="202"/>
    </row>
    <row r="25" spans="1:9" s="8" customFormat="1" ht="24">
      <c r="A25" s="214" t="s">
        <v>135</v>
      </c>
      <c r="B25" s="214"/>
      <c r="C25" s="214"/>
      <c r="D25" s="214"/>
      <c r="E25" s="214"/>
      <c r="F25" s="214"/>
      <c r="G25" s="22"/>
      <c r="H25" s="141"/>
    </row>
    <row r="26" spans="1:9" s="8" customFormat="1" ht="24">
      <c r="A26" s="141" t="s">
        <v>263</v>
      </c>
      <c r="B26" s="141"/>
      <c r="C26" s="141"/>
      <c r="D26" s="141"/>
      <c r="E26" s="141"/>
      <c r="F26" s="141"/>
      <c r="G26" s="22"/>
      <c r="H26" s="141"/>
    </row>
    <row r="27" spans="1:9" s="8" customFormat="1" ht="24">
      <c r="A27" s="141" t="s">
        <v>274</v>
      </c>
      <c r="B27" s="141"/>
      <c r="C27" s="141"/>
      <c r="D27" s="141"/>
      <c r="E27" s="141"/>
      <c r="F27" s="141"/>
      <c r="G27" s="22"/>
      <c r="H27" s="141"/>
    </row>
    <row r="28" spans="1:9" s="8" customFormat="1" ht="24">
      <c r="A28" s="209" t="s">
        <v>294</v>
      </c>
      <c r="B28" s="209"/>
      <c r="C28" s="209"/>
      <c r="D28" s="209"/>
      <c r="E28" s="209"/>
      <c r="F28" s="209"/>
      <c r="G28" s="209"/>
      <c r="H28" s="206"/>
      <c r="I28" s="206"/>
    </row>
    <row r="29" spans="1:9" s="8" customFormat="1" ht="24">
      <c r="A29" s="209" t="s">
        <v>295</v>
      </c>
      <c r="B29" s="209"/>
      <c r="C29" s="209"/>
      <c r="D29" s="209"/>
      <c r="E29" s="209"/>
      <c r="F29" s="209"/>
      <c r="G29" s="209"/>
      <c r="H29" s="206"/>
      <c r="I29" s="206"/>
    </row>
    <row r="30" spans="1:9" s="8" customFormat="1" ht="24">
      <c r="A30" s="209" t="s">
        <v>296</v>
      </c>
      <c r="B30" s="209"/>
      <c r="C30" s="209"/>
      <c r="D30" s="209"/>
      <c r="E30" s="209"/>
      <c r="F30" s="209"/>
      <c r="G30" s="209"/>
      <c r="H30" s="209"/>
      <c r="I30" s="209"/>
    </row>
    <row r="31" spans="1:9" s="8" customFormat="1" ht="24">
      <c r="A31" s="210" t="s">
        <v>297</v>
      </c>
      <c r="B31" s="210"/>
      <c r="C31" s="210"/>
      <c r="D31" s="210"/>
      <c r="E31" s="210"/>
      <c r="F31" s="210"/>
      <c r="G31" s="210"/>
    </row>
    <row r="32" spans="1:9" s="8" customFormat="1" ht="24">
      <c r="A32" s="210" t="s">
        <v>298</v>
      </c>
      <c r="B32" s="210"/>
      <c r="C32" s="210"/>
      <c r="D32" s="210"/>
      <c r="E32" s="210"/>
      <c r="F32" s="210"/>
    </row>
    <row r="33" spans="1:7" s="8" customFormat="1" ht="24">
      <c r="A33" s="203"/>
      <c r="B33" s="203"/>
      <c r="C33" s="203"/>
      <c r="D33" s="203"/>
      <c r="E33" s="203"/>
      <c r="F33" s="203"/>
    </row>
    <row r="34" spans="1:7" s="8" customFormat="1" ht="24">
      <c r="A34" s="203"/>
      <c r="B34" s="203"/>
      <c r="C34" s="203"/>
      <c r="D34" s="203"/>
      <c r="E34" s="203"/>
      <c r="F34" s="203"/>
    </row>
    <row r="35" spans="1:7" s="141" customFormat="1" ht="24">
      <c r="A35" s="213" t="s">
        <v>264</v>
      </c>
      <c r="B35" s="213"/>
      <c r="C35" s="213"/>
      <c r="D35" s="213"/>
      <c r="E35" s="213"/>
      <c r="F35" s="213"/>
      <c r="G35" s="22"/>
    </row>
    <row r="36" spans="1:7" s="141" customFormat="1" ht="24">
      <c r="A36" s="201" t="s">
        <v>275</v>
      </c>
      <c r="B36" s="193"/>
      <c r="C36" s="193"/>
      <c r="D36" s="193"/>
      <c r="E36" s="193"/>
      <c r="F36" s="193"/>
      <c r="G36" s="193"/>
    </row>
    <row r="37" spans="1:7" s="141" customFormat="1" ht="24">
      <c r="A37" s="201" t="s">
        <v>276</v>
      </c>
      <c r="B37" s="193"/>
      <c r="C37" s="193"/>
      <c r="D37" s="193"/>
      <c r="E37" s="193"/>
      <c r="F37" s="193"/>
      <c r="G37" s="193"/>
    </row>
    <row r="38" spans="1:7" s="141" customFormat="1" ht="24">
      <c r="A38" s="209" t="s">
        <v>277</v>
      </c>
      <c r="B38" s="215"/>
      <c r="C38" s="215"/>
      <c r="D38" s="215"/>
      <c r="E38" s="215"/>
      <c r="F38" s="215"/>
      <c r="G38" s="215"/>
    </row>
    <row r="39" spans="1:7" s="141" customFormat="1" ht="24">
      <c r="A39" s="8" t="s">
        <v>278</v>
      </c>
      <c r="B39" s="8"/>
      <c r="C39" s="8"/>
      <c r="D39" s="8"/>
      <c r="E39" s="8"/>
      <c r="F39" s="8"/>
      <c r="G39" s="8"/>
    </row>
    <row r="40" spans="1:7" s="141" customFormat="1" ht="24">
      <c r="A40" s="8" t="s">
        <v>279</v>
      </c>
      <c r="B40" s="8"/>
      <c r="C40" s="8"/>
      <c r="D40" s="8"/>
      <c r="E40" s="8"/>
      <c r="F40" s="8"/>
      <c r="G40" s="8"/>
    </row>
    <row r="41" spans="1:7" s="192" customFormat="1" ht="24">
      <c r="A41" s="23"/>
      <c r="B41" s="23"/>
      <c r="C41" s="23"/>
      <c r="D41" s="23"/>
      <c r="E41" s="23"/>
      <c r="F41" s="23"/>
      <c r="G41" s="191"/>
    </row>
    <row r="42" spans="1:7" ht="24">
      <c r="A42" s="210" t="s">
        <v>265</v>
      </c>
      <c r="B42" s="210"/>
      <c r="C42" s="210"/>
      <c r="D42" s="210"/>
      <c r="E42" s="210"/>
      <c r="F42" s="210"/>
    </row>
    <row r="43" spans="1:7" ht="24">
      <c r="A43" s="8"/>
      <c r="B43" s="8" t="s">
        <v>255</v>
      </c>
      <c r="C43" s="8"/>
      <c r="D43" s="8"/>
      <c r="E43" s="8"/>
      <c r="F43" s="8"/>
    </row>
    <row r="44" spans="1:7" ht="24">
      <c r="A44" s="8"/>
      <c r="B44" s="8" t="s">
        <v>256</v>
      </c>
      <c r="C44" s="8"/>
      <c r="D44" s="8"/>
      <c r="E44" s="8"/>
      <c r="F44" s="8"/>
    </row>
    <row r="45" spans="1:7" s="192" customFormat="1" ht="24">
      <c r="A45" s="23"/>
      <c r="B45" s="23"/>
      <c r="C45" s="23"/>
      <c r="D45" s="23"/>
      <c r="E45" s="23"/>
      <c r="F45" s="23"/>
    </row>
    <row r="46" spans="1:7" s="192" customFormat="1" ht="24">
      <c r="A46" s="23"/>
      <c r="B46" s="23"/>
      <c r="C46" s="23"/>
      <c r="D46" s="23"/>
      <c r="E46" s="23"/>
      <c r="F46" s="23"/>
    </row>
    <row r="47" spans="1:7" s="192" customFormat="1" ht="24">
      <c r="A47" s="23"/>
      <c r="B47" s="23"/>
      <c r="C47" s="23"/>
      <c r="D47" s="23"/>
      <c r="E47" s="23"/>
      <c r="F47" s="23"/>
    </row>
    <row r="48" spans="1:7" s="192" customFormat="1" ht="24">
      <c r="A48" s="23"/>
      <c r="B48" s="23"/>
      <c r="C48" s="23"/>
      <c r="D48" s="23"/>
      <c r="E48" s="23"/>
      <c r="F48" s="23"/>
    </row>
    <row r="49" spans="1:6" ht="24">
      <c r="A49" s="8"/>
      <c r="B49" s="8"/>
      <c r="C49" s="8"/>
      <c r="D49" s="8"/>
      <c r="E49" s="8"/>
      <c r="F49" s="8"/>
    </row>
    <row r="50" spans="1:6" ht="24">
      <c r="A50" s="8"/>
      <c r="B50" s="8"/>
      <c r="C50" s="8"/>
      <c r="D50" s="8"/>
      <c r="E50" s="8"/>
      <c r="F50" s="8"/>
    </row>
    <row r="51" spans="1:6" ht="24">
      <c r="A51" s="8"/>
      <c r="B51" s="8"/>
      <c r="C51" s="8"/>
      <c r="D51" s="8"/>
      <c r="E51" s="8"/>
      <c r="F51" s="8"/>
    </row>
  </sheetData>
  <mergeCells count="14">
    <mergeCell ref="A29:G29"/>
    <mergeCell ref="A31:G31"/>
    <mergeCell ref="A32:F32"/>
    <mergeCell ref="A42:F42"/>
    <mergeCell ref="A1:F1"/>
    <mergeCell ref="A2:F2"/>
    <mergeCell ref="A3:F3"/>
    <mergeCell ref="A4:F4"/>
    <mergeCell ref="A5:F5"/>
    <mergeCell ref="A35:F35"/>
    <mergeCell ref="A25:F25"/>
    <mergeCell ref="A38:G38"/>
    <mergeCell ref="A28:G28"/>
    <mergeCell ref="A30:I30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zoomScale="120" zoomScaleNormal="120" workbookViewId="0">
      <selection activeCell="E14" sqref="E14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10.140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216" t="s">
        <v>10</v>
      </c>
      <c r="C2" s="216"/>
      <c r="D2" s="216"/>
      <c r="E2" s="216"/>
      <c r="F2" s="216"/>
      <c r="G2" s="216"/>
      <c r="H2" s="112"/>
    </row>
    <row r="3" spans="2:9" s="25" customFormat="1" ht="27.75">
      <c r="B3" s="211" t="s">
        <v>11</v>
      </c>
      <c r="C3" s="211"/>
      <c r="D3" s="211"/>
      <c r="E3" s="211"/>
      <c r="F3" s="211"/>
      <c r="G3" s="211"/>
      <c r="H3" s="24"/>
      <c r="I3" s="24"/>
    </row>
    <row r="4" spans="2:9" s="25" customFormat="1" ht="27.75">
      <c r="B4" s="211" t="s">
        <v>207</v>
      </c>
      <c r="C4" s="211"/>
      <c r="D4" s="211"/>
      <c r="E4" s="211"/>
      <c r="F4" s="211"/>
      <c r="G4" s="211"/>
      <c r="H4" s="24"/>
      <c r="I4" s="24"/>
    </row>
    <row r="5" spans="2:9" s="25" customFormat="1" ht="27.75">
      <c r="B5" s="211" t="s">
        <v>208</v>
      </c>
      <c r="C5" s="211"/>
      <c r="D5" s="211"/>
      <c r="E5" s="211"/>
      <c r="F5" s="211"/>
      <c r="G5" s="211"/>
      <c r="H5" s="24"/>
      <c r="I5" s="24"/>
    </row>
    <row r="6" spans="2:9">
      <c r="B6" s="217"/>
      <c r="C6" s="217"/>
      <c r="D6" s="217"/>
      <c r="E6" s="217"/>
      <c r="F6" s="217"/>
      <c r="G6" s="217"/>
      <c r="H6" s="217"/>
    </row>
    <row r="7" spans="2:9" s="8" customFormat="1" ht="24">
      <c r="B7" s="9" t="s">
        <v>59</v>
      </c>
      <c r="F7" s="26"/>
      <c r="G7" s="26"/>
      <c r="H7" s="26"/>
    </row>
    <row r="8" spans="2:9" s="8" customFormat="1" ht="24">
      <c r="B8" s="27" t="s">
        <v>60</v>
      </c>
      <c r="F8" s="26"/>
      <c r="G8" s="26"/>
      <c r="H8" s="26"/>
    </row>
    <row r="9" spans="2:9" ht="24" thickBot="1">
      <c r="B9" s="3"/>
      <c r="C9" s="160"/>
      <c r="D9" s="160"/>
      <c r="E9" s="160"/>
      <c r="F9" s="161"/>
      <c r="G9" s="161"/>
    </row>
    <row r="10" spans="2:9" s="8" customFormat="1" ht="25.5" thickTop="1" thickBot="1">
      <c r="B10" s="27"/>
      <c r="C10" s="224" t="s">
        <v>12</v>
      </c>
      <c r="D10" s="224"/>
      <c r="E10" s="224"/>
      <c r="F10" s="159" t="s">
        <v>13</v>
      </c>
      <c r="G10" s="159" t="s">
        <v>14</v>
      </c>
      <c r="H10" s="26"/>
    </row>
    <row r="11" spans="2:9" s="8" customFormat="1" ht="24.75" thickTop="1">
      <c r="B11" s="27"/>
      <c r="C11" s="218" t="s">
        <v>8</v>
      </c>
      <c r="D11" s="219"/>
      <c r="E11" s="220"/>
      <c r="F11" s="158">
        <f>DATA!C299</f>
        <v>219</v>
      </c>
      <c r="G11" s="80">
        <f>F11*100/F$13</f>
        <v>74.237288135593218</v>
      </c>
      <c r="H11" s="26"/>
    </row>
    <row r="12" spans="2:9" s="8" customFormat="1" ht="24">
      <c r="B12" s="27"/>
      <c r="C12" s="221" t="s">
        <v>50</v>
      </c>
      <c r="D12" s="222"/>
      <c r="E12" s="223"/>
      <c r="F12" s="28">
        <f>DATA!C300</f>
        <v>76</v>
      </c>
      <c r="G12" s="29">
        <f>F12*100/F$13</f>
        <v>25.762711864406779</v>
      </c>
      <c r="H12" s="26"/>
    </row>
    <row r="13" spans="2:9" s="8" customFormat="1" ht="24.75" thickBot="1">
      <c r="B13" s="27"/>
      <c r="C13" s="224" t="s">
        <v>15</v>
      </c>
      <c r="D13" s="224"/>
      <c r="E13" s="224"/>
      <c r="F13" s="162">
        <f>SUM(F11:F12)</f>
        <v>295</v>
      </c>
      <c r="G13" s="163">
        <f>SUM(G11:G12)</f>
        <v>100</v>
      </c>
    </row>
    <row r="14" spans="2:9" s="8" customFormat="1" ht="24.75" thickTop="1">
      <c r="B14" s="27"/>
      <c r="C14" s="30"/>
      <c r="D14" s="30"/>
      <c r="E14" s="30"/>
      <c r="F14" s="31"/>
      <c r="G14" s="32"/>
    </row>
    <row r="15" spans="2:9" s="8" customFormat="1" ht="24">
      <c r="B15" s="27"/>
      <c r="C15" s="8" t="s">
        <v>106</v>
      </c>
      <c r="F15" s="26"/>
      <c r="G15" s="26"/>
    </row>
    <row r="16" spans="2:9" s="8" customFormat="1" ht="24">
      <c r="B16" s="8" t="s">
        <v>210</v>
      </c>
      <c r="F16" s="26"/>
      <c r="G16" s="26"/>
    </row>
    <row r="17" spans="4:8" s="8" customFormat="1" ht="24">
      <c r="F17" s="189"/>
      <c r="G17" s="189"/>
    </row>
    <row r="18" spans="4:8" s="8" customFormat="1" ht="24">
      <c r="F18" s="189"/>
      <c r="G18" s="189"/>
    </row>
    <row r="19" spans="4:8" s="8" customFormat="1" ht="24">
      <c r="F19" s="189"/>
      <c r="G19" s="189"/>
    </row>
    <row r="20" spans="4:8" s="8" customFormat="1" ht="24">
      <c r="F20" s="189"/>
      <c r="G20" s="189"/>
    </row>
    <row r="21" spans="4:8" s="8" customFormat="1" ht="24">
      <c r="F21" s="189"/>
      <c r="G21" s="189"/>
    </row>
    <row r="22" spans="4:8" s="8" customFormat="1" ht="24">
      <c r="F22" s="189"/>
      <c r="G22" s="189"/>
    </row>
    <row r="23" spans="4:8" s="8" customFormat="1" ht="24">
      <c r="F23" s="189"/>
      <c r="G23" s="189"/>
    </row>
    <row r="24" spans="4:8" s="8" customFormat="1" ht="24">
      <c r="F24" s="189"/>
      <c r="G24" s="189"/>
    </row>
    <row r="25" spans="4:8">
      <c r="D25" s="4"/>
      <c r="E25" s="4"/>
      <c r="F25" s="5"/>
      <c r="H25" s="1"/>
    </row>
    <row r="26" spans="4:8">
      <c r="D26" s="4"/>
      <c r="E26" s="4"/>
      <c r="F26" s="5"/>
      <c r="H26" s="1"/>
    </row>
    <row r="27" spans="4:8">
      <c r="D27" s="4"/>
      <c r="E27" s="4"/>
      <c r="F27" s="5"/>
      <c r="H27" s="1"/>
    </row>
    <row r="28" spans="4:8">
      <c r="D28" s="4"/>
      <c r="E28" s="4"/>
      <c r="F28" s="5"/>
      <c r="H28" s="1"/>
    </row>
    <row r="29" spans="4:8">
      <c r="D29" s="4"/>
      <c r="E29" s="4"/>
      <c r="F29" s="5"/>
      <c r="H29" s="1"/>
    </row>
    <row r="30" spans="4:8">
      <c r="D30" s="4"/>
      <c r="E30" s="4"/>
      <c r="F30" s="5"/>
      <c r="H30" s="1"/>
    </row>
    <row r="31" spans="4:8">
      <c r="D31" s="4"/>
      <c r="E31" s="4"/>
      <c r="F31" s="5"/>
      <c r="H31" s="1"/>
    </row>
    <row r="32" spans="4:8">
      <c r="D32" s="4"/>
      <c r="E32" s="4"/>
      <c r="F32" s="5"/>
      <c r="H32" s="1"/>
    </row>
    <row r="33" spans="2:8">
      <c r="D33" s="4"/>
      <c r="E33" s="4"/>
      <c r="F33" s="5"/>
      <c r="H33" s="1"/>
    </row>
    <row r="34" spans="2:8">
      <c r="D34" s="4"/>
      <c r="E34" s="4"/>
      <c r="F34" s="5"/>
      <c r="H34" s="1"/>
    </row>
    <row r="35" spans="2:8">
      <c r="B35" s="216" t="s">
        <v>46</v>
      </c>
      <c r="C35" s="216"/>
      <c r="D35" s="216"/>
      <c r="E35" s="216"/>
      <c r="F35" s="216"/>
      <c r="G35" s="216"/>
      <c r="H35" s="112"/>
    </row>
    <row r="36" spans="2:8">
      <c r="B36" s="190"/>
      <c r="C36" s="190"/>
      <c r="D36" s="190"/>
      <c r="E36" s="190"/>
      <c r="F36" s="190"/>
      <c r="G36" s="190"/>
      <c r="H36" s="112"/>
    </row>
    <row r="37" spans="2:8" s="8" customFormat="1" ht="24">
      <c r="B37" s="27" t="s">
        <v>104</v>
      </c>
      <c r="F37" s="26"/>
      <c r="G37" s="26"/>
    </row>
    <row r="38" spans="2:8" ht="24" thickBot="1">
      <c r="C38" s="1" t="s">
        <v>105</v>
      </c>
      <c r="H38" s="1"/>
    </row>
    <row r="39" spans="2:8" s="8" customFormat="1" ht="24.75" thickTop="1">
      <c r="C39" s="229" t="s">
        <v>16</v>
      </c>
      <c r="D39" s="229"/>
      <c r="E39" s="229"/>
      <c r="F39" s="33" t="s">
        <v>13</v>
      </c>
      <c r="G39" s="33" t="s">
        <v>14</v>
      </c>
    </row>
    <row r="40" spans="2:8" s="8" customFormat="1" ht="24">
      <c r="C40" s="228" t="str">
        <f>[1]คีย์ข้อมูล!K223</f>
        <v>website บัณฑิตวิทยาลัย</v>
      </c>
      <c r="D40" s="228"/>
      <c r="E40" s="228"/>
      <c r="F40" s="34">
        <f>DATA!D297</f>
        <v>197</v>
      </c>
      <c r="G40" s="29">
        <f t="shared" ref="G40:G49" si="0">F40*100/F$49</f>
        <v>43.013100436681221</v>
      </c>
      <c r="H40" s="182"/>
    </row>
    <row r="41" spans="2:8" s="8" customFormat="1" ht="24">
      <c r="C41" s="228" t="s">
        <v>18</v>
      </c>
      <c r="D41" s="228"/>
      <c r="E41" s="228"/>
      <c r="F41" s="34">
        <f>DATA!F297</f>
        <v>87</v>
      </c>
      <c r="G41" s="29">
        <f t="shared" si="0"/>
        <v>18.995633187772924</v>
      </c>
    </row>
    <row r="42" spans="2:8" s="8" customFormat="1" ht="24">
      <c r="C42" s="228" t="s">
        <v>17</v>
      </c>
      <c r="D42" s="228"/>
      <c r="E42" s="228"/>
      <c r="F42" s="34">
        <f>DATA!E297</f>
        <v>64</v>
      </c>
      <c r="G42" s="29">
        <f t="shared" si="0"/>
        <v>13.973799126637555</v>
      </c>
    </row>
    <row r="43" spans="2:8" s="8" customFormat="1" ht="24">
      <c r="C43" s="228" t="s">
        <v>4</v>
      </c>
      <c r="D43" s="228"/>
      <c r="E43" s="228"/>
      <c r="F43" s="34">
        <f>DATA!G297</f>
        <v>41</v>
      </c>
      <c r="G43" s="29">
        <f t="shared" si="0"/>
        <v>8.9519650655021827</v>
      </c>
    </row>
    <row r="44" spans="2:8" s="8" customFormat="1" ht="24">
      <c r="C44" s="228" t="s">
        <v>170</v>
      </c>
      <c r="D44" s="228"/>
      <c r="E44" s="228"/>
      <c r="F44" s="34">
        <f>DATA!J297</f>
        <v>27</v>
      </c>
      <c r="G44" s="29">
        <f t="shared" si="0"/>
        <v>5.8951965065502181</v>
      </c>
    </row>
    <row r="45" spans="2:8" s="8" customFormat="1" ht="24">
      <c r="C45" s="177" t="s">
        <v>19</v>
      </c>
      <c r="D45" s="178"/>
      <c r="E45" s="179"/>
      <c r="F45" s="34">
        <f>DATA!H297</f>
        <v>24</v>
      </c>
      <c r="G45" s="29">
        <f t="shared" si="0"/>
        <v>5.2401746724890828</v>
      </c>
    </row>
    <row r="46" spans="2:8" s="8" customFormat="1" ht="24">
      <c r="C46" s="228" t="s">
        <v>143</v>
      </c>
      <c r="D46" s="228"/>
      <c r="E46" s="228"/>
      <c r="F46" s="34">
        <f>DATA!I297</f>
        <v>11</v>
      </c>
      <c r="G46" s="29">
        <f t="shared" si="0"/>
        <v>2.4017467248908297</v>
      </c>
    </row>
    <row r="47" spans="2:8" s="8" customFormat="1" ht="24">
      <c r="C47" s="177" t="s">
        <v>5</v>
      </c>
      <c r="D47" s="178"/>
      <c r="E47" s="178"/>
      <c r="F47" s="28">
        <f>DATA!K297</f>
        <v>6</v>
      </c>
      <c r="G47" s="29">
        <f t="shared" si="0"/>
        <v>1.3100436681222707</v>
      </c>
    </row>
    <row r="48" spans="2:8" s="8" customFormat="1" ht="24">
      <c r="C48" s="221" t="s">
        <v>145</v>
      </c>
      <c r="D48" s="222"/>
      <c r="E48" s="223"/>
      <c r="F48" s="28">
        <f>DATA!L297</f>
        <v>1</v>
      </c>
      <c r="G48" s="29">
        <f t="shared" si="0"/>
        <v>0.2183406113537118</v>
      </c>
    </row>
    <row r="49" spans="2:8" s="8" customFormat="1" ht="24.75" thickBot="1">
      <c r="C49" s="225" t="s">
        <v>15</v>
      </c>
      <c r="D49" s="226"/>
      <c r="E49" s="227"/>
      <c r="F49" s="35">
        <f>SUM(F40:F48)</f>
        <v>458</v>
      </c>
      <c r="G49" s="70">
        <f t="shared" si="0"/>
        <v>100</v>
      </c>
    </row>
    <row r="50" spans="2:8" s="8" customFormat="1" ht="24.75" thickTop="1">
      <c r="C50" s="30"/>
      <c r="D50" s="30"/>
      <c r="E50" s="30"/>
      <c r="F50" s="31"/>
      <c r="G50" s="32"/>
    </row>
    <row r="51" spans="2:8" s="8" customFormat="1" ht="24">
      <c r="B51" s="22"/>
      <c r="C51" s="8" t="s">
        <v>144</v>
      </c>
      <c r="F51" s="26"/>
      <c r="G51" s="26"/>
      <c r="H51" s="26"/>
    </row>
    <row r="52" spans="2:8" s="8" customFormat="1" ht="24">
      <c r="B52" s="8" t="s">
        <v>133</v>
      </c>
      <c r="F52" s="26"/>
      <c r="G52" s="26"/>
      <c r="H52" s="26"/>
    </row>
    <row r="53" spans="2:8" ht="24">
      <c r="B53" s="8" t="s">
        <v>211</v>
      </c>
    </row>
    <row r="54" spans="2:8" s="8" customFormat="1" ht="24">
      <c r="B54" s="8" t="s">
        <v>212</v>
      </c>
      <c r="F54" s="176"/>
      <c r="G54" s="176"/>
      <c r="H54" s="176"/>
    </row>
  </sheetData>
  <mergeCells count="19">
    <mergeCell ref="C49:E49"/>
    <mergeCell ref="C13:E13"/>
    <mergeCell ref="C41:E41"/>
    <mergeCell ref="C43:E43"/>
    <mergeCell ref="C42:E42"/>
    <mergeCell ref="C46:E46"/>
    <mergeCell ref="C44:E44"/>
    <mergeCell ref="C48:E48"/>
    <mergeCell ref="C39:E39"/>
    <mergeCell ref="C40:E40"/>
    <mergeCell ref="B35:G35"/>
    <mergeCell ref="B2:G2"/>
    <mergeCell ref="B6:H6"/>
    <mergeCell ref="C11:E11"/>
    <mergeCell ref="C12:E12"/>
    <mergeCell ref="C10:E10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topLeftCell="A115" zoomScale="150" zoomScaleNormal="150" workbookViewId="0">
      <selection activeCell="A105" sqref="A105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1" customFormat="1" ht="24">
      <c r="A1" s="231" t="s">
        <v>45</v>
      </c>
      <c r="B1" s="231"/>
      <c r="C1" s="231"/>
      <c r="D1" s="231"/>
      <c r="E1" s="231"/>
      <c r="F1" s="231"/>
      <c r="G1" s="111"/>
      <c r="H1" s="111"/>
    </row>
    <row r="2" spans="1:8">
      <c r="A2" s="112"/>
      <c r="B2" s="112"/>
      <c r="C2" s="112"/>
      <c r="D2" s="112"/>
      <c r="E2" s="112"/>
      <c r="F2" s="112"/>
      <c r="G2" s="117"/>
      <c r="H2" s="117"/>
    </row>
    <row r="3" spans="1:8" ht="24" thickBot="1">
      <c r="A3" s="3" t="s">
        <v>121</v>
      </c>
      <c r="B3" s="160"/>
      <c r="C3" s="160"/>
      <c r="D3" s="160"/>
      <c r="E3" s="161"/>
      <c r="F3" s="161"/>
    </row>
    <row r="4" spans="1:8" ht="24.75" thickTop="1" thickBot="1">
      <c r="A4" s="3"/>
      <c r="B4" s="242" t="s">
        <v>107</v>
      </c>
      <c r="C4" s="243"/>
      <c r="D4" s="243"/>
      <c r="E4" s="171" t="s">
        <v>13</v>
      </c>
      <c r="F4" s="171" t="s">
        <v>14</v>
      </c>
    </row>
    <row r="5" spans="1:8" ht="24" thickTop="1">
      <c r="A5" s="3"/>
      <c r="B5" s="115" t="s">
        <v>129</v>
      </c>
      <c r="C5" s="116"/>
      <c r="D5" s="116"/>
      <c r="E5" s="116">
        <v>25</v>
      </c>
      <c r="F5" s="175">
        <f t="shared" ref="F5:F33" si="0">E5*100/$E$92</f>
        <v>8.4745762711864412</v>
      </c>
    </row>
    <row r="6" spans="1:8">
      <c r="A6" s="3"/>
      <c r="B6" s="126" t="s">
        <v>130</v>
      </c>
      <c r="C6" s="127"/>
      <c r="D6" s="128"/>
      <c r="E6" s="139">
        <v>4</v>
      </c>
      <c r="F6" s="119">
        <f t="shared" si="0"/>
        <v>1.3559322033898304</v>
      </c>
    </row>
    <row r="7" spans="1:8">
      <c r="A7" s="3"/>
      <c r="B7" s="120" t="s">
        <v>90</v>
      </c>
      <c r="C7" s="121"/>
      <c r="D7" s="122"/>
      <c r="E7" s="139">
        <v>3</v>
      </c>
      <c r="F7" s="119">
        <f t="shared" si="0"/>
        <v>1.0169491525423728</v>
      </c>
    </row>
    <row r="8" spans="1:8">
      <c r="A8" s="3"/>
      <c r="B8" s="120" t="s">
        <v>242</v>
      </c>
      <c r="C8" s="121"/>
      <c r="D8" s="122"/>
      <c r="E8" s="139">
        <v>7</v>
      </c>
      <c r="F8" s="119">
        <f t="shared" si="0"/>
        <v>2.3728813559322033</v>
      </c>
    </row>
    <row r="9" spans="1:8">
      <c r="A9" s="3"/>
      <c r="B9" s="120" t="s">
        <v>243</v>
      </c>
      <c r="C9" s="121"/>
      <c r="D9" s="122"/>
      <c r="E9" s="139">
        <v>1</v>
      </c>
      <c r="F9" s="119">
        <f t="shared" si="0"/>
        <v>0.33898305084745761</v>
      </c>
    </row>
    <row r="10" spans="1:8">
      <c r="A10" s="3"/>
      <c r="B10" s="120" t="s">
        <v>245</v>
      </c>
      <c r="C10" s="121"/>
      <c r="D10" s="122"/>
      <c r="E10" s="139">
        <v>8</v>
      </c>
      <c r="F10" s="119">
        <f t="shared" si="0"/>
        <v>2.7118644067796609</v>
      </c>
    </row>
    <row r="11" spans="1:8">
      <c r="A11" s="3"/>
      <c r="B11" s="120" t="s">
        <v>248</v>
      </c>
      <c r="C11" s="121"/>
      <c r="D11" s="122"/>
      <c r="E11" s="139">
        <v>2</v>
      </c>
      <c r="F11" s="119">
        <f t="shared" si="0"/>
        <v>0.67796610169491522</v>
      </c>
    </row>
    <row r="12" spans="1:8">
      <c r="A12" s="3"/>
      <c r="B12" s="123" t="s">
        <v>108</v>
      </c>
      <c r="C12" s="124"/>
      <c r="D12" s="125"/>
      <c r="E12" s="113">
        <v>42</v>
      </c>
      <c r="F12" s="114">
        <f t="shared" si="0"/>
        <v>14.23728813559322</v>
      </c>
    </row>
    <row r="13" spans="1:8" ht="21" customHeight="1">
      <c r="A13" s="3"/>
      <c r="B13" s="233" t="s">
        <v>156</v>
      </c>
      <c r="C13" s="234"/>
      <c r="D13" s="235"/>
      <c r="E13" s="140">
        <v>9</v>
      </c>
      <c r="F13" s="119">
        <f t="shared" si="0"/>
        <v>3.0508474576271185</v>
      </c>
    </row>
    <row r="14" spans="1:8" ht="21" customHeight="1">
      <c r="A14" s="3"/>
      <c r="B14" s="233" t="s">
        <v>97</v>
      </c>
      <c r="C14" s="234"/>
      <c r="D14" s="235"/>
      <c r="E14" s="140">
        <v>2</v>
      </c>
      <c r="F14" s="119">
        <f t="shared" si="0"/>
        <v>0.67796610169491522</v>
      </c>
    </row>
    <row r="15" spans="1:8" ht="21" customHeight="1">
      <c r="A15" s="3"/>
      <c r="B15" s="233" t="s">
        <v>102</v>
      </c>
      <c r="C15" s="234"/>
      <c r="D15" s="235"/>
      <c r="E15" s="140">
        <v>15</v>
      </c>
      <c r="F15" s="119">
        <f t="shared" si="0"/>
        <v>5.0847457627118642</v>
      </c>
    </row>
    <row r="16" spans="1:8" ht="21" customHeight="1">
      <c r="A16" s="3"/>
      <c r="B16" s="233" t="s">
        <v>91</v>
      </c>
      <c r="C16" s="234"/>
      <c r="D16" s="235"/>
      <c r="E16" s="140">
        <v>10</v>
      </c>
      <c r="F16" s="119">
        <f t="shared" si="0"/>
        <v>3.3898305084745761</v>
      </c>
    </row>
    <row r="17" spans="1:6" ht="21" customHeight="1">
      <c r="A17" s="3"/>
      <c r="B17" s="233" t="s">
        <v>157</v>
      </c>
      <c r="C17" s="234"/>
      <c r="D17" s="235"/>
      <c r="E17" s="140">
        <v>2</v>
      </c>
      <c r="F17" s="119">
        <f t="shared" si="0"/>
        <v>0.67796610169491522</v>
      </c>
    </row>
    <row r="18" spans="1:6" ht="21" customHeight="1">
      <c r="A18" s="3"/>
      <c r="B18" s="233" t="s">
        <v>162</v>
      </c>
      <c r="C18" s="234"/>
      <c r="D18" s="235"/>
      <c r="E18" s="140">
        <v>2</v>
      </c>
      <c r="F18" s="119">
        <f t="shared" si="0"/>
        <v>0.67796610169491522</v>
      </c>
    </row>
    <row r="19" spans="1:6" ht="21" customHeight="1">
      <c r="A19" s="3"/>
      <c r="B19" s="233" t="s">
        <v>237</v>
      </c>
      <c r="C19" s="234"/>
      <c r="D19" s="235"/>
      <c r="E19" s="140">
        <v>1</v>
      </c>
      <c r="F19" s="119">
        <f t="shared" si="0"/>
        <v>0.33898305084745761</v>
      </c>
    </row>
    <row r="20" spans="1:6" ht="21" customHeight="1">
      <c r="A20" s="3"/>
      <c r="B20" s="233" t="s">
        <v>244</v>
      </c>
      <c r="C20" s="234"/>
      <c r="D20" s="235"/>
      <c r="E20" s="140">
        <v>1</v>
      </c>
      <c r="F20" s="119">
        <f t="shared" si="0"/>
        <v>0.33898305084745761</v>
      </c>
    </row>
    <row r="21" spans="1:6" ht="21" customHeight="1">
      <c r="A21" s="3"/>
      <c r="B21" s="123" t="s">
        <v>109</v>
      </c>
      <c r="C21" s="124"/>
      <c r="D21" s="125"/>
      <c r="E21" s="113">
        <v>5</v>
      </c>
      <c r="F21" s="114">
        <f t="shared" si="0"/>
        <v>1.6949152542372881</v>
      </c>
    </row>
    <row r="22" spans="1:6" ht="21" customHeight="1">
      <c r="A22" s="3"/>
      <c r="B22" s="126" t="s">
        <v>158</v>
      </c>
      <c r="C22" s="127"/>
      <c r="D22" s="128"/>
      <c r="E22" s="139">
        <v>1</v>
      </c>
      <c r="F22" s="119">
        <f t="shared" si="0"/>
        <v>0.33898305084745761</v>
      </c>
    </row>
    <row r="23" spans="1:6" ht="21" customHeight="1">
      <c r="A23" s="3"/>
      <c r="B23" s="126" t="s">
        <v>280</v>
      </c>
      <c r="C23" s="127"/>
      <c r="D23" s="128"/>
      <c r="E23" s="139">
        <v>1</v>
      </c>
      <c r="F23" s="119">
        <f t="shared" si="0"/>
        <v>0.33898305084745761</v>
      </c>
    </row>
    <row r="24" spans="1:6" ht="21" customHeight="1">
      <c r="A24" s="3"/>
      <c r="B24" s="126" t="s">
        <v>92</v>
      </c>
      <c r="C24" s="127"/>
      <c r="D24" s="128"/>
      <c r="E24" s="139">
        <v>2</v>
      </c>
      <c r="F24" s="119">
        <f t="shared" si="0"/>
        <v>0.67796610169491522</v>
      </c>
    </row>
    <row r="25" spans="1:6" ht="21" customHeight="1">
      <c r="A25" s="3"/>
      <c r="B25" s="126" t="s">
        <v>218</v>
      </c>
      <c r="C25" s="127"/>
      <c r="D25" s="128"/>
      <c r="E25" s="139">
        <v>1</v>
      </c>
      <c r="F25" s="119">
        <f t="shared" si="0"/>
        <v>0.33898305084745761</v>
      </c>
    </row>
    <row r="26" spans="1:6">
      <c r="A26" s="3"/>
      <c r="B26" s="123" t="s">
        <v>110</v>
      </c>
      <c r="C26" s="124"/>
      <c r="D26" s="125"/>
      <c r="E26" s="113">
        <v>15</v>
      </c>
      <c r="F26" s="114">
        <f t="shared" si="0"/>
        <v>5.0847457627118642</v>
      </c>
    </row>
    <row r="27" spans="1:6">
      <c r="A27" s="3"/>
      <c r="B27" s="126" t="s">
        <v>95</v>
      </c>
      <c r="C27" s="127"/>
      <c r="D27" s="128"/>
      <c r="E27" s="139">
        <v>4</v>
      </c>
      <c r="F27" s="119">
        <f t="shared" si="0"/>
        <v>1.3559322033898304</v>
      </c>
    </row>
    <row r="28" spans="1:6">
      <c r="A28" s="3"/>
      <c r="B28" s="126" t="s">
        <v>99</v>
      </c>
      <c r="C28" s="127"/>
      <c r="D28" s="128"/>
      <c r="E28" s="118">
        <v>4</v>
      </c>
      <c r="F28" s="119">
        <f t="shared" si="0"/>
        <v>1.3559322033898304</v>
      </c>
    </row>
    <row r="29" spans="1:6">
      <c r="A29" s="3"/>
      <c r="B29" s="126" t="s">
        <v>159</v>
      </c>
      <c r="C29" s="127"/>
      <c r="D29" s="128"/>
      <c r="E29" s="118">
        <v>1</v>
      </c>
      <c r="F29" s="119">
        <f t="shared" si="0"/>
        <v>0.33898305084745761</v>
      </c>
    </row>
    <row r="30" spans="1:6">
      <c r="A30" s="3"/>
      <c r="B30" s="126" t="s">
        <v>160</v>
      </c>
      <c r="C30" s="127"/>
      <c r="D30" s="128"/>
      <c r="E30" s="118">
        <v>2</v>
      </c>
      <c r="F30" s="119">
        <f t="shared" si="0"/>
        <v>0.67796610169491522</v>
      </c>
    </row>
    <row r="31" spans="1:6">
      <c r="A31" s="3"/>
      <c r="B31" s="126" t="s">
        <v>128</v>
      </c>
      <c r="C31" s="127"/>
      <c r="D31" s="128"/>
      <c r="E31" s="139">
        <v>1</v>
      </c>
      <c r="F31" s="119">
        <f t="shared" si="0"/>
        <v>0.33898305084745761</v>
      </c>
    </row>
    <row r="32" spans="1:6">
      <c r="A32" s="3"/>
      <c r="B32" s="126" t="s">
        <v>241</v>
      </c>
      <c r="C32" s="127"/>
      <c r="D32" s="128"/>
      <c r="E32" s="139">
        <v>2</v>
      </c>
      <c r="F32" s="119">
        <f t="shared" si="0"/>
        <v>0.67796610169491522</v>
      </c>
    </row>
    <row r="33" spans="1:8">
      <c r="A33" s="3"/>
      <c r="B33" s="126" t="s">
        <v>100</v>
      </c>
      <c r="C33" s="127"/>
      <c r="D33" s="128"/>
      <c r="E33" s="139">
        <v>1</v>
      </c>
      <c r="F33" s="119">
        <f t="shared" si="0"/>
        <v>0.33898305084745761</v>
      </c>
    </row>
    <row r="34" spans="1:8">
      <c r="A34" s="3"/>
      <c r="B34" s="194"/>
      <c r="C34" s="194"/>
      <c r="D34" s="194"/>
      <c r="E34" s="195"/>
      <c r="F34" s="196"/>
    </row>
    <row r="35" spans="1:8" ht="24">
      <c r="A35" s="231" t="s">
        <v>71</v>
      </c>
      <c r="B35" s="231"/>
      <c r="C35" s="231"/>
      <c r="D35" s="231"/>
      <c r="E35" s="231"/>
      <c r="F35" s="231"/>
      <c r="G35" s="117"/>
      <c r="H35" s="117"/>
    </row>
    <row r="36" spans="1:8" ht="24" thickBot="1">
      <c r="A36" s="3"/>
      <c r="B36" s="172"/>
      <c r="C36" s="172"/>
      <c r="D36" s="172"/>
      <c r="E36" s="173"/>
      <c r="F36" s="174"/>
    </row>
    <row r="37" spans="1:8" ht="24.75" thickTop="1" thickBot="1">
      <c r="A37" s="3"/>
      <c r="B37" s="242" t="s">
        <v>107</v>
      </c>
      <c r="C37" s="243"/>
      <c r="D37" s="243"/>
      <c r="E37" s="171" t="s">
        <v>13</v>
      </c>
      <c r="F37" s="171" t="s">
        <v>14</v>
      </c>
    </row>
    <row r="38" spans="1:8" ht="21" customHeight="1" thickTop="1">
      <c r="A38" s="3"/>
      <c r="B38" s="123" t="s">
        <v>214</v>
      </c>
      <c r="C38" s="124"/>
      <c r="D38" s="125"/>
      <c r="E38" s="113">
        <v>9</v>
      </c>
      <c r="F38" s="114">
        <f t="shared" ref="F38:F66" si="1">E38*100/$E$92</f>
        <v>3.0508474576271185</v>
      </c>
    </row>
    <row r="39" spans="1:8" ht="21" customHeight="1">
      <c r="A39" s="3" t="s">
        <v>250</v>
      </c>
      <c r="B39" s="126" t="s">
        <v>215</v>
      </c>
      <c r="C39" s="127"/>
      <c r="D39" s="128"/>
      <c r="E39" s="139">
        <v>1</v>
      </c>
      <c r="F39" s="119">
        <f t="shared" si="1"/>
        <v>0.33898305084745761</v>
      </c>
    </row>
    <row r="40" spans="1:8" ht="21" customHeight="1">
      <c r="A40" s="3"/>
      <c r="B40" s="126" t="s">
        <v>216</v>
      </c>
      <c r="C40" s="127"/>
      <c r="D40" s="128"/>
      <c r="E40" s="118">
        <v>4</v>
      </c>
      <c r="F40" s="119">
        <f t="shared" si="1"/>
        <v>1.3559322033898304</v>
      </c>
    </row>
    <row r="41" spans="1:8" ht="21" customHeight="1">
      <c r="A41" s="3"/>
      <c r="B41" s="126" t="s">
        <v>217</v>
      </c>
      <c r="C41" s="127"/>
      <c r="D41" s="128"/>
      <c r="E41" s="118">
        <v>3</v>
      </c>
      <c r="F41" s="119">
        <f t="shared" si="1"/>
        <v>1.0169491525423728</v>
      </c>
    </row>
    <row r="42" spans="1:8" ht="21" customHeight="1">
      <c r="A42" s="3"/>
      <c r="B42" s="126" t="s">
        <v>239</v>
      </c>
      <c r="C42" s="127"/>
      <c r="D42" s="128"/>
      <c r="E42" s="118">
        <v>1</v>
      </c>
      <c r="F42" s="119">
        <f t="shared" si="1"/>
        <v>0.33898305084745761</v>
      </c>
    </row>
    <row r="43" spans="1:8" ht="21" customHeight="1">
      <c r="A43" s="3"/>
      <c r="B43" s="123" t="s">
        <v>281</v>
      </c>
      <c r="C43" s="124"/>
      <c r="D43" s="125"/>
      <c r="E43" s="113">
        <v>9</v>
      </c>
      <c r="F43" s="114">
        <f t="shared" si="1"/>
        <v>3.0508474576271185</v>
      </c>
    </row>
    <row r="44" spans="1:8" ht="21" customHeight="1">
      <c r="A44" s="3"/>
      <c r="B44" s="126" t="s">
        <v>282</v>
      </c>
      <c r="C44" s="127"/>
      <c r="D44" s="128"/>
      <c r="E44" s="139">
        <v>9</v>
      </c>
      <c r="F44" s="119">
        <f t="shared" si="1"/>
        <v>3.0508474576271185</v>
      </c>
    </row>
    <row r="45" spans="1:8">
      <c r="A45" s="3"/>
      <c r="B45" s="123" t="s">
        <v>111</v>
      </c>
      <c r="C45" s="124"/>
      <c r="D45" s="125"/>
      <c r="E45" s="113">
        <v>4</v>
      </c>
      <c r="F45" s="114">
        <f t="shared" si="1"/>
        <v>1.3559322033898304</v>
      </c>
    </row>
    <row r="46" spans="1:8">
      <c r="A46" s="3"/>
      <c r="B46" s="126" t="s">
        <v>112</v>
      </c>
      <c r="C46" s="127"/>
      <c r="D46" s="128"/>
      <c r="E46" s="139">
        <v>3</v>
      </c>
      <c r="F46" s="119">
        <f t="shared" si="1"/>
        <v>1.0169491525423728</v>
      </c>
    </row>
    <row r="47" spans="1:8">
      <c r="A47" s="3"/>
      <c r="B47" s="126" t="s">
        <v>161</v>
      </c>
      <c r="C47" s="127"/>
      <c r="D47" s="128"/>
      <c r="E47" s="139">
        <v>1</v>
      </c>
      <c r="F47" s="119">
        <f t="shared" si="1"/>
        <v>0.33898305084745761</v>
      </c>
    </row>
    <row r="48" spans="1:8">
      <c r="A48" s="3"/>
      <c r="B48" s="123" t="s">
        <v>113</v>
      </c>
      <c r="C48" s="124"/>
      <c r="D48" s="125"/>
      <c r="E48" s="113">
        <v>9</v>
      </c>
      <c r="F48" s="114">
        <f t="shared" si="1"/>
        <v>3.0508474576271185</v>
      </c>
    </row>
    <row r="49" spans="1:7">
      <c r="A49" s="3"/>
      <c r="B49" s="126" t="s">
        <v>101</v>
      </c>
      <c r="C49" s="127"/>
      <c r="D49" s="128"/>
      <c r="E49" s="118">
        <v>9</v>
      </c>
      <c r="F49" s="119">
        <f t="shared" si="1"/>
        <v>3.0508474576271185</v>
      </c>
    </row>
    <row r="50" spans="1:7">
      <c r="A50" s="3"/>
      <c r="B50" s="123" t="s">
        <v>114</v>
      </c>
      <c r="C50" s="124"/>
      <c r="D50" s="125"/>
      <c r="E50" s="113">
        <v>27</v>
      </c>
      <c r="F50" s="114">
        <f t="shared" si="1"/>
        <v>9.1525423728813564</v>
      </c>
    </row>
    <row r="51" spans="1:7">
      <c r="A51" s="3"/>
      <c r="B51" s="126" t="s">
        <v>140</v>
      </c>
      <c r="C51" s="127"/>
      <c r="D51" s="128"/>
      <c r="E51" s="139">
        <v>27</v>
      </c>
      <c r="F51" s="119">
        <f t="shared" si="1"/>
        <v>9.1525423728813564</v>
      </c>
    </row>
    <row r="52" spans="1:7">
      <c r="A52" s="129"/>
      <c r="B52" s="130" t="s">
        <v>115</v>
      </c>
      <c r="C52" s="131"/>
      <c r="D52" s="132"/>
      <c r="E52" s="113">
        <v>34</v>
      </c>
      <c r="F52" s="114">
        <f t="shared" si="1"/>
        <v>11.525423728813559</v>
      </c>
      <c r="G52" s="133"/>
    </row>
    <row r="53" spans="1:7">
      <c r="A53" s="3"/>
      <c r="B53" s="232" t="s">
        <v>93</v>
      </c>
      <c r="C53" s="232"/>
      <c r="D53" s="232"/>
      <c r="E53" s="139">
        <v>11</v>
      </c>
      <c r="F53" s="119">
        <f t="shared" si="1"/>
        <v>3.7288135593220337</v>
      </c>
    </row>
    <row r="54" spans="1:7">
      <c r="A54" s="3"/>
      <c r="B54" s="232" t="s">
        <v>94</v>
      </c>
      <c r="C54" s="232"/>
      <c r="D54" s="232"/>
      <c r="E54" s="139">
        <v>3</v>
      </c>
      <c r="F54" s="119">
        <f t="shared" si="1"/>
        <v>1.0169491525423728</v>
      </c>
    </row>
    <row r="55" spans="1:7">
      <c r="A55" s="3"/>
      <c r="B55" s="232" t="s">
        <v>103</v>
      </c>
      <c r="C55" s="232"/>
      <c r="D55" s="232"/>
      <c r="E55" s="139">
        <v>2</v>
      </c>
      <c r="F55" s="119">
        <f t="shared" si="1"/>
        <v>0.67796610169491522</v>
      </c>
    </row>
    <row r="56" spans="1:7">
      <c r="A56" s="3"/>
      <c r="B56" s="232" t="s">
        <v>89</v>
      </c>
      <c r="C56" s="232"/>
      <c r="D56" s="232"/>
      <c r="E56" s="139">
        <v>13</v>
      </c>
      <c r="F56" s="119">
        <f t="shared" si="1"/>
        <v>4.406779661016949</v>
      </c>
    </row>
    <row r="57" spans="1:7">
      <c r="A57" s="3"/>
      <c r="B57" s="126" t="s">
        <v>213</v>
      </c>
      <c r="C57" s="127"/>
      <c r="D57" s="128"/>
      <c r="E57" s="139">
        <v>1</v>
      </c>
      <c r="F57" s="119">
        <f t="shared" si="1"/>
        <v>0.33898305084745761</v>
      </c>
    </row>
    <row r="58" spans="1:7">
      <c r="A58" s="3"/>
      <c r="B58" s="126" t="s">
        <v>164</v>
      </c>
      <c r="C58" s="127"/>
      <c r="D58" s="128"/>
      <c r="E58" s="139">
        <v>4</v>
      </c>
      <c r="F58" s="119">
        <f t="shared" si="1"/>
        <v>1.3559322033898304</v>
      </c>
    </row>
    <row r="59" spans="1:7">
      <c r="A59" s="3"/>
      <c r="B59" s="123" t="s">
        <v>122</v>
      </c>
      <c r="C59" s="124"/>
      <c r="D59" s="125"/>
      <c r="E59" s="113">
        <v>15</v>
      </c>
      <c r="F59" s="114">
        <f t="shared" si="1"/>
        <v>5.0847457627118642</v>
      </c>
    </row>
    <row r="60" spans="1:7">
      <c r="A60" s="3"/>
      <c r="B60" s="232" t="s">
        <v>139</v>
      </c>
      <c r="C60" s="232"/>
      <c r="D60" s="232"/>
      <c r="E60" s="139">
        <v>10</v>
      </c>
      <c r="F60" s="119">
        <f t="shared" si="1"/>
        <v>3.3898305084745761</v>
      </c>
    </row>
    <row r="61" spans="1:7">
      <c r="A61" s="3"/>
      <c r="B61" s="120" t="s">
        <v>163</v>
      </c>
      <c r="C61" s="121"/>
      <c r="D61" s="184"/>
      <c r="E61" s="139">
        <v>3</v>
      </c>
      <c r="F61" s="119">
        <f t="shared" si="1"/>
        <v>1.0169491525423728</v>
      </c>
    </row>
    <row r="62" spans="1:7">
      <c r="A62" s="3"/>
      <c r="B62" s="120" t="s">
        <v>235</v>
      </c>
      <c r="C62" s="121"/>
      <c r="D62" s="184"/>
      <c r="E62" s="139">
        <v>2</v>
      </c>
      <c r="F62" s="119">
        <f t="shared" si="1"/>
        <v>0.67796610169491522</v>
      </c>
    </row>
    <row r="63" spans="1:7">
      <c r="A63" s="3"/>
      <c r="B63" s="123" t="s">
        <v>116</v>
      </c>
      <c r="C63" s="124"/>
      <c r="D63" s="125"/>
      <c r="E63" s="113">
        <v>17</v>
      </c>
      <c r="F63" s="114">
        <f t="shared" si="1"/>
        <v>5.7627118644067794</v>
      </c>
    </row>
    <row r="64" spans="1:7" ht="24">
      <c r="A64" s="3"/>
      <c r="B64" s="239" t="s">
        <v>117</v>
      </c>
      <c r="C64" s="239"/>
      <c r="D64" s="239"/>
      <c r="E64" s="140">
        <v>7</v>
      </c>
      <c r="F64" s="119">
        <f t="shared" si="1"/>
        <v>2.3728813559322033</v>
      </c>
    </row>
    <row r="65" spans="1:6">
      <c r="A65" s="3"/>
      <c r="B65" s="230" t="s">
        <v>123</v>
      </c>
      <c r="C65" s="230"/>
      <c r="D65" s="230"/>
      <c r="E65" s="139">
        <v>8</v>
      </c>
      <c r="F65" s="119">
        <f t="shared" si="1"/>
        <v>2.7118644067796609</v>
      </c>
    </row>
    <row r="66" spans="1:6">
      <c r="A66" s="3"/>
      <c r="B66" s="230" t="s">
        <v>249</v>
      </c>
      <c r="C66" s="230"/>
      <c r="D66" s="230"/>
      <c r="E66" s="139">
        <v>2</v>
      </c>
      <c r="F66" s="119">
        <f t="shared" si="1"/>
        <v>0.67796610169491522</v>
      </c>
    </row>
    <row r="67" spans="1:6">
      <c r="A67" s="3"/>
      <c r="B67" s="194"/>
      <c r="C67" s="194"/>
      <c r="D67" s="194"/>
      <c r="E67" s="195"/>
      <c r="F67" s="196"/>
    </row>
    <row r="68" spans="1:6" ht="24">
      <c r="A68" s="231" t="s">
        <v>132</v>
      </c>
      <c r="B68" s="231"/>
      <c r="C68" s="231"/>
      <c r="D68" s="231"/>
      <c r="E68" s="231"/>
      <c r="F68" s="231"/>
    </row>
    <row r="69" spans="1:6">
      <c r="A69" s="3"/>
      <c r="B69" s="194"/>
      <c r="C69" s="194"/>
      <c r="D69" s="194"/>
      <c r="E69" s="195"/>
      <c r="F69" s="196"/>
    </row>
    <row r="70" spans="1:6">
      <c r="A70" s="3"/>
      <c r="B70" s="240" t="s">
        <v>107</v>
      </c>
      <c r="C70" s="241"/>
      <c r="D70" s="241"/>
      <c r="E70" s="113" t="s">
        <v>13</v>
      </c>
      <c r="F70" s="113" t="s">
        <v>14</v>
      </c>
    </row>
    <row r="71" spans="1:6">
      <c r="A71" s="3"/>
      <c r="B71" s="123" t="s">
        <v>118</v>
      </c>
      <c r="C71" s="124"/>
      <c r="D71" s="125"/>
      <c r="E71" s="113">
        <v>27</v>
      </c>
      <c r="F71" s="114">
        <f t="shared" ref="F71:F92" si="2">E71*100/$E$92</f>
        <v>9.1525423728813564</v>
      </c>
    </row>
    <row r="72" spans="1:6">
      <c r="A72" s="3"/>
      <c r="B72" s="126" t="s">
        <v>96</v>
      </c>
      <c r="C72" s="127"/>
      <c r="D72" s="128"/>
      <c r="E72" s="139">
        <v>6</v>
      </c>
      <c r="F72" s="119">
        <f t="shared" si="2"/>
        <v>2.0338983050847457</v>
      </c>
    </row>
    <row r="73" spans="1:6">
      <c r="A73" s="3"/>
      <c r="B73" s="126" t="s">
        <v>98</v>
      </c>
      <c r="C73" s="127"/>
      <c r="D73" s="128"/>
      <c r="E73" s="118">
        <v>3</v>
      </c>
      <c r="F73" s="119">
        <f t="shared" si="2"/>
        <v>1.0169491525423728</v>
      </c>
    </row>
    <row r="74" spans="1:6">
      <c r="A74" s="3"/>
      <c r="B74" s="126" t="s">
        <v>236</v>
      </c>
      <c r="C74" s="127"/>
      <c r="D74" s="128"/>
      <c r="E74" s="118">
        <v>13</v>
      </c>
      <c r="F74" s="119">
        <f t="shared" si="2"/>
        <v>4.406779661016949</v>
      </c>
    </row>
    <row r="75" spans="1:6">
      <c r="A75" s="3"/>
      <c r="B75" s="126" t="s">
        <v>247</v>
      </c>
      <c r="C75" s="127"/>
      <c r="D75" s="128"/>
      <c r="E75" s="118">
        <v>5</v>
      </c>
      <c r="F75" s="119">
        <f t="shared" si="2"/>
        <v>1.6949152542372881</v>
      </c>
    </row>
    <row r="76" spans="1:6">
      <c r="A76" s="3"/>
      <c r="B76" s="197" t="s">
        <v>116</v>
      </c>
      <c r="C76" s="198"/>
      <c r="D76" s="199"/>
      <c r="E76" s="116">
        <v>3</v>
      </c>
      <c r="F76" s="175">
        <f t="shared" si="2"/>
        <v>1.0169491525423728</v>
      </c>
    </row>
    <row r="77" spans="1:6">
      <c r="A77" s="3"/>
      <c r="B77" s="126" t="s">
        <v>219</v>
      </c>
      <c r="C77" s="127"/>
      <c r="D77" s="128"/>
      <c r="E77" s="118">
        <v>3</v>
      </c>
      <c r="F77" s="119">
        <f t="shared" si="2"/>
        <v>1.0169491525423728</v>
      </c>
    </row>
    <row r="78" spans="1:6">
      <c r="A78" s="3"/>
      <c r="B78" s="123" t="s">
        <v>223</v>
      </c>
      <c r="C78" s="124"/>
      <c r="D78" s="125"/>
      <c r="E78" s="113">
        <v>13</v>
      </c>
      <c r="F78" s="114">
        <f t="shared" si="2"/>
        <v>4.406779661016949</v>
      </c>
    </row>
    <row r="79" spans="1:6">
      <c r="A79" s="3"/>
      <c r="B79" s="126" t="s">
        <v>224</v>
      </c>
      <c r="C79" s="127"/>
      <c r="D79" s="128"/>
      <c r="E79" s="118">
        <v>6</v>
      </c>
      <c r="F79" s="119">
        <f t="shared" si="2"/>
        <v>2.0338983050847457</v>
      </c>
    </row>
    <row r="80" spans="1:6">
      <c r="A80" s="3"/>
      <c r="B80" s="126" t="s">
        <v>240</v>
      </c>
      <c r="C80" s="127"/>
      <c r="D80" s="128"/>
      <c r="E80" s="118">
        <v>7</v>
      </c>
      <c r="F80" s="119">
        <f t="shared" si="2"/>
        <v>2.3728813559322033</v>
      </c>
    </row>
    <row r="81" spans="1:256">
      <c r="A81" s="3"/>
      <c r="B81" s="123" t="s">
        <v>283</v>
      </c>
      <c r="C81" s="124"/>
      <c r="D81" s="125"/>
      <c r="E81" s="113">
        <v>8</v>
      </c>
      <c r="F81" s="114">
        <f t="shared" si="2"/>
        <v>2.7118644067796609</v>
      </c>
    </row>
    <row r="82" spans="1:256">
      <c r="A82" s="3"/>
      <c r="B82" s="126" t="s">
        <v>234</v>
      </c>
      <c r="C82" s="127"/>
      <c r="D82" s="128"/>
      <c r="E82" s="118">
        <v>1</v>
      </c>
      <c r="F82" s="119">
        <f t="shared" si="2"/>
        <v>0.33898305084745761</v>
      </c>
    </row>
    <row r="83" spans="1:256">
      <c r="A83" s="3"/>
      <c r="B83" s="126" t="s">
        <v>225</v>
      </c>
      <c r="C83" s="127"/>
      <c r="D83" s="128"/>
      <c r="E83" s="118">
        <v>2</v>
      </c>
      <c r="F83" s="119">
        <f t="shared" si="2"/>
        <v>0.67796610169491522</v>
      </c>
    </row>
    <row r="84" spans="1:256">
      <c r="A84" s="3"/>
      <c r="B84" s="126" t="s">
        <v>226</v>
      </c>
      <c r="C84" s="127"/>
      <c r="D84" s="128"/>
      <c r="E84" s="118">
        <v>1</v>
      </c>
      <c r="F84" s="119">
        <f t="shared" si="2"/>
        <v>0.33898305084745761</v>
      </c>
    </row>
    <row r="85" spans="1:256">
      <c r="A85" s="3"/>
      <c r="B85" s="126" t="s">
        <v>227</v>
      </c>
      <c r="C85" s="127"/>
      <c r="D85" s="128"/>
      <c r="E85" s="118">
        <v>4</v>
      </c>
      <c r="F85" s="119">
        <f t="shared" si="2"/>
        <v>1.3559322033898304</v>
      </c>
    </row>
    <row r="86" spans="1:256">
      <c r="A86" s="3"/>
      <c r="B86" s="123" t="s">
        <v>220</v>
      </c>
      <c r="C86" s="124"/>
      <c r="D86" s="125"/>
      <c r="E86" s="113">
        <v>9</v>
      </c>
      <c r="F86" s="114">
        <f t="shared" si="2"/>
        <v>3.0508474576271185</v>
      </c>
    </row>
    <row r="87" spans="1:256">
      <c r="A87" s="3"/>
      <c r="B87" s="126" t="s">
        <v>221</v>
      </c>
      <c r="C87" s="127"/>
      <c r="D87" s="128"/>
      <c r="E87" s="139">
        <v>3</v>
      </c>
      <c r="F87" s="119">
        <f t="shared" si="2"/>
        <v>1.0169491525423728</v>
      </c>
    </row>
    <row r="88" spans="1:256">
      <c r="A88" s="3"/>
      <c r="B88" s="126" t="s">
        <v>246</v>
      </c>
      <c r="C88" s="127"/>
      <c r="D88" s="128"/>
      <c r="E88" s="139">
        <v>1</v>
      </c>
      <c r="F88" s="119">
        <f t="shared" si="2"/>
        <v>0.33898305084745761</v>
      </c>
    </row>
    <row r="89" spans="1:256">
      <c r="A89" s="3"/>
      <c r="B89" s="126" t="s">
        <v>222</v>
      </c>
      <c r="C89" s="127"/>
      <c r="D89" s="128"/>
      <c r="E89" s="139">
        <v>1</v>
      </c>
      <c r="F89" s="119">
        <f t="shared" si="2"/>
        <v>0.33898305084745761</v>
      </c>
    </row>
    <row r="90" spans="1:256">
      <c r="A90" s="3"/>
      <c r="B90" s="126" t="s">
        <v>238</v>
      </c>
      <c r="C90" s="127"/>
      <c r="D90" s="128"/>
      <c r="E90" s="139">
        <v>4</v>
      </c>
      <c r="F90" s="119">
        <f t="shared" si="2"/>
        <v>1.3559322033898304</v>
      </c>
    </row>
    <row r="91" spans="1:256" s="134" customFormat="1" ht="24.75" thickBot="1">
      <c r="A91" s="3"/>
      <c r="B91" s="166" t="s">
        <v>54</v>
      </c>
      <c r="C91" s="167"/>
      <c r="D91" s="168"/>
      <c r="E91" s="169">
        <v>24</v>
      </c>
      <c r="F91" s="170">
        <f t="shared" si="2"/>
        <v>8.1355932203389827</v>
      </c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24.75" thickTop="1" thickBot="1">
      <c r="A92" s="3"/>
      <c r="B92" s="236" t="s">
        <v>119</v>
      </c>
      <c r="C92" s="237"/>
      <c r="D92" s="238"/>
      <c r="E92" s="164">
        <v>295</v>
      </c>
      <c r="F92" s="165">
        <f t="shared" si="2"/>
        <v>100</v>
      </c>
    </row>
    <row r="93" spans="1:256" ht="24" thickTop="1">
      <c r="A93" s="3"/>
      <c r="B93" s="135"/>
      <c r="C93" s="135"/>
      <c r="D93" s="135"/>
      <c r="E93" s="136"/>
      <c r="F93" s="137"/>
    </row>
    <row r="94" spans="1:256">
      <c r="A94" s="3"/>
      <c r="B94" s="135"/>
      <c r="C94" s="135"/>
      <c r="D94" s="135"/>
      <c r="E94" s="136"/>
      <c r="F94" s="137"/>
    </row>
    <row r="95" spans="1:256">
      <c r="A95" s="3"/>
      <c r="B95" s="135"/>
      <c r="C95" s="135"/>
      <c r="D95" s="135"/>
      <c r="E95" s="136"/>
      <c r="F95" s="137"/>
    </row>
    <row r="96" spans="1:256">
      <c r="A96" s="3"/>
      <c r="B96" s="135"/>
      <c r="C96" s="135"/>
      <c r="D96" s="135"/>
      <c r="E96" s="136"/>
      <c r="F96" s="137"/>
    </row>
    <row r="97" spans="1:7">
      <c r="A97" s="3"/>
      <c r="B97" s="135"/>
      <c r="C97" s="135"/>
      <c r="D97" s="135"/>
      <c r="E97" s="136"/>
      <c r="F97" s="137"/>
    </row>
    <row r="98" spans="1:7">
      <c r="A98" s="3"/>
      <c r="B98" s="135"/>
      <c r="C98" s="135"/>
      <c r="D98" s="135"/>
      <c r="E98" s="136"/>
      <c r="F98" s="137"/>
    </row>
    <row r="99" spans="1:7" ht="24">
      <c r="A99" s="231" t="s">
        <v>88</v>
      </c>
      <c r="B99" s="231"/>
      <c r="C99" s="231"/>
      <c r="D99" s="231"/>
      <c r="E99" s="231"/>
      <c r="F99" s="231"/>
    </row>
    <row r="100" spans="1:7">
      <c r="A100" s="3"/>
      <c r="B100" s="135"/>
      <c r="C100" s="135"/>
      <c r="D100" s="135"/>
      <c r="E100" s="136"/>
      <c r="F100" s="137"/>
    </row>
    <row r="101" spans="1:7" s="8" customFormat="1" ht="24">
      <c r="A101" s="27"/>
      <c r="B101" s="207" t="s">
        <v>168</v>
      </c>
      <c r="C101" s="138"/>
      <c r="D101" s="138"/>
      <c r="E101" s="109"/>
      <c r="F101" s="110"/>
      <c r="G101" s="204"/>
    </row>
    <row r="102" spans="1:7" s="8" customFormat="1" ht="24">
      <c r="A102" s="8" t="s">
        <v>284</v>
      </c>
      <c r="E102" s="204"/>
      <c r="F102" s="204"/>
      <c r="G102" s="204"/>
    </row>
    <row r="103" spans="1:7" s="8" customFormat="1" ht="24">
      <c r="A103" s="8" t="s">
        <v>251</v>
      </c>
      <c r="E103" s="204"/>
      <c r="F103" s="204"/>
      <c r="G103" s="204"/>
    </row>
    <row r="104" spans="1:7" s="8" customFormat="1" ht="24">
      <c r="B104" s="8" t="s">
        <v>260</v>
      </c>
      <c r="E104" s="204"/>
      <c r="F104" s="204"/>
      <c r="G104" s="204"/>
    </row>
    <row r="105" spans="1:7" s="8" customFormat="1" ht="24">
      <c r="A105" s="8" t="s">
        <v>285</v>
      </c>
      <c r="E105" s="204"/>
      <c r="F105" s="204"/>
      <c r="G105" s="204"/>
    </row>
    <row r="106" spans="1:7" s="8" customFormat="1" ht="24">
      <c r="A106" s="8" t="s">
        <v>286</v>
      </c>
      <c r="E106" s="204"/>
      <c r="F106" s="204"/>
      <c r="G106" s="204"/>
    </row>
    <row r="107" spans="1:7" s="8" customFormat="1" ht="24">
      <c r="A107" s="8" t="s">
        <v>287</v>
      </c>
      <c r="E107" s="204"/>
      <c r="F107" s="204"/>
      <c r="G107" s="204"/>
    </row>
  </sheetData>
  <mergeCells count="24">
    <mergeCell ref="A1:F1"/>
    <mergeCell ref="A35:F35"/>
    <mergeCell ref="B18:D18"/>
    <mergeCell ref="B92:D92"/>
    <mergeCell ref="B60:D60"/>
    <mergeCell ref="B64:D64"/>
    <mergeCell ref="B65:D65"/>
    <mergeCell ref="B70:D70"/>
    <mergeCell ref="A68:F68"/>
    <mergeCell ref="B56:D56"/>
    <mergeCell ref="B4:D4"/>
    <mergeCell ref="B13:D13"/>
    <mergeCell ref="B15:D15"/>
    <mergeCell ref="B17:D17"/>
    <mergeCell ref="B14:D14"/>
    <mergeCell ref="B37:D37"/>
    <mergeCell ref="B66:D66"/>
    <mergeCell ref="A99:F99"/>
    <mergeCell ref="B53:D53"/>
    <mergeCell ref="B54:D54"/>
    <mergeCell ref="B16:D16"/>
    <mergeCell ref="B55:D55"/>
    <mergeCell ref="B19:D19"/>
    <mergeCell ref="B20:D2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sqref="A1:H1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11" customFormat="1" ht="24">
      <c r="A1" s="231" t="s">
        <v>166</v>
      </c>
      <c r="B1" s="231"/>
      <c r="C1" s="231"/>
      <c r="D1" s="231"/>
      <c r="E1" s="231"/>
      <c r="F1" s="231"/>
      <c r="G1" s="231"/>
      <c r="H1" s="231"/>
    </row>
    <row r="2" spans="1:10">
      <c r="B2" s="2"/>
      <c r="C2" s="2"/>
      <c r="D2" s="2"/>
      <c r="E2" s="2"/>
      <c r="I2" s="6"/>
    </row>
    <row r="3" spans="1:10" s="8" customFormat="1" ht="24">
      <c r="B3" s="9" t="s">
        <v>61</v>
      </c>
      <c r="F3" s="79"/>
      <c r="G3" s="79"/>
      <c r="H3" s="79"/>
    </row>
    <row r="4" spans="1:10" s="22" customFormat="1" ht="25.5" customHeight="1">
      <c r="B4" s="68" t="s">
        <v>86</v>
      </c>
      <c r="F4" s="79"/>
      <c r="G4" s="79"/>
      <c r="H4" s="79"/>
    </row>
    <row r="5" spans="1:10" s="22" customFormat="1" ht="24.75" thickBot="1">
      <c r="B5" s="22" t="s">
        <v>228</v>
      </c>
      <c r="F5" s="81"/>
      <c r="G5" s="81"/>
      <c r="H5" s="81"/>
    </row>
    <row r="6" spans="1:10" s="8" customFormat="1" ht="24.75" thickTop="1">
      <c r="B6" s="247" t="s">
        <v>20</v>
      </c>
      <c r="C6" s="248"/>
      <c r="D6" s="248"/>
      <c r="E6" s="249"/>
      <c r="F6" s="253"/>
      <c r="G6" s="255" t="s">
        <v>21</v>
      </c>
      <c r="H6" s="255" t="s">
        <v>22</v>
      </c>
    </row>
    <row r="7" spans="1:10" s="8" customFormat="1" ht="24.75" thickBot="1">
      <c r="B7" s="250"/>
      <c r="C7" s="251"/>
      <c r="D7" s="251"/>
      <c r="E7" s="252"/>
      <c r="F7" s="254"/>
      <c r="G7" s="256"/>
      <c r="H7" s="256"/>
    </row>
    <row r="8" spans="1:10" s="8" customFormat="1" ht="24.75" thickTop="1">
      <c r="B8" s="36" t="s">
        <v>38</v>
      </c>
      <c r="C8" s="37"/>
      <c r="D8" s="37"/>
      <c r="E8" s="38"/>
      <c r="F8" s="82"/>
      <c r="G8" s="30"/>
      <c r="H8" s="82"/>
      <c r="I8" s="10"/>
    </row>
    <row r="9" spans="1:10" s="8" customFormat="1" ht="24">
      <c r="B9" s="257" t="s">
        <v>137</v>
      </c>
      <c r="C9" s="258"/>
      <c r="D9" s="258"/>
      <c r="E9" s="258"/>
      <c r="F9" s="40">
        <f>DATA!W297</f>
        <v>3.4033898305084747</v>
      </c>
      <c r="G9" s="40">
        <f>DATA!W298</f>
        <v>1.1080973000719934</v>
      </c>
      <c r="H9" s="41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1:10" s="8" customFormat="1" ht="24">
      <c r="B10" s="259" t="s">
        <v>55</v>
      </c>
      <c r="C10" s="259"/>
      <c r="D10" s="259"/>
      <c r="E10" s="259"/>
      <c r="F10" s="40">
        <f>DATA!X297</f>
        <v>3.464406779661017</v>
      </c>
      <c r="G10" s="40">
        <f>DATA!X298</f>
        <v>1.0963394118959369</v>
      </c>
      <c r="H10" s="41" t="str">
        <f t="shared" ref="H10:H11" si="0">IF(F10&gt;4.5,"มากที่สุด",IF(F10&gt;3.5,"มาก",IF(F10&gt;2.5,"ปานกลาง",IF(F10&gt;1.5,"น้อย",IF(F10&lt;=1.5,"น้อยที่สุด")))))</f>
        <v>ปานกลาง</v>
      </c>
    </row>
    <row r="11" spans="1:10" s="8" customFormat="1" ht="24.75" thickBot="1">
      <c r="B11" s="244" t="s">
        <v>39</v>
      </c>
      <c r="C11" s="245"/>
      <c r="D11" s="245"/>
      <c r="E11" s="246"/>
      <c r="F11" s="42">
        <f>DATA!X300</f>
        <v>3.4338983050847456</v>
      </c>
      <c r="G11" s="43">
        <f>DATA!X299</f>
        <v>1.1017211676447498</v>
      </c>
      <c r="H11" s="44" t="str">
        <f t="shared" si="0"/>
        <v>ปานกลาง</v>
      </c>
    </row>
    <row r="12" spans="1:10" s="8" customFormat="1" ht="24.75" thickTop="1">
      <c r="B12" s="45" t="s">
        <v>40</v>
      </c>
      <c r="C12" s="46"/>
      <c r="D12" s="46"/>
      <c r="E12" s="47"/>
      <c r="F12" s="48"/>
      <c r="G12" s="48"/>
      <c r="H12" s="47"/>
    </row>
    <row r="13" spans="1:10" s="8" customFormat="1" ht="24">
      <c r="B13" s="49" t="s">
        <v>138</v>
      </c>
      <c r="C13" s="49"/>
      <c r="D13" s="49"/>
      <c r="E13" s="49"/>
      <c r="F13" s="39">
        <f>DATA!Y297</f>
        <v>4.2711864406779663</v>
      </c>
      <c r="G13" s="39">
        <f>DATA!Y298</f>
        <v>0.64498348010738793</v>
      </c>
      <c r="H13" s="14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>
      <c r="B14" s="259" t="s">
        <v>55</v>
      </c>
      <c r="C14" s="259"/>
      <c r="D14" s="259"/>
      <c r="E14" s="259"/>
      <c r="F14" s="39">
        <f>DATA!Z297</f>
        <v>4.3118644067796614</v>
      </c>
      <c r="G14" s="39">
        <f>DATA!Z298</f>
        <v>0.61530500864269333</v>
      </c>
      <c r="H14" s="14" t="str">
        <f t="shared" ref="H14:H15" si="1">IF(F14&gt;4.5,"มากที่สุด",IF(F14&gt;3.5,"มาก",IF(F14&gt;2.5,"ปานกลาง",IF(F14&gt;1.5,"น้อย",IF(F14&lt;=1.5,"น้อยที่สุด")))))</f>
        <v>มาก</v>
      </c>
    </row>
    <row r="15" spans="1:10" s="8" customFormat="1" ht="24.75" thickBot="1">
      <c r="B15" s="244" t="s">
        <v>39</v>
      </c>
      <c r="C15" s="245"/>
      <c r="D15" s="245"/>
      <c r="E15" s="246"/>
      <c r="F15" s="43">
        <f>DATA!Z300</f>
        <v>4.2915254237288138</v>
      </c>
      <c r="G15" s="50">
        <f>DATA!Z299</f>
        <v>0.63011253895349983</v>
      </c>
      <c r="H15" s="44" t="str">
        <f t="shared" si="1"/>
        <v>มาก</v>
      </c>
      <c r="J15" s="51"/>
    </row>
    <row r="16" spans="1:10" s="8" customFormat="1" ht="16.5" customHeight="1" thickTop="1">
      <c r="B16" s="10"/>
      <c r="C16" s="10"/>
      <c r="D16" s="10"/>
      <c r="E16" s="10"/>
      <c r="F16" s="52"/>
      <c r="G16" s="52"/>
      <c r="H16" s="52"/>
    </row>
    <row r="17" spans="1:10" s="8" customFormat="1" ht="24">
      <c r="B17" s="22"/>
      <c r="C17" s="22" t="s">
        <v>87</v>
      </c>
      <c r="D17" s="22"/>
      <c r="E17" s="22"/>
      <c r="F17" s="22"/>
      <c r="G17" s="22"/>
      <c r="H17" s="22"/>
      <c r="I17" s="22"/>
      <c r="J17" s="22"/>
    </row>
    <row r="18" spans="1:10" s="8" customFormat="1" ht="24">
      <c r="B18" s="22" t="s">
        <v>232</v>
      </c>
      <c r="C18" s="22"/>
      <c r="D18" s="22"/>
      <c r="E18" s="22"/>
      <c r="F18" s="22"/>
      <c r="G18" s="22"/>
      <c r="H18" s="22"/>
      <c r="I18" s="22"/>
      <c r="J18" s="22"/>
    </row>
    <row r="19" spans="1:10" s="8" customFormat="1" ht="24">
      <c r="B19" s="22" t="s">
        <v>233</v>
      </c>
      <c r="C19" s="22"/>
      <c r="D19" s="22"/>
      <c r="E19" s="22"/>
      <c r="F19" s="22"/>
      <c r="G19" s="22"/>
      <c r="H19" s="22"/>
      <c r="I19" s="22"/>
      <c r="J19" s="22"/>
    </row>
    <row r="20" spans="1:10" s="8" customFormat="1" ht="24">
      <c r="A20" s="78"/>
      <c r="B20" s="78"/>
      <c r="C20" s="78"/>
      <c r="D20" s="78"/>
      <c r="E20" s="78"/>
      <c r="F20" s="78"/>
      <c r="G20" s="22"/>
      <c r="H20" s="22"/>
    </row>
    <row r="21" spans="1:10" s="8" customFormat="1" ht="24">
      <c r="B21" s="22"/>
      <c r="C21" s="22"/>
      <c r="D21" s="22"/>
      <c r="E21" s="22"/>
      <c r="F21" s="22"/>
      <c r="G21" s="22"/>
      <c r="H21" s="22"/>
      <c r="I21" s="22"/>
      <c r="J21" s="22"/>
    </row>
    <row r="22" spans="1:10" s="8" customFormat="1" ht="24"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1" customFormat="1" ht="24">
      <c r="B23" s="75"/>
      <c r="C23" s="75"/>
      <c r="D23" s="75"/>
      <c r="E23" s="75"/>
      <c r="F23" s="76"/>
      <c r="G23" s="76"/>
      <c r="H23" s="77"/>
    </row>
  </sheetData>
  <mergeCells count="10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9"/>
  <sheetViews>
    <sheetView topLeftCell="A31" zoomScale="120" zoomScaleNormal="120" workbookViewId="0">
      <selection activeCell="F45" sqref="F45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1" customFormat="1" ht="24">
      <c r="B1" s="231" t="s">
        <v>167</v>
      </c>
      <c r="C1" s="231"/>
      <c r="D1" s="231"/>
      <c r="E1" s="231"/>
      <c r="F1" s="231"/>
      <c r="G1" s="231"/>
      <c r="H1" s="231"/>
      <c r="I1" s="231"/>
    </row>
    <row r="2" spans="2:11" s="11" customFormat="1" ht="24.75" thickBot="1">
      <c r="C2" s="53" t="s">
        <v>229</v>
      </c>
      <c r="G2" s="16"/>
      <c r="H2" s="16"/>
      <c r="I2" s="16"/>
    </row>
    <row r="3" spans="2:11" s="11" customFormat="1" ht="20.25" customHeight="1" thickTop="1">
      <c r="C3" s="273" t="s">
        <v>20</v>
      </c>
      <c r="D3" s="274"/>
      <c r="E3" s="274"/>
      <c r="F3" s="275"/>
      <c r="G3" s="279"/>
      <c r="H3" s="281" t="s">
        <v>21</v>
      </c>
      <c r="I3" s="281" t="s">
        <v>22</v>
      </c>
    </row>
    <row r="4" spans="2:11" s="11" customFormat="1" ht="12" customHeight="1" thickBot="1">
      <c r="C4" s="276"/>
      <c r="D4" s="277"/>
      <c r="E4" s="277"/>
      <c r="F4" s="278"/>
      <c r="G4" s="280"/>
      <c r="H4" s="282"/>
      <c r="I4" s="282"/>
    </row>
    <row r="5" spans="2:11" s="11" customFormat="1" ht="24.75" thickTop="1">
      <c r="C5" s="283" t="s">
        <v>23</v>
      </c>
      <c r="D5" s="284"/>
      <c r="E5" s="284"/>
      <c r="F5" s="285"/>
      <c r="G5" s="83"/>
      <c r="H5" s="84"/>
      <c r="I5" s="84"/>
    </row>
    <row r="6" spans="2:11" s="11" customFormat="1" ht="24">
      <c r="C6" s="269" t="s">
        <v>24</v>
      </c>
      <c r="D6" s="270"/>
      <c r="E6" s="270"/>
      <c r="F6" s="271"/>
      <c r="G6" s="54">
        <f>DATA!M297</f>
        <v>4.0067796610169495</v>
      </c>
      <c r="H6" s="54">
        <f>DATA!M298</f>
        <v>0.97238475468794994</v>
      </c>
      <c r="I6" s="55" t="str">
        <f>IF(G6&gt;4.5,"มากที่สุด",IF(G6&gt;3.5,"มาก",IF(G6&gt;2.5,"ปานกลาง",IF(G6&gt;1.5,"น้อย",IF(G6&lt;=1.5,"น้อยที่สุด")))))</f>
        <v>มาก</v>
      </c>
    </row>
    <row r="7" spans="2:11" s="11" customFormat="1" ht="24">
      <c r="C7" s="56" t="s">
        <v>230</v>
      </c>
      <c r="D7" s="56"/>
      <c r="E7" s="56"/>
      <c r="F7" s="56"/>
      <c r="G7" s="54">
        <f>DATA!N297</f>
        <v>3.4372881355932203</v>
      </c>
      <c r="H7" s="54">
        <f>DATA!N298</f>
        <v>1.0636060957420157</v>
      </c>
      <c r="I7" s="55" t="str">
        <f>IF(G7&gt;4.5,"มากที่สุด",IF(G7&gt;3.5,"มาก",IF(G7&gt;2.5,"ปานกลาง",IF(G7&gt;1.5,"น้อย",IF(G7&lt;=1.5,"น้อยที่สุด")))))</f>
        <v>ปานกลาง</v>
      </c>
    </row>
    <row r="8" spans="2:11" s="11" customFormat="1" ht="24">
      <c r="C8" s="56" t="s">
        <v>165</v>
      </c>
      <c r="D8" s="56"/>
      <c r="E8" s="56"/>
      <c r="F8" s="56"/>
      <c r="G8" s="54">
        <f>DATA!O297</f>
        <v>3.8508474576271188</v>
      </c>
      <c r="H8" s="54">
        <f>DATA!O298</f>
        <v>0.85602563724322145</v>
      </c>
      <c r="I8" s="55" t="str">
        <f t="shared" ref="I8:I24" si="0"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4">
      <c r="C9" s="260" t="s">
        <v>25</v>
      </c>
      <c r="D9" s="261"/>
      <c r="E9" s="261"/>
      <c r="F9" s="262"/>
      <c r="G9" s="57">
        <f>DATA!O300</f>
        <v>3.7649717514124292</v>
      </c>
      <c r="H9" s="57">
        <f>DATA!O299</f>
        <v>0.99609765979227549</v>
      </c>
      <c r="I9" s="58" t="str">
        <f>IF(G9&gt;4.5,"มากที่สุด",IF(G9&gt;3.5,"มาก",IF(G9&gt;2.5,"ปานกลาง",IF(G9&gt;1.5,"น้อย",IF(G9&lt;=1.5,"น้อยที่สุด")))))</f>
        <v>มาก</v>
      </c>
      <c r="K9" s="59"/>
    </row>
    <row r="10" spans="2:11" s="11" customFormat="1" ht="24">
      <c r="C10" s="269" t="s">
        <v>26</v>
      </c>
      <c r="D10" s="270"/>
      <c r="E10" s="270"/>
      <c r="F10" s="271"/>
      <c r="G10" s="55"/>
      <c r="H10" s="55"/>
      <c r="I10" s="55"/>
    </row>
    <row r="11" spans="2:11" s="11" customFormat="1" ht="24">
      <c r="C11" s="56" t="s">
        <v>27</v>
      </c>
      <c r="D11" s="56"/>
      <c r="E11" s="56"/>
      <c r="F11" s="56"/>
      <c r="G11" s="54">
        <f>DATA!P297</f>
        <v>4.3694915254237285</v>
      </c>
      <c r="H11" s="54">
        <f>DATA!P298</f>
        <v>0.68691715857959623</v>
      </c>
      <c r="I11" s="55" t="str">
        <f t="shared" si="0"/>
        <v>มาก</v>
      </c>
    </row>
    <row r="12" spans="2:11" s="11" customFormat="1" ht="24">
      <c r="C12" s="269" t="s">
        <v>28</v>
      </c>
      <c r="D12" s="270"/>
      <c r="E12" s="270"/>
      <c r="F12" s="271"/>
      <c r="G12" s="54">
        <f>DATA!Q297</f>
        <v>4.3423728813559324</v>
      </c>
      <c r="H12" s="54">
        <f>DATA!Q298</f>
        <v>0.73867950527070658</v>
      </c>
      <c r="I12" s="55" t="str">
        <f>IF(G12&gt;4.5,"มากที่สุด",IF(G12&gt;3.5,"มาก",IF(G12&gt;2.5,"ปานกลาง",IF(G12&gt;1.5,"น้อย",IF(G12&lt;=1.5,"น้อยที่สุด")))))</f>
        <v>มาก</v>
      </c>
    </row>
    <row r="13" spans="2:11" s="11" customFormat="1" ht="24">
      <c r="C13" s="260" t="s">
        <v>57</v>
      </c>
      <c r="D13" s="261"/>
      <c r="E13" s="261"/>
      <c r="F13" s="262"/>
      <c r="G13" s="60">
        <f>DATA!Q300</f>
        <v>4.3559322033898304</v>
      </c>
      <c r="H13" s="60">
        <f>DATA!Q299</f>
        <v>0.71279149136799813</v>
      </c>
      <c r="I13" s="61" t="str">
        <f t="shared" si="0"/>
        <v>มาก</v>
      </c>
    </row>
    <row r="14" spans="2:11" s="11" customFormat="1" ht="24">
      <c r="C14" s="269" t="s">
        <v>29</v>
      </c>
      <c r="D14" s="270"/>
      <c r="E14" s="270"/>
      <c r="F14" s="271"/>
      <c r="G14" s="54"/>
      <c r="H14" s="54"/>
      <c r="I14" s="55"/>
    </row>
    <row r="15" spans="2:11" s="11" customFormat="1" ht="24">
      <c r="C15" s="269" t="s">
        <v>30</v>
      </c>
      <c r="D15" s="270"/>
      <c r="E15" s="270"/>
      <c r="F15" s="271"/>
      <c r="G15" s="54">
        <f>DATA!R297</f>
        <v>4.1525423728813555</v>
      </c>
      <c r="H15" s="54">
        <f>DATA!R298</f>
        <v>0.8692314089159745</v>
      </c>
      <c r="I15" s="55" t="str">
        <f t="shared" si="0"/>
        <v>มาก</v>
      </c>
    </row>
    <row r="16" spans="2:11" s="11" customFormat="1" ht="24">
      <c r="C16" s="269" t="s">
        <v>31</v>
      </c>
      <c r="D16" s="270"/>
      <c r="E16" s="270"/>
      <c r="F16" s="271"/>
      <c r="G16" s="54">
        <f>DATA!S297</f>
        <v>3.8237288135593221</v>
      </c>
      <c r="H16" s="54">
        <f>DATA!S298</f>
        <v>1.0014171901823954</v>
      </c>
      <c r="I16" s="55" t="str">
        <f t="shared" si="0"/>
        <v>มาก</v>
      </c>
    </row>
    <row r="17" spans="2:9" s="11" customFormat="1" ht="24">
      <c r="C17" s="56" t="s">
        <v>32</v>
      </c>
      <c r="D17" s="56"/>
      <c r="E17" s="56"/>
      <c r="F17" s="56"/>
      <c r="G17" s="54">
        <f>DATA!T297</f>
        <v>4.2237288135593216</v>
      </c>
      <c r="H17" s="54">
        <f>DATA!T298</f>
        <v>0.7496799732300401</v>
      </c>
      <c r="I17" s="55" t="str">
        <f t="shared" si="0"/>
        <v>มาก</v>
      </c>
    </row>
    <row r="18" spans="2:9" s="11" customFormat="1" ht="24">
      <c r="C18" s="269" t="s">
        <v>33</v>
      </c>
      <c r="D18" s="270"/>
      <c r="E18" s="270"/>
      <c r="F18" s="271"/>
      <c r="G18" s="54">
        <f>DATA!U297</f>
        <v>4.2847457627118644</v>
      </c>
      <c r="H18" s="54">
        <f>DATA!U298</f>
        <v>0.70970281202912799</v>
      </c>
      <c r="I18" s="55" t="str">
        <f t="shared" si="0"/>
        <v>มาก</v>
      </c>
    </row>
    <row r="19" spans="2:9" s="11" customFormat="1" ht="24">
      <c r="C19" s="269" t="s">
        <v>34</v>
      </c>
      <c r="D19" s="270"/>
      <c r="E19" s="270"/>
      <c r="F19" s="271"/>
      <c r="G19" s="54">
        <f>DATA!V297</f>
        <v>4.1796610169491526</v>
      </c>
      <c r="H19" s="54">
        <f>DATA!V298</f>
        <v>0.67882943992520339</v>
      </c>
      <c r="I19" s="55" t="str">
        <f t="shared" si="0"/>
        <v>มาก</v>
      </c>
    </row>
    <row r="20" spans="2:9" s="11" customFormat="1" ht="24">
      <c r="C20" s="260" t="s">
        <v>58</v>
      </c>
      <c r="D20" s="261"/>
      <c r="E20" s="261"/>
      <c r="F20" s="262"/>
      <c r="G20" s="60">
        <f>DATA!V300</f>
        <v>4.1328813559322031</v>
      </c>
      <c r="H20" s="60">
        <f>DATA!V299</f>
        <v>0.82529352298167247</v>
      </c>
      <c r="I20" s="62" t="str">
        <f t="shared" si="0"/>
        <v>มาก</v>
      </c>
    </row>
    <row r="21" spans="2:9" s="11" customFormat="1" ht="24">
      <c r="C21" s="269" t="s">
        <v>76</v>
      </c>
      <c r="D21" s="270"/>
      <c r="E21" s="270"/>
      <c r="F21" s="271"/>
      <c r="G21" s="60"/>
      <c r="H21" s="60"/>
      <c r="I21" s="62"/>
    </row>
    <row r="22" spans="2:9" s="11" customFormat="1" ht="40.5" customHeight="1">
      <c r="C22" s="272" t="s">
        <v>77</v>
      </c>
      <c r="D22" s="272"/>
      <c r="E22" s="272"/>
      <c r="F22" s="272"/>
      <c r="G22" s="64">
        <f>DATA!AA297</f>
        <v>4.5186440677966102</v>
      </c>
      <c r="H22" s="64">
        <f>DATA!AA298</f>
        <v>0.57631086196257764</v>
      </c>
      <c r="I22" s="65" t="str">
        <f t="shared" si="0"/>
        <v>มากที่สุด</v>
      </c>
    </row>
    <row r="23" spans="2:9" s="11" customFormat="1" ht="40.5" customHeight="1">
      <c r="C23" s="272" t="s">
        <v>78</v>
      </c>
      <c r="D23" s="272"/>
      <c r="E23" s="272"/>
      <c r="F23" s="272"/>
      <c r="G23" s="64">
        <f>DATA!AB297</f>
        <v>4.7050847457627123</v>
      </c>
      <c r="H23" s="64">
        <f>DATA!AB298</f>
        <v>0.52599880008578614</v>
      </c>
      <c r="I23" s="65" t="str">
        <f t="shared" si="0"/>
        <v>มากที่สุด</v>
      </c>
    </row>
    <row r="24" spans="2:9" s="11" customFormat="1" ht="24">
      <c r="C24" s="260" t="s">
        <v>79</v>
      </c>
      <c r="D24" s="261"/>
      <c r="E24" s="261"/>
      <c r="F24" s="262"/>
      <c r="G24" s="60">
        <f>DATA!AA300</f>
        <v>4.5186440677966102</v>
      </c>
      <c r="H24" s="60">
        <f>DATA!AA299</f>
        <v>0.57631086196257764</v>
      </c>
      <c r="I24" s="62" t="str">
        <f t="shared" si="0"/>
        <v>มากที่สุด</v>
      </c>
    </row>
    <row r="25" spans="2:9" s="11" customFormat="1" ht="24">
      <c r="C25" s="269" t="s">
        <v>80</v>
      </c>
      <c r="D25" s="270"/>
      <c r="E25" s="270"/>
      <c r="F25" s="271"/>
      <c r="G25" s="63"/>
      <c r="H25" s="63"/>
      <c r="I25" s="41"/>
    </row>
    <row r="26" spans="2:9" s="11" customFormat="1" ht="24">
      <c r="C26" s="56" t="s">
        <v>35</v>
      </c>
      <c r="D26" s="56"/>
      <c r="E26" s="56"/>
      <c r="F26" s="56"/>
      <c r="G26" s="63">
        <f>DATA!AC297</f>
        <v>4.2915254237288138</v>
      </c>
      <c r="H26" s="63">
        <f>DATA!AC298</f>
        <v>0.72122536874038345</v>
      </c>
      <c r="I26" s="55" t="str">
        <f t="shared" ref="I26:I30" si="1">IF(G26&gt;4.5,"มากที่สุด",IF(G26&gt;3.5,"มาก",IF(G26&gt;2.5,"ปานกลาง",IF(G26&gt;1.5,"น้อย",IF(G26&lt;=1.5,"น้อยที่สุด")))))</f>
        <v>มาก</v>
      </c>
    </row>
    <row r="27" spans="2:9" s="11" customFormat="1" ht="42" customHeight="1">
      <c r="C27" s="267" t="s">
        <v>56</v>
      </c>
      <c r="D27" s="268"/>
      <c r="E27" s="268"/>
      <c r="F27" s="268"/>
      <c r="G27" s="64">
        <f>DATA!AD297</f>
        <v>4.3728813559322033</v>
      </c>
      <c r="H27" s="64">
        <f>DATA!AD298</f>
        <v>0.65720250983766915</v>
      </c>
      <c r="I27" s="65" t="str">
        <f t="shared" si="1"/>
        <v>มาก</v>
      </c>
    </row>
    <row r="28" spans="2:9" s="11" customFormat="1" ht="24">
      <c r="C28" s="56" t="s">
        <v>36</v>
      </c>
      <c r="D28" s="56"/>
      <c r="E28" s="56"/>
      <c r="F28" s="56"/>
      <c r="G28" s="63">
        <f>DATA!AE297</f>
        <v>4.4169491525423732</v>
      </c>
      <c r="H28" s="63">
        <f>DATA!AE298</f>
        <v>0.6327653761191937</v>
      </c>
      <c r="I28" s="55" t="str">
        <f t="shared" si="1"/>
        <v>มาก</v>
      </c>
    </row>
    <row r="29" spans="2:9" s="11" customFormat="1" ht="24">
      <c r="C29" s="260" t="s">
        <v>81</v>
      </c>
      <c r="D29" s="261"/>
      <c r="E29" s="261"/>
      <c r="F29" s="262"/>
      <c r="G29" s="60">
        <f>DATA!AE300</f>
        <v>4.3604519774011301</v>
      </c>
      <c r="H29" s="60">
        <f>DATA!AE299</f>
        <v>0.67268609530423207</v>
      </c>
      <c r="I29" s="62" t="str">
        <f t="shared" si="1"/>
        <v>มาก</v>
      </c>
    </row>
    <row r="30" spans="2:9" s="11" customFormat="1" ht="24.75" thickBot="1">
      <c r="C30" s="263" t="s">
        <v>37</v>
      </c>
      <c r="D30" s="264"/>
      <c r="E30" s="264"/>
      <c r="F30" s="265"/>
      <c r="G30" s="66">
        <f>DATA!AF297</f>
        <v>4.1277430865298843</v>
      </c>
      <c r="H30" s="66">
        <f>DATA!AF298</f>
        <v>0.88068900558701757</v>
      </c>
      <c r="I30" s="67" t="str">
        <f t="shared" si="1"/>
        <v>มาก</v>
      </c>
    </row>
    <row r="31" spans="2:9" s="11" customFormat="1" ht="24.75" thickTop="1">
      <c r="B31" s="231" t="s">
        <v>253</v>
      </c>
      <c r="C31" s="231"/>
      <c r="D31" s="231"/>
      <c r="E31" s="231"/>
      <c r="F31" s="231"/>
      <c r="G31" s="231"/>
      <c r="H31" s="231"/>
      <c r="I31" s="231"/>
    </row>
    <row r="32" spans="2:9" s="23" customFormat="1" ht="24">
      <c r="C32" s="85"/>
      <c r="D32" s="85"/>
      <c r="E32" s="85"/>
      <c r="F32" s="85"/>
      <c r="G32" s="86"/>
      <c r="H32" s="86"/>
      <c r="I32" s="85"/>
    </row>
    <row r="33" spans="3:9" s="8" customFormat="1" ht="24">
      <c r="C33" s="30"/>
      <c r="D33" s="266" t="s">
        <v>82</v>
      </c>
      <c r="E33" s="266"/>
      <c r="F33" s="266"/>
      <c r="G33" s="266"/>
      <c r="H33" s="266"/>
      <c r="I33" s="266"/>
    </row>
    <row r="34" spans="3:9" s="8" customFormat="1" ht="24">
      <c r="C34" s="209" t="s">
        <v>231</v>
      </c>
      <c r="D34" s="215"/>
      <c r="E34" s="215"/>
      <c r="F34" s="215"/>
      <c r="G34" s="215"/>
      <c r="H34" s="215"/>
      <c r="I34" s="215"/>
    </row>
    <row r="35" spans="3:9" s="8" customFormat="1" ht="24">
      <c r="C35" s="209" t="s">
        <v>288</v>
      </c>
      <c r="D35" s="215"/>
      <c r="E35" s="215"/>
      <c r="F35" s="215"/>
      <c r="G35" s="215"/>
      <c r="H35" s="215"/>
      <c r="I35" s="215"/>
    </row>
    <row r="36" spans="3:9" s="8" customFormat="1" ht="24">
      <c r="C36" s="201"/>
      <c r="D36" s="209" t="s">
        <v>252</v>
      </c>
      <c r="E36" s="209"/>
      <c r="F36" s="209"/>
      <c r="G36" s="209"/>
      <c r="H36" s="209"/>
      <c r="I36" s="209"/>
    </row>
    <row r="37" spans="3:9" s="8" customFormat="1" ht="24">
      <c r="C37" s="201" t="s">
        <v>289</v>
      </c>
      <c r="D37" s="193"/>
      <c r="E37" s="193"/>
      <c r="F37" s="193"/>
      <c r="G37" s="193"/>
      <c r="H37" s="193"/>
      <c r="I37" s="193"/>
    </row>
    <row r="38" spans="3:9" s="8" customFormat="1" ht="24">
      <c r="C38" s="201" t="s">
        <v>290</v>
      </c>
      <c r="D38" s="193"/>
      <c r="E38" s="193"/>
      <c r="F38" s="193"/>
      <c r="G38" s="193"/>
      <c r="H38" s="193"/>
      <c r="I38" s="193"/>
    </row>
    <row r="39" spans="3:9" s="8" customFormat="1" ht="24">
      <c r="C39" s="209" t="s">
        <v>291</v>
      </c>
      <c r="D39" s="215"/>
      <c r="E39" s="215"/>
      <c r="F39" s="215"/>
      <c r="G39" s="215"/>
      <c r="H39" s="215"/>
      <c r="I39" s="215"/>
    </row>
    <row r="40" spans="3:9" s="8" customFormat="1" ht="24">
      <c r="C40" s="8" t="s">
        <v>292</v>
      </c>
    </row>
    <row r="41" spans="3:9" s="8" customFormat="1" ht="24">
      <c r="C41" s="8" t="s">
        <v>293</v>
      </c>
    </row>
    <row r="42" spans="3:9" s="23" customFormat="1" ht="24"/>
    <row r="43" spans="3:9" s="23" customFormat="1" ht="24"/>
    <row r="44" spans="3:9" s="23" customFormat="1" ht="24"/>
    <row r="45" spans="3:9" s="23" customFormat="1" ht="24"/>
    <row r="46" spans="3:9" s="23" customFormat="1" ht="24"/>
    <row r="47" spans="3:9" s="23" customFormat="1" ht="24"/>
    <row r="48" spans="3:9" s="23" customFormat="1" ht="24"/>
    <row r="49" s="23" customFormat="1" ht="24"/>
    <row r="50" s="23" customFormat="1" ht="24"/>
    <row r="51" s="23" customFormat="1" ht="24"/>
    <row r="52" s="23" customFormat="1" ht="24"/>
    <row r="53" s="23" customFormat="1" ht="24"/>
    <row r="54" s="23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22" customFormat="1" ht="24"/>
    <row r="62" s="22" customFormat="1" ht="24"/>
    <row r="63" s="22" customFormat="1" ht="24"/>
    <row r="64" s="22" customFormat="1" ht="24"/>
    <row r="65" spans="3:9" s="22" customFormat="1" ht="24"/>
    <row r="66" spans="3:9" s="22" customFormat="1" ht="24"/>
    <row r="67" spans="3:9" s="6" customFormat="1">
      <c r="C67" s="7"/>
      <c r="D67" s="7"/>
    </row>
    <row r="68" spans="3:9">
      <c r="C68" s="4"/>
      <c r="D68" s="4"/>
      <c r="E68" s="4"/>
      <c r="F68" s="4"/>
      <c r="G68" s="5"/>
      <c r="H68" s="5"/>
      <c r="I68" s="5"/>
    </row>
    <row r="69" spans="3:9">
      <c r="C69" s="4"/>
      <c r="D69" s="4"/>
      <c r="E69" s="4"/>
      <c r="F69" s="4"/>
      <c r="G69" s="5"/>
      <c r="H69" s="5"/>
      <c r="I69" s="5"/>
    </row>
    <row r="70" spans="3:9">
      <c r="C70" s="4"/>
      <c r="D70" s="4"/>
      <c r="E70" s="4"/>
      <c r="F70" s="4"/>
      <c r="G70" s="5"/>
      <c r="H70" s="5"/>
      <c r="I70" s="5"/>
    </row>
    <row r="71" spans="3:9">
      <c r="C71" s="4"/>
      <c r="D71" s="4"/>
      <c r="E71" s="4"/>
      <c r="F71" s="4"/>
      <c r="G71" s="5"/>
      <c r="H71" s="5"/>
      <c r="I71" s="5"/>
    </row>
    <row r="72" spans="3:9">
      <c r="C72" s="4"/>
      <c r="D72" s="4"/>
      <c r="E72" s="4"/>
      <c r="F72" s="4"/>
      <c r="G72" s="5"/>
      <c r="H72" s="5"/>
      <c r="I72" s="5"/>
    </row>
    <row r="73" spans="3:9">
      <c r="C73" s="4"/>
      <c r="D73" s="4"/>
      <c r="E73" s="4"/>
      <c r="F73" s="4"/>
      <c r="G73" s="5"/>
      <c r="H73" s="5"/>
      <c r="I73" s="5"/>
    </row>
    <row r="74" spans="3:9">
      <c r="C74" s="4"/>
      <c r="D74" s="4"/>
      <c r="E74" s="4"/>
      <c r="F74" s="4"/>
      <c r="G74" s="5"/>
      <c r="H74" s="5"/>
      <c r="I74" s="5"/>
    </row>
    <row r="75" spans="3:9">
      <c r="C75" s="4"/>
      <c r="D75" s="4"/>
      <c r="E75" s="4"/>
      <c r="F75" s="4"/>
      <c r="G75" s="5"/>
      <c r="H75" s="5"/>
      <c r="I75" s="5"/>
    </row>
    <row r="76" spans="3:9">
      <c r="C76" s="4"/>
      <c r="D76" s="4"/>
      <c r="E76" s="4"/>
      <c r="F76" s="4"/>
      <c r="G76" s="5"/>
      <c r="H76" s="5"/>
      <c r="I76" s="5"/>
    </row>
    <row r="77" spans="3:9">
      <c r="C77" s="4"/>
      <c r="D77" s="4"/>
      <c r="E77" s="4"/>
      <c r="F77" s="4"/>
      <c r="G77" s="5"/>
      <c r="H77" s="5"/>
      <c r="I77" s="5"/>
    </row>
    <row r="78" spans="3:9">
      <c r="C78" s="4"/>
      <c r="D78" s="4"/>
      <c r="E78" s="4"/>
      <c r="F78" s="4"/>
      <c r="G78" s="5"/>
      <c r="H78" s="5"/>
      <c r="I78" s="5"/>
    </row>
    <row r="79" spans="3:9">
      <c r="C79" s="4"/>
      <c r="D79" s="4"/>
      <c r="E79" s="4"/>
      <c r="F79" s="4"/>
      <c r="G79" s="5"/>
      <c r="H79" s="5"/>
      <c r="I79" s="5"/>
    </row>
  </sheetData>
  <mergeCells count="31">
    <mergeCell ref="B1:I1"/>
    <mergeCell ref="C13:F13"/>
    <mergeCell ref="C3:F4"/>
    <mergeCell ref="G3:G4"/>
    <mergeCell ref="H3:H4"/>
    <mergeCell ref="I3:I4"/>
    <mergeCell ref="C5:F5"/>
    <mergeCell ref="C6:F6"/>
    <mergeCell ref="C9:F9"/>
    <mergeCell ref="C10:F10"/>
    <mergeCell ref="C12:F12"/>
    <mergeCell ref="C27:F27"/>
    <mergeCell ref="C14:F14"/>
    <mergeCell ref="C15:F15"/>
    <mergeCell ref="C16:F16"/>
    <mergeCell ref="C18:F18"/>
    <mergeCell ref="C19:F19"/>
    <mergeCell ref="C20:F20"/>
    <mergeCell ref="C21:F21"/>
    <mergeCell ref="C22:F22"/>
    <mergeCell ref="C23:F23"/>
    <mergeCell ref="C24:F24"/>
    <mergeCell ref="C25:F25"/>
    <mergeCell ref="D36:I36"/>
    <mergeCell ref="C39:I39"/>
    <mergeCell ref="C29:F29"/>
    <mergeCell ref="C30:F30"/>
    <mergeCell ref="B31:I31"/>
    <mergeCell ref="D33:I33"/>
    <mergeCell ref="C34:I34"/>
    <mergeCell ref="C35:I3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2</xdr:row>
                <xdr:rowOff>171450</xdr:rowOff>
              </from>
              <to>
                <xdr:col>6</xdr:col>
                <xdr:colOff>266700</xdr:colOff>
                <xdr:row>3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40" zoomScaleNormal="140" workbookViewId="0">
      <selection activeCell="C12" sqref="C12"/>
    </sheetView>
  </sheetViews>
  <sheetFormatPr defaultRowHeight="24"/>
  <cols>
    <col min="1" max="1" width="5.85546875" style="8" customWidth="1"/>
    <col min="2" max="2" width="5.5703125" style="8" customWidth="1"/>
    <col min="3" max="3" width="66.140625" style="8" customWidth="1"/>
    <col min="4" max="4" width="8.7109375" style="8" customWidth="1"/>
    <col min="5" max="255" width="9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" style="8"/>
    <col min="16384" max="16384" width="9" style="8" customWidth="1"/>
  </cols>
  <sheetData>
    <row r="1" spans="1:4" ht="21" customHeight="1">
      <c r="A1" s="231" t="s">
        <v>254</v>
      </c>
      <c r="B1" s="231"/>
      <c r="C1" s="231"/>
      <c r="D1" s="231"/>
    </row>
    <row r="2" spans="1:4">
      <c r="A2" s="9" t="s">
        <v>41</v>
      </c>
    </row>
    <row r="3" spans="1:4">
      <c r="A3" s="9"/>
    </row>
    <row r="4" spans="1:4">
      <c r="B4" s="108" t="s">
        <v>120</v>
      </c>
    </row>
    <row r="6" spans="1:4">
      <c r="B6" s="12" t="s">
        <v>42</v>
      </c>
      <c r="C6" s="12" t="s">
        <v>20</v>
      </c>
      <c r="D6" s="13" t="s">
        <v>43</v>
      </c>
    </row>
    <row r="7" spans="1:4">
      <c r="B7" s="107">
        <v>1</v>
      </c>
      <c r="C7" s="15" t="s">
        <v>70</v>
      </c>
      <c r="D7" s="14">
        <v>8</v>
      </c>
    </row>
    <row r="8" spans="1:4">
      <c r="B8" s="107">
        <v>2</v>
      </c>
      <c r="C8" s="186" t="s">
        <v>184</v>
      </c>
      <c r="D8" s="187">
        <v>6</v>
      </c>
    </row>
    <row r="9" spans="1:4">
      <c r="B9" s="107">
        <v>3</v>
      </c>
      <c r="C9" s="49" t="s">
        <v>173</v>
      </c>
      <c r="D9" s="41">
        <v>5</v>
      </c>
    </row>
    <row r="10" spans="1:4">
      <c r="B10" s="107">
        <v>4</v>
      </c>
      <c r="C10" s="15" t="s">
        <v>178</v>
      </c>
      <c r="D10" s="14">
        <v>5</v>
      </c>
    </row>
    <row r="11" spans="1:4">
      <c r="B11" s="107">
        <v>5</v>
      </c>
      <c r="C11" s="49" t="s">
        <v>179</v>
      </c>
      <c r="D11" s="14">
        <v>2</v>
      </c>
    </row>
    <row r="12" spans="1:4">
      <c r="B12" s="107">
        <v>6</v>
      </c>
      <c r="C12" s="49" t="s">
        <v>186</v>
      </c>
      <c r="D12" s="41">
        <v>2</v>
      </c>
    </row>
    <row r="13" spans="1:4">
      <c r="B13" s="107">
        <v>7</v>
      </c>
      <c r="C13" s="15" t="s">
        <v>192</v>
      </c>
      <c r="D13" s="14">
        <v>2</v>
      </c>
    </row>
    <row r="14" spans="1:4">
      <c r="B14" s="107">
        <v>8</v>
      </c>
      <c r="C14" s="186" t="s">
        <v>180</v>
      </c>
      <c r="D14" s="14">
        <v>1</v>
      </c>
    </row>
    <row r="15" spans="1:4">
      <c r="B15" s="107">
        <v>9</v>
      </c>
      <c r="C15" s="15" t="s">
        <v>185</v>
      </c>
      <c r="D15" s="14">
        <v>1</v>
      </c>
    </row>
    <row r="16" spans="1:4">
      <c r="B16" s="107">
        <v>10</v>
      </c>
      <c r="C16" s="15" t="s">
        <v>147</v>
      </c>
      <c r="D16" s="14">
        <v>1</v>
      </c>
    </row>
    <row r="17" spans="2:4">
      <c r="B17" s="107">
        <v>11</v>
      </c>
      <c r="C17" s="15" t="s">
        <v>188</v>
      </c>
      <c r="D17" s="14">
        <v>1</v>
      </c>
    </row>
    <row r="18" spans="2:4" s="23" customFormat="1">
      <c r="B18" s="286" t="s">
        <v>15</v>
      </c>
      <c r="C18" s="287"/>
      <c r="D18" s="200">
        <f>SUM(D7:D17)</f>
        <v>34</v>
      </c>
    </row>
    <row r="19" spans="2:4">
      <c r="B19" s="23"/>
      <c r="C19" s="23"/>
      <c r="D19" s="23"/>
    </row>
  </sheetData>
  <mergeCells count="2">
    <mergeCell ref="A1:D1"/>
    <mergeCell ref="B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2018-09-18T03:17:39Z</cp:lastPrinted>
  <dcterms:created xsi:type="dcterms:W3CDTF">2014-10-15T08:34:52Z</dcterms:created>
  <dcterms:modified xsi:type="dcterms:W3CDTF">2018-09-18T03:18:07Z</dcterms:modified>
</cp:coreProperties>
</file>