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bookViews>
    <workbookView xWindow="0" yWindow="0" windowWidth="20490" windowHeight="7755" activeTab="3"/>
  </bookViews>
  <sheets>
    <sheet name="Sheet1" sheetId="15" r:id="rId1"/>
    <sheet name="DATA" sheetId="1" r:id="rId2"/>
    <sheet name="บทสรุป" sheetId="9" r:id="rId3"/>
    <sheet name="สรุปตาราง1-2" sheetId="2" r:id="rId4"/>
    <sheet name="คณะ" sheetId="16" r:id="rId5"/>
    <sheet name="ก่อน-หลัง" sheetId="12" r:id="rId6"/>
    <sheet name="ตาราง 5" sheetId="14" r:id="rId7"/>
    <sheet name="ข้อเสนอแนะ" sheetId="17" r:id="rId8"/>
  </sheets>
  <externalReferences>
    <externalReference r:id="rId9"/>
  </externalReferences>
  <definedNames>
    <definedName name="_xlnm._FilterDatabase" localSheetId="1" hidden="1">DATA!$F$1:$F$157</definedName>
  </definedNames>
  <calcPr calcId="162913"/>
</workbook>
</file>

<file path=xl/calcChain.xml><?xml version="1.0" encoding="utf-8"?>
<calcChain xmlns="http://schemas.openxmlformats.org/spreadsheetml/2006/main">
  <c r="G25" i="2" l="1"/>
  <c r="G44" i="2"/>
  <c r="F5" i="16" l="1"/>
  <c r="D26" i="17" l="1"/>
  <c r="D11" i="17"/>
  <c r="D19" i="17"/>
  <c r="H16" i="14" l="1"/>
  <c r="G16" i="14"/>
  <c r="H15" i="14" l="1"/>
  <c r="H14" i="14"/>
  <c r="H13" i="14"/>
  <c r="G15" i="14"/>
  <c r="G14" i="14"/>
  <c r="G13" i="14"/>
  <c r="H11" i="14"/>
  <c r="H9" i="14"/>
  <c r="H8" i="14"/>
  <c r="H7" i="14"/>
  <c r="G11" i="14"/>
  <c r="G9" i="14"/>
  <c r="G8" i="14"/>
  <c r="I8" i="14" s="1"/>
  <c r="G7" i="14"/>
  <c r="I7" i="14" s="1"/>
  <c r="H9" i="12" l="1"/>
  <c r="H11" i="12"/>
  <c r="G19" i="12"/>
  <c r="G17" i="12"/>
  <c r="G15" i="12"/>
  <c r="F19" i="12"/>
  <c r="F17" i="12"/>
  <c r="F15" i="12"/>
  <c r="G13" i="12"/>
  <c r="G11" i="12"/>
  <c r="G9" i="12"/>
  <c r="F13" i="12"/>
  <c r="F11" i="12"/>
  <c r="F9" i="12"/>
  <c r="F19" i="16"/>
  <c r="F66" i="16"/>
  <c r="F67" i="16"/>
  <c r="C169" i="1"/>
  <c r="F64" i="16"/>
  <c r="F65" i="16"/>
  <c r="F58" i="16"/>
  <c r="F57" i="16"/>
  <c r="F8" i="16"/>
  <c r="F54" i="16"/>
  <c r="F53" i="16"/>
  <c r="F80" i="16"/>
  <c r="F79" i="16"/>
  <c r="F78" i="16"/>
  <c r="F77" i="16"/>
  <c r="F63" i="16"/>
  <c r="F62" i="16"/>
  <c r="F61" i="16"/>
  <c r="F60" i="16"/>
  <c r="F59" i="16"/>
  <c r="F56" i="16"/>
  <c r="F55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24" i="16"/>
  <c r="F23" i="16"/>
  <c r="F22" i="16"/>
  <c r="F21" i="16"/>
  <c r="F20" i="16"/>
  <c r="F18" i="16"/>
  <c r="F17" i="16"/>
  <c r="F16" i="16"/>
  <c r="F15" i="16"/>
  <c r="F14" i="16"/>
  <c r="F13" i="16"/>
  <c r="F12" i="16"/>
  <c r="F11" i="16"/>
  <c r="F10" i="16"/>
  <c r="F9" i="16"/>
  <c r="F7" i="16"/>
  <c r="F6" i="16"/>
  <c r="C21" i="2" l="1"/>
  <c r="C22" i="2"/>
  <c r="C23" i="2"/>
  <c r="C24" i="2"/>
  <c r="F24" i="2"/>
  <c r="I16" i="14" l="1"/>
  <c r="I15" i="14"/>
  <c r="I14" i="14"/>
  <c r="I13" i="14"/>
  <c r="I11" i="14"/>
  <c r="I9" i="14"/>
  <c r="C185" i="1" l="1"/>
  <c r="C173" i="1"/>
  <c r="C184" i="1"/>
  <c r="C182" i="1"/>
  <c r="C183" i="1"/>
  <c r="C181" i="1"/>
  <c r="C180" i="1"/>
  <c r="C179" i="1"/>
  <c r="C178" i="1"/>
  <c r="C177" i="1"/>
  <c r="C176" i="1"/>
  <c r="C175" i="1"/>
  <c r="C174" i="1"/>
  <c r="C172" i="1"/>
  <c r="C171" i="1"/>
  <c r="C170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4" i="1"/>
  <c r="C156" i="1"/>
  <c r="C155" i="1"/>
  <c r="C153" i="1"/>
  <c r="C152" i="1"/>
  <c r="P114" i="1"/>
  <c r="P113" i="1"/>
  <c r="O116" i="1"/>
  <c r="O115" i="1"/>
  <c r="M116" i="1"/>
  <c r="M115" i="1"/>
  <c r="K116" i="1"/>
  <c r="K115" i="1"/>
  <c r="I115" i="1"/>
  <c r="I116" i="1"/>
  <c r="G114" i="1"/>
  <c r="G113" i="1"/>
  <c r="C186" i="1" l="1"/>
  <c r="C149" i="1"/>
  <c r="C148" i="1"/>
  <c r="C147" i="1"/>
  <c r="C146" i="1"/>
  <c r="C145" i="1"/>
  <c r="C144" i="1"/>
  <c r="C143" i="1"/>
  <c r="C142" i="1"/>
  <c r="C141" i="1"/>
  <c r="C139" i="1"/>
  <c r="C138" i="1"/>
  <c r="C137" i="1"/>
  <c r="C136" i="1"/>
  <c r="C135" i="1"/>
  <c r="C134" i="1"/>
  <c r="C140" i="1"/>
  <c r="C133" i="1"/>
  <c r="C129" i="1"/>
  <c r="C128" i="1"/>
  <c r="C124" i="1"/>
  <c r="F23" i="2" s="1"/>
  <c r="C123" i="1"/>
  <c r="F22" i="2" s="1"/>
  <c r="C122" i="1"/>
  <c r="F21" i="2" s="1"/>
  <c r="C119" i="1"/>
  <c r="C118" i="1"/>
  <c r="F25" i="2" l="1"/>
  <c r="G21" i="2"/>
  <c r="G24" i="2"/>
  <c r="F13" i="2"/>
  <c r="F43" i="2"/>
  <c r="G22" i="2"/>
  <c r="F12" i="2"/>
  <c r="F42" i="2"/>
  <c r="G23" i="2"/>
  <c r="C150" i="1"/>
  <c r="C120" i="1"/>
  <c r="C126" i="1"/>
  <c r="C130" i="1"/>
  <c r="F14" i="2" l="1"/>
  <c r="G14" i="2" s="1"/>
  <c r="H114" i="1"/>
  <c r="I114" i="1"/>
  <c r="J114" i="1"/>
  <c r="K114" i="1"/>
  <c r="L114" i="1"/>
  <c r="M114" i="1"/>
  <c r="N114" i="1"/>
  <c r="O114" i="1"/>
  <c r="O113" i="1"/>
  <c r="H113" i="1"/>
  <c r="I113" i="1"/>
  <c r="J113" i="1"/>
  <c r="K113" i="1"/>
  <c r="L113" i="1"/>
  <c r="M113" i="1"/>
  <c r="N113" i="1"/>
  <c r="G12" i="2" l="1"/>
  <c r="G13" i="2"/>
  <c r="F44" i="2" l="1"/>
  <c r="H19" i="12" l="1"/>
  <c r="H17" i="12"/>
  <c r="H15" i="12"/>
  <c r="G43" i="2" l="1"/>
  <c r="G42" i="2" l="1"/>
</calcChain>
</file>

<file path=xl/sharedStrings.xml><?xml version="1.0" encoding="utf-8"?>
<sst xmlns="http://schemas.openxmlformats.org/spreadsheetml/2006/main" count="2552" uniqueCount="360">
  <si>
    <t>คณะ</t>
  </si>
  <si>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</si>
  <si>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</si>
  <si>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</si>
  <si>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</si>
  <si>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</si>
  <si>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</si>
  <si>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</si>
  <si>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</si>
  <si>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</si>
  <si>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</si>
  <si>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</si>
  <si>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</si>
  <si>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</si>
  <si>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</si>
  <si>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บทสรุปสำหรับผู้บริหาร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</si>
  <si>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</si>
  <si>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</si>
  <si>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</si>
  <si>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</t>
  </si>
  <si>
    <t xml:space="preserve">   1.3  ความเหมาะสมของระยะเวลาในการจัดโครงการ</t>
  </si>
  <si>
    <t>1. ด้านกระบวนการและขั้นตอนการให้บริการ</t>
  </si>
  <si>
    <t>นิสิตระดับปริญญาเอก</t>
  </si>
  <si>
    <t>นิสิตระดับปริญญาโท</t>
  </si>
  <si>
    <t>สาขาวิชา</t>
  </si>
  <si>
    <t>ปริญญาเอก</t>
  </si>
  <si>
    <t>ศึกษาศาสตร์</t>
  </si>
  <si>
    <t>สาธารณสุขศาสตร์</t>
  </si>
  <si>
    <t>ปริญญาโท</t>
  </si>
  <si>
    <t>วิศวกรรมศาสตร์</t>
  </si>
  <si>
    <t>บริหารธุรกิจ เศรษฐศาสตร์และการสื่อสาร</t>
  </si>
  <si>
    <t>พยาบาลศาสตร์</t>
  </si>
  <si>
    <t>วิทยาศาสตร์ศึกษา</t>
  </si>
  <si>
    <t>วิศวกรรมเครื่องกล</t>
  </si>
  <si>
    <t>เพศ</t>
  </si>
  <si>
    <t>อายุ</t>
  </si>
  <si>
    <t>หญิง</t>
  </si>
  <si>
    <t>20-30 ปี</t>
  </si>
  <si>
    <t>31-40 ปี</t>
  </si>
  <si>
    <t>ชาย</t>
  </si>
  <si>
    <t>41-50 ปี</t>
  </si>
  <si>
    <t>การทำงานของระบบการเขียนวิทยานิพนธ์อิเล็กทรอนิกส์</t>
  </si>
  <si>
    <t>วิทยานิพนธ์อิเล็กทรอนิกส์</t>
  </si>
  <si>
    <t>4. ก่อนเข้ารับการอบรมท่านมีความรู้ความเข้าใจในภาพรวมของระบบ</t>
  </si>
  <si>
    <t>5. ก่อนเข้ารับการอบรมท่านมีความรู้ความเข้าใจเรื่องระบบการเขียน</t>
  </si>
  <si>
    <t>คณะ/สาขาวิชา</t>
  </si>
  <si>
    <t>คณะศึกษาศาสตร์</t>
  </si>
  <si>
    <t>สาขาวิชาวิทยาศาสตร์ศึกษา</t>
  </si>
  <si>
    <t>คณะสาธารณสุขศาสตร์</t>
  </si>
  <si>
    <t>สาขาวิชาสาธารณสุขศาสตร์</t>
  </si>
  <si>
    <t>คณะวิศวกรรมศาสตร์</t>
  </si>
  <si>
    <t>สาขาวิชาวิศวกรรมเครื่องกล</t>
  </si>
  <si>
    <t>คณะบริหารธุรกิจ เศรษฐศาสตร์และการสื่อสาร</t>
  </si>
  <si>
    <t>คณะพยาบาลศาสตร์</t>
  </si>
  <si>
    <t>2. ด้านคุณภาพการให้บริการ (โครงการอบรมการเขียนโปรแกรม iThesis)</t>
  </si>
  <si>
    <t xml:space="preserve">   2.1  ความรู้ และความสามารถในการถ่ายทอดความรู้ของวิทยากร 
</t>
  </si>
  <si>
    <t>น้อย</t>
  </si>
  <si>
    <t xml:space="preserve">ผลการประเมินโครงการอบรมเชิงปฏิบัติการการใช้งานระบบสารสนเทศของบัณฑิตวิทยาลัย (iThesis) </t>
  </si>
  <si>
    <t>Public health</t>
  </si>
  <si>
    <t>การบริการศึกษา</t>
  </si>
  <si>
    <t>นวัตกรรททางการวัดผลการเรียนรู้</t>
  </si>
  <si>
    <t>เกษตรศาสตร์</t>
  </si>
  <si>
    <t>วิทยาศาสตร์การเกษตร</t>
  </si>
  <si>
    <t>วิทยาศาสตร์</t>
  </si>
  <si>
    <t>เคมี</t>
  </si>
  <si>
    <t>ภาษาไทย</t>
  </si>
  <si>
    <t>บริหารการศึกษา</t>
  </si>
  <si>
    <t>เทคโนโลยีและสื่อสารการศึกษา</t>
  </si>
  <si>
    <t>แพทยศาสตร์</t>
  </si>
  <si>
    <t>วิทยาศาสตรสุขภาพศึกษา</t>
  </si>
  <si>
    <t>นวัตกรรมทางการวัดผลการเรียนรู้</t>
  </si>
  <si>
    <t>การบริหารการศึกษา</t>
  </si>
  <si>
    <t>เกษตรศาสตร์ทรัพยากรธรรมชาติและสิ่งแวดล้อม</t>
  </si>
  <si>
    <t>51 ปีขึ้นไป</t>
  </si>
  <si>
    <t>วิทยาศาสตร์เกษตร</t>
  </si>
  <si>
    <t>เภสัชศาสตร์</t>
  </si>
  <si>
    <t>วิทยาศาสตร์ชีวภาพ</t>
  </si>
  <si>
    <t xml:space="preserve">นวัตกรรมทางการวัดผลการเรียนรู้ </t>
  </si>
  <si>
    <t>สังคมศาสตร์</t>
  </si>
  <si>
    <t>เอเชียตะวันออกเฉียงใต้ศึกษา</t>
  </si>
  <si>
    <t>คณะเกษตรศาสตร์ ทรัพยากรธรรมชาติ และสิ่งแวดล้อม</t>
  </si>
  <si>
    <t>สัตวศาสตร์</t>
  </si>
  <si>
    <t>คณิตศาสตร์ศึกษา</t>
  </si>
  <si>
    <t>คณะเกษตรศาสตร์ฯ</t>
  </si>
  <si>
    <t>ภูมิสารสนเทศศาสตร์</t>
  </si>
  <si>
    <t>สหเวชศาสตร์</t>
  </si>
  <si>
    <t>ชีวเวชศาสตร์</t>
  </si>
  <si>
    <t>วิทยาศาสตร์การแพทย์</t>
  </si>
  <si>
    <t>ภาควิชาสรีรวิทยา</t>
  </si>
  <si>
    <t>นวัตกรรมวัดผลการเรียนรู้</t>
  </si>
  <si>
    <t>SGtech</t>
  </si>
  <si>
    <t xml:space="preserve">Smart City Management and Digital Innovation </t>
  </si>
  <si>
    <t>โลจิสติกส์และดิจิทัลซัพพลายเชน</t>
  </si>
  <si>
    <t>โลจิสติกส์และโซ่อุปทาน</t>
  </si>
  <si>
    <t>มนุษยศาสตร์</t>
  </si>
  <si>
    <t>คติชนวิทยา</t>
  </si>
  <si>
    <t>สาธารณสุขศาสตร์ื</t>
  </si>
  <si>
    <t>บริหารทางการพยาบาล</t>
  </si>
  <si>
    <t>เทคโนโลยีชีวภาพ</t>
  </si>
  <si>
    <t>BEC</t>
  </si>
  <si>
    <t>การจัดการการท่องเที่ยวและจิตบริการ</t>
  </si>
  <si>
    <t>บริหารธุรกิจ เศรษฐศาสตร์ และการสื่อสาร</t>
  </si>
  <si>
    <t>บริหารธุรกิจ</t>
  </si>
  <si>
    <t>บัณฑิตวิทยาลัย</t>
  </si>
  <si>
    <t>คณิตศาสตร์</t>
  </si>
  <si>
    <t>สาธารณสุขศาสตรมหาบัณฑิต</t>
  </si>
  <si>
    <t>คณะเกษตรศาสตร์</t>
  </si>
  <si>
    <t>วิทยศาสตรและเทคโนโลยีการอาหาร</t>
  </si>
  <si>
    <t>MBA</t>
  </si>
  <si>
    <t>เทคโนโลยีสารสนเทศ</t>
  </si>
  <si>
    <t>สถิติ</t>
  </si>
  <si>
    <t>สังคมศึกษา</t>
  </si>
  <si>
    <t>ศีกษาศาสตร์</t>
  </si>
  <si>
    <t xml:space="preserve">บัณฑิตวิทยาลัย </t>
  </si>
  <si>
    <t>B.E.C.</t>
  </si>
  <si>
    <t>การจักการการท่องเที่ยวและจิตบริการ</t>
  </si>
  <si>
    <t>สาธารณสุข</t>
  </si>
  <si>
    <t>ศึกษาสาสตร์</t>
  </si>
  <si>
    <t>โลจิสติกส์และดิจิตัลซัพพลายเชน</t>
  </si>
  <si>
    <t>วิศวกรรมคอมพิวเตอร์</t>
  </si>
  <si>
    <t>บัณฑิตศึกษา</t>
  </si>
  <si>
    <t>มหาบัณฑิตวิทยาลัย</t>
  </si>
  <si>
    <t>วิทยาศาสตร์การประมง</t>
  </si>
  <si>
    <t>ทันตแพทย์</t>
  </si>
  <si>
    <t xml:space="preserve">ทันตกรรมผู้สูงอายุ </t>
  </si>
  <si>
    <t>คณะสถาปัตยกรรมศาสตร์ ศิลปะและการออกแบบ</t>
  </si>
  <si>
    <t>ศิลปะและการออกแบบ</t>
  </si>
  <si>
    <t>พลศึกษาและวิทยาศาสตร์การออกกำลังกาย</t>
  </si>
  <si>
    <t>นวัตกรรมทางการวัดผล</t>
  </si>
  <si>
    <t>Timestamp</t>
  </si>
  <si>
    <t>1. สถานภาพ</t>
  </si>
  <si>
    <t>2. อายุ</t>
  </si>
  <si>
    <t>3. ระดับการศึกษา</t>
  </si>
  <si>
    <t>4. คณะ</t>
  </si>
  <si>
    <t>5. สาขาวิชา</t>
  </si>
  <si>
    <t>1. ท่านได้รับความสะดวกในการสมัครเข้ารับการอบรม</t>
  </si>
  <si>
    <t>2. ความเหมาะสมของวันที่จัดอบรม (วันที่ 16 กรกฎาคม 2564)</t>
  </si>
  <si>
    <t>3. ความเหมาะสมของระยะเวลาในการจัดการอบรม (09.00-12.00 น.)</t>
  </si>
  <si>
    <t>4. ก่อนเข้ารับการอบรมท่านมีความรู้ความเข้าใจในภาพรวมของระบบการทำงานของระบบการเขียนวิทยานิพนธ์อิเล็กทรอนิกส์อยู่ในระดับใด</t>
  </si>
  <si>
    <t>5. ก่อนเข้ารับการอบรมท่านมีความรู้ความเข้าใจเรื่องระบบการเขียนวิทยานิพนธ์อิเล็กทรอนิกส์อยู่ในระดับใด</t>
  </si>
  <si>
    <t>6. ภายหลังการอบรมท่านมีความรู้ความเข้าใจในภาพรวมกระบวนการทำงานของระบบการเขียนวิทยานิพนธ์อิเล็กทรอนิกส์อยู่ในระดับใด</t>
  </si>
  <si>
    <t>7. ภายหลังการอบรมท่านมีความรู้ความเข้าใจในระบบการเขียนวิทยานิพนธ์อิเล็กทรอนิกส์อยู่ในระดับใด</t>
  </si>
  <si>
    <t>8. ความรู้ และความสามารถในการถ่ายทอดความรู้ของวิทยากรในความคิดเห็นของท่านอยู่ในระดับใด</t>
  </si>
  <si>
    <t>9. การเข้ารับการอบรมฯ ในครั้งนี้เป็นประโยชน์ต่อท่านในการทำวิทยานิพนธ์อยู่ในระดับใด</t>
  </si>
  <si>
    <t>10. การอบรมเชิงปฏิบัติการครึ่งนี้ท่านไม่พึงพอใจในเรื่องใด เพราะเหตุใด</t>
  </si>
  <si>
    <t>11. ท่านเห็นว่าบัณฑิตวิทยาลัยควรปรับปรุงในเรื่องดังกล่าวอย่างไร</t>
  </si>
  <si>
    <t>ข้อคิดเห็นและข้อเสนอแนะอื่นๆ</t>
  </si>
  <si>
    <t>มากที่สุด</t>
  </si>
  <si>
    <t>ปานกลาง</t>
  </si>
  <si>
    <t>มาก</t>
  </si>
  <si>
    <t>ไม่มี</t>
  </si>
  <si>
    <t>อยากให้อยากให้เน้นในส่วนของการใช้ word ให้มากกว่านี้</t>
  </si>
  <si>
    <t>น้อยที่สุด</t>
  </si>
  <si>
    <t>การตอบคำถามอยากละเอียกของท่านวิทยากร</t>
  </si>
  <si>
    <t>ติดภารกิจเข้ามาเรียนช้าเอง</t>
  </si>
  <si>
    <t>ไม่มีครับ</t>
  </si>
  <si>
    <t>อยากได้คู่มือเป็นเอกสาร</t>
  </si>
  <si>
    <t>ทำคู่มือ</t>
  </si>
  <si>
    <t>สะดวกรวดเร็ว</t>
  </si>
  <si>
    <t>ระบบการส่ง</t>
  </si>
  <si>
    <t>เวลาน้อยเกิน ขอเพิ่มเวลา</t>
  </si>
  <si>
    <t>-</t>
  </si>
  <si>
    <t>ระบบ iThesis ยังไม่รอบรับระบบปฏิบัติการ iOS ของ Mac book</t>
  </si>
  <si>
    <t>พัฒนาระบบ iThesis ให้สามารถใช้งานในระบบ iOS ของ Mac book ได้</t>
  </si>
  <si>
    <t>อยากให้จัดอบรมเต็มวัน เนื่องจากมีเนื้อหาเยอะ</t>
  </si>
  <si>
    <t>อาจารย์ใจเย็นมาก อธิบายและตอบคำถามทุกคน</t>
  </si>
  <si>
    <t>ความใส่ใจของท่านวิทยากร  และระบบการทำวพ.ทั้งหมดที่สร้างเพื่อความสะดวกของผู้เรียน</t>
  </si>
  <si>
    <t>สัญญาณเน็ตไม่ค่อยดี บางช่วงค่ะ</t>
  </si>
  <si>
    <t>ปรับระบบสัญญาณ</t>
  </si>
  <si>
    <t>ขอให้มีจัดบรรยาย IThesis อีกหลายๆครั้งค่ะ ขอบพระคุณค่ะ</t>
  </si>
  <si>
    <t>สัณญานการ online</t>
  </si>
  <si>
    <t>วันที่อบรม 16 ก.ค. ค่ะ แบบสอบถาม ข้อ 2 ระบุว่า 14 ก.ค.64</t>
  </si>
  <si>
    <t>การสาธิตค่อนข้างเร็วเนื่องจากเวลาที่จำกัด</t>
  </si>
  <si>
    <t>อาจให้วิทยากรบรรยายเป็นขั้นตอนทีเดียว แล้วค่อยเปิดโอกาสให้ผู้เข้าฟังถาม เพื่อไม่ให้เป็นการเสียเวลาของส่วนรวม</t>
  </si>
  <si>
    <t>พึงพอใจทุกขั้นตอน เพราะบรรยาย สาธิต และตอบข้อซักถามได้ชัดเจนค่ะ</t>
  </si>
  <si>
    <t>ดีมาก</t>
  </si>
  <si>
    <t>ไม่ได้รับการประชาสัมพันธ์ในการให้ลงทะเบียนค่ะ  ขอให้แก้ไขให้ชัดเจนกว่านี้ค่ะ. ขอบคุณค่ะ</t>
  </si>
  <si>
    <t xml:space="preserve">โปรแกรมที่ใช้ในการทำ iThesis ไม่รองรับ Mac Os </t>
  </si>
  <si>
    <t>ควรปรับปรุงโปรแกรมที่ใช้ทำให้รองรับระบบปฎิบัติการที่หลากหลายกว่านี้ เพื่อความสะดวกในการใช้งาน</t>
  </si>
  <si>
    <t>ควรปรับโปรแกรมที่ใช้ทำ iThesis ให้ใช้งานได้สะดวกและกับทุกระบบปฏิการ</t>
  </si>
  <si>
    <t>อยากให้อบรมให้เสร็จสิ้นก่อนค่อยเปิดให้ถามคำถาม เนื่องจากการอบรมติดขัดหลายช่วง ตอนท้ายเลยต้องรีบบรรยาย</t>
  </si>
  <si>
    <t xml:space="preserve">การบริหารเวลาตามกำหนดการ (เลิกช้ากว่าเวลาที่ระบุไว้) </t>
  </si>
  <si>
    <t xml:space="preserve">ควรมีบุคคลอื่นช่วยตอบคำถามทางช่องทางอื่น ระหว่างบรรยายเพิ่มเติม เพื่อไม่ให้วิทยากรตอบคำถามเดิมซ้ำหลายรอบ </t>
  </si>
  <si>
    <t>ระบบปฏิบัติการ ทำได้แค่ windows 10</t>
  </si>
  <si>
    <t>พึงพอใจ</t>
  </si>
  <si>
    <t>มีความขัดข้องของระบบอินเทอร์เน็ตของผู้ให้ความรู้ตลอดการอบรม ทำให้จับประเด็นไม่ได้หลายครั้ง</t>
  </si>
  <si>
    <t>ควรมีเอกสารประกอบการพูด</t>
  </si>
  <si>
    <t>เรื่องการซักถาม ไม่ควรให้ถามเยอะจนทำให้เสียระบบการอบรม</t>
  </si>
  <si>
    <t>การที่บัณฑิตวิทยาลัยโดนปิดไมค์</t>
  </si>
  <si>
    <t>น่าจะมี host ไว้ควบคุมการเปิดปิด ไมค์ และกล้องของผู้เข้าอบรม</t>
  </si>
  <si>
    <t>อยากให้เพิ่มเวลาในการอบรมให้นานกว่านี้</t>
  </si>
  <si>
    <t xml:space="preserve">สอนการเชื่อมโยงระหว่างการใช้โปรแกรม n note ด้วย </t>
  </si>
  <si>
    <t>เวลาเกินกำหนด</t>
  </si>
  <si>
    <t>การจัดการการถามตอบ</t>
  </si>
  <si>
    <t>ควรมีผู้ช่วยวิทยากรที่ช่วยจัดการเรื่องการรวบรวมคำถาม และจนท.ฝ่ายเทคนิคที่ดูแลควบคู่กันไปด้วย</t>
  </si>
  <si>
    <t>เป็นโครงการที่มีประโยชน์มาก โปรแกรม iThesis ก็ช่วยจัดการการทำวิทยานิพนธ์ได้ดีมาก ต่างจากแต่ก่อนที่การจัดรูปแบบต่างๆ ของเล่มฯ ได้ไม่ตรงกับความต้องการของมหาวิทยาลัย ทำให้ต้องแก้หลายครั้งครับ</t>
  </si>
  <si>
    <t>_</t>
  </si>
  <si>
    <t xml:space="preserve">ระยะเวลาในการอบรมน้อยเกินไป </t>
  </si>
  <si>
    <t>ระบบสัญญาณอินเตอร์เน็ตในขณะที่วิทยากรกำลังให้ข้อมูลเพราะขาดหายเป็นช่วงๆ และขณะรับฟังมีผู้เข้าร่วมบางท่านเปิดไมค์ซึ่งเป็นการรบกวนผู้เข้ารับฟังท่านอื่นที่มีความตั้งใจฟัง</t>
  </si>
  <si>
    <t>สัญญาณอินเตอร์เน็ตขณะวิทยากรให้ความรู้ค่ะ</t>
  </si>
  <si>
    <t>เป็น Class ใหญ่เกินไป ทำให้สอบถามไม่สะดวก และติดปัญหาด้านการอบรม ระบบขัดข่องบ่อย เสียงไม่ดัง สไลด์ไม่ขึ้น</t>
  </si>
  <si>
    <t>ควรจัดอบรมแบบ Class เล็กลง และระบบควรรองรับทั้ง windows และ Mac</t>
  </si>
  <si>
    <t>พูดเร็ว</t>
  </si>
  <si>
    <t>ไปช้าๆ</t>
  </si>
  <si>
    <t xml:space="preserve">ระยะเวลาการอบรม </t>
  </si>
  <si>
    <t>อัพเดทรายชื่ออาจารย์ เป็นปัจจุบัน ช่องเติมชื่อที่ปรึกษาภายนอก</t>
  </si>
  <si>
    <t>เนื้อหาการอบรม</t>
  </si>
  <si>
    <t>เวลาน้อย</t>
  </si>
  <si>
    <t>ไม่ควรให้ถามระหว่างอธิบาย ควรมีช่วงเวลาให้ถามต่างหาก</t>
  </si>
  <si>
    <t>ดีมากค่ะ ควรนำคลิปอบรมมาให้ดูย้อนหลังด้วยค่ะ</t>
  </si>
  <si>
    <t>โน้ตบุ๊คเป็นรุ่นเก่า ไม่ใช่ windows 10 ทำให้ต้องหาเงินซื้อใหม่ ในสถานการณ์ที่ลำบากครับผม</t>
  </si>
  <si>
    <t xml:space="preserve">ควรจัดทำโปรแกรมให้สามารถรองรับระบบอื่นได้มากกว่านี้ก่อนนำมาใช้งานจริง </t>
  </si>
  <si>
    <t>Updated โปรแกรมให้พร้อมก่อนนำมาใช้งาน</t>
  </si>
  <si>
    <t xml:space="preserve">การคุมเวลาอบรม เกินเวลา </t>
  </si>
  <si>
    <t>การตอบข้อซักถามบางครั้งถ้ายาวอาจไว้คุยหลังไมค์</t>
  </si>
  <si>
    <t>ไม่ได้จัดกลุ่มของผู้เข้าอบรม เช่น กลุ่มพื้นฐาน หรือกลุ่มพัฒนา</t>
  </si>
  <si>
    <t>จัดกลุ่มการอบรม จะได้เน้นย้ำให้ตรงจุดที่นิสิตต้องทำความเข้าใจ</t>
  </si>
  <si>
    <t>เพิ่มระยะเวลาสำหรับกลุ่มพัฒนาเพื่อซักถาม และแก้ไขปัญาที่เจอ</t>
  </si>
  <si>
    <t>ระบบการสื่อสารติดขัด</t>
  </si>
  <si>
    <t>ขอขอบคุณท่านวิทยากรที่เอาใจใส่และพยายามตอบคำถามทุกข้อของผู้เข้าร่วมอบรมเพื่อให้สามารถทำงานได้จริง</t>
  </si>
  <si>
    <t>การที่วิทยากรต้องมาตอบคำถามซ้ำๆ ต้องรอคอยการแก้ปัญหาของแต่ละคน ทำให้เสียเวลา</t>
  </si>
  <si>
    <t>ควรจำกัดเวลาการสอบถาม หรือ ขอให้ถามทาง chat แล้วมีทีมงานคอยตอบ</t>
  </si>
  <si>
    <t>สถาปัตยกรรมศาสตร์ ศิลปะและการออกแบบ</t>
  </si>
  <si>
    <t>วิทยาลัยพลังงานทดแทนและสมาร์ตกริดเทคโนโลยี</t>
  </si>
  <si>
    <t>วิทยาลัยพลังงานทดแทน</t>
  </si>
  <si>
    <t>สรีรวิทยา</t>
  </si>
  <si>
    <t>ทันตแพทยศาสตร์</t>
  </si>
  <si>
    <t>วิทยาศาสตร์และเทคโนโลยีการอาหาร</t>
  </si>
  <si>
    <t>ในวันศุกร์ที่ 16 กรกฎาคม 2564</t>
  </si>
  <si>
    <t>(N = 111)</t>
  </si>
  <si>
    <t>- 6 -</t>
  </si>
  <si>
    <t xml:space="preserve">   1.1  ความสะดวกในการลงทะเบียน</t>
  </si>
  <si>
    <t xml:space="preserve">       เฉลี่ยรวมด้านคุณภาพการให้บริการ</t>
  </si>
  <si>
    <t>- 7 -</t>
  </si>
  <si>
    <t>จากตาราง 6 พบว่าผู้ตอบแบบสอบถามมีความคิดเห็นเกี่ยวกับการจัดโครงการอบรมเชิงปฏิบัติการ</t>
  </si>
  <si>
    <r>
      <rPr>
        <b/>
        <i/>
        <sz val="15"/>
        <color theme="1"/>
        <rFont val="TH SarabunPSK"/>
        <family val="2"/>
      </rPr>
      <t>ตาราง 6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111)</t>
    </r>
  </si>
  <si>
    <t xml:space="preserve">   1.2  ความเหมาะสมของวันจัดโครงการ (วันศุกร์ที่ 16 กรกฎาคม 2564)</t>
  </si>
  <si>
    <t>ตอนที่ 1 ข้อมูลทั่วไปของผู้ตอบแบบสอบถาม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</si>
  <si>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</si>
  <si>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</si>
  <si>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</si>
  <si>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จากตาราง 3 แสดงจำนวนและร้อยละของผู้ตอบแบบสอบถาม จำแนกตามสถานภาพ พบว่า</t>
  </si>
  <si>
    <t xml:space="preserve">ส่วนใหญ่มีอายุน้อยกว่า 30 ปี คิดเป็นร้อยละ 44.14 รองลงมาได้แก่ อายุระหว่าง 41 - 50 ปี </t>
  </si>
  <si>
    <t>คิดเป็นร้อยละ 27.93</t>
  </si>
  <si>
    <t>ส่วนใหญ่ผู้ตอบแบบสอบถามนิสิตระดับปริญญาเอก คิดเป็นร้อยละ 64.86 รองลงได้แก่ นิสิตระดับปริญญาโท</t>
  </si>
  <si>
    <t>คิดเป็นร้อยละ 35.14</t>
  </si>
  <si>
    <t>คณะวิทยาศาสตร์</t>
  </si>
  <si>
    <t>สาขาวิชาเทคโนโลยีชีวภาพการเกษตร</t>
  </si>
  <si>
    <t>สาขาวิชาสถิติ</t>
  </si>
  <si>
    <t>สาขาวิชาวิทยาศาสตร์ชีวภาพ</t>
  </si>
  <si>
    <t>คณะสังคมศาสตร์</t>
  </si>
  <si>
    <t>สาขาวิชาเอเชียตะวันออกเฉียงใต้ศึกษา</t>
  </si>
  <si>
    <t>สาขาวิชาสังคมศึกษา</t>
  </si>
  <si>
    <t>คณะเกษตรศาสตร์ ทรัพยากรธรรมชาติและสิ่งแวดล้อม</t>
  </si>
  <si>
    <t>สาขาวิชาวิทยาศาสตร์และเทคโนโลยีการอาหาร</t>
  </si>
  <si>
    <t>สาขาวิชาวิทยาศาสตร์การเกษตร</t>
  </si>
  <si>
    <t>สาขาวิชาวิทยาศาสตร์การประมง</t>
  </si>
  <si>
    <t>คณะเภสัชศาสตร์</t>
  </si>
  <si>
    <t>สาขาวิชาเภสัชศาสตร์</t>
  </si>
  <si>
    <t>คณะมนุษยศาสตร์</t>
  </si>
  <si>
    <t>สาขาวิชาภาษาไทย</t>
  </si>
  <si>
    <t>สาขาวิชาบริหารการศึกษา</t>
  </si>
  <si>
    <t>สาขาวิชาเทคโนโลยีและสื่อสารการศึกษา</t>
  </si>
  <si>
    <t>สาขาวิชานวัตกรรมทางการวัดผลการเรียนรู้</t>
  </si>
  <si>
    <t>สาขาวิชาบริหารธุรกิจ</t>
  </si>
  <si>
    <t>สาขาวิชาการท่องเที่ยวและจิตบริการ</t>
  </si>
  <si>
    <t>คณะวิทยาศาสตร์การแพทย์</t>
  </si>
  <si>
    <t>สาขาวิชาสรีรวิทยา</t>
  </si>
  <si>
    <t>สาขาวิชาวิทยาศาสตร์การแพทย์</t>
  </si>
  <si>
    <t>รวมทั้งสิ้น</t>
  </si>
  <si>
    <t xml:space="preserve">             </t>
  </si>
  <si>
    <r>
      <rPr>
        <b/>
        <i/>
        <sz val="15"/>
        <rFont val="TH SarabunPSK"/>
        <family val="2"/>
      </rPr>
      <t xml:space="preserve">                    ตาราง 4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</si>
  <si>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สาขาวิชาคณิตศาสตร์</t>
  </si>
  <si>
    <t>สาขาวิชาคติชนวิทยา</t>
  </si>
  <si>
    <t>สาขาวิชาเคมี</t>
  </si>
  <si>
    <t>สาขาวิชาชีวเวชศาสตร์</t>
  </si>
  <si>
    <t>คณะทันตแพทยศาสตร์</t>
  </si>
  <si>
    <t>คณะสหเวชศาสตร์</t>
  </si>
  <si>
    <t>สาขาวิชาทันตกรรมผู้สูงอายุ</t>
  </si>
  <si>
    <t>สาขาวิชาเทคโนโลยีสารสนเทศ</t>
  </si>
  <si>
    <t>สาขาวิชาการบริหารการพยาบาล</t>
  </si>
  <si>
    <t>บริหารการพยาบาล</t>
  </si>
  <si>
    <t>สาขาวิชาพลศึกษาและวิทยาศาสตร์การออกกำลังกาย</t>
  </si>
  <si>
    <t>สาขาวิชาภูมิสารสนเทศศาสตร์</t>
  </si>
  <si>
    <t>คณะโลจิสติกส์และดิจิทัลซัพพลายเชน</t>
  </si>
  <si>
    <t>สาขาวิชาโลจิสติกส์และดิจิทัลซัพพลายเชน</t>
  </si>
  <si>
    <t>สาขาวิชาวิศวกรรมคอมพิวเตอร์</t>
  </si>
  <si>
    <t xml:space="preserve">คณะสถาปัตยกรรมศาสตร์ </t>
  </si>
  <si>
    <t xml:space="preserve">สาขาวิชาศิลปะและการออกแบบ </t>
  </si>
  <si>
    <t>สาขาวิชาพลังงานทดแทน</t>
  </si>
  <si>
    <t>สาขาวิชาสัตวศาสตร์</t>
  </si>
  <si>
    <t xml:space="preserve"> - 3 -</t>
  </si>
  <si>
    <t xml:space="preserve"> - 4 -</t>
  </si>
  <si>
    <t xml:space="preserve"> - 5 -</t>
  </si>
  <si>
    <t>6. หลังการอบรมท่านมีความรู้ความเข้าใจในภาพรวม</t>
  </si>
  <si>
    <t>7. หลังการอบรมท่านมีความรู้ความเข้าใจในระบบการเขียน</t>
  </si>
  <si>
    <t xml:space="preserve">         (เช้า 09.00-12.00 น.)</t>
  </si>
  <si>
    <t>ใช้งานระบบสารสนเทศของบัณฑิตวิทยาลัย (iThesis) ในวันศุกร์ที่ 16 กรกฎาคม 2564 (อบรมออนไลน์)</t>
  </si>
  <si>
    <t xml:space="preserve">      จากตาราง 4 พบว่า ผู้ตอบแบบสอบถามสังกัดคณะศึกษาศาสตร์มากที่สุด คิดเป็นร้อยละ 36.94</t>
  </si>
  <si>
    <t xml:space="preserve">             รองลงมาได้แก่ สังกัดคณะสาธารณสุขศาสตร์ คิดเป็นร้อยละ 18.92 และสังกัดคณะวิทยาศาสตร์</t>
  </si>
  <si>
    <t xml:space="preserve">             คิดเป็นร้อยละ 9.01 สังกัดสาขาวิชาสาธารณสุขศาสตร์ คิดเป็นร้อยละ 18.92 </t>
  </si>
  <si>
    <t>ในภาพรวมพบว่า ผู้เข้าร่วมโครงการฯ มีความคิดเห็นอยู่ในระดับมาก (ค่าเฉลี่ย 4.28)</t>
  </si>
  <si>
    <t xml:space="preserve">             รองลงมาได้แก่ สาขาวิชาบริหารการศึกษา คิดเป็นร้อยละ 10.81</t>
  </si>
  <si>
    <r>
      <rPr>
        <b/>
        <i/>
        <sz val="16"/>
        <rFont val="TH SarabunPSK"/>
        <family val="2"/>
      </rPr>
      <t>ตาราง 5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</si>
  <si>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   2.2  การเข้ารับการอบรมฯ ในครั้งนี้เป็นประโยชน์ต่อท่านในการทำวิทยานิพนธ์        </t>
  </si>
  <si>
    <t>ความถี่</t>
  </si>
  <si>
    <t>คู่มือเป็นเอกสาร</t>
  </si>
  <si>
    <t>พึงพอใจทุกขั้นตอน เพราะบรรยาย สาธิต และตอบข้อซักถามได้ชัดเจน</t>
  </si>
  <si>
    <t xml:space="preserve">อยากให้อบรมให้เสร็จสิ้นก่อนค่อยเปิดให้ถามคำถาม </t>
  </si>
  <si>
    <t>ระบบสัญญาณอินเตอร์เน็ต</t>
  </si>
  <si>
    <t>บัณฑิตวิทยาลัยควรปรับปรุงในเรื่อง</t>
  </si>
  <si>
    <t>ข้อเสนอแนะอื่นๆ</t>
  </si>
  <si>
    <t xml:space="preserve">                จากการจัดโครงการอบรมเชิงปฏิบัติการการใช้งานระบบสารสนเทศของบัณฑิตวิทยาลัย (iThesis)  </t>
  </si>
  <si>
    <t>นิสิตระดับปริญญาโท คิดเป็นร้อยละ 35.14</t>
  </si>
  <si>
    <t xml:space="preserve">                 ผู้ตอบแบบสอบถามส่วนใหญ่สังกัดคณะศึกษาศาสตร์ คิดเป็นร้อยละ 36.94 รองลงมาได้แก่</t>
  </si>
  <si>
    <t>คิดเป็นร้อยละ 10.81</t>
  </si>
  <si>
    <t>ในวันศุกร์ที่ 16 กรกฎาคม 2564 (อบรมออนไลน์) โดยมีวัตถุประสงค์ เพื่อสร้างความรู้ความเข้าใจให้กับนิสิต</t>
  </si>
  <si>
    <t xml:space="preserve">บัณฑิตศึกษาเกี่ยวกับวิธีการเขียนวิทยานิพนธ์ด้วยระบบ (iThesis) เป้าหมายผู้เข้าร่วมโครงการ จำนวน 111 คน </t>
  </si>
  <si>
    <t xml:space="preserve">ของผู้เข้าร่วมโครงการ </t>
  </si>
  <si>
    <t xml:space="preserve">มีผู้เข้าร่วมโครงการจำนวน 111 คน ผู้ตอบแบบสอบถาม จำนวนทั้งสิ้น 111 คน คิดเป็นร้อยละ 100.00 </t>
  </si>
  <si>
    <t xml:space="preserve">ผู้ตอบแบบสอบถาม เป็นเพศหญิง คิดเป็นร้อยละ 64.86 และเพศชาย คิดเป็นร้อยละ 35.14 </t>
  </si>
  <si>
    <t xml:space="preserve">จำแนกตามอายุ พบว่า ส่วนใหญ่มีอายุน้อยกว่า 30 ปี คิดเป็นร้อยละ 44.14 รองลงมาได้แก่ อายุระหว่าง </t>
  </si>
  <si>
    <t>41 - 50 ปี คิดเป็นร้อยละ 27.93</t>
  </si>
  <si>
    <t xml:space="preserve">                  ผลการประเมินตามวัตถุประสงค์โครงการ พบว่า การจัดโครงการบรรลุตามวัตถุประสงค์</t>
  </si>
  <si>
    <t>เป็นเพศหญิง คิดเป็นร้อยละ 64.86 และเพศชาย คิดเป็นร้อยละ 35.14</t>
  </si>
  <si>
    <t xml:space="preserve">                  เมื่อพิจารณารายด้าน พบว่า ด้านที่มีค่าเฉลี่ยสูงที่สุดคือ ด้านคุณภาพการให้บริการ มีค่าเฉลี่ยสูงสุด  </t>
  </si>
  <si>
    <r>
      <rPr>
        <b/>
        <sz val="16"/>
        <rFont val="TH SarabunPSK"/>
        <family val="2"/>
      </rPr>
      <t xml:space="preserve">  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</si>
  <si>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ขอให้มีจัดบรรยาย iThesis อีกหลายๆ ครั้ง</t>
  </si>
  <si>
    <t>ควรปรับปรุงโปรแกรมที่ใช้ทำให้รองรับระบบปฏิบัติการที่หลากหลายกว่านี้</t>
  </si>
  <si>
    <t>เพื่อความสะดวกในการใช้งาน</t>
  </si>
  <si>
    <t>ข้อเสนอแนะการจัดโครงการอบรมเชิงปฏิบัติการการใช้งานระบบสารสนเทศของบัณฑิตวิทยาลัย (iThesis)</t>
  </si>
  <si>
    <t xml:space="preserve">    ผลการประเมินโครงการอบรมเชิงปฏิบัติการการใช้งานระบบสารสนเทศของบัณฑิตวิทยาลัย (iThesis) </t>
  </si>
  <si>
    <t xml:space="preserve">- 8 - </t>
  </si>
  <si>
    <t>สำหรับนิสิตระดับบัณฑิตศึกษา (อบรมออนไลน์)</t>
  </si>
  <si>
    <t xml:space="preserve">จากตาราง 5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</si>
  <si>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(ค่าเฉลี่ย 3.79) </t>
  </si>
  <si>
    <t xml:space="preserve">ภาพรวม อยู่ในระดับน้อย (ค่าเฉลี่ย 2.47) และหลังเข้ารับการอบรมค่าเฉลี่ย ความรู้ ความเข้าใจสูงขึ้น อยู่ในระดับมาก 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</si>
  <si>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4.38) รองลงมาคือ </t>
  </si>
  <si>
    <t xml:space="preserve">ด้านกระบวนการและขั้นตอนการให้บริการ (ค่าเฉลี่ย 4.21) เมื่อพิจารณารายข้อแล้ว พบว่า ข้อที่มีค่าเฉลี่ยสูงที่สุดคือ </t>
  </si>
  <si>
    <t xml:space="preserve">ของวิทยากร (ค่าเฉลี่ย 4.44) </t>
  </si>
  <si>
    <t>ความสะดวกในการลงทะเบียน (ค่าเฉลี่ย 4.48) รองลงมาได้แก่ ความรู้ และความสามารถในการถ่ายทอดความรู้</t>
  </si>
  <si>
    <r>
      <rPr>
        <b/>
        <i/>
        <sz val="16"/>
        <rFont val="TH SarabunPSK"/>
        <family val="2"/>
      </rP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จำแนกตามเพศ</t>
    </r>
  </si>
  <si>
    <r>
      <rPr>
        <b/>
        <i/>
        <sz val="16"/>
        <rFont val="TH SarabunPSK"/>
        <family val="2"/>
      </rP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จำแนกตามอายุ</t>
    </r>
  </si>
  <si>
    <t xml:space="preserve">(ค่าเฉลี่ย 4.38) รองลงมาคือ ด้านกระบวนการและขั้นตอนการให้บริการ (ค่าเฉลี่ย 4.21) เมื่อพิจารณารายข้อแล้ว </t>
  </si>
  <si>
    <t>พบว่า ข้อที่มีค่าเฉลี่ยสูงที่สุดคือ ความสะดวกในการลงทะเบียน (ค่าเฉลี่ย 4.48) รองลงมาได้แก่ ความรู้ และความ</t>
  </si>
  <si>
    <t>สามารถในการถ่ายทอดความรู้ของวิทยากร (ค่าเฉลี่ย 4.44)</t>
  </si>
  <si>
    <t xml:space="preserve">                สังกัดคณะสาธารณสุขศาสตร์ คิดเป็นร้อยละ 18.92 และสังกัดคณะวิทยาศาสตร์ คิดเป็นร้อยละ 9.01 </t>
  </si>
  <si>
    <t xml:space="preserve">                สังกัดสาขาวิชาสาธารณสุขศาสตร์ คิดเป็นร้อยละ 18.92 รองลงมาได้แก่ สาขาวิชาบริหารการศึกษา </t>
  </si>
  <si>
    <t xml:space="preserve">ของโครงการคือ ผู้เข้าร่วมหลังเข้ารับการอบรมค่าเฉลี่ย ความรู้ ความเข้าใจสูงขึ้น อยู่ในระดับมาก </t>
  </si>
  <si>
    <t xml:space="preserve">(ค่าเฉลี่ย 3.79) เมื่อเทียบกับก่อนการเข้ารับการอบรม อยู่ในระดับน้อย (ค่าเฉลี่ย 2.47) </t>
  </si>
  <si>
    <t>ของบัณฑิตวิทยาลัย (iThesis) พบว่า ก่อนเข้ารับการอบรมผู้เข้าร่วมโครงการมีความรู้ความเข้าใจเกี่ยวกับ</t>
  </si>
  <si>
    <t>กิจกรรมที่จัดในโครงการฯ ภาพรวมอยู่ในระดับน้อย (ค่าเฉลี่ย 2.47) และหลังเข้ารับการอบรมค่าเฉลี่ยความรู้</t>
  </si>
  <si>
    <t>ความเข้าใจสูงขึ้นอยู่ในระดับมาก(ค่าเฉลี่ย 3.79) เมื่อพิจารณารายข้อพบว่า ผู้เข้าร่วมโครงการมีความรู้ความเข้าใจ</t>
  </si>
  <si>
    <t xml:space="preserve">ในภาพรวมของระบบการทำงานของระบบการเขียนวิทยานิพนธ์อิเล็กทรอนิกส์เพิ่มมากขึ้น (ค่าเฉลี่ยก่อน 2.41) </t>
  </si>
  <si>
    <t>(ค่าเฉลี่ยหลัง 3.80) ตามลำดับ ในทำนองเดียวกันกับผู้เข้าร่วมโครงการมีความรู้ความเข้าใจในระบบการเขียน</t>
  </si>
  <si>
    <t>วิทยานิพนธ์อิเล็กทรอนิกส์เพิ่มมากขึ้น (ค่าเฉลี่ยก่อน 2.53) (ค่าเฉลี่ยหลัง 3.77) ตามลำดับ</t>
  </si>
  <si>
    <t xml:space="preserve"> ผู้ตอบแบบสอบถามเป็นนิสิตบัณฑิตศึกษาระดับปริญญาเอก คิดเป็นร้อยละ 64.86 รองลงมาได้แก่ </t>
  </si>
  <si>
    <t xml:space="preserve">  ความคิดเห็นเกี่ยวกับการจัดโครงการอบรมเชิงปฏิบัติการการใช้งานระบบสารสนเทศ</t>
  </si>
  <si>
    <r>
      <rPr>
        <b/>
        <sz val="16"/>
        <rFont val="TH SarabunPSK"/>
        <family val="2"/>
      </rPr>
      <t xml:space="preserve">             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ระบบสัญญาณอินเตอร์เน็ต</t>
    </r>
  </si>
  <si>
    <t>อยากให้เน้นในส่วนของการใช้ word ให้มากกว่านี้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</si>
</sst>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/d/yyyy\ h:mm:ss"/>
  </numFmts>
  <fonts count="40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name val="TH Sarabun New"/>
      <family val="2"/>
    </font>
    <font>
      <sz val="14"/>
      <color rgb="FF000000"/>
      <name val="TH Sarabun New"/>
      <family val="2"/>
    </font>
    <font>
      <sz val="14"/>
      <color theme="1"/>
      <name val="TH Sarabun New"/>
      <family val="2"/>
    </font>
    <font>
      <b/>
      <sz val="14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Arial"/>
    </font>
    <font>
      <sz val="10"/>
      <name val="Arial"/>
    </font>
    <font>
      <b/>
      <sz val="18"/>
      <color rgb="FF000000"/>
      <name val="TH SarabunPSK"/>
      <family val="2"/>
    </font>
    <font>
      <sz val="10"/>
      <color theme="1"/>
      <name val="Arial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i/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/>
    <xf numFmtId="0" fontId="8" fillId="3" borderId="0" xfId="0" applyFont="1" applyFill="1" applyAlignment="1">
      <alignment wrapText="1"/>
    </xf>
    <xf numFmtId="2" fontId="6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1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6" fillId="0" borderId="0" xfId="0" applyFont="1"/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8" fillId="5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25" xfId="0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24" xfId="0" applyFont="1" applyBorder="1"/>
    <xf numFmtId="2" fontId="21" fillId="0" borderId="9" xfId="0" applyNumberFormat="1" applyFont="1" applyBorder="1" applyAlignment="1">
      <alignment horizontal="center"/>
    </xf>
    <xf numFmtId="2" fontId="19" fillId="0" borderId="0" xfId="0" applyNumberFormat="1" applyFont="1"/>
    <xf numFmtId="2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2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13" xfId="0" applyFont="1" applyBorder="1" applyAlignment="1"/>
    <xf numFmtId="0" fontId="26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21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7" fillId="0" borderId="0" xfId="0" applyFont="1" applyAlignment="1"/>
    <xf numFmtId="0" fontId="27" fillId="0" borderId="0" xfId="0" applyFont="1"/>
    <xf numFmtId="0" fontId="28" fillId="0" borderId="0" xfId="0" applyFont="1" applyAlignment="1"/>
    <xf numFmtId="0" fontId="0" fillId="0" borderId="0" xfId="0" applyFont="1" applyAlignment="1"/>
    <xf numFmtId="187" fontId="27" fillId="0" borderId="0" xfId="0" applyNumberFormat="1" applyFont="1" applyAlignment="1"/>
    <xf numFmtId="0" fontId="26" fillId="6" borderId="13" xfId="0" applyFont="1" applyFill="1" applyBorder="1" applyAlignment="1">
      <alignment horizontal="center" vertical="top" wrapText="1"/>
    </xf>
    <xf numFmtId="0" fontId="24" fillId="6" borderId="13" xfId="0" applyFont="1" applyFill="1" applyBorder="1" applyAlignment="1"/>
    <xf numFmtId="2" fontId="26" fillId="6" borderId="13" xfId="0" applyNumberFormat="1" applyFont="1" applyFill="1" applyBorder="1" applyAlignment="1">
      <alignment wrapText="1"/>
    </xf>
    <xf numFmtId="2" fontId="25" fillId="6" borderId="13" xfId="0" applyNumberFormat="1" applyFont="1" applyFill="1" applyBorder="1" applyAlignment="1">
      <alignment wrapText="1"/>
    </xf>
    <xf numFmtId="0" fontId="26" fillId="7" borderId="13" xfId="0" applyFont="1" applyFill="1" applyBorder="1" applyAlignment="1">
      <alignment horizontal="center" vertical="top" wrapText="1"/>
    </xf>
    <xf numFmtId="0" fontId="24" fillId="7" borderId="13" xfId="0" applyFont="1" applyFill="1" applyBorder="1" applyAlignment="1"/>
    <xf numFmtId="2" fontId="26" fillId="7" borderId="13" xfId="0" applyNumberFormat="1" applyFont="1" applyFill="1" applyBorder="1" applyAlignment="1">
      <alignment wrapText="1"/>
    </xf>
    <xf numFmtId="2" fontId="25" fillId="7" borderId="13" xfId="0" applyNumberFormat="1" applyFont="1" applyFill="1" applyBorder="1" applyAlignment="1">
      <alignment wrapText="1"/>
    </xf>
    <xf numFmtId="0" fontId="26" fillId="8" borderId="13" xfId="0" applyFont="1" applyFill="1" applyBorder="1" applyAlignment="1">
      <alignment horizontal="center" vertical="top" wrapText="1"/>
    </xf>
    <xf numFmtId="0" fontId="24" fillId="8" borderId="13" xfId="0" applyFont="1" applyFill="1" applyBorder="1" applyAlignment="1"/>
    <xf numFmtId="2" fontId="26" fillId="8" borderId="13" xfId="0" applyNumberFormat="1" applyFont="1" applyFill="1" applyBorder="1" applyAlignment="1">
      <alignment wrapText="1"/>
    </xf>
    <xf numFmtId="2" fontId="25" fillId="8" borderId="13" xfId="0" applyNumberFormat="1" applyFont="1" applyFill="1" applyBorder="1" applyAlignment="1">
      <alignment wrapText="1"/>
    </xf>
    <xf numFmtId="0" fontId="26" fillId="9" borderId="13" xfId="0" applyFont="1" applyFill="1" applyBorder="1" applyAlignment="1">
      <alignment horizontal="center" vertical="top" wrapText="1"/>
    </xf>
    <xf numFmtId="0" fontId="24" fillId="9" borderId="13" xfId="0" applyFont="1" applyFill="1" applyBorder="1" applyAlignment="1"/>
    <xf numFmtId="2" fontId="26" fillId="9" borderId="13" xfId="0" applyNumberFormat="1" applyFont="1" applyFill="1" applyBorder="1" applyAlignment="1">
      <alignment wrapText="1"/>
    </xf>
    <xf numFmtId="2" fontId="25" fillId="9" borderId="13" xfId="0" applyNumberFormat="1" applyFont="1" applyFill="1" applyBorder="1" applyAlignment="1">
      <alignment wrapText="1"/>
    </xf>
    <xf numFmtId="2" fontId="29" fillId="0" borderId="0" xfId="0" applyNumberFormat="1" applyFont="1" applyAlignment="1">
      <alignment wrapText="1"/>
    </xf>
    <xf numFmtId="0" fontId="1" fillId="9" borderId="13" xfId="0" applyFont="1" applyFill="1" applyBorder="1" applyAlignment="1">
      <alignment horizontal="left"/>
    </xf>
    <xf numFmtId="0" fontId="1" fillId="9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9" borderId="13" xfId="0" applyFont="1" applyFill="1" applyBorder="1" applyAlignment="1">
      <alignment horizontal="center"/>
    </xf>
    <xf numFmtId="187" fontId="30" fillId="0" borderId="0" xfId="0" applyNumberFormat="1" applyFont="1" applyAlignment="1"/>
    <xf numFmtId="0" fontId="30" fillId="0" borderId="0" xfId="0" applyFont="1" applyAlignment="1"/>
    <xf numFmtId="0" fontId="7" fillId="9" borderId="13" xfId="0" applyFont="1" applyFill="1" applyBorder="1" applyAlignment="1"/>
    <xf numFmtId="0" fontId="6" fillId="9" borderId="14" xfId="0" applyFont="1" applyFill="1" applyBorder="1" applyAlignment="1">
      <alignment horizontal="center"/>
    </xf>
    <xf numFmtId="0" fontId="7" fillId="10" borderId="13" xfId="0" applyFont="1" applyFill="1" applyBorder="1" applyAlignment="1"/>
    <xf numFmtId="0" fontId="1" fillId="10" borderId="13" xfId="0" applyFont="1" applyFill="1" applyBorder="1" applyAlignment="1">
      <alignment horizontal="center"/>
    </xf>
    <xf numFmtId="0" fontId="8" fillId="10" borderId="13" xfId="0" applyFont="1" applyFill="1" applyBorder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/>
    <xf numFmtId="0" fontId="32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33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4" fillId="0" borderId="0" xfId="0" applyFont="1"/>
    <xf numFmtId="49" fontId="2" fillId="0" borderId="0" xfId="0" applyNumberFormat="1" applyFont="1" applyAlignment="1">
      <alignment horizontal="right"/>
    </xf>
    <xf numFmtId="0" fontId="35" fillId="0" borderId="0" xfId="0" applyFont="1"/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21" xfId="0" applyFont="1" applyBorder="1" applyAlignment="1"/>
    <xf numFmtId="2" fontId="4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/>
    </xf>
    <xf numFmtId="0" fontId="2" fillId="11" borderId="11" xfId="0" applyFont="1" applyFill="1" applyBorder="1" applyAlignment="1">
      <alignment vertical="center"/>
    </xf>
    <xf numFmtId="0" fontId="2" fillId="11" borderId="13" xfId="0" applyFont="1" applyFill="1" applyBorder="1" applyAlignment="1">
      <alignment horizontal="center"/>
    </xf>
    <xf numFmtId="2" fontId="2" fillId="11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21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11" borderId="12" xfId="0" applyFont="1" applyFill="1" applyBorder="1" applyAlignment="1"/>
    <xf numFmtId="0" fontId="2" fillId="11" borderId="21" xfId="0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31" fillId="0" borderId="0" xfId="0" applyFont="1" applyAlignment="1">
      <alignment horizontal="center"/>
    </xf>
    <xf numFmtId="0" fontId="38" fillId="0" borderId="12" xfId="0" applyFont="1" applyFill="1" applyBorder="1" applyAlignment="1"/>
    <xf numFmtId="0" fontId="38" fillId="0" borderId="21" xfId="0" applyFont="1" applyFill="1" applyBorder="1" applyAlignment="1"/>
    <xf numFmtId="0" fontId="38" fillId="0" borderId="12" xfId="0" applyFont="1" applyBorder="1" applyAlignment="1"/>
    <xf numFmtId="0" fontId="38" fillId="0" borderId="21" xfId="0" applyFont="1" applyBorder="1" applyAlignment="1"/>
    <xf numFmtId="0" fontId="39" fillId="11" borderId="12" xfId="0" applyFont="1" applyFill="1" applyBorder="1" applyAlignment="1"/>
    <xf numFmtId="0" fontId="39" fillId="11" borderId="21" xfId="0" applyFont="1" applyFill="1" applyBorder="1" applyAlignment="1"/>
    <xf numFmtId="0" fontId="38" fillId="0" borderId="23" xfId="0" applyFont="1" applyBorder="1" applyAlignment="1"/>
    <xf numFmtId="0" fontId="38" fillId="0" borderId="24" xfId="0" applyFont="1" applyBorder="1" applyAlignment="1"/>
    <xf numFmtId="0" fontId="39" fillId="0" borderId="12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39" fillId="11" borderId="12" xfId="0" applyFont="1" applyFill="1" applyBorder="1" applyAlignment="1">
      <alignment vertical="center"/>
    </xf>
    <xf numFmtId="0" fontId="39" fillId="11" borderId="21" xfId="0" applyFon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49" fontId="39" fillId="0" borderId="0" xfId="0" applyNumberFormat="1" applyFont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2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22" fillId="0" borderId="24" xfId="0" applyFont="1" applyBorder="1"/>
    <xf numFmtId="0" fontId="1" fillId="0" borderId="2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0" fontId="22" fillId="0" borderId="10" xfId="0" applyFont="1" applyBorder="1"/>
    <xf numFmtId="0" fontId="22" fillId="0" borderId="14" xfId="0" applyFont="1" applyBorder="1"/>
    <xf numFmtId="0" fontId="1" fillId="0" borderId="26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22" fillId="0" borderId="15" xfId="0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34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34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34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21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22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34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34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34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34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34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34</xdr:row>
      <xdr:rowOff>0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34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34</xdr:row>
      <xdr:rowOff>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34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2;&#3621;&#3611;&#3619;&#3632;&#3648;&#3617;&#3636;&#3609;&#3650;&#3588;&#3619;&#3591;&#3585;&#3634;&#3619;%20&#3585;&#3636;&#3592;&#3585;&#3619;&#3619;&#3617;/&#3612;&#3621;&#3611;&#3619;&#3632;&#3648;&#3617;&#3636;&#3609;&#3650;&#3588;&#3619;&#3591;&#3585;&#3634;&#3619;%20&#3611;&#3619;&#3632;&#3592;&#3635;&#3611;&#3637;%202563/&#3649;&#3610;&#3610;&#3611;&#3619;&#3632;&#3648;&#3617;&#3636;&#3609;&#3650;&#3588;&#3619;&#3591;&#3585;&#3634;&#3619;&#3611;&#3600;&#3617;&#3609;&#3636;&#3648;&#3607;&#3624;&#3609;&#3636;&#3626;&#3636;&#3605;&#3619;&#3632;&#3604;&#3633;&#3610;&#3610;&#3633;&#3603;&#3601;&#3636;&#3605;&#3631;%20&#3623;&#3633;&#3609;&#3607;&#3637;&#3656;%2020%20&#3617;&#3636;.&#3618;.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  <sheetName val="บทสรุป"/>
      <sheetName val="เพศ"/>
      <sheetName val="อายุ"/>
      <sheetName val="ตาราง 3"/>
      <sheetName val="ตาราง 4"/>
      <sheetName val="ตาราง 5"/>
      <sheetName val="ตาราง 6"/>
      <sheetName val="ข้อเสนอแนะ"/>
    </sheetNames>
    <sheetDataSet>
      <sheetData sheetId="0"/>
      <sheetData sheetId="1"/>
      <sheetData sheetId="2"/>
      <sheetData sheetId="3">
        <row r="5">
          <cell r="B5" t="str">
            <v>น้อยกว่า 30 ปี</v>
          </cell>
        </row>
        <row r="6">
          <cell r="B6" t="str">
            <v>30 - 40 ปี</v>
          </cell>
        </row>
        <row r="7">
          <cell r="B7" t="str">
            <v>41 - 50 ปี</v>
          </cell>
        </row>
        <row r="8">
          <cell r="B8" t="str">
            <v>51 - 60 ปี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workbookViewId="0">
      <selection activeCell="R70" sqref="R70"/>
    </sheetView>
  </sheetViews>
  <sheetFormatPr defaultColWidth="12.625" defaultRowHeight="14.25" x14ac:dyDescent="0.2"/>
  <cols>
    <col min="1" max="15" width="18.875" style="112" customWidth="1"/>
    <col min="16" max="16" width="54.375" style="112" customWidth="1"/>
    <col min="17" max="17" width="76" style="112" customWidth="1"/>
    <col min="18" max="18" width="80.25" style="112" customWidth="1"/>
    <col min="19" max="24" width="18.875" style="112" customWidth="1"/>
    <col min="25" max="16384" width="12.625" style="112"/>
  </cols>
  <sheetData>
    <row r="1" spans="1:18" x14ac:dyDescent="0.2">
      <c r="A1" s="110" t="s">
        <v>129</v>
      </c>
      <c r="B1" s="110" t="s">
        <v>130</v>
      </c>
      <c r="C1" s="110" t="s">
        <v>131</v>
      </c>
      <c r="D1" s="110" t="s">
        <v>132</v>
      </c>
      <c r="E1" s="110" t="s">
        <v>133</v>
      </c>
      <c r="F1" s="110" t="s">
        <v>134</v>
      </c>
      <c r="G1" s="110" t="s">
        <v>135</v>
      </c>
      <c r="H1" s="111" t="s">
        <v>136</v>
      </c>
      <c r="I1" s="110" t="s">
        <v>137</v>
      </c>
      <c r="J1" s="110" t="s">
        <v>138</v>
      </c>
      <c r="K1" s="110" t="s">
        <v>139</v>
      </c>
      <c r="L1" s="110" t="s">
        <v>140</v>
      </c>
      <c r="M1" s="110" t="s">
        <v>141</v>
      </c>
      <c r="N1" s="110" t="s">
        <v>142</v>
      </c>
      <c r="O1" s="110" t="s">
        <v>143</v>
      </c>
      <c r="P1" s="110" t="s">
        <v>144</v>
      </c>
      <c r="Q1" s="110" t="s">
        <v>145</v>
      </c>
      <c r="R1" s="110" t="s">
        <v>146</v>
      </c>
    </row>
    <row r="2" spans="1:18" x14ac:dyDescent="0.2">
      <c r="A2" s="113">
        <v>44393.534258726853</v>
      </c>
      <c r="B2" s="109" t="s">
        <v>36</v>
      </c>
      <c r="C2" s="109" t="s">
        <v>40</v>
      </c>
      <c r="D2" s="109" t="s">
        <v>28</v>
      </c>
      <c r="E2" s="109" t="s">
        <v>58</v>
      </c>
      <c r="F2" s="109" t="s">
        <v>58</v>
      </c>
      <c r="G2" s="109" t="s">
        <v>147</v>
      </c>
      <c r="H2" s="109" t="s">
        <v>147</v>
      </c>
      <c r="I2" s="109" t="s">
        <v>147</v>
      </c>
      <c r="J2" s="109" t="s">
        <v>148</v>
      </c>
      <c r="K2" s="109" t="s">
        <v>148</v>
      </c>
      <c r="L2" s="109" t="s">
        <v>147</v>
      </c>
      <c r="M2" s="109" t="s">
        <v>147</v>
      </c>
      <c r="N2" s="109" t="s">
        <v>147</v>
      </c>
      <c r="O2" s="109" t="s">
        <v>147</v>
      </c>
    </row>
    <row r="3" spans="1:18" x14ac:dyDescent="0.2">
      <c r="A3" s="113">
        <v>44393.534460104165</v>
      </c>
      <c r="B3" s="109" t="s">
        <v>36</v>
      </c>
      <c r="C3" s="109" t="s">
        <v>37</v>
      </c>
      <c r="D3" s="109" t="s">
        <v>28</v>
      </c>
      <c r="E3" s="109" t="s">
        <v>26</v>
      </c>
      <c r="F3" s="109" t="s">
        <v>59</v>
      </c>
      <c r="G3" s="109" t="s">
        <v>147</v>
      </c>
      <c r="H3" s="109" t="s">
        <v>148</v>
      </c>
      <c r="I3" s="109" t="s">
        <v>149</v>
      </c>
      <c r="J3" s="109" t="s">
        <v>56</v>
      </c>
      <c r="K3" s="109" t="s">
        <v>56</v>
      </c>
      <c r="L3" s="109" t="s">
        <v>149</v>
      </c>
      <c r="M3" s="109" t="s">
        <v>149</v>
      </c>
      <c r="N3" s="109" t="s">
        <v>149</v>
      </c>
      <c r="O3" s="109" t="s">
        <v>147</v>
      </c>
    </row>
    <row r="4" spans="1:18" x14ac:dyDescent="0.2">
      <c r="A4" s="113">
        <v>44393.534498761575</v>
      </c>
      <c r="B4" s="109" t="s">
        <v>36</v>
      </c>
      <c r="C4" s="109" t="s">
        <v>37</v>
      </c>
      <c r="D4" s="109" t="s">
        <v>28</v>
      </c>
      <c r="E4" s="109" t="s">
        <v>27</v>
      </c>
      <c r="F4" s="109" t="s">
        <v>27</v>
      </c>
      <c r="G4" s="109" t="s">
        <v>147</v>
      </c>
      <c r="H4" s="109" t="s">
        <v>149</v>
      </c>
      <c r="I4" s="109" t="s">
        <v>149</v>
      </c>
      <c r="J4" s="109" t="s">
        <v>56</v>
      </c>
      <c r="K4" s="109" t="s">
        <v>56</v>
      </c>
      <c r="L4" s="109" t="s">
        <v>149</v>
      </c>
      <c r="M4" s="109" t="s">
        <v>149</v>
      </c>
      <c r="N4" s="109" t="s">
        <v>149</v>
      </c>
      <c r="O4" s="109" t="s">
        <v>149</v>
      </c>
    </row>
    <row r="5" spans="1:18" x14ac:dyDescent="0.2">
      <c r="A5" s="113">
        <v>44393.534675347226</v>
      </c>
      <c r="B5" s="109" t="s">
        <v>36</v>
      </c>
      <c r="C5" s="109" t="s">
        <v>40</v>
      </c>
      <c r="D5" s="109" t="s">
        <v>25</v>
      </c>
      <c r="E5" s="109" t="s">
        <v>26</v>
      </c>
      <c r="F5" s="109" t="s">
        <v>32</v>
      </c>
      <c r="G5" s="109" t="s">
        <v>147</v>
      </c>
      <c r="H5" s="109" t="s">
        <v>147</v>
      </c>
      <c r="I5" s="109" t="s">
        <v>147</v>
      </c>
      <c r="J5" s="109" t="s">
        <v>56</v>
      </c>
      <c r="K5" s="109" t="s">
        <v>149</v>
      </c>
      <c r="L5" s="109" t="s">
        <v>149</v>
      </c>
      <c r="M5" s="109" t="s">
        <v>149</v>
      </c>
      <c r="N5" s="109" t="s">
        <v>147</v>
      </c>
      <c r="O5" s="109" t="s">
        <v>149</v>
      </c>
    </row>
    <row r="6" spans="1:18" x14ac:dyDescent="0.2">
      <c r="A6" s="113">
        <v>44393.534848333336</v>
      </c>
      <c r="B6" s="109" t="s">
        <v>39</v>
      </c>
      <c r="C6" s="109" t="s">
        <v>38</v>
      </c>
      <c r="D6" s="109" t="s">
        <v>25</v>
      </c>
      <c r="E6" s="109" t="s">
        <v>27</v>
      </c>
      <c r="F6" s="109" t="s">
        <v>27</v>
      </c>
      <c r="G6" s="109" t="s">
        <v>149</v>
      </c>
      <c r="H6" s="109" t="s">
        <v>149</v>
      </c>
      <c r="I6" s="109" t="s">
        <v>149</v>
      </c>
      <c r="J6" s="109" t="s">
        <v>148</v>
      </c>
      <c r="K6" s="109" t="s">
        <v>148</v>
      </c>
      <c r="L6" s="109" t="s">
        <v>149</v>
      </c>
      <c r="M6" s="109" t="s">
        <v>149</v>
      </c>
      <c r="N6" s="109" t="s">
        <v>149</v>
      </c>
      <c r="O6" s="109" t="s">
        <v>148</v>
      </c>
    </row>
    <row r="7" spans="1:18" x14ac:dyDescent="0.2">
      <c r="A7" s="113">
        <v>44393.534924733802</v>
      </c>
      <c r="B7" s="109" t="s">
        <v>39</v>
      </c>
      <c r="C7" s="109" t="s">
        <v>38</v>
      </c>
      <c r="D7" s="109" t="s">
        <v>25</v>
      </c>
      <c r="E7" s="109" t="s">
        <v>26</v>
      </c>
      <c r="F7" s="109" t="s">
        <v>60</v>
      </c>
      <c r="G7" s="109" t="s">
        <v>149</v>
      </c>
      <c r="H7" s="109" t="s">
        <v>149</v>
      </c>
      <c r="I7" s="109" t="s">
        <v>148</v>
      </c>
      <c r="J7" s="109" t="s">
        <v>149</v>
      </c>
      <c r="K7" s="109" t="s">
        <v>149</v>
      </c>
      <c r="L7" s="109" t="s">
        <v>149</v>
      </c>
      <c r="M7" s="109" t="s">
        <v>149</v>
      </c>
      <c r="N7" s="109" t="s">
        <v>149</v>
      </c>
      <c r="O7" s="109" t="s">
        <v>149</v>
      </c>
      <c r="P7" s="109" t="s">
        <v>150</v>
      </c>
      <c r="Q7" s="109" t="s">
        <v>151</v>
      </c>
    </row>
    <row r="8" spans="1:18" x14ac:dyDescent="0.2">
      <c r="A8" s="113">
        <v>44393.534986030092</v>
      </c>
      <c r="B8" s="109" t="s">
        <v>39</v>
      </c>
      <c r="C8" s="109" t="s">
        <v>37</v>
      </c>
      <c r="D8" s="109" t="s">
        <v>28</v>
      </c>
      <c r="E8" s="109" t="s">
        <v>61</v>
      </c>
      <c r="F8" s="109" t="s">
        <v>62</v>
      </c>
      <c r="G8" s="109" t="s">
        <v>149</v>
      </c>
      <c r="H8" s="109" t="s">
        <v>149</v>
      </c>
      <c r="I8" s="109" t="s">
        <v>149</v>
      </c>
      <c r="J8" s="109" t="s">
        <v>148</v>
      </c>
      <c r="K8" s="109" t="s">
        <v>148</v>
      </c>
      <c r="L8" s="109" t="s">
        <v>149</v>
      </c>
      <c r="M8" s="109" t="s">
        <v>149</v>
      </c>
      <c r="N8" s="109" t="s">
        <v>149</v>
      </c>
      <c r="O8" s="109" t="s">
        <v>149</v>
      </c>
    </row>
    <row r="9" spans="1:18" x14ac:dyDescent="0.2">
      <c r="A9" s="113">
        <v>44393.535037488429</v>
      </c>
      <c r="B9" s="109" t="s">
        <v>36</v>
      </c>
      <c r="C9" s="109" t="s">
        <v>37</v>
      </c>
      <c r="D9" s="109" t="s">
        <v>28</v>
      </c>
      <c r="E9" s="109" t="s">
        <v>63</v>
      </c>
      <c r="F9" s="109" t="s">
        <v>64</v>
      </c>
      <c r="G9" s="109" t="s">
        <v>147</v>
      </c>
      <c r="H9" s="109" t="s">
        <v>147</v>
      </c>
      <c r="I9" s="109" t="s">
        <v>147</v>
      </c>
      <c r="J9" s="109" t="s">
        <v>152</v>
      </c>
      <c r="K9" s="109" t="s">
        <v>152</v>
      </c>
      <c r="L9" s="109" t="s">
        <v>148</v>
      </c>
      <c r="M9" s="109" t="s">
        <v>148</v>
      </c>
      <c r="N9" s="109" t="s">
        <v>147</v>
      </c>
      <c r="O9" s="109" t="s">
        <v>147</v>
      </c>
    </row>
    <row r="10" spans="1:18" x14ac:dyDescent="0.2">
      <c r="A10" s="113">
        <v>44393.535142280089</v>
      </c>
      <c r="B10" s="109" t="s">
        <v>36</v>
      </c>
      <c r="C10" s="109" t="s">
        <v>37</v>
      </c>
      <c r="D10" s="109" t="s">
        <v>28</v>
      </c>
      <c r="E10" s="109" t="s">
        <v>26</v>
      </c>
      <c r="F10" s="109" t="s">
        <v>65</v>
      </c>
      <c r="G10" s="109" t="s">
        <v>147</v>
      </c>
      <c r="H10" s="109" t="s">
        <v>148</v>
      </c>
      <c r="I10" s="109" t="s">
        <v>149</v>
      </c>
      <c r="J10" s="109" t="s">
        <v>152</v>
      </c>
      <c r="K10" s="109" t="s">
        <v>152</v>
      </c>
      <c r="L10" s="109" t="s">
        <v>148</v>
      </c>
      <c r="M10" s="109" t="s">
        <v>148</v>
      </c>
      <c r="N10" s="109" t="s">
        <v>147</v>
      </c>
      <c r="O10" s="109" t="s">
        <v>147</v>
      </c>
      <c r="P10" s="109" t="s">
        <v>153</v>
      </c>
    </row>
    <row r="11" spans="1:18" x14ac:dyDescent="0.2">
      <c r="A11" s="113">
        <v>44393.535175925921</v>
      </c>
      <c r="B11" s="109" t="s">
        <v>36</v>
      </c>
      <c r="C11" s="109" t="s">
        <v>37</v>
      </c>
      <c r="D11" s="109" t="s">
        <v>28</v>
      </c>
      <c r="E11" s="109" t="s">
        <v>26</v>
      </c>
      <c r="F11" s="109" t="s">
        <v>66</v>
      </c>
      <c r="G11" s="109" t="s">
        <v>149</v>
      </c>
      <c r="H11" s="109" t="s">
        <v>148</v>
      </c>
      <c r="I11" s="109" t="s">
        <v>147</v>
      </c>
      <c r="J11" s="109" t="s">
        <v>152</v>
      </c>
      <c r="K11" s="109" t="s">
        <v>148</v>
      </c>
      <c r="L11" s="109" t="s">
        <v>149</v>
      </c>
      <c r="M11" s="109" t="s">
        <v>148</v>
      </c>
      <c r="N11" s="109" t="s">
        <v>147</v>
      </c>
      <c r="O11" s="109" t="s">
        <v>147</v>
      </c>
    </row>
    <row r="12" spans="1:18" x14ac:dyDescent="0.2">
      <c r="A12" s="113">
        <v>44393.535177210651</v>
      </c>
      <c r="B12" s="109" t="s">
        <v>39</v>
      </c>
      <c r="C12" s="109" t="s">
        <v>40</v>
      </c>
      <c r="D12" s="109" t="s">
        <v>28</v>
      </c>
      <c r="E12" s="109" t="s">
        <v>26</v>
      </c>
      <c r="F12" s="109" t="s">
        <v>67</v>
      </c>
      <c r="G12" s="109" t="s">
        <v>147</v>
      </c>
      <c r="H12" s="109" t="s">
        <v>147</v>
      </c>
      <c r="I12" s="109" t="s">
        <v>147</v>
      </c>
      <c r="J12" s="109" t="s">
        <v>147</v>
      </c>
      <c r="K12" s="109" t="s">
        <v>56</v>
      </c>
      <c r="L12" s="109" t="s">
        <v>149</v>
      </c>
      <c r="M12" s="109" t="s">
        <v>149</v>
      </c>
      <c r="N12" s="109" t="s">
        <v>147</v>
      </c>
      <c r="O12" s="109" t="s">
        <v>147</v>
      </c>
      <c r="P12" s="109" t="s">
        <v>154</v>
      </c>
      <c r="Q12" s="109" t="s">
        <v>155</v>
      </c>
    </row>
    <row r="13" spans="1:18" x14ac:dyDescent="0.2">
      <c r="A13" s="113">
        <v>44393.53519299769</v>
      </c>
      <c r="B13" s="109" t="s">
        <v>36</v>
      </c>
      <c r="C13" s="109" t="s">
        <v>40</v>
      </c>
      <c r="D13" s="109" t="s">
        <v>28</v>
      </c>
      <c r="E13" s="109" t="s">
        <v>68</v>
      </c>
      <c r="F13" s="109" t="s">
        <v>69</v>
      </c>
      <c r="G13" s="109" t="s">
        <v>149</v>
      </c>
      <c r="H13" s="109" t="s">
        <v>149</v>
      </c>
      <c r="I13" s="109" t="s">
        <v>149</v>
      </c>
      <c r="J13" s="109" t="s">
        <v>56</v>
      </c>
      <c r="K13" s="109" t="s">
        <v>56</v>
      </c>
      <c r="L13" s="109" t="s">
        <v>149</v>
      </c>
      <c r="M13" s="109" t="s">
        <v>149</v>
      </c>
      <c r="N13" s="109" t="s">
        <v>149</v>
      </c>
      <c r="O13" s="109" t="s">
        <v>149</v>
      </c>
    </row>
    <row r="14" spans="1:18" x14ac:dyDescent="0.2">
      <c r="A14" s="113">
        <v>44393.535232094902</v>
      </c>
      <c r="B14" s="109" t="s">
        <v>36</v>
      </c>
      <c r="C14" s="109" t="s">
        <v>38</v>
      </c>
      <c r="D14" s="109" t="s">
        <v>25</v>
      </c>
      <c r="E14" s="109" t="s">
        <v>26</v>
      </c>
      <c r="F14" s="109" t="s">
        <v>70</v>
      </c>
      <c r="G14" s="109" t="s">
        <v>149</v>
      </c>
      <c r="H14" s="109" t="s">
        <v>148</v>
      </c>
      <c r="I14" s="109" t="s">
        <v>148</v>
      </c>
      <c r="J14" s="109" t="s">
        <v>152</v>
      </c>
      <c r="K14" s="109" t="s">
        <v>148</v>
      </c>
      <c r="L14" s="109" t="s">
        <v>148</v>
      </c>
      <c r="M14" s="109" t="s">
        <v>148</v>
      </c>
      <c r="N14" s="109" t="s">
        <v>147</v>
      </c>
      <c r="O14" s="109" t="s">
        <v>148</v>
      </c>
      <c r="P14" s="109" t="s">
        <v>156</v>
      </c>
      <c r="Q14" s="109" t="s">
        <v>157</v>
      </c>
    </row>
    <row r="15" spans="1:18" x14ac:dyDescent="0.2">
      <c r="A15" s="113">
        <v>44393.535254212962</v>
      </c>
      <c r="B15" s="109" t="s">
        <v>36</v>
      </c>
      <c r="C15" s="109" t="s">
        <v>40</v>
      </c>
      <c r="D15" s="109" t="s">
        <v>25</v>
      </c>
      <c r="E15" s="109" t="s">
        <v>26</v>
      </c>
      <c r="F15" s="109" t="s">
        <v>71</v>
      </c>
      <c r="G15" s="109" t="s">
        <v>147</v>
      </c>
      <c r="H15" s="109" t="s">
        <v>147</v>
      </c>
      <c r="I15" s="109" t="s">
        <v>147</v>
      </c>
      <c r="J15" s="109" t="s">
        <v>152</v>
      </c>
      <c r="K15" s="109" t="s">
        <v>152</v>
      </c>
      <c r="L15" s="109" t="s">
        <v>149</v>
      </c>
      <c r="M15" s="109" t="s">
        <v>149</v>
      </c>
      <c r="N15" s="109" t="s">
        <v>147</v>
      </c>
      <c r="O15" s="109" t="s">
        <v>147</v>
      </c>
      <c r="P15" s="109" t="s">
        <v>150</v>
      </c>
      <c r="Q15" s="109" t="s">
        <v>150</v>
      </c>
      <c r="R15" s="109" t="s">
        <v>150</v>
      </c>
    </row>
    <row r="16" spans="1:18" x14ac:dyDescent="0.2">
      <c r="A16" s="113">
        <v>44393.53534771991</v>
      </c>
      <c r="B16" s="109" t="s">
        <v>36</v>
      </c>
      <c r="C16" s="109" t="s">
        <v>40</v>
      </c>
      <c r="D16" s="109" t="s">
        <v>28</v>
      </c>
      <c r="E16" s="109" t="s">
        <v>72</v>
      </c>
      <c r="F16" s="109" t="s">
        <v>62</v>
      </c>
      <c r="G16" s="109" t="s">
        <v>149</v>
      </c>
      <c r="H16" s="109" t="s">
        <v>149</v>
      </c>
      <c r="I16" s="109" t="s">
        <v>149</v>
      </c>
      <c r="J16" s="109" t="s">
        <v>152</v>
      </c>
      <c r="K16" s="109" t="s">
        <v>56</v>
      </c>
      <c r="L16" s="109" t="s">
        <v>149</v>
      </c>
      <c r="M16" s="109" t="s">
        <v>149</v>
      </c>
      <c r="N16" s="109" t="s">
        <v>147</v>
      </c>
      <c r="O16" s="109" t="s">
        <v>149</v>
      </c>
    </row>
    <row r="17" spans="1:18" x14ac:dyDescent="0.2">
      <c r="A17" s="113">
        <v>44393.535452719909</v>
      </c>
      <c r="B17" s="109" t="s">
        <v>39</v>
      </c>
      <c r="C17" s="109" t="s">
        <v>37</v>
      </c>
      <c r="D17" s="109" t="s">
        <v>28</v>
      </c>
      <c r="E17" s="109" t="s">
        <v>27</v>
      </c>
      <c r="F17" s="109" t="s">
        <v>27</v>
      </c>
      <c r="G17" s="109" t="s">
        <v>147</v>
      </c>
      <c r="H17" s="109" t="s">
        <v>147</v>
      </c>
      <c r="I17" s="109" t="s">
        <v>148</v>
      </c>
      <c r="J17" s="109" t="s">
        <v>147</v>
      </c>
      <c r="K17" s="109" t="s">
        <v>149</v>
      </c>
      <c r="L17" s="109" t="s">
        <v>148</v>
      </c>
      <c r="M17" s="109" t="s">
        <v>148</v>
      </c>
      <c r="N17" s="109" t="s">
        <v>149</v>
      </c>
      <c r="O17" s="109" t="s">
        <v>147</v>
      </c>
    </row>
    <row r="18" spans="1:18" x14ac:dyDescent="0.2">
      <c r="A18" s="113">
        <v>44393.535561307872</v>
      </c>
      <c r="B18" s="109" t="s">
        <v>36</v>
      </c>
      <c r="C18" s="109" t="s">
        <v>73</v>
      </c>
      <c r="D18" s="109" t="s">
        <v>28</v>
      </c>
      <c r="E18" s="109" t="s">
        <v>61</v>
      </c>
      <c r="F18" s="109" t="s">
        <v>74</v>
      </c>
      <c r="G18" s="109" t="s">
        <v>147</v>
      </c>
      <c r="H18" s="109" t="s">
        <v>147</v>
      </c>
      <c r="I18" s="109" t="s">
        <v>147</v>
      </c>
      <c r="J18" s="109" t="s">
        <v>147</v>
      </c>
      <c r="K18" s="109" t="s">
        <v>147</v>
      </c>
      <c r="L18" s="109" t="s">
        <v>149</v>
      </c>
      <c r="M18" s="109" t="s">
        <v>147</v>
      </c>
      <c r="N18" s="109" t="s">
        <v>147</v>
      </c>
      <c r="O18" s="109" t="s">
        <v>147</v>
      </c>
      <c r="P18" s="109" t="s">
        <v>158</v>
      </c>
      <c r="Q18" s="109" t="s">
        <v>159</v>
      </c>
    </row>
    <row r="19" spans="1:18" x14ac:dyDescent="0.2">
      <c r="A19" s="113">
        <v>44393.535566539351</v>
      </c>
      <c r="B19" s="109" t="s">
        <v>39</v>
      </c>
      <c r="C19" s="109" t="s">
        <v>38</v>
      </c>
      <c r="D19" s="109" t="s">
        <v>25</v>
      </c>
      <c r="E19" s="109" t="s">
        <v>75</v>
      </c>
      <c r="F19" s="109" t="s">
        <v>75</v>
      </c>
      <c r="G19" s="109" t="s">
        <v>147</v>
      </c>
      <c r="H19" s="109" t="s">
        <v>149</v>
      </c>
      <c r="I19" s="109" t="s">
        <v>149</v>
      </c>
      <c r="J19" s="109" t="s">
        <v>152</v>
      </c>
      <c r="K19" s="109" t="s">
        <v>152</v>
      </c>
      <c r="L19" s="109" t="s">
        <v>148</v>
      </c>
      <c r="M19" s="109" t="s">
        <v>148</v>
      </c>
      <c r="N19" s="109" t="s">
        <v>149</v>
      </c>
      <c r="O19" s="109" t="s">
        <v>147</v>
      </c>
    </row>
    <row r="20" spans="1:18" x14ac:dyDescent="0.2">
      <c r="A20" s="113">
        <v>44393.535570428241</v>
      </c>
      <c r="B20" s="109" t="s">
        <v>39</v>
      </c>
      <c r="C20" s="109" t="s">
        <v>38</v>
      </c>
      <c r="D20" s="109" t="s">
        <v>25</v>
      </c>
      <c r="E20" s="109" t="s">
        <v>63</v>
      </c>
      <c r="F20" s="109" t="s">
        <v>76</v>
      </c>
      <c r="G20" s="109" t="s">
        <v>147</v>
      </c>
      <c r="H20" s="109" t="s">
        <v>149</v>
      </c>
      <c r="I20" s="109" t="s">
        <v>56</v>
      </c>
      <c r="J20" s="109" t="s">
        <v>148</v>
      </c>
      <c r="K20" s="109" t="s">
        <v>148</v>
      </c>
      <c r="L20" s="109" t="s">
        <v>149</v>
      </c>
      <c r="M20" s="109" t="s">
        <v>149</v>
      </c>
      <c r="N20" s="109" t="s">
        <v>147</v>
      </c>
      <c r="O20" s="109" t="s">
        <v>149</v>
      </c>
      <c r="P20" s="109" t="s">
        <v>160</v>
      </c>
    </row>
    <row r="21" spans="1:18" x14ac:dyDescent="0.2">
      <c r="A21" s="113">
        <v>44393.535633506945</v>
      </c>
      <c r="B21" s="109" t="s">
        <v>36</v>
      </c>
      <c r="C21" s="109" t="s">
        <v>40</v>
      </c>
      <c r="D21" s="109" t="s">
        <v>28</v>
      </c>
      <c r="E21" s="109" t="s">
        <v>26</v>
      </c>
      <c r="F21" s="109" t="s">
        <v>67</v>
      </c>
      <c r="G21" s="109" t="s">
        <v>147</v>
      </c>
      <c r="H21" s="109" t="s">
        <v>147</v>
      </c>
      <c r="I21" s="109" t="s">
        <v>147</v>
      </c>
      <c r="J21" s="109" t="s">
        <v>148</v>
      </c>
      <c r="K21" s="109" t="s">
        <v>148</v>
      </c>
      <c r="L21" s="109" t="s">
        <v>149</v>
      </c>
      <c r="M21" s="109" t="s">
        <v>149</v>
      </c>
      <c r="N21" s="109" t="s">
        <v>147</v>
      </c>
      <c r="O21" s="109" t="s">
        <v>149</v>
      </c>
    </row>
    <row r="22" spans="1:18" x14ac:dyDescent="0.2">
      <c r="A22" s="113">
        <v>44393.535762013889</v>
      </c>
      <c r="B22" s="109" t="s">
        <v>36</v>
      </c>
      <c r="C22" s="109" t="s">
        <v>37</v>
      </c>
      <c r="D22" s="109" t="s">
        <v>25</v>
      </c>
      <c r="E22" s="109" t="s">
        <v>75</v>
      </c>
      <c r="F22" s="109" t="s">
        <v>75</v>
      </c>
      <c r="G22" s="109" t="s">
        <v>147</v>
      </c>
      <c r="H22" s="109" t="s">
        <v>148</v>
      </c>
      <c r="I22" s="109" t="s">
        <v>149</v>
      </c>
      <c r="J22" s="109" t="s">
        <v>56</v>
      </c>
      <c r="K22" s="109" t="s">
        <v>56</v>
      </c>
      <c r="L22" s="109" t="s">
        <v>149</v>
      </c>
      <c r="M22" s="109" t="s">
        <v>149</v>
      </c>
      <c r="N22" s="109" t="s">
        <v>147</v>
      </c>
      <c r="O22" s="109" t="s">
        <v>147</v>
      </c>
      <c r="P22" s="109" t="s">
        <v>161</v>
      </c>
      <c r="Q22" s="109" t="s">
        <v>161</v>
      </c>
      <c r="R22" s="109" t="s">
        <v>161</v>
      </c>
    </row>
    <row r="23" spans="1:18" x14ac:dyDescent="0.2">
      <c r="A23" s="113">
        <v>44393.535806921296</v>
      </c>
      <c r="B23" s="109" t="s">
        <v>36</v>
      </c>
      <c r="C23" s="109" t="s">
        <v>38</v>
      </c>
      <c r="D23" s="109" t="s">
        <v>25</v>
      </c>
      <c r="E23" s="109" t="s">
        <v>26</v>
      </c>
      <c r="F23" s="109" t="s">
        <v>77</v>
      </c>
      <c r="G23" s="109" t="s">
        <v>147</v>
      </c>
      <c r="H23" s="109" t="s">
        <v>149</v>
      </c>
      <c r="I23" s="109" t="s">
        <v>147</v>
      </c>
      <c r="J23" s="109" t="s">
        <v>56</v>
      </c>
      <c r="K23" s="109" t="s">
        <v>56</v>
      </c>
      <c r="L23" s="109" t="s">
        <v>149</v>
      </c>
      <c r="M23" s="109" t="s">
        <v>149</v>
      </c>
      <c r="N23" s="109" t="s">
        <v>147</v>
      </c>
      <c r="O23" s="109" t="s">
        <v>149</v>
      </c>
    </row>
    <row r="24" spans="1:18" x14ac:dyDescent="0.2">
      <c r="A24" s="113">
        <v>44393.535836099538</v>
      </c>
      <c r="B24" s="109" t="s">
        <v>39</v>
      </c>
      <c r="C24" s="109" t="s">
        <v>40</v>
      </c>
      <c r="D24" s="109" t="s">
        <v>25</v>
      </c>
      <c r="E24" s="109" t="s">
        <v>78</v>
      </c>
      <c r="F24" s="109" t="s">
        <v>79</v>
      </c>
      <c r="G24" s="109" t="s">
        <v>147</v>
      </c>
      <c r="H24" s="109" t="s">
        <v>147</v>
      </c>
      <c r="I24" s="109" t="s">
        <v>147</v>
      </c>
      <c r="J24" s="109" t="s">
        <v>152</v>
      </c>
      <c r="K24" s="109" t="s">
        <v>148</v>
      </c>
      <c r="L24" s="109" t="s">
        <v>149</v>
      </c>
      <c r="M24" s="109" t="s">
        <v>149</v>
      </c>
      <c r="N24" s="109" t="s">
        <v>149</v>
      </c>
      <c r="O24" s="109" t="s">
        <v>147</v>
      </c>
    </row>
    <row r="25" spans="1:18" x14ac:dyDescent="0.2">
      <c r="A25" s="113">
        <v>44393.535841435187</v>
      </c>
      <c r="B25" s="109" t="s">
        <v>36</v>
      </c>
      <c r="C25" s="109" t="s">
        <v>38</v>
      </c>
      <c r="D25" s="109" t="s">
        <v>25</v>
      </c>
      <c r="E25" s="109" t="s">
        <v>26</v>
      </c>
      <c r="F25" s="109" t="s">
        <v>71</v>
      </c>
      <c r="G25" s="109" t="s">
        <v>147</v>
      </c>
      <c r="H25" s="109" t="s">
        <v>147</v>
      </c>
      <c r="I25" s="109" t="s">
        <v>147</v>
      </c>
      <c r="J25" s="109" t="s">
        <v>149</v>
      </c>
      <c r="K25" s="109" t="s">
        <v>149</v>
      </c>
      <c r="L25" s="109" t="s">
        <v>149</v>
      </c>
      <c r="M25" s="109" t="s">
        <v>149</v>
      </c>
      <c r="N25" s="109" t="s">
        <v>149</v>
      </c>
      <c r="O25" s="109" t="s">
        <v>147</v>
      </c>
      <c r="P25" s="109" t="s">
        <v>162</v>
      </c>
      <c r="Q25" s="109" t="s">
        <v>163</v>
      </c>
    </row>
    <row r="26" spans="1:18" x14ac:dyDescent="0.2">
      <c r="A26" s="113">
        <v>44393.53591092593</v>
      </c>
      <c r="B26" s="109" t="s">
        <v>39</v>
      </c>
      <c r="C26" s="109" t="s">
        <v>37</v>
      </c>
      <c r="D26" s="109" t="s">
        <v>25</v>
      </c>
      <c r="E26" s="109" t="s">
        <v>80</v>
      </c>
      <c r="F26" s="109" t="s">
        <v>81</v>
      </c>
      <c r="G26" s="109" t="s">
        <v>147</v>
      </c>
      <c r="H26" s="109" t="s">
        <v>147</v>
      </c>
      <c r="I26" s="109" t="s">
        <v>147</v>
      </c>
      <c r="J26" s="109" t="s">
        <v>147</v>
      </c>
      <c r="K26" s="109" t="s">
        <v>147</v>
      </c>
      <c r="L26" s="109" t="s">
        <v>147</v>
      </c>
      <c r="M26" s="109" t="s">
        <v>147</v>
      </c>
      <c r="N26" s="109" t="s">
        <v>147</v>
      </c>
      <c r="O26" s="109" t="s">
        <v>147</v>
      </c>
    </row>
    <row r="27" spans="1:18" x14ac:dyDescent="0.2">
      <c r="A27" s="113">
        <v>44393.535987627314</v>
      </c>
      <c r="B27" s="109" t="s">
        <v>39</v>
      </c>
      <c r="C27" s="109" t="s">
        <v>37</v>
      </c>
      <c r="D27" s="109" t="s">
        <v>28</v>
      </c>
      <c r="E27" s="109" t="s">
        <v>26</v>
      </c>
      <c r="F27" s="109" t="s">
        <v>82</v>
      </c>
      <c r="G27" s="109" t="s">
        <v>147</v>
      </c>
      <c r="H27" s="109" t="s">
        <v>147</v>
      </c>
      <c r="I27" s="109" t="s">
        <v>148</v>
      </c>
      <c r="J27" s="109" t="s">
        <v>147</v>
      </c>
      <c r="K27" s="109" t="s">
        <v>147</v>
      </c>
      <c r="L27" s="109" t="s">
        <v>147</v>
      </c>
      <c r="M27" s="109" t="s">
        <v>149</v>
      </c>
      <c r="N27" s="109" t="s">
        <v>149</v>
      </c>
      <c r="O27" s="109" t="s">
        <v>149</v>
      </c>
    </row>
    <row r="28" spans="1:18" x14ac:dyDescent="0.2">
      <c r="A28" s="113">
        <v>44393.536014097219</v>
      </c>
      <c r="B28" s="109" t="s">
        <v>36</v>
      </c>
      <c r="C28" s="109" t="s">
        <v>37</v>
      </c>
      <c r="D28" s="109" t="s">
        <v>28</v>
      </c>
      <c r="E28" s="109" t="s">
        <v>83</v>
      </c>
      <c r="F28" s="109" t="s">
        <v>84</v>
      </c>
      <c r="G28" s="109" t="s">
        <v>147</v>
      </c>
      <c r="H28" s="109" t="s">
        <v>149</v>
      </c>
      <c r="I28" s="109" t="s">
        <v>147</v>
      </c>
      <c r="J28" s="109" t="s">
        <v>56</v>
      </c>
      <c r="K28" s="109" t="s">
        <v>149</v>
      </c>
      <c r="L28" s="109" t="s">
        <v>149</v>
      </c>
      <c r="M28" s="109" t="s">
        <v>149</v>
      </c>
      <c r="N28" s="109" t="s">
        <v>147</v>
      </c>
      <c r="O28" s="109" t="s">
        <v>147</v>
      </c>
    </row>
    <row r="29" spans="1:18" x14ac:dyDescent="0.2">
      <c r="A29" s="113">
        <v>44393.536081863422</v>
      </c>
      <c r="B29" s="109" t="s">
        <v>39</v>
      </c>
      <c r="C29" s="109" t="s">
        <v>37</v>
      </c>
      <c r="D29" s="109" t="s">
        <v>25</v>
      </c>
      <c r="E29" s="109" t="s">
        <v>85</v>
      </c>
      <c r="F29" s="109" t="s">
        <v>86</v>
      </c>
      <c r="G29" s="109" t="s">
        <v>147</v>
      </c>
      <c r="H29" s="109" t="s">
        <v>147</v>
      </c>
      <c r="I29" s="109" t="s">
        <v>149</v>
      </c>
      <c r="J29" s="109" t="s">
        <v>56</v>
      </c>
      <c r="K29" s="109" t="s">
        <v>56</v>
      </c>
      <c r="L29" s="109" t="s">
        <v>149</v>
      </c>
      <c r="M29" s="109" t="s">
        <v>149</v>
      </c>
      <c r="N29" s="109" t="s">
        <v>147</v>
      </c>
      <c r="O29" s="109" t="s">
        <v>147</v>
      </c>
    </row>
    <row r="30" spans="1:18" x14ac:dyDescent="0.2">
      <c r="A30" s="113">
        <v>44393.536232696759</v>
      </c>
      <c r="B30" s="109" t="s">
        <v>36</v>
      </c>
      <c r="C30" s="109" t="s">
        <v>37</v>
      </c>
      <c r="D30" s="109" t="s">
        <v>28</v>
      </c>
      <c r="E30" s="109" t="s">
        <v>26</v>
      </c>
      <c r="F30" s="109" t="s">
        <v>32</v>
      </c>
      <c r="G30" s="109" t="s">
        <v>147</v>
      </c>
      <c r="H30" s="109" t="s">
        <v>147</v>
      </c>
      <c r="I30" s="109" t="s">
        <v>147</v>
      </c>
      <c r="J30" s="109" t="s">
        <v>56</v>
      </c>
      <c r="K30" s="109" t="s">
        <v>56</v>
      </c>
      <c r="L30" s="109" t="s">
        <v>149</v>
      </c>
      <c r="M30" s="109" t="s">
        <v>149</v>
      </c>
      <c r="N30" s="109" t="s">
        <v>149</v>
      </c>
      <c r="O30" s="109" t="s">
        <v>147</v>
      </c>
    </row>
    <row r="31" spans="1:18" x14ac:dyDescent="0.2">
      <c r="A31" s="113">
        <v>44393.536243888884</v>
      </c>
      <c r="B31" s="109" t="s">
        <v>36</v>
      </c>
      <c r="C31" s="109" t="s">
        <v>38</v>
      </c>
      <c r="D31" s="109" t="s">
        <v>25</v>
      </c>
      <c r="E31" s="109" t="s">
        <v>27</v>
      </c>
      <c r="F31" s="109" t="s">
        <v>27</v>
      </c>
      <c r="G31" s="109" t="s">
        <v>147</v>
      </c>
      <c r="H31" s="109" t="s">
        <v>147</v>
      </c>
      <c r="I31" s="109" t="s">
        <v>148</v>
      </c>
      <c r="J31" s="109" t="s">
        <v>152</v>
      </c>
      <c r="K31" s="109" t="s">
        <v>152</v>
      </c>
      <c r="L31" s="109" t="s">
        <v>148</v>
      </c>
      <c r="M31" s="109" t="s">
        <v>148</v>
      </c>
      <c r="N31" s="109" t="s">
        <v>147</v>
      </c>
      <c r="O31" s="109" t="s">
        <v>148</v>
      </c>
      <c r="R31" s="109" t="s">
        <v>164</v>
      </c>
    </row>
    <row r="32" spans="1:18" x14ac:dyDescent="0.2">
      <c r="A32" s="113">
        <v>44393.536273194448</v>
      </c>
      <c r="B32" s="109" t="s">
        <v>36</v>
      </c>
      <c r="C32" s="109" t="s">
        <v>37</v>
      </c>
      <c r="D32" s="109" t="s">
        <v>28</v>
      </c>
      <c r="E32" s="109" t="s">
        <v>87</v>
      </c>
      <c r="F32" s="109" t="s">
        <v>88</v>
      </c>
      <c r="G32" s="109" t="s">
        <v>147</v>
      </c>
      <c r="H32" s="109" t="s">
        <v>148</v>
      </c>
      <c r="I32" s="109" t="s">
        <v>147</v>
      </c>
      <c r="J32" s="109" t="s">
        <v>56</v>
      </c>
      <c r="K32" s="109" t="s">
        <v>149</v>
      </c>
      <c r="L32" s="109" t="s">
        <v>149</v>
      </c>
      <c r="M32" s="109" t="s">
        <v>149</v>
      </c>
      <c r="N32" s="109" t="s">
        <v>149</v>
      </c>
      <c r="O32" s="109" t="s">
        <v>149</v>
      </c>
    </row>
    <row r="33" spans="1:18" x14ac:dyDescent="0.2">
      <c r="A33" s="113">
        <v>44393.536332997683</v>
      </c>
      <c r="B33" s="109" t="s">
        <v>39</v>
      </c>
      <c r="C33" s="109" t="s">
        <v>37</v>
      </c>
      <c r="D33" s="109" t="s">
        <v>25</v>
      </c>
      <c r="E33" s="109" t="s">
        <v>27</v>
      </c>
      <c r="F33" s="109" t="s">
        <v>27</v>
      </c>
      <c r="G33" s="109" t="s">
        <v>147</v>
      </c>
      <c r="H33" s="109" t="s">
        <v>149</v>
      </c>
      <c r="I33" s="109" t="s">
        <v>149</v>
      </c>
      <c r="J33" s="109" t="s">
        <v>152</v>
      </c>
      <c r="K33" s="109" t="s">
        <v>148</v>
      </c>
      <c r="L33" s="109" t="s">
        <v>148</v>
      </c>
      <c r="M33" s="109" t="s">
        <v>148</v>
      </c>
      <c r="N33" s="109" t="s">
        <v>149</v>
      </c>
      <c r="O33" s="109" t="s">
        <v>147</v>
      </c>
      <c r="P33" s="109" t="s">
        <v>150</v>
      </c>
      <c r="Q33" s="109" t="s">
        <v>150</v>
      </c>
      <c r="R33" s="109" t="s">
        <v>150</v>
      </c>
    </row>
    <row r="34" spans="1:18" x14ac:dyDescent="0.2">
      <c r="A34" s="113">
        <v>44393.536373437499</v>
      </c>
      <c r="B34" s="109" t="s">
        <v>39</v>
      </c>
      <c r="C34" s="109" t="s">
        <v>38</v>
      </c>
      <c r="D34" s="109" t="s">
        <v>25</v>
      </c>
      <c r="E34" s="109" t="s">
        <v>46</v>
      </c>
      <c r="F34" s="109" t="s">
        <v>89</v>
      </c>
      <c r="G34" s="109" t="s">
        <v>149</v>
      </c>
      <c r="H34" s="109" t="s">
        <v>149</v>
      </c>
      <c r="I34" s="109" t="s">
        <v>149</v>
      </c>
      <c r="J34" s="109" t="s">
        <v>152</v>
      </c>
      <c r="K34" s="109" t="s">
        <v>152</v>
      </c>
      <c r="L34" s="109" t="s">
        <v>148</v>
      </c>
      <c r="M34" s="109" t="s">
        <v>148</v>
      </c>
      <c r="N34" s="109" t="s">
        <v>147</v>
      </c>
      <c r="O34" s="109" t="s">
        <v>147</v>
      </c>
    </row>
    <row r="35" spans="1:18" x14ac:dyDescent="0.2">
      <c r="A35" s="113">
        <v>44393.536470844905</v>
      </c>
      <c r="B35" s="109" t="s">
        <v>36</v>
      </c>
      <c r="C35" s="109" t="s">
        <v>40</v>
      </c>
      <c r="D35" s="109" t="s">
        <v>25</v>
      </c>
      <c r="E35" s="109" t="s">
        <v>90</v>
      </c>
      <c r="F35" s="109" t="s">
        <v>91</v>
      </c>
      <c r="G35" s="109" t="s">
        <v>147</v>
      </c>
      <c r="H35" s="109" t="s">
        <v>148</v>
      </c>
      <c r="I35" s="109" t="s">
        <v>149</v>
      </c>
      <c r="J35" s="109" t="s">
        <v>152</v>
      </c>
      <c r="K35" s="109" t="s">
        <v>152</v>
      </c>
      <c r="L35" s="109" t="s">
        <v>148</v>
      </c>
      <c r="M35" s="109" t="s">
        <v>148</v>
      </c>
      <c r="N35" s="109" t="s">
        <v>147</v>
      </c>
      <c r="O35" s="109" t="s">
        <v>147</v>
      </c>
      <c r="R35" s="109" t="s">
        <v>165</v>
      </c>
    </row>
    <row r="36" spans="1:18" x14ac:dyDescent="0.2">
      <c r="A36" s="113">
        <v>44393.536569490738</v>
      </c>
      <c r="B36" s="109" t="s">
        <v>39</v>
      </c>
      <c r="C36" s="109" t="s">
        <v>73</v>
      </c>
      <c r="D36" s="109" t="s">
        <v>25</v>
      </c>
      <c r="E36" s="109" t="s">
        <v>92</v>
      </c>
      <c r="F36" s="109" t="s">
        <v>93</v>
      </c>
      <c r="G36" s="109" t="s">
        <v>147</v>
      </c>
      <c r="H36" s="109" t="s">
        <v>147</v>
      </c>
      <c r="I36" s="109" t="s">
        <v>149</v>
      </c>
      <c r="J36" s="109" t="s">
        <v>56</v>
      </c>
      <c r="K36" s="109" t="s">
        <v>56</v>
      </c>
      <c r="L36" s="109" t="s">
        <v>149</v>
      </c>
      <c r="M36" s="109" t="s">
        <v>147</v>
      </c>
      <c r="N36" s="109" t="s">
        <v>147</v>
      </c>
      <c r="O36" s="109" t="s">
        <v>147</v>
      </c>
      <c r="P36" s="109" t="s">
        <v>150</v>
      </c>
      <c r="Q36" s="109" t="s">
        <v>150</v>
      </c>
    </row>
    <row r="37" spans="1:18" x14ac:dyDescent="0.2">
      <c r="A37" s="113">
        <v>44393.53667872685</v>
      </c>
      <c r="B37" s="109" t="s">
        <v>36</v>
      </c>
      <c r="C37" s="109" t="s">
        <v>40</v>
      </c>
      <c r="D37" s="109" t="s">
        <v>25</v>
      </c>
      <c r="E37" s="109" t="s">
        <v>94</v>
      </c>
      <c r="F37" s="109" t="s">
        <v>95</v>
      </c>
      <c r="G37" s="109" t="s">
        <v>147</v>
      </c>
      <c r="H37" s="109" t="s">
        <v>147</v>
      </c>
      <c r="I37" s="109" t="s">
        <v>147</v>
      </c>
      <c r="J37" s="109" t="s">
        <v>152</v>
      </c>
      <c r="K37" s="109" t="s">
        <v>152</v>
      </c>
      <c r="L37" s="109" t="s">
        <v>149</v>
      </c>
      <c r="M37" s="109" t="s">
        <v>149</v>
      </c>
      <c r="N37" s="109" t="s">
        <v>147</v>
      </c>
      <c r="O37" s="109" t="s">
        <v>147</v>
      </c>
      <c r="P37" s="109" t="s">
        <v>166</v>
      </c>
    </row>
    <row r="38" spans="1:18" x14ac:dyDescent="0.2">
      <c r="A38" s="113">
        <v>44393.536818113425</v>
      </c>
      <c r="B38" s="109" t="s">
        <v>36</v>
      </c>
      <c r="C38" s="109" t="s">
        <v>40</v>
      </c>
      <c r="D38" s="109" t="s">
        <v>28</v>
      </c>
      <c r="E38" s="109" t="s">
        <v>96</v>
      </c>
      <c r="F38" s="109" t="s">
        <v>27</v>
      </c>
      <c r="G38" s="109" t="s">
        <v>147</v>
      </c>
      <c r="H38" s="109" t="s">
        <v>147</v>
      </c>
      <c r="I38" s="109" t="s">
        <v>147</v>
      </c>
      <c r="J38" s="109" t="s">
        <v>147</v>
      </c>
      <c r="K38" s="109" t="s">
        <v>147</v>
      </c>
      <c r="L38" s="109" t="s">
        <v>147</v>
      </c>
      <c r="M38" s="109" t="s">
        <v>147</v>
      </c>
      <c r="N38" s="109" t="s">
        <v>147</v>
      </c>
      <c r="O38" s="109" t="s">
        <v>147</v>
      </c>
      <c r="P38" s="109" t="s">
        <v>150</v>
      </c>
      <c r="Q38" s="109" t="s">
        <v>150</v>
      </c>
      <c r="R38" s="109" t="s">
        <v>150</v>
      </c>
    </row>
    <row r="39" spans="1:18" x14ac:dyDescent="0.2">
      <c r="A39" s="113">
        <v>44393.536858703708</v>
      </c>
      <c r="B39" s="109" t="s">
        <v>36</v>
      </c>
      <c r="C39" s="109" t="s">
        <v>37</v>
      </c>
      <c r="D39" s="109" t="s">
        <v>28</v>
      </c>
      <c r="E39" s="109" t="s">
        <v>27</v>
      </c>
      <c r="F39" s="109" t="s">
        <v>27</v>
      </c>
      <c r="G39" s="109" t="s">
        <v>147</v>
      </c>
      <c r="H39" s="109" t="s">
        <v>149</v>
      </c>
      <c r="I39" s="109" t="s">
        <v>149</v>
      </c>
      <c r="J39" s="109" t="s">
        <v>56</v>
      </c>
      <c r="K39" s="109" t="s">
        <v>56</v>
      </c>
      <c r="L39" s="109" t="s">
        <v>149</v>
      </c>
      <c r="M39" s="109" t="s">
        <v>149</v>
      </c>
      <c r="N39" s="109" t="s">
        <v>147</v>
      </c>
      <c r="O39" s="109" t="s">
        <v>149</v>
      </c>
      <c r="P39" s="109" t="s">
        <v>161</v>
      </c>
      <c r="Q39" s="109" t="s">
        <v>161</v>
      </c>
      <c r="R39" s="109" t="s">
        <v>161</v>
      </c>
    </row>
    <row r="40" spans="1:18" x14ac:dyDescent="0.2">
      <c r="A40" s="113">
        <v>44393.536904884255</v>
      </c>
      <c r="B40" s="109" t="s">
        <v>36</v>
      </c>
      <c r="C40" s="109" t="s">
        <v>40</v>
      </c>
      <c r="D40" s="109" t="s">
        <v>28</v>
      </c>
      <c r="E40" s="109" t="s">
        <v>26</v>
      </c>
      <c r="F40" s="109" t="s">
        <v>66</v>
      </c>
      <c r="G40" s="109" t="s">
        <v>147</v>
      </c>
      <c r="H40" s="109" t="s">
        <v>147</v>
      </c>
      <c r="I40" s="109" t="s">
        <v>147</v>
      </c>
      <c r="J40" s="109" t="s">
        <v>152</v>
      </c>
      <c r="K40" s="109" t="s">
        <v>149</v>
      </c>
      <c r="L40" s="109" t="s">
        <v>149</v>
      </c>
      <c r="M40" s="109" t="s">
        <v>149</v>
      </c>
      <c r="N40" s="109" t="s">
        <v>149</v>
      </c>
      <c r="O40" s="109" t="s">
        <v>149</v>
      </c>
      <c r="P40" s="109" t="s">
        <v>161</v>
      </c>
      <c r="Q40" s="109" t="s">
        <v>161</v>
      </c>
      <c r="R40" s="109" t="s">
        <v>161</v>
      </c>
    </row>
    <row r="41" spans="1:18" x14ac:dyDescent="0.2">
      <c r="A41" s="113">
        <v>44393.53706224537</v>
      </c>
      <c r="B41" s="109" t="s">
        <v>39</v>
      </c>
      <c r="C41" s="109" t="s">
        <v>37</v>
      </c>
      <c r="D41" s="109" t="s">
        <v>25</v>
      </c>
      <c r="E41" s="109" t="s">
        <v>26</v>
      </c>
      <c r="F41" s="109" t="s">
        <v>32</v>
      </c>
      <c r="G41" s="109" t="s">
        <v>147</v>
      </c>
      <c r="H41" s="109" t="s">
        <v>147</v>
      </c>
      <c r="I41" s="109" t="s">
        <v>147</v>
      </c>
      <c r="J41" s="109" t="s">
        <v>152</v>
      </c>
      <c r="K41" s="109" t="s">
        <v>152</v>
      </c>
      <c r="L41" s="109" t="s">
        <v>149</v>
      </c>
      <c r="M41" s="109" t="s">
        <v>149</v>
      </c>
      <c r="N41" s="109" t="s">
        <v>147</v>
      </c>
      <c r="O41" s="109" t="s">
        <v>147</v>
      </c>
    </row>
    <row r="42" spans="1:18" x14ac:dyDescent="0.2">
      <c r="A42" s="113">
        <v>44393.537105682874</v>
      </c>
      <c r="B42" s="109" t="s">
        <v>36</v>
      </c>
      <c r="C42" s="109" t="s">
        <v>40</v>
      </c>
      <c r="D42" s="109" t="s">
        <v>28</v>
      </c>
      <c r="E42" s="109" t="s">
        <v>31</v>
      </c>
      <c r="F42" s="109" t="s">
        <v>97</v>
      </c>
      <c r="G42" s="109" t="s">
        <v>147</v>
      </c>
      <c r="H42" s="109" t="s">
        <v>148</v>
      </c>
      <c r="I42" s="109" t="s">
        <v>149</v>
      </c>
      <c r="J42" s="109" t="s">
        <v>152</v>
      </c>
      <c r="K42" s="109" t="s">
        <v>152</v>
      </c>
      <c r="L42" s="109" t="s">
        <v>148</v>
      </c>
      <c r="M42" s="109" t="s">
        <v>148</v>
      </c>
      <c r="N42" s="109" t="s">
        <v>147</v>
      </c>
      <c r="O42" s="109" t="s">
        <v>147</v>
      </c>
      <c r="P42" s="109" t="s">
        <v>167</v>
      </c>
      <c r="Q42" s="109" t="s">
        <v>168</v>
      </c>
      <c r="R42" s="109" t="s">
        <v>169</v>
      </c>
    </row>
    <row r="43" spans="1:18" x14ac:dyDescent="0.2">
      <c r="A43" s="113">
        <v>44393.537238263889</v>
      </c>
      <c r="B43" s="109" t="s">
        <v>36</v>
      </c>
      <c r="C43" s="109" t="s">
        <v>37</v>
      </c>
      <c r="D43" s="109" t="s">
        <v>28</v>
      </c>
      <c r="E43" s="109" t="s">
        <v>63</v>
      </c>
      <c r="F43" s="109" t="s">
        <v>98</v>
      </c>
      <c r="G43" s="109" t="s">
        <v>149</v>
      </c>
      <c r="H43" s="109" t="s">
        <v>149</v>
      </c>
      <c r="I43" s="109" t="s">
        <v>148</v>
      </c>
      <c r="J43" s="109" t="s">
        <v>56</v>
      </c>
      <c r="K43" s="109" t="s">
        <v>56</v>
      </c>
      <c r="L43" s="109" t="s">
        <v>148</v>
      </c>
      <c r="M43" s="109" t="s">
        <v>148</v>
      </c>
      <c r="N43" s="109" t="s">
        <v>149</v>
      </c>
      <c r="O43" s="109" t="s">
        <v>149</v>
      </c>
    </row>
    <row r="44" spans="1:18" x14ac:dyDescent="0.2">
      <c r="A44" s="113">
        <v>44393.537967175929</v>
      </c>
      <c r="B44" s="109" t="s">
        <v>36</v>
      </c>
      <c r="C44" s="109" t="s">
        <v>40</v>
      </c>
      <c r="D44" s="109" t="s">
        <v>25</v>
      </c>
      <c r="E44" s="109" t="s">
        <v>99</v>
      </c>
      <c r="F44" s="109" t="s">
        <v>100</v>
      </c>
      <c r="G44" s="109" t="s">
        <v>149</v>
      </c>
      <c r="H44" s="109" t="s">
        <v>148</v>
      </c>
      <c r="I44" s="109" t="s">
        <v>149</v>
      </c>
      <c r="J44" s="109" t="s">
        <v>152</v>
      </c>
      <c r="K44" s="109" t="s">
        <v>148</v>
      </c>
      <c r="L44" s="109" t="s">
        <v>149</v>
      </c>
      <c r="M44" s="109" t="s">
        <v>148</v>
      </c>
      <c r="N44" s="109" t="s">
        <v>147</v>
      </c>
      <c r="O44" s="109" t="s">
        <v>149</v>
      </c>
      <c r="P44" s="109" t="s">
        <v>170</v>
      </c>
      <c r="Q44" s="109" t="s">
        <v>161</v>
      </c>
      <c r="R44" s="109" t="s">
        <v>171</v>
      </c>
    </row>
    <row r="45" spans="1:18" x14ac:dyDescent="0.2">
      <c r="A45" s="113">
        <v>44393.539019780088</v>
      </c>
      <c r="B45" s="109" t="s">
        <v>39</v>
      </c>
      <c r="C45" s="109" t="s">
        <v>37</v>
      </c>
      <c r="D45" s="109" t="s">
        <v>25</v>
      </c>
      <c r="E45" s="109" t="s">
        <v>26</v>
      </c>
      <c r="F45" s="109" t="s">
        <v>32</v>
      </c>
      <c r="G45" s="109" t="s">
        <v>149</v>
      </c>
      <c r="H45" s="109" t="s">
        <v>149</v>
      </c>
      <c r="I45" s="109" t="s">
        <v>149</v>
      </c>
      <c r="J45" s="109" t="s">
        <v>152</v>
      </c>
      <c r="K45" s="109" t="s">
        <v>152</v>
      </c>
      <c r="L45" s="109" t="s">
        <v>149</v>
      </c>
      <c r="M45" s="109" t="s">
        <v>149</v>
      </c>
      <c r="N45" s="109" t="s">
        <v>147</v>
      </c>
      <c r="O45" s="109" t="s">
        <v>147</v>
      </c>
      <c r="P45" s="109" t="s">
        <v>172</v>
      </c>
      <c r="Q45" s="109" t="s">
        <v>173</v>
      </c>
    </row>
    <row r="46" spans="1:18" x14ac:dyDescent="0.2">
      <c r="A46" s="113">
        <v>44393.539190752315</v>
      </c>
      <c r="B46" s="109" t="s">
        <v>36</v>
      </c>
      <c r="C46" s="109" t="s">
        <v>40</v>
      </c>
      <c r="D46" s="109" t="s">
        <v>25</v>
      </c>
      <c r="E46" s="109" t="s">
        <v>26</v>
      </c>
      <c r="F46" s="109" t="s">
        <v>82</v>
      </c>
      <c r="G46" s="109" t="s">
        <v>147</v>
      </c>
      <c r="H46" s="109" t="s">
        <v>147</v>
      </c>
      <c r="I46" s="109" t="s">
        <v>147</v>
      </c>
      <c r="J46" s="109" t="s">
        <v>152</v>
      </c>
      <c r="K46" s="109" t="s">
        <v>152</v>
      </c>
      <c r="L46" s="109" t="s">
        <v>148</v>
      </c>
      <c r="M46" s="109" t="s">
        <v>148</v>
      </c>
      <c r="N46" s="109" t="s">
        <v>147</v>
      </c>
      <c r="O46" s="109" t="s">
        <v>149</v>
      </c>
      <c r="P46" s="109" t="s">
        <v>174</v>
      </c>
      <c r="Q46" s="109" t="s">
        <v>175</v>
      </c>
      <c r="R46" s="109" t="s">
        <v>176</v>
      </c>
    </row>
    <row r="47" spans="1:18" x14ac:dyDescent="0.2">
      <c r="A47" s="113">
        <v>44393.539239768521</v>
      </c>
      <c r="B47" s="109" t="s">
        <v>39</v>
      </c>
      <c r="C47" s="109" t="s">
        <v>37</v>
      </c>
      <c r="D47" s="109" t="s">
        <v>28</v>
      </c>
      <c r="E47" s="109" t="s">
        <v>101</v>
      </c>
      <c r="F47" s="109" t="s">
        <v>102</v>
      </c>
      <c r="G47" s="109" t="s">
        <v>56</v>
      </c>
      <c r="H47" s="109" t="s">
        <v>152</v>
      </c>
      <c r="I47" s="109" t="s">
        <v>148</v>
      </c>
      <c r="J47" s="109" t="s">
        <v>148</v>
      </c>
      <c r="K47" s="109" t="s">
        <v>148</v>
      </c>
      <c r="L47" s="109" t="s">
        <v>147</v>
      </c>
      <c r="M47" s="109" t="s">
        <v>147</v>
      </c>
      <c r="N47" s="109" t="s">
        <v>149</v>
      </c>
      <c r="O47" s="109" t="s">
        <v>147</v>
      </c>
      <c r="P47" s="109" t="s">
        <v>177</v>
      </c>
      <c r="Q47" s="109" t="s">
        <v>178</v>
      </c>
      <c r="R47" s="109" t="s">
        <v>179</v>
      </c>
    </row>
    <row r="48" spans="1:18" x14ac:dyDescent="0.2">
      <c r="A48" s="113">
        <v>44393.543574340278</v>
      </c>
      <c r="B48" s="109" t="s">
        <v>36</v>
      </c>
      <c r="C48" s="109" t="s">
        <v>37</v>
      </c>
      <c r="D48" s="109" t="s">
        <v>28</v>
      </c>
      <c r="E48" s="109" t="s">
        <v>103</v>
      </c>
      <c r="F48" s="109" t="s">
        <v>104</v>
      </c>
      <c r="G48" s="109" t="s">
        <v>149</v>
      </c>
      <c r="H48" s="109" t="s">
        <v>148</v>
      </c>
      <c r="I48" s="109" t="s">
        <v>149</v>
      </c>
      <c r="J48" s="109" t="s">
        <v>148</v>
      </c>
      <c r="K48" s="109" t="s">
        <v>148</v>
      </c>
      <c r="L48" s="109" t="s">
        <v>149</v>
      </c>
      <c r="M48" s="109" t="s">
        <v>149</v>
      </c>
      <c r="N48" s="109" t="s">
        <v>149</v>
      </c>
      <c r="O48" s="109" t="s">
        <v>149</v>
      </c>
      <c r="P48" s="109" t="s">
        <v>161</v>
      </c>
      <c r="Q48" s="109" t="s">
        <v>161</v>
      </c>
      <c r="R48" s="109" t="s">
        <v>161</v>
      </c>
    </row>
    <row r="49" spans="1:18" x14ac:dyDescent="0.2">
      <c r="A49" s="113">
        <v>44393.557386493056</v>
      </c>
      <c r="B49" s="109" t="s">
        <v>36</v>
      </c>
      <c r="C49" s="109" t="s">
        <v>37</v>
      </c>
      <c r="D49" s="109" t="s">
        <v>28</v>
      </c>
      <c r="E49" s="109" t="s">
        <v>27</v>
      </c>
      <c r="F49" s="109" t="s">
        <v>105</v>
      </c>
      <c r="G49" s="109" t="s">
        <v>149</v>
      </c>
      <c r="H49" s="109" t="s">
        <v>149</v>
      </c>
      <c r="I49" s="109" t="s">
        <v>149</v>
      </c>
      <c r="J49" s="109" t="s">
        <v>149</v>
      </c>
      <c r="K49" s="109" t="s">
        <v>149</v>
      </c>
      <c r="L49" s="109" t="s">
        <v>149</v>
      </c>
      <c r="M49" s="109" t="s">
        <v>149</v>
      </c>
      <c r="N49" s="109" t="s">
        <v>149</v>
      </c>
      <c r="O49" s="109" t="s">
        <v>149</v>
      </c>
      <c r="P49" s="109" t="s">
        <v>161</v>
      </c>
      <c r="Q49" s="109" t="s">
        <v>161</v>
      </c>
      <c r="R49" s="109" t="s">
        <v>161</v>
      </c>
    </row>
    <row r="50" spans="1:18" x14ac:dyDescent="0.2">
      <c r="A50" s="113">
        <v>44393.585529490738</v>
      </c>
      <c r="B50" s="109" t="s">
        <v>36</v>
      </c>
      <c r="C50" s="109" t="s">
        <v>38</v>
      </c>
      <c r="D50" s="109" t="s">
        <v>28</v>
      </c>
      <c r="E50" s="109" t="s">
        <v>27</v>
      </c>
      <c r="F50" s="109" t="s">
        <v>105</v>
      </c>
      <c r="G50" s="109" t="s">
        <v>147</v>
      </c>
      <c r="H50" s="109" t="s">
        <v>149</v>
      </c>
      <c r="I50" s="109" t="s">
        <v>147</v>
      </c>
      <c r="J50" s="109" t="s">
        <v>56</v>
      </c>
      <c r="K50" s="109" t="s">
        <v>56</v>
      </c>
      <c r="L50" s="109" t="s">
        <v>148</v>
      </c>
      <c r="M50" s="109" t="s">
        <v>148</v>
      </c>
      <c r="N50" s="109" t="s">
        <v>149</v>
      </c>
      <c r="O50" s="109" t="s">
        <v>149</v>
      </c>
      <c r="P50" s="109" t="s">
        <v>180</v>
      </c>
      <c r="Q50" s="109" t="s">
        <v>181</v>
      </c>
      <c r="R50" s="109" t="s">
        <v>182</v>
      </c>
    </row>
    <row r="51" spans="1:18" x14ac:dyDescent="0.2">
      <c r="A51" s="113">
        <v>44393.603326932869</v>
      </c>
      <c r="B51" s="109" t="s">
        <v>36</v>
      </c>
      <c r="C51" s="109" t="s">
        <v>40</v>
      </c>
      <c r="D51" s="109" t="s">
        <v>28</v>
      </c>
      <c r="E51" s="109" t="s">
        <v>31</v>
      </c>
      <c r="F51" s="109" t="s">
        <v>97</v>
      </c>
      <c r="G51" s="109" t="s">
        <v>147</v>
      </c>
      <c r="H51" s="109" t="s">
        <v>148</v>
      </c>
      <c r="I51" s="109" t="s">
        <v>149</v>
      </c>
      <c r="J51" s="109" t="s">
        <v>152</v>
      </c>
      <c r="K51" s="109" t="s">
        <v>152</v>
      </c>
      <c r="L51" s="109" t="s">
        <v>148</v>
      </c>
      <c r="M51" s="109" t="s">
        <v>148</v>
      </c>
      <c r="N51" s="109" t="s">
        <v>147</v>
      </c>
      <c r="O51" s="109" t="s">
        <v>147</v>
      </c>
      <c r="P51" s="109" t="s">
        <v>167</v>
      </c>
      <c r="Q51" s="109" t="s">
        <v>168</v>
      </c>
      <c r="R51" s="109" t="s">
        <v>169</v>
      </c>
    </row>
    <row r="52" spans="1:18" x14ac:dyDescent="0.2">
      <c r="A52" s="113">
        <v>44398.561006238422</v>
      </c>
      <c r="B52" s="109" t="s">
        <v>39</v>
      </c>
      <c r="C52" s="109" t="s">
        <v>37</v>
      </c>
      <c r="D52" s="109" t="s">
        <v>28</v>
      </c>
      <c r="E52" s="109" t="s">
        <v>101</v>
      </c>
      <c r="F52" s="109" t="s">
        <v>102</v>
      </c>
      <c r="G52" s="109" t="s">
        <v>56</v>
      </c>
      <c r="H52" s="109" t="s">
        <v>152</v>
      </c>
      <c r="I52" s="109" t="s">
        <v>148</v>
      </c>
      <c r="J52" s="109" t="s">
        <v>148</v>
      </c>
      <c r="K52" s="109" t="s">
        <v>148</v>
      </c>
      <c r="L52" s="109" t="s">
        <v>147</v>
      </c>
      <c r="M52" s="109" t="s">
        <v>147</v>
      </c>
      <c r="N52" s="109" t="s">
        <v>149</v>
      </c>
      <c r="O52" s="109" t="s">
        <v>147</v>
      </c>
      <c r="P52" s="109" t="s">
        <v>177</v>
      </c>
      <c r="Q52" s="109" t="s">
        <v>178</v>
      </c>
      <c r="R52" s="109" t="s">
        <v>179</v>
      </c>
    </row>
    <row r="53" spans="1:18" x14ac:dyDescent="0.2">
      <c r="A53" s="113">
        <v>44399.385672997683</v>
      </c>
      <c r="B53" s="109" t="s">
        <v>36</v>
      </c>
      <c r="C53" s="109" t="s">
        <v>37</v>
      </c>
      <c r="D53" s="109" t="s">
        <v>28</v>
      </c>
      <c r="E53" s="109" t="s">
        <v>106</v>
      </c>
      <c r="F53" s="109" t="s">
        <v>107</v>
      </c>
      <c r="G53" s="109" t="s">
        <v>147</v>
      </c>
      <c r="H53" s="109" t="s">
        <v>147</v>
      </c>
      <c r="I53" s="109" t="s">
        <v>147</v>
      </c>
      <c r="J53" s="109" t="s">
        <v>148</v>
      </c>
      <c r="K53" s="109" t="s">
        <v>148</v>
      </c>
      <c r="L53" s="109" t="s">
        <v>149</v>
      </c>
      <c r="M53" s="109" t="s">
        <v>149</v>
      </c>
      <c r="N53" s="109" t="s">
        <v>147</v>
      </c>
      <c r="O53" s="109" t="s">
        <v>149</v>
      </c>
      <c r="P53" s="109" t="s">
        <v>183</v>
      </c>
      <c r="Q53" s="109" t="s">
        <v>161</v>
      </c>
      <c r="R53" s="109" t="s">
        <v>161</v>
      </c>
    </row>
    <row r="54" spans="1:18" x14ac:dyDescent="0.2">
      <c r="A54" s="113">
        <v>44399.390832557867</v>
      </c>
      <c r="B54" s="109" t="s">
        <v>36</v>
      </c>
      <c r="C54" s="109" t="s">
        <v>37</v>
      </c>
      <c r="D54" s="109" t="s">
        <v>28</v>
      </c>
      <c r="E54" s="109" t="s">
        <v>103</v>
      </c>
      <c r="F54" s="109" t="s">
        <v>65</v>
      </c>
      <c r="G54" s="109" t="s">
        <v>147</v>
      </c>
      <c r="H54" s="109" t="s">
        <v>149</v>
      </c>
      <c r="I54" s="109" t="s">
        <v>149</v>
      </c>
      <c r="J54" s="109" t="s">
        <v>148</v>
      </c>
      <c r="K54" s="109" t="s">
        <v>148</v>
      </c>
      <c r="L54" s="109" t="s">
        <v>148</v>
      </c>
      <c r="M54" s="109" t="s">
        <v>149</v>
      </c>
      <c r="N54" s="109" t="s">
        <v>147</v>
      </c>
      <c r="O54" s="109" t="s">
        <v>149</v>
      </c>
      <c r="P54" s="109" t="s">
        <v>184</v>
      </c>
      <c r="Q54" s="109" t="s">
        <v>150</v>
      </c>
    </row>
    <row r="55" spans="1:18" x14ac:dyDescent="0.2">
      <c r="A55" s="113">
        <v>44399.391547083331</v>
      </c>
      <c r="B55" s="109" t="s">
        <v>36</v>
      </c>
      <c r="C55" s="109" t="s">
        <v>37</v>
      </c>
      <c r="D55" s="109" t="s">
        <v>28</v>
      </c>
      <c r="E55" s="109" t="s">
        <v>63</v>
      </c>
      <c r="F55" s="109" t="s">
        <v>76</v>
      </c>
      <c r="G55" s="109" t="s">
        <v>148</v>
      </c>
      <c r="H55" s="109" t="s">
        <v>148</v>
      </c>
      <c r="I55" s="109" t="s">
        <v>149</v>
      </c>
      <c r="J55" s="109" t="s">
        <v>152</v>
      </c>
      <c r="K55" s="109" t="s">
        <v>148</v>
      </c>
      <c r="L55" s="109" t="s">
        <v>149</v>
      </c>
      <c r="M55" s="109" t="s">
        <v>149</v>
      </c>
      <c r="N55" s="109" t="s">
        <v>147</v>
      </c>
      <c r="O55" s="109" t="s">
        <v>149</v>
      </c>
      <c r="P55" s="109" t="s">
        <v>185</v>
      </c>
      <c r="Q55" s="109" t="s">
        <v>186</v>
      </c>
    </row>
    <row r="56" spans="1:18" x14ac:dyDescent="0.2">
      <c r="A56" s="113">
        <v>44399.392623969907</v>
      </c>
      <c r="B56" s="109" t="s">
        <v>39</v>
      </c>
      <c r="C56" s="109" t="s">
        <v>37</v>
      </c>
      <c r="D56" s="109" t="s">
        <v>25</v>
      </c>
      <c r="E56" s="109" t="s">
        <v>26</v>
      </c>
      <c r="F56" s="109" t="s">
        <v>82</v>
      </c>
      <c r="G56" s="109" t="s">
        <v>147</v>
      </c>
      <c r="H56" s="109" t="s">
        <v>149</v>
      </c>
      <c r="I56" s="109" t="s">
        <v>147</v>
      </c>
      <c r="J56" s="109" t="s">
        <v>148</v>
      </c>
      <c r="K56" s="109" t="s">
        <v>56</v>
      </c>
      <c r="L56" s="109" t="s">
        <v>149</v>
      </c>
      <c r="M56" s="109" t="s">
        <v>149</v>
      </c>
      <c r="N56" s="109" t="s">
        <v>149</v>
      </c>
      <c r="O56" s="109" t="s">
        <v>147</v>
      </c>
      <c r="P56" s="109" t="s">
        <v>187</v>
      </c>
      <c r="Q56" s="109" t="s">
        <v>150</v>
      </c>
    </row>
    <row r="57" spans="1:18" x14ac:dyDescent="0.2">
      <c r="A57" s="113">
        <v>44399.413419907403</v>
      </c>
      <c r="B57" s="109" t="s">
        <v>36</v>
      </c>
      <c r="C57" s="109" t="s">
        <v>38</v>
      </c>
      <c r="D57" s="109" t="s">
        <v>28</v>
      </c>
      <c r="E57" s="109" t="s">
        <v>99</v>
      </c>
      <c r="F57" s="109" t="s">
        <v>108</v>
      </c>
      <c r="G57" s="109" t="s">
        <v>148</v>
      </c>
      <c r="H57" s="109" t="s">
        <v>147</v>
      </c>
      <c r="I57" s="109" t="s">
        <v>147</v>
      </c>
      <c r="J57" s="109" t="s">
        <v>152</v>
      </c>
      <c r="K57" s="109" t="s">
        <v>152</v>
      </c>
      <c r="L57" s="109" t="s">
        <v>149</v>
      </c>
      <c r="M57" s="109" t="s">
        <v>149</v>
      </c>
      <c r="N57" s="109" t="s">
        <v>147</v>
      </c>
      <c r="O57" s="109" t="s">
        <v>147</v>
      </c>
    </row>
    <row r="58" spans="1:18" x14ac:dyDescent="0.2">
      <c r="A58" s="113">
        <v>44399.414581307872</v>
      </c>
      <c r="B58" s="109" t="s">
        <v>39</v>
      </c>
      <c r="C58" s="109" t="s">
        <v>40</v>
      </c>
      <c r="D58" s="109" t="s">
        <v>25</v>
      </c>
      <c r="E58" s="109" t="s">
        <v>101</v>
      </c>
      <c r="F58" s="109" t="s">
        <v>100</v>
      </c>
      <c r="G58" s="109" t="s">
        <v>147</v>
      </c>
      <c r="H58" s="109" t="s">
        <v>149</v>
      </c>
      <c r="I58" s="109" t="s">
        <v>149</v>
      </c>
      <c r="J58" s="109" t="s">
        <v>56</v>
      </c>
      <c r="K58" s="109" t="s">
        <v>148</v>
      </c>
      <c r="L58" s="109" t="s">
        <v>148</v>
      </c>
      <c r="M58" s="109" t="s">
        <v>148</v>
      </c>
      <c r="N58" s="109" t="s">
        <v>149</v>
      </c>
      <c r="O58" s="109" t="s">
        <v>149</v>
      </c>
    </row>
    <row r="59" spans="1:18" x14ac:dyDescent="0.2">
      <c r="A59" s="113">
        <v>44399.416636574075</v>
      </c>
      <c r="B59" s="109" t="s">
        <v>36</v>
      </c>
      <c r="C59" s="109" t="s">
        <v>40</v>
      </c>
      <c r="D59" s="109" t="s">
        <v>25</v>
      </c>
      <c r="E59" s="109" t="s">
        <v>63</v>
      </c>
      <c r="F59" s="109" t="s">
        <v>109</v>
      </c>
      <c r="G59" s="109" t="s">
        <v>147</v>
      </c>
      <c r="H59" s="109" t="s">
        <v>147</v>
      </c>
      <c r="I59" s="109" t="s">
        <v>147</v>
      </c>
      <c r="J59" s="109" t="s">
        <v>152</v>
      </c>
      <c r="K59" s="109" t="s">
        <v>152</v>
      </c>
      <c r="L59" s="109" t="s">
        <v>149</v>
      </c>
      <c r="M59" s="109" t="s">
        <v>149</v>
      </c>
      <c r="N59" s="109" t="s">
        <v>147</v>
      </c>
      <c r="O59" s="109" t="s">
        <v>147</v>
      </c>
    </row>
    <row r="60" spans="1:18" x14ac:dyDescent="0.2">
      <c r="A60" s="113">
        <v>44399.422868784721</v>
      </c>
      <c r="B60" s="109" t="s">
        <v>36</v>
      </c>
      <c r="C60" s="109" t="s">
        <v>37</v>
      </c>
      <c r="D60" s="109" t="s">
        <v>28</v>
      </c>
      <c r="E60" s="109" t="s">
        <v>63</v>
      </c>
      <c r="F60" s="109" t="s">
        <v>110</v>
      </c>
      <c r="G60" s="109" t="s">
        <v>149</v>
      </c>
      <c r="H60" s="109" t="s">
        <v>149</v>
      </c>
      <c r="I60" s="109" t="s">
        <v>149</v>
      </c>
      <c r="J60" s="109" t="s">
        <v>149</v>
      </c>
      <c r="K60" s="109" t="s">
        <v>149</v>
      </c>
      <c r="L60" s="109" t="s">
        <v>147</v>
      </c>
      <c r="M60" s="109" t="s">
        <v>147</v>
      </c>
      <c r="N60" s="109" t="s">
        <v>147</v>
      </c>
      <c r="O60" s="109" t="s">
        <v>147</v>
      </c>
      <c r="P60" s="109" t="s">
        <v>188</v>
      </c>
      <c r="Q60" s="109" t="s">
        <v>189</v>
      </c>
    </row>
    <row r="61" spans="1:18" x14ac:dyDescent="0.2">
      <c r="A61" s="113">
        <v>44399.425435439814</v>
      </c>
      <c r="B61" s="109" t="s">
        <v>36</v>
      </c>
      <c r="C61" s="109" t="s">
        <v>38</v>
      </c>
      <c r="D61" s="109" t="s">
        <v>25</v>
      </c>
      <c r="E61" s="109" t="s">
        <v>27</v>
      </c>
      <c r="F61" s="109" t="s">
        <v>27</v>
      </c>
      <c r="G61" s="109" t="s">
        <v>149</v>
      </c>
      <c r="H61" s="109" t="s">
        <v>149</v>
      </c>
      <c r="I61" s="109" t="s">
        <v>148</v>
      </c>
      <c r="J61" s="109" t="s">
        <v>152</v>
      </c>
      <c r="K61" s="109" t="s">
        <v>152</v>
      </c>
      <c r="L61" s="109" t="s">
        <v>148</v>
      </c>
      <c r="M61" s="109" t="s">
        <v>148</v>
      </c>
      <c r="N61" s="109" t="s">
        <v>147</v>
      </c>
      <c r="O61" s="109" t="s">
        <v>149</v>
      </c>
      <c r="R61" s="109" t="s">
        <v>190</v>
      </c>
    </row>
    <row r="62" spans="1:18" x14ac:dyDescent="0.2">
      <c r="A62" s="113">
        <v>44399.4258825</v>
      </c>
      <c r="B62" s="109" t="s">
        <v>39</v>
      </c>
      <c r="C62" s="109" t="s">
        <v>38</v>
      </c>
      <c r="D62" s="109" t="s">
        <v>25</v>
      </c>
      <c r="E62" s="109" t="s">
        <v>27</v>
      </c>
      <c r="F62" s="109" t="s">
        <v>27</v>
      </c>
      <c r="G62" s="109" t="s">
        <v>149</v>
      </c>
      <c r="H62" s="109" t="s">
        <v>149</v>
      </c>
      <c r="I62" s="109" t="s">
        <v>149</v>
      </c>
      <c r="J62" s="109" t="s">
        <v>149</v>
      </c>
      <c r="K62" s="109" t="s">
        <v>149</v>
      </c>
      <c r="L62" s="109" t="s">
        <v>149</v>
      </c>
      <c r="M62" s="109" t="s">
        <v>149</v>
      </c>
      <c r="N62" s="109" t="s">
        <v>149</v>
      </c>
      <c r="O62" s="109" t="s">
        <v>149</v>
      </c>
    </row>
    <row r="63" spans="1:18" x14ac:dyDescent="0.2">
      <c r="A63" s="113">
        <v>44399.436959999999</v>
      </c>
      <c r="B63" s="109" t="s">
        <v>39</v>
      </c>
      <c r="C63" s="109" t="s">
        <v>38</v>
      </c>
      <c r="D63" s="109" t="s">
        <v>25</v>
      </c>
      <c r="E63" s="109" t="s">
        <v>75</v>
      </c>
      <c r="F63" s="109" t="s">
        <v>75</v>
      </c>
      <c r="G63" s="109" t="s">
        <v>149</v>
      </c>
      <c r="H63" s="109" t="s">
        <v>149</v>
      </c>
      <c r="I63" s="109" t="s">
        <v>149</v>
      </c>
      <c r="J63" s="109" t="s">
        <v>152</v>
      </c>
      <c r="K63" s="109" t="s">
        <v>152</v>
      </c>
      <c r="L63" s="109" t="s">
        <v>148</v>
      </c>
      <c r="M63" s="109" t="s">
        <v>148</v>
      </c>
      <c r="N63" s="109" t="s">
        <v>149</v>
      </c>
      <c r="O63" s="109" t="s">
        <v>149</v>
      </c>
    </row>
    <row r="64" spans="1:18" x14ac:dyDescent="0.2">
      <c r="A64" s="113">
        <v>44399.445931354167</v>
      </c>
      <c r="B64" s="109" t="s">
        <v>36</v>
      </c>
      <c r="C64" s="109" t="s">
        <v>38</v>
      </c>
      <c r="D64" s="109" t="s">
        <v>25</v>
      </c>
      <c r="E64" s="109" t="s">
        <v>26</v>
      </c>
      <c r="F64" s="109" t="s">
        <v>71</v>
      </c>
      <c r="G64" s="109" t="s">
        <v>147</v>
      </c>
      <c r="H64" s="109" t="s">
        <v>149</v>
      </c>
      <c r="I64" s="109" t="s">
        <v>147</v>
      </c>
      <c r="J64" s="109" t="s">
        <v>148</v>
      </c>
      <c r="K64" s="109" t="s">
        <v>56</v>
      </c>
      <c r="L64" s="109" t="s">
        <v>148</v>
      </c>
      <c r="M64" s="109" t="s">
        <v>148</v>
      </c>
      <c r="N64" s="109" t="s">
        <v>149</v>
      </c>
      <c r="O64" s="109" t="s">
        <v>148</v>
      </c>
    </row>
    <row r="65" spans="1:18" x14ac:dyDescent="0.2">
      <c r="A65" s="113">
        <v>44399.461774884257</v>
      </c>
      <c r="B65" s="109" t="s">
        <v>36</v>
      </c>
      <c r="C65" s="109" t="s">
        <v>37</v>
      </c>
      <c r="D65" s="109" t="s">
        <v>28</v>
      </c>
      <c r="E65" s="109" t="s">
        <v>87</v>
      </c>
      <c r="F65" s="109" t="s">
        <v>87</v>
      </c>
      <c r="G65" s="109" t="s">
        <v>149</v>
      </c>
      <c r="H65" s="109" t="s">
        <v>149</v>
      </c>
      <c r="I65" s="109" t="s">
        <v>149</v>
      </c>
      <c r="J65" s="109" t="s">
        <v>148</v>
      </c>
      <c r="K65" s="109" t="s">
        <v>56</v>
      </c>
      <c r="L65" s="109" t="s">
        <v>149</v>
      </c>
      <c r="M65" s="109" t="s">
        <v>149</v>
      </c>
      <c r="N65" s="109" t="s">
        <v>147</v>
      </c>
      <c r="O65" s="109" t="s">
        <v>149</v>
      </c>
    </row>
    <row r="66" spans="1:18" x14ac:dyDescent="0.2">
      <c r="A66" s="113">
        <v>44399.471881828707</v>
      </c>
      <c r="B66" s="109" t="s">
        <v>39</v>
      </c>
      <c r="C66" s="109" t="s">
        <v>38</v>
      </c>
      <c r="D66" s="109" t="s">
        <v>25</v>
      </c>
      <c r="E66" s="109" t="s">
        <v>26</v>
      </c>
      <c r="F66" s="109" t="s">
        <v>70</v>
      </c>
      <c r="G66" s="109" t="s">
        <v>147</v>
      </c>
      <c r="H66" s="109" t="s">
        <v>147</v>
      </c>
      <c r="I66" s="109" t="s">
        <v>147</v>
      </c>
      <c r="J66" s="109" t="s">
        <v>149</v>
      </c>
      <c r="K66" s="109" t="s">
        <v>56</v>
      </c>
      <c r="L66" s="109" t="s">
        <v>149</v>
      </c>
      <c r="M66" s="109" t="s">
        <v>149</v>
      </c>
      <c r="N66" s="109" t="s">
        <v>149</v>
      </c>
      <c r="O66" s="109" t="s">
        <v>147</v>
      </c>
      <c r="P66" s="109" t="s">
        <v>150</v>
      </c>
      <c r="Q66" s="109" t="s">
        <v>191</v>
      </c>
    </row>
    <row r="67" spans="1:18" x14ac:dyDescent="0.2">
      <c r="A67" s="113">
        <v>44399.472743078702</v>
      </c>
      <c r="B67" s="109" t="s">
        <v>36</v>
      </c>
      <c r="C67" s="109" t="s">
        <v>40</v>
      </c>
      <c r="D67" s="109" t="s">
        <v>25</v>
      </c>
      <c r="E67" s="109" t="s">
        <v>26</v>
      </c>
      <c r="F67" s="109" t="s">
        <v>71</v>
      </c>
      <c r="G67" s="109" t="s">
        <v>147</v>
      </c>
      <c r="H67" s="109" t="s">
        <v>147</v>
      </c>
      <c r="I67" s="109" t="s">
        <v>147</v>
      </c>
      <c r="J67" s="109" t="s">
        <v>152</v>
      </c>
      <c r="K67" s="109" t="s">
        <v>152</v>
      </c>
      <c r="L67" s="109" t="s">
        <v>149</v>
      </c>
      <c r="M67" s="109" t="s">
        <v>149</v>
      </c>
      <c r="N67" s="109" t="s">
        <v>147</v>
      </c>
      <c r="O67" s="109" t="s">
        <v>147</v>
      </c>
      <c r="P67" s="109" t="s">
        <v>150</v>
      </c>
      <c r="Q67" s="109" t="s">
        <v>150</v>
      </c>
      <c r="R67" s="109" t="s">
        <v>150</v>
      </c>
    </row>
    <row r="68" spans="1:18" x14ac:dyDescent="0.2">
      <c r="A68" s="113">
        <v>44399.478286435187</v>
      </c>
      <c r="B68" s="109" t="s">
        <v>36</v>
      </c>
      <c r="C68" s="109" t="s">
        <v>37</v>
      </c>
      <c r="D68" s="109" t="s">
        <v>28</v>
      </c>
      <c r="E68" s="109" t="s">
        <v>103</v>
      </c>
      <c r="F68" s="109" t="s">
        <v>87</v>
      </c>
      <c r="G68" s="109" t="s">
        <v>149</v>
      </c>
      <c r="H68" s="109" t="s">
        <v>147</v>
      </c>
      <c r="I68" s="109" t="s">
        <v>56</v>
      </c>
      <c r="J68" s="109" t="s">
        <v>148</v>
      </c>
      <c r="K68" s="109" t="s">
        <v>149</v>
      </c>
      <c r="L68" s="109" t="s">
        <v>147</v>
      </c>
      <c r="M68" s="109" t="s">
        <v>147</v>
      </c>
      <c r="N68" s="109" t="s">
        <v>149</v>
      </c>
      <c r="O68" s="109" t="s">
        <v>149</v>
      </c>
      <c r="P68" s="109" t="s">
        <v>192</v>
      </c>
    </row>
    <row r="69" spans="1:18" x14ac:dyDescent="0.2">
      <c r="A69" s="113">
        <v>44399.507905486113</v>
      </c>
      <c r="B69" s="109" t="s">
        <v>39</v>
      </c>
      <c r="C69" s="109" t="s">
        <v>37</v>
      </c>
      <c r="D69" s="109" t="s">
        <v>28</v>
      </c>
      <c r="E69" s="109" t="s">
        <v>99</v>
      </c>
      <c r="F69" s="109" t="s">
        <v>102</v>
      </c>
      <c r="G69" s="109" t="s">
        <v>147</v>
      </c>
      <c r="H69" s="109" t="s">
        <v>148</v>
      </c>
      <c r="I69" s="109" t="s">
        <v>147</v>
      </c>
      <c r="J69" s="109" t="s">
        <v>149</v>
      </c>
      <c r="K69" s="109" t="s">
        <v>56</v>
      </c>
      <c r="L69" s="109" t="s">
        <v>149</v>
      </c>
      <c r="M69" s="109" t="s">
        <v>148</v>
      </c>
      <c r="N69" s="109" t="s">
        <v>149</v>
      </c>
      <c r="O69" s="109" t="s">
        <v>149</v>
      </c>
    </row>
    <row r="70" spans="1:18" x14ac:dyDescent="0.2">
      <c r="A70" s="113">
        <v>44399.511143344906</v>
      </c>
      <c r="B70" s="109" t="s">
        <v>39</v>
      </c>
      <c r="C70" s="109" t="s">
        <v>38</v>
      </c>
      <c r="D70" s="109" t="s">
        <v>25</v>
      </c>
      <c r="E70" s="109" t="s">
        <v>63</v>
      </c>
      <c r="F70" s="109" t="s">
        <v>76</v>
      </c>
      <c r="G70" s="109" t="s">
        <v>147</v>
      </c>
      <c r="H70" s="109" t="s">
        <v>147</v>
      </c>
      <c r="I70" s="109" t="s">
        <v>148</v>
      </c>
      <c r="J70" s="109" t="s">
        <v>147</v>
      </c>
      <c r="K70" s="109" t="s">
        <v>148</v>
      </c>
      <c r="L70" s="109" t="s">
        <v>147</v>
      </c>
      <c r="M70" s="109" t="s">
        <v>149</v>
      </c>
      <c r="N70" s="109" t="s">
        <v>147</v>
      </c>
      <c r="O70" s="109" t="s">
        <v>147</v>
      </c>
      <c r="P70" s="109" t="s">
        <v>193</v>
      </c>
      <c r="Q70" s="109" t="s">
        <v>194</v>
      </c>
      <c r="R70" s="109" t="s">
        <v>195</v>
      </c>
    </row>
    <row r="71" spans="1:18" x14ac:dyDescent="0.2">
      <c r="A71" s="113">
        <v>44399.514897592591</v>
      </c>
      <c r="B71" s="109" t="s">
        <v>39</v>
      </c>
      <c r="C71" s="109" t="s">
        <v>37</v>
      </c>
      <c r="D71" s="109" t="s">
        <v>28</v>
      </c>
      <c r="E71" s="109" t="s">
        <v>26</v>
      </c>
      <c r="F71" s="109" t="s">
        <v>111</v>
      </c>
      <c r="G71" s="109" t="s">
        <v>147</v>
      </c>
      <c r="H71" s="109" t="s">
        <v>147</v>
      </c>
      <c r="I71" s="109" t="s">
        <v>147</v>
      </c>
      <c r="J71" s="109" t="s">
        <v>147</v>
      </c>
      <c r="K71" s="109" t="s">
        <v>147</v>
      </c>
      <c r="L71" s="109" t="s">
        <v>147</v>
      </c>
      <c r="M71" s="109" t="s">
        <v>147</v>
      </c>
      <c r="N71" s="109" t="s">
        <v>147</v>
      </c>
      <c r="O71" s="109" t="s">
        <v>147</v>
      </c>
      <c r="P71" s="109" t="s">
        <v>196</v>
      </c>
      <c r="Q71" s="109" t="s">
        <v>196</v>
      </c>
    </row>
    <row r="72" spans="1:18" x14ac:dyDescent="0.2">
      <c r="A72" s="113">
        <v>44399.540566296295</v>
      </c>
      <c r="B72" s="109" t="s">
        <v>39</v>
      </c>
      <c r="C72" s="109" t="s">
        <v>37</v>
      </c>
      <c r="D72" s="109" t="s">
        <v>25</v>
      </c>
      <c r="E72" s="109" t="s">
        <v>63</v>
      </c>
      <c r="F72" s="109" t="s">
        <v>104</v>
      </c>
      <c r="G72" s="109" t="s">
        <v>149</v>
      </c>
      <c r="H72" s="109" t="s">
        <v>149</v>
      </c>
      <c r="I72" s="109" t="s">
        <v>149</v>
      </c>
      <c r="J72" s="109" t="s">
        <v>56</v>
      </c>
      <c r="K72" s="109" t="s">
        <v>56</v>
      </c>
      <c r="L72" s="109" t="s">
        <v>149</v>
      </c>
      <c r="M72" s="109" t="s">
        <v>149</v>
      </c>
      <c r="N72" s="109" t="s">
        <v>149</v>
      </c>
      <c r="O72" s="109" t="s">
        <v>147</v>
      </c>
    </row>
    <row r="73" spans="1:18" x14ac:dyDescent="0.2">
      <c r="A73" s="113">
        <v>44399.541230625</v>
      </c>
      <c r="B73" s="109" t="s">
        <v>36</v>
      </c>
      <c r="C73" s="109" t="s">
        <v>38</v>
      </c>
      <c r="D73" s="109" t="s">
        <v>28</v>
      </c>
      <c r="E73" s="109" t="s">
        <v>27</v>
      </c>
      <c r="F73" s="109" t="s">
        <v>27</v>
      </c>
      <c r="G73" s="109" t="s">
        <v>149</v>
      </c>
      <c r="H73" s="109" t="s">
        <v>56</v>
      </c>
      <c r="I73" s="109" t="s">
        <v>56</v>
      </c>
      <c r="J73" s="109" t="s">
        <v>152</v>
      </c>
      <c r="K73" s="109" t="s">
        <v>152</v>
      </c>
      <c r="L73" s="109" t="s">
        <v>148</v>
      </c>
      <c r="M73" s="109" t="s">
        <v>148</v>
      </c>
      <c r="N73" s="109" t="s">
        <v>147</v>
      </c>
      <c r="O73" s="109" t="s">
        <v>147</v>
      </c>
      <c r="P73" s="109" t="s">
        <v>197</v>
      </c>
      <c r="Q73" s="109" t="s">
        <v>150</v>
      </c>
      <c r="R73" s="109" t="s">
        <v>150</v>
      </c>
    </row>
    <row r="74" spans="1:18" x14ac:dyDescent="0.2">
      <c r="A74" s="113">
        <v>44399.550885173609</v>
      </c>
      <c r="B74" s="109" t="s">
        <v>36</v>
      </c>
      <c r="C74" s="109" t="s">
        <v>37</v>
      </c>
      <c r="D74" s="109" t="s">
        <v>28</v>
      </c>
      <c r="E74" s="109" t="s">
        <v>26</v>
      </c>
      <c r="F74" s="109" t="s">
        <v>32</v>
      </c>
      <c r="G74" s="109" t="s">
        <v>149</v>
      </c>
      <c r="H74" s="109" t="s">
        <v>56</v>
      </c>
      <c r="I74" s="109" t="s">
        <v>148</v>
      </c>
      <c r="J74" s="109" t="s">
        <v>148</v>
      </c>
      <c r="K74" s="109" t="s">
        <v>56</v>
      </c>
      <c r="L74" s="109" t="s">
        <v>148</v>
      </c>
      <c r="M74" s="109" t="s">
        <v>148</v>
      </c>
      <c r="N74" s="109" t="s">
        <v>149</v>
      </c>
      <c r="O74" s="109" t="s">
        <v>149</v>
      </c>
      <c r="P74" s="109" t="s">
        <v>161</v>
      </c>
      <c r="Q74" s="109" t="s">
        <v>161</v>
      </c>
      <c r="R74" s="109" t="s">
        <v>161</v>
      </c>
    </row>
    <row r="75" spans="1:18" x14ac:dyDescent="0.2">
      <c r="A75" s="113">
        <v>44399.553537962958</v>
      </c>
      <c r="B75" s="109" t="s">
        <v>36</v>
      </c>
      <c r="C75" s="109" t="s">
        <v>40</v>
      </c>
      <c r="D75" s="109" t="s">
        <v>28</v>
      </c>
      <c r="E75" s="109" t="s">
        <v>112</v>
      </c>
      <c r="F75" s="109" t="s">
        <v>66</v>
      </c>
      <c r="G75" s="109" t="s">
        <v>149</v>
      </c>
      <c r="H75" s="109" t="s">
        <v>149</v>
      </c>
      <c r="I75" s="109" t="s">
        <v>149</v>
      </c>
      <c r="J75" s="109" t="s">
        <v>149</v>
      </c>
      <c r="K75" s="109" t="s">
        <v>149</v>
      </c>
      <c r="L75" s="109" t="s">
        <v>149</v>
      </c>
      <c r="M75" s="109" t="s">
        <v>149</v>
      </c>
      <c r="N75" s="109" t="s">
        <v>149</v>
      </c>
      <c r="O75" s="109" t="s">
        <v>149</v>
      </c>
    </row>
    <row r="76" spans="1:18" x14ac:dyDescent="0.2">
      <c r="A76" s="113">
        <v>44399.596190960649</v>
      </c>
      <c r="B76" s="109" t="s">
        <v>36</v>
      </c>
      <c r="C76" s="109" t="s">
        <v>37</v>
      </c>
      <c r="D76" s="109" t="s">
        <v>28</v>
      </c>
      <c r="E76" s="109" t="s">
        <v>27</v>
      </c>
      <c r="F76" s="109" t="s">
        <v>27</v>
      </c>
      <c r="G76" s="109" t="s">
        <v>149</v>
      </c>
      <c r="H76" s="109" t="s">
        <v>149</v>
      </c>
      <c r="I76" s="109" t="s">
        <v>149</v>
      </c>
      <c r="J76" s="109" t="s">
        <v>56</v>
      </c>
      <c r="K76" s="109" t="s">
        <v>56</v>
      </c>
      <c r="L76" s="109" t="s">
        <v>149</v>
      </c>
      <c r="M76" s="109" t="s">
        <v>149</v>
      </c>
      <c r="N76" s="109" t="s">
        <v>147</v>
      </c>
      <c r="O76" s="109" t="s">
        <v>149</v>
      </c>
      <c r="P76" s="109" t="s">
        <v>161</v>
      </c>
      <c r="Q76" s="109" t="s">
        <v>161</v>
      </c>
      <c r="R76" s="109" t="s">
        <v>161</v>
      </c>
    </row>
    <row r="77" spans="1:18" x14ac:dyDescent="0.2">
      <c r="A77" s="113">
        <v>44399.6222991088</v>
      </c>
      <c r="B77" s="109" t="s">
        <v>36</v>
      </c>
      <c r="C77" s="109" t="s">
        <v>37</v>
      </c>
      <c r="D77" s="109" t="s">
        <v>28</v>
      </c>
      <c r="E77" s="109" t="s">
        <v>26</v>
      </c>
      <c r="F77" s="109" t="s">
        <v>32</v>
      </c>
      <c r="G77" s="109" t="s">
        <v>149</v>
      </c>
      <c r="H77" s="109" t="s">
        <v>56</v>
      </c>
      <c r="I77" s="109" t="s">
        <v>148</v>
      </c>
      <c r="J77" s="109" t="s">
        <v>148</v>
      </c>
      <c r="K77" s="109" t="s">
        <v>56</v>
      </c>
      <c r="L77" s="109" t="s">
        <v>148</v>
      </c>
      <c r="M77" s="109" t="s">
        <v>148</v>
      </c>
      <c r="N77" s="109" t="s">
        <v>149</v>
      </c>
      <c r="O77" s="109" t="s">
        <v>149</v>
      </c>
      <c r="P77" s="109" t="s">
        <v>161</v>
      </c>
      <c r="Q77" s="109" t="s">
        <v>161</v>
      </c>
      <c r="R77" s="109" t="s">
        <v>161</v>
      </c>
    </row>
    <row r="78" spans="1:18" x14ac:dyDescent="0.2">
      <c r="A78" s="113">
        <v>44399.693499247689</v>
      </c>
      <c r="B78" s="109" t="s">
        <v>36</v>
      </c>
      <c r="C78" s="109" t="s">
        <v>37</v>
      </c>
      <c r="D78" s="109" t="s">
        <v>28</v>
      </c>
      <c r="E78" s="109" t="s">
        <v>113</v>
      </c>
      <c r="F78" s="109" t="s">
        <v>27</v>
      </c>
      <c r="G78" s="109" t="s">
        <v>147</v>
      </c>
      <c r="H78" s="109" t="s">
        <v>147</v>
      </c>
      <c r="I78" s="109" t="s">
        <v>147</v>
      </c>
      <c r="J78" s="109" t="s">
        <v>152</v>
      </c>
      <c r="K78" s="109" t="s">
        <v>152</v>
      </c>
      <c r="L78" s="109" t="s">
        <v>148</v>
      </c>
      <c r="M78" s="109" t="s">
        <v>148</v>
      </c>
      <c r="N78" s="109" t="s">
        <v>149</v>
      </c>
      <c r="O78" s="109" t="s">
        <v>148</v>
      </c>
    </row>
    <row r="79" spans="1:18" x14ac:dyDescent="0.2">
      <c r="A79" s="113">
        <v>44399.771369479167</v>
      </c>
      <c r="B79" s="109" t="s">
        <v>36</v>
      </c>
      <c r="C79" s="109" t="s">
        <v>37</v>
      </c>
      <c r="D79" s="109" t="s">
        <v>28</v>
      </c>
      <c r="E79" s="109" t="s">
        <v>26</v>
      </c>
      <c r="F79" s="109" t="s">
        <v>32</v>
      </c>
      <c r="G79" s="109" t="s">
        <v>149</v>
      </c>
      <c r="H79" s="109" t="s">
        <v>56</v>
      </c>
      <c r="I79" s="109" t="s">
        <v>148</v>
      </c>
      <c r="J79" s="109" t="s">
        <v>148</v>
      </c>
      <c r="K79" s="109" t="s">
        <v>56</v>
      </c>
      <c r="L79" s="109" t="s">
        <v>148</v>
      </c>
      <c r="M79" s="109" t="s">
        <v>148</v>
      </c>
      <c r="N79" s="109" t="s">
        <v>149</v>
      </c>
      <c r="O79" s="109" t="s">
        <v>149</v>
      </c>
      <c r="P79" s="109" t="s">
        <v>161</v>
      </c>
      <c r="Q79" s="109" t="s">
        <v>161</v>
      </c>
      <c r="R79" s="109" t="s">
        <v>161</v>
      </c>
    </row>
    <row r="80" spans="1:18" x14ac:dyDescent="0.2">
      <c r="A80" s="113">
        <v>44399.80678752315</v>
      </c>
      <c r="B80" s="109" t="s">
        <v>39</v>
      </c>
      <c r="C80" s="109" t="s">
        <v>40</v>
      </c>
      <c r="D80" s="109" t="s">
        <v>28</v>
      </c>
      <c r="E80" s="109" t="s">
        <v>26</v>
      </c>
      <c r="F80" s="109" t="s">
        <v>111</v>
      </c>
      <c r="G80" s="109" t="s">
        <v>149</v>
      </c>
      <c r="H80" s="109" t="s">
        <v>149</v>
      </c>
      <c r="I80" s="109" t="s">
        <v>148</v>
      </c>
      <c r="J80" s="109" t="s">
        <v>152</v>
      </c>
      <c r="K80" s="109" t="s">
        <v>152</v>
      </c>
      <c r="L80" s="109" t="s">
        <v>148</v>
      </c>
      <c r="M80" s="109" t="s">
        <v>148</v>
      </c>
      <c r="N80" s="109" t="s">
        <v>149</v>
      </c>
      <c r="O80" s="109" t="s">
        <v>149</v>
      </c>
    </row>
    <row r="81" spans="1:18" x14ac:dyDescent="0.2">
      <c r="A81" s="113">
        <v>44399.828346585651</v>
      </c>
      <c r="B81" s="109" t="s">
        <v>39</v>
      </c>
      <c r="C81" s="109" t="s">
        <v>37</v>
      </c>
      <c r="D81" s="109" t="s">
        <v>28</v>
      </c>
      <c r="E81" s="109" t="s">
        <v>114</v>
      </c>
      <c r="F81" s="109" t="s">
        <v>102</v>
      </c>
      <c r="G81" s="109" t="s">
        <v>147</v>
      </c>
      <c r="H81" s="109" t="s">
        <v>149</v>
      </c>
      <c r="I81" s="109" t="s">
        <v>149</v>
      </c>
      <c r="J81" s="109" t="s">
        <v>56</v>
      </c>
      <c r="K81" s="109" t="s">
        <v>56</v>
      </c>
      <c r="L81" s="109" t="s">
        <v>149</v>
      </c>
      <c r="M81" s="109" t="s">
        <v>149</v>
      </c>
      <c r="N81" s="109" t="s">
        <v>149</v>
      </c>
      <c r="O81" s="109" t="s">
        <v>147</v>
      </c>
    </row>
    <row r="82" spans="1:18" x14ac:dyDescent="0.2">
      <c r="A82" s="113">
        <v>44399.849941342589</v>
      </c>
      <c r="B82" s="109" t="s">
        <v>36</v>
      </c>
      <c r="C82" s="109" t="s">
        <v>38</v>
      </c>
      <c r="D82" s="109" t="s">
        <v>25</v>
      </c>
      <c r="E82" s="109" t="s">
        <v>26</v>
      </c>
      <c r="F82" s="109" t="s">
        <v>32</v>
      </c>
      <c r="G82" s="109" t="s">
        <v>149</v>
      </c>
      <c r="H82" s="109" t="s">
        <v>149</v>
      </c>
      <c r="I82" s="109" t="s">
        <v>148</v>
      </c>
      <c r="J82" s="109" t="s">
        <v>56</v>
      </c>
      <c r="K82" s="109" t="s">
        <v>56</v>
      </c>
      <c r="L82" s="109" t="s">
        <v>149</v>
      </c>
      <c r="M82" s="109" t="s">
        <v>149</v>
      </c>
      <c r="N82" s="109" t="s">
        <v>149</v>
      </c>
      <c r="O82" s="109" t="s">
        <v>149</v>
      </c>
      <c r="P82" s="109" t="s">
        <v>198</v>
      </c>
      <c r="Q82" s="109" t="s">
        <v>199</v>
      </c>
    </row>
    <row r="83" spans="1:18" x14ac:dyDescent="0.2">
      <c r="A83" s="113">
        <v>44399.905637743053</v>
      </c>
      <c r="B83" s="109" t="s">
        <v>36</v>
      </c>
      <c r="C83" s="109" t="s">
        <v>40</v>
      </c>
      <c r="D83" s="109" t="s">
        <v>25</v>
      </c>
      <c r="E83" s="109" t="s">
        <v>99</v>
      </c>
      <c r="F83" s="109" t="s">
        <v>115</v>
      </c>
      <c r="G83" s="109" t="s">
        <v>149</v>
      </c>
      <c r="H83" s="109" t="s">
        <v>149</v>
      </c>
      <c r="I83" s="109" t="s">
        <v>149</v>
      </c>
      <c r="J83" s="109" t="s">
        <v>152</v>
      </c>
      <c r="K83" s="109" t="s">
        <v>152</v>
      </c>
      <c r="L83" s="109" t="s">
        <v>148</v>
      </c>
      <c r="M83" s="109" t="s">
        <v>148</v>
      </c>
      <c r="N83" s="109" t="s">
        <v>149</v>
      </c>
      <c r="O83" s="109" t="s">
        <v>149</v>
      </c>
      <c r="P83" s="109" t="s">
        <v>196</v>
      </c>
      <c r="Q83" s="109" t="s">
        <v>196</v>
      </c>
      <c r="R83" s="109" t="s">
        <v>196</v>
      </c>
    </row>
    <row r="84" spans="1:18" x14ac:dyDescent="0.2">
      <c r="A84" s="113">
        <v>44399.946707974537</v>
      </c>
      <c r="B84" s="109" t="s">
        <v>36</v>
      </c>
      <c r="C84" s="109" t="s">
        <v>40</v>
      </c>
      <c r="D84" s="109" t="s">
        <v>25</v>
      </c>
      <c r="E84" s="109" t="s">
        <v>94</v>
      </c>
      <c r="F84" s="109" t="s">
        <v>65</v>
      </c>
      <c r="G84" s="109" t="s">
        <v>149</v>
      </c>
      <c r="H84" s="109" t="s">
        <v>148</v>
      </c>
      <c r="I84" s="109" t="s">
        <v>149</v>
      </c>
      <c r="J84" s="109" t="s">
        <v>148</v>
      </c>
      <c r="K84" s="109" t="s">
        <v>149</v>
      </c>
      <c r="L84" s="109" t="s">
        <v>149</v>
      </c>
      <c r="M84" s="109" t="s">
        <v>149</v>
      </c>
      <c r="N84" s="109" t="s">
        <v>149</v>
      </c>
      <c r="O84" s="109" t="s">
        <v>149</v>
      </c>
    </row>
    <row r="85" spans="1:18" x14ac:dyDescent="0.2">
      <c r="A85" s="113">
        <v>44400.012452326388</v>
      </c>
      <c r="B85" s="109" t="s">
        <v>39</v>
      </c>
      <c r="C85" s="109" t="s">
        <v>37</v>
      </c>
      <c r="D85" s="109" t="s">
        <v>28</v>
      </c>
      <c r="E85" s="109" t="s">
        <v>27</v>
      </c>
      <c r="F85" s="109" t="s">
        <v>105</v>
      </c>
      <c r="G85" s="109" t="s">
        <v>149</v>
      </c>
      <c r="H85" s="109" t="s">
        <v>148</v>
      </c>
      <c r="I85" s="109" t="s">
        <v>148</v>
      </c>
      <c r="J85" s="109" t="s">
        <v>148</v>
      </c>
      <c r="K85" s="109" t="s">
        <v>148</v>
      </c>
      <c r="L85" s="109" t="s">
        <v>149</v>
      </c>
      <c r="M85" s="109" t="s">
        <v>149</v>
      </c>
      <c r="N85" s="109" t="s">
        <v>149</v>
      </c>
      <c r="O85" s="109" t="s">
        <v>149</v>
      </c>
      <c r="P85" s="109" t="s">
        <v>200</v>
      </c>
      <c r="Q85" s="109" t="s">
        <v>201</v>
      </c>
    </row>
    <row r="86" spans="1:18" x14ac:dyDescent="0.2">
      <c r="A86" s="113">
        <v>44400.385481817131</v>
      </c>
      <c r="B86" s="109" t="s">
        <v>36</v>
      </c>
      <c r="C86" s="109" t="s">
        <v>37</v>
      </c>
      <c r="D86" s="109" t="s">
        <v>28</v>
      </c>
      <c r="E86" s="109" t="s">
        <v>116</v>
      </c>
      <c r="F86" s="109" t="s">
        <v>116</v>
      </c>
      <c r="G86" s="109" t="s">
        <v>149</v>
      </c>
      <c r="H86" s="109" t="s">
        <v>148</v>
      </c>
      <c r="I86" s="109" t="s">
        <v>148</v>
      </c>
      <c r="J86" s="109" t="s">
        <v>56</v>
      </c>
      <c r="K86" s="109" t="s">
        <v>152</v>
      </c>
      <c r="L86" s="109" t="s">
        <v>148</v>
      </c>
      <c r="M86" s="109" t="s">
        <v>148</v>
      </c>
      <c r="N86" s="109" t="s">
        <v>148</v>
      </c>
      <c r="O86" s="109" t="s">
        <v>56</v>
      </c>
      <c r="P86" s="109" t="s">
        <v>202</v>
      </c>
      <c r="Q86" s="109" t="s">
        <v>203</v>
      </c>
      <c r="R86" s="109" t="s">
        <v>161</v>
      </c>
    </row>
    <row r="87" spans="1:18" x14ac:dyDescent="0.2">
      <c r="A87" s="113">
        <v>44400.401074328707</v>
      </c>
      <c r="B87" s="109" t="s">
        <v>36</v>
      </c>
      <c r="C87" s="109" t="s">
        <v>38</v>
      </c>
      <c r="D87" s="109" t="s">
        <v>25</v>
      </c>
      <c r="E87" s="109" t="s">
        <v>117</v>
      </c>
      <c r="F87" s="109" t="s">
        <v>70</v>
      </c>
      <c r="G87" s="109" t="s">
        <v>147</v>
      </c>
      <c r="H87" s="109" t="s">
        <v>148</v>
      </c>
      <c r="I87" s="109" t="s">
        <v>147</v>
      </c>
      <c r="J87" s="109" t="s">
        <v>152</v>
      </c>
      <c r="K87" s="109" t="s">
        <v>152</v>
      </c>
      <c r="L87" s="109" t="s">
        <v>148</v>
      </c>
      <c r="M87" s="109" t="s">
        <v>148</v>
      </c>
      <c r="N87" s="109" t="s">
        <v>147</v>
      </c>
      <c r="O87" s="109" t="s">
        <v>148</v>
      </c>
    </row>
    <row r="88" spans="1:18" x14ac:dyDescent="0.2">
      <c r="A88" s="113">
        <v>44400.421616238425</v>
      </c>
      <c r="B88" s="109" t="s">
        <v>39</v>
      </c>
      <c r="C88" s="109" t="s">
        <v>37</v>
      </c>
      <c r="D88" s="109" t="s">
        <v>28</v>
      </c>
      <c r="E88" s="109" t="s">
        <v>26</v>
      </c>
      <c r="F88" s="109" t="s">
        <v>65</v>
      </c>
      <c r="G88" s="109" t="s">
        <v>149</v>
      </c>
      <c r="H88" s="109" t="s">
        <v>149</v>
      </c>
      <c r="I88" s="109" t="s">
        <v>149</v>
      </c>
      <c r="J88" s="109" t="s">
        <v>148</v>
      </c>
      <c r="K88" s="109" t="s">
        <v>148</v>
      </c>
      <c r="L88" s="109" t="s">
        <v>149</v>
      </c>
      <c r="M88" s="109" t="s">
        <v>148</v>
      </c>
      <c r="N88" s="109" t="s">
        <v>148</v>
      </c>
      <c r="O88" s="109" t="s">
        <v>147</v>
      </c>
      <c r="P88" s="109" t="s">
        <v>161</v>
      </c>
      <c r="Q88" s="109" t="s">
        <v>161</v>
      </c>
      <c r="R88" s="109" t="s">
        <v>161</v>
      </c>
    </row>
    <row r="89" spans="1:18" x14ac:dyDescent="0.2">
      <c r="A89" s="113">
        <v>44400.4621653125</v>
      </c>
      <c r="B89" s="109" t="s">
        <v>36</v>
      </c>
      <c r="C89" s="109" t="s">
        <v>37</v>
      </c>
      <c r="D89" s="109" t="s">
        <v>28</v>
      </c>
      <c r="E89" s="109" t="s">
        <v>116</v>
      </c>
      <c r="F89" s="109" t="s">
        <v>27</v>
      </c>
      <c r="G89" s="109" t="s">
        <v>149</v>
      </c>
      <c r="H89" s="109" t="s">
        <v>149</v>
      </c>
      <c r="I89" s="109" t="s">
        <v>147</v>
      </c>
      <c r="J89" s="109" t="s">
        <v>148</v>
      </c>
      <c r="K89" s="109" t="s">
        <v>148</v>
      </c>
      <c r="L89" s="109" t="s">
        <v>149</v>
      </c>
      <c r="M89" s="109" t="s">
        <v>149</v>
      </c>
      <c r="N89" s="109" t="s">
        <v>149</v>
      </c>
      <c r="O89" s="109" t="s">
        <v>149</v>
      </c>
    </row>
    <row r="90" spans="1:18" x14ac:dyDescent="0.2">
      <c r="A90" s="113">
        <v>44400.5195484375</v>
      </c>
      <c r="B90" s="109" t="s">
        <v>36</v>
      </c>
      <c r="C90" s="109" t="s">
        <v>38</v>
      </c>
      <c r="D90" s="109" t="s">
        <v>28</v>
      </c>
      <c r="E90" s="109" t="s">
        <v>26</v>
      </c>
      <c r="F90" s="109" t="s">
        <v>71</v>
      </c>
      <c r="G90" s="109" t="s">
        <v>149</v>
      </c>
      <c r="H90" s="109" t="s">
        <v>148</v>
      </c>
      <c r="I90" s="109" t="s">
        <v>149</v>
      </c>
      <c r="J90" s="109" t="s">
        <v>148</v>
      </c>
      <c r="K90" s="109" t="s">
        <v>149</v>
      </c>
      <c r="L90" s="109" t="s">
        <v>149</v>
      </c>
      <c r="M90" s="109" t="s">
        <v>149</v>
      </c>
      <c r="N90" s="109" t="s">
        <v>149</v>
      </c>
      <c r="O90" s="109" t="s">
        <v>149</v>
      </c>
      <c r="P90" s="109" t="s">
        <v>161</v>
      </c>
      <c r="Q90" s="109" t="s">
        <v>161</v>
      </c>
      <c r="R90" s="109" t="s">
        <v>161</v>
      </c>
    </row>
    <row r="91" spans="1:18" x14ac:dyDescent="0.2">
      <c r="A91" s="113">
        <v>44400.570054212963</v>
      </c>
      <c r="B91" s="109" t="s">
        <v>36</v>
      </c>
      <c r="C91" s="109" t="s">
        <v>40</v>
      </c>
      <c r="D91" s="109" t="s">
        <v>25</v>
      </c>
      <c r="E91" s="109" t="s">
        <v>26</v>
      </c>
      <c r="F91" s="109" t="s">
        <v>66</v>
      </c>
      <c r="G91" s="109" t="s">
        <v>147</v>
      </c>
      <c r="H91" s="109" t="s">
        <v>149</v>
      </c>
      <c r="I91" s="109" t="s">
        <v>148</v>
      </c>
      <c r="J91" s="109" t="s">
        <v>152</v>
      </c>
      <c r="K91" s="109" t="s">
        <v>152</v>
      </c>
      <c r="L91" s="109" t="s">
        <v>149</v>
      </c>
      <c r="M91" s="109" t="s">
        <v>148</v>
      </c>
      <c r="N91" s="109" t="s">
        <v>147</v>
      </c>
      <c r="O91" s="109" t="s">
        <v>149</v>
      </c>
    </row>
    <row r="92" spans="1:18" x14ac:dyDescent="0.2">
      <c r="A92" s="113">
        <v>44400.58289986111</v>
      </c>
      <c r="B92" s="109" t="s">
        <v>36</v>
      </c>
      <c r="C92" s="109" t="s">
        <v>37</v>
      </c>
      <c r="D92" s="109" t="s">
        <v>28</v>
      </c>
      <c r="E92" s="109" t="s">
        <v>27</v>
      </c>
      <c r="F92" s="109" t="s">
        <v>27</v>
      </c>
      <c r="G92" s="109" t="s">
        <v>149</v>
      </c>
      <c r="H92" s="109" t="s">
        <v>149</v>
      </c>
      <c r="I92" s="109" t="s">
        <v>149</v>
      </c>
      <c r="J92" s="109" t="s">
        <v>149</v>
      </c>
      <c r="K92" s="109" t="s">
        <v>149</v>
      </c>
      <c r="L92" s="109" t="s">
        <v>149</v>
      </c>
      <c r="M92" s="109" t="s">
        <v>149</v>
      </c>
      <c r="N92" s="109" t="s">
        <v>148</v>
      </c>
      <c r="O92" s="109" t="s">
        <v>148</v>
      </c>
      <c r="P92" s="109" t="s">
        <v>204</v>
      </c>
    </row>
    <row r="93" spans="1:18" x14ac:dyDescent="0.2">
      <c r="A93" s="113">
        <v>44400.782781273148</v>
      </c>
      <c r="B93" s="109" t="s">
        <v>36</v>
      </c>
      <c r="C93" s="109" t="s">
        <v>38</v>
      </c>
      <c r="D93" s="109" t="s">
        <v>25</v>
      </c>
      <c r="E93" s="109" t="s">
        <v>26</v>
      </c>
      <c r="F93" s="109" t="s">
        <v>70</v>
      </c>
      <c r="G93" s="109" t="s">
        <v>147</v>
      </c>
      <c r="H93" s="109" t="s">
        <v>147</v>
      </c>
      <c r="I93" s="109" t="s">
        <v>147</v>
      </c>
      <c r="J93" s="109" t="s">
        <v>147</v>
      </c>
      <c r="K93" s="109" t="s">
        <v>147</v>
      </c>
      <c r="L93" s="109" t="s">
        <v>147</v>
      </c>
      <c r="M93" s="109" t="s">
        <v>147</v>
      </c>
      <c r="N93" s="109" t="s">
        <v>147</v>
      </c>
      <c r="O93" s="109" t="s">
        <v>147</v>
      </c>
      <c r="P93" s="109" t="s">
        <v>150</v>
      </c>
      <c r="Q93" s="109" t="s">
        <v>205</v>
      </c>
    </row>
    <row r="94" spans="1:18" x14ac:dyDescent="0.2">
      <c r="A94" s="113">
        <v>44400.819235682866</v>
      </c>
      <c r="B94" s="109" t="s">
        <v>36</v>
      </c>
      <c r="C94" s="109" t="s">
        <v>38</v>
      </c>
      <c r="D94" s="109" t="s">
        <v>28</v>
      </c>
      <c r="E94" s="109" t="s">
        <v>27</v>
      </c>
      <c r="F94" s="109" t="s">
        <v>105</v>
      </c>
      <c r="G94" s="109" t="s">
        <v>149</v>
      </c>
      <c r="H94" s="109" t="s">
        <v>149</v>
      </c>
      <c r="I94" s="109" t="s">
        <v>149</v>
      </c>
      <c r="J94" s="109" t="s">
        <v>148</v>
      </c>
      <c r="K94" s="109" t="s">
        <v>148</v>
      </c>
      <c r="L94" s="109" t="s">
        <v>149</v>
      </c>
      <c r="M94" s="109" t="s">
        <v>149</v>
      </c>
      <c r="N94" s="109" t="s">
        <v>147</v>
      </c>
      <c r="O94" s="109" t="s">
        <v>147</v>
      </c>
      <c r="P94" s="109" t="s">
        <v>206</v>
      </c>
    </row>
    <row r="95" spans="1:18" x14ac:dyDescent="0.2">
      <c r="A95" s="113">
        <v>44400.827858495366</v>
      </c>
      <c r="B95" s="109" t="s">
        <v>36</v>
      </c>
      <c r="C95" s="109" t="s">
        <v>37</v>
      </c>
      <c r="D95" s="109" t="s">
        <v>28</v>
      </c>
      <c r="E95" s="109" t="s">
        <v>118</v>
      </c>
      <c r="F95" s="109" t="s">
        <v>93</v>
      </c>
      <c r="G95" s="109" t="s">
        <v>149</v>
      </c>
      <c r="H95" s="109" t="s">
        <v>148</v>
      </c>
      <c r="I95" s="109" t="s">
        <v>148</v>
      </c>
      <c r="J95" s="109" t="s">
        <v>149</v>
      </c>
      <c r="K95" s="109" t="s">
        <v>149</v>
      </c>
      <c r="L95" s="109" t="s">
        <v>149</v>
      </c>
      <c r="M95" s="109" t="s">
        <v>149</v>
      </c>
      <c r="N95" s="109" t="s">
        <v>149</v>
      </c>
      <c r="O95" s="109" t="s">
        <v>149</v>
      </c>
    </row>
    <row r="96" spans="1:18" x14ac:dyDescent="0.2">
      <c r="A96" s="113">
        <v>44400.989468240739</v>
      </c>
      <c r="B96" s="109" t="s">
        <v>39</v>
      </c>
      <c r="C96" s="109" t="s">
        <v>38</v>
      </c>
      <c r="D96" s="109" t="s">
        <v>25</v>
      </c>
      <c r="E96" s="109" t="s">
        <v>63</v>
      </c>
      <c r="F96" s="109" t="s">
        <v>76</v>
      </c>
      <c r="G96" s="109" t="s">
        <v>149</v>
      </c>
      <c r="H96" s="109" t="s">
        <v>149</v>
      </c>
      <c r="I96" s="109" t="s">
        <v>56</v>
      </c>
      <c r="J96" s="109" t="s">
        <v>148</v>
      </c>
      <c r="K96" s="109" t="s">
        <v>148</v>
      </c>
      <c r="L96" s="109" t="s">
        <v>149</v>
      </c>
      <c r="M96" s="109" t="s">
        <v>149</v>
      </c>
      <c r="N96" s="109" t="s">
        <v>147</v>
      </c>
      <c r="O96" s="109" t="s">
        <v>149</v>
      </c>
      <c r="P96" s="109" t="s">
        <v>207</v>
      </c>
    </row>
    <row r="97" spans="1:18" x14ac:dyDescent="0.2">
      <c r="A97" s="113">
        <v>44401.373485358796</v>
      </c>
      <c r="B97" s="109" t="s">
        <v>39</v>
      </c>
      <c r="C97" s="109" t="s">
        <v>37</v>
      </c>
      <c r="D97" s="109" t="s">
        <v>28</v>
      </c>
      <c r="E97" s="109" t="s">
        <v>29</v>
      </c>
      <c r="F97" s="109" t="s">
        <v>119</v>
      </c>
      <c r="G97" s="109" t="s">
        <v>147</v>
      </c>
      <c r="H97" s="109" t="s">
        <v>147</v>
      </c>
      <c r="I97" s="109" t="s">
        <v>147</v>
      </c>
      <c r="J97" s="109" t="s">
        <v>148</v>
      </c>
      <c r="K97" s="109" t="s">
        <v>148</v>
      </c>
      <c r="L97" s="109" t="s">
        <v>147</v>
      </c>
      <c r="M97" s="109" t="s">
        <v>147</v>
      </c>
      <c r="N97" s="109" t="s">
        <v>147</v>
      </c>
      <c r="O97" s="109" t="s">
        <v>149</v>
      </c>
    </row>
    <row r="98" spans="1:18" x14ac:dyDescent="0.2">
      <c r="A98" s="113">
        <v>44401.390846759256</v>
      </c>
      <c r="B98" s="109" t="s">
        <v>36</v>
      </c>
      <c r="C98" s="109" t="s">
        <v>37</v>
      </c>
      <c r="D98" s="109" t="s">
        <v>28</v>
      </c>
      <c r="E98" s="109" t="s">
        <v>26</v>
      </c>
      <c r="F98" s="109" t="s">
        <v>82</v>
      </c>
      <c r="G98" s="109" t="s">
        <v>149</v>
      </c>
      <c r="H98" s="109" t="s">
        <v>149</v>
      </c>
      <c r="I98" s="109" t="s">
        <v>149</v>
      </c>
      <c r="J98" s="109" t="s">
        <v>56</v>
      </c>
      <c r="K98" s="109" t="s">
        <v>56</v>
      </c>
      <c r="L98" s="109" t="s">
        <v>149</v>
      </c>
      <c r="M98" s="109" t="s">
        <v>56</v>
      </c>
      <c r="N98" s="109" t="s">
        <v>147</v>
      </c>
      <c r="O98" s="109" t="s">
        <v>149</v>
      </c>
      <c r="P98" s="109" t="s">
        <v>208</v>
      </c>
      <c r="Q98" s="109" t="s">
        <v>150</v>
      </c>
      <c r="R98" s="109" t="s">
        <v>209</v>
      </c>
    </row>
    <row r="99" spans="1:18" x14ac:dyDescent="0.2">
      <c r="A99" s="113">
        <v>44401.807072916665</v>
      </c>
      <c r="B99" s="109" t="s">
        <v>36</v>
      </c>
      <c r="C99" s="109" t="s">
        <v>40</v>
      </c>
      <c r="D99" s="109" t="s">
        <v>25</v>
      </c>
      <c r="E99" s="109" t="s">
        <v>103</v>
      </c>
      <c r="F99" s="109" t="s">
        <v>64</v>
      </c>
      <c r="G99" s="109" t="s">
        <v>147</v>
      </c>
      <c r="H99" s="109" t="s">
        <v>147</v>
      </c>
      <c r="I99" s="109" t="s">
        <v>147</v>
      </c>
      <c r="J99" s="109" t="s">
        <v>152</v>
      </c>
      <c r="K99" s="109" t="s">
        <v>56</v>
      </c>
      <c r="L99" s="109" t="s">
        <v>148</v>
      </c>
      <c r="M99" s="109" t="s">
        <v>148</v>
      </c>
      <c r="N99" s="109" t="s">
        <v>149</v>
      </c>
      <c r="O99" s="109" t="s">
        <v>147</v>
      </c>
    </row>
    <row r="100" spans="1:18" x14ac:dyDescent="0.2">
      <c r="A100" s="113">
        <v>44401.850878287034</v>
      </c>
      <c r="B100" s="109" t="s">
        <v>36</v>
      </c>
      <c r="C100" s="109" t="s">
        <v>40</v>
      </c>
      <c r="D100" s="109" t="s">
        <v>25</v>
      </c>
      <c r="E100" s="109" t="s">
        <v>26</v>
      </c>
      <c r="F100" s="109" t="s">
        <v>67</v>
      </c>
      <c r="G100" s="109" t="s">
        <v>147</v>
      </c>
      <c r="H100" s="109" t="s">
        <v>147</v>
      </c>
      <c r="I100" s="109" t="s">
        <v>147</v>
      </c>
      <c r="J100" s="109" t="s">
        <v>56</v>
      </c>
      <c r="K100" s="109" t="s">
        <v>56</v>
      </c>
      <c r="L100" s="109" t="s">
        <v>149</v>
      </c>
      <c r="M100" s="109" t="s">
        <v>149</v>
      </c>
      <c r="N100" s="109" t="s">
        <v>149</v>
      </c>
      <c r="O100" s="109" t="s">
        <v>149</v>
      </c>
    </row>
    <row r="101" spans="1:18" x14ac:dyDescent="0.2">
      <c r="A101" s="113">
        <v>44402.464667164357</v>
      </c>
      <c r="B101" s="109" t="s">
        <v>39</v>
      </c>
      <c r="C101" s="109" t="s">
        <v>38</v>
      </c>
      <c r="D101" s="109" t="s">
        <v>25</v>
      </c>
      <c r="E101" s="109" t="s">
        <v>120</v>
      </c>
      <c r="F101" s="109" t="s">
        <v>75</v>
      </c>
      <c r="G101" s="109" t="s">
        <v>149</v>
      </c>
      <c r="H101" s="109" t="s">
        <v>149</v>
      </c>
      <c r="I101" s="109" t="s">
        <v>149</v>
      </c>
      <c r="J101" s="109" t="s">
        <v>56</v>
      </c>
      <c r="K101" s="109" t="s">
        <v>148</v>
      </c>
      <c r="L101" s="109" t="s">
        <v>148</v>
      </c>
      <c r="M101" s="109" t="s">
        <v>148</v>
      </c>
      <c r="N101" s="109" t="s">
        <v>148</v>
      </c>
      <c r="O101" s="109" t="s">
        <v>148</v>
      </c>
    </row>
    <row r="102" spans="1:18" x14ac:dyDescent="0.2">
      <c r="A102" s="113">
        <v>44402.534627766203</v>
      </c>
      <c r="B102" s="109" t="s">
        <v>39</v>
      </c>
      <c r="C102" s="109" t="s">
        <v>37</v>
      </c>
      <c r="D102" s="109" t="s">
        <v>28</v>
      </c>
      <c r="E102" s="109" t="s">
        <v>121</v>
      </c>
      <c r="F102" s="109" t="s">
        <v>122</v>
      </c>
      <c r="G102" s="109" t="s">
        <v>149</v>
      </c>
      <c r="H102" s="109" t="s">
        <v>147</v>
      </c>
      <c r="I102" s="109" t="s">
        <v>148</v>
      </c>
      <c r="J102" s="109" t="s">
        <v>149</v>
      </c>
      <c r="K102" s="109" t="s">
        <v>56</v>
      </c>
      <c r="L102" s="109" t="s">
        <v>148</v>
      </c>
      <c r="M102" s="109" t="s">
        <v>148</v>
      </c>
      <c r="N102" s="109" t="s">
        <v>149</v>
      </c>
      <c r="O102" s="109" t="s">
        <v>149</v>
      </c>
      <c r="P102" s="109" t="s">
        <v>210</v>
      </c>
      <c r="Q102" s="109" t="s">
        <v>211</v>
      </c>
      <c r="R102" s="109" t="s">
        <v>212</v>
      </c>
    </row>
    <row r="103" spans="1:18" x14ac:dyDescent="0.2">
      <c r="A103" s="113">
        <v>44403.554172951393</v>
      </c>
      <c r="B103" s="109" t="s">
        <v>36</v>
      </c>
      <c r="C103" s="109" t="s">
        <v>40</v>
      </c>
      <c r="D103" s="109" t="s">
        <v>28</v>
      </c>
      <c r="E103" s="109" t="s">
        <v>123</v>
      </c>
      <c r="F103" s="109" t="s">
        <v>124</v>
      </c>
      <c r="G103" s="109" t="s">
        <v>147</v>
      </c>
      <c r="H103" s="109" t="s">
        <v>147</v>
      </c>
      <c r="I103" s="109" t="s">
        <v>147</v>
      </c>
      <c r="J103" s="109" t="s">
        <v>148</v>
      </c>
      <c r="K103" s="109" t="s">
        <v>148</v>
      </c>
      <c r="L103" s="109" t="s">
        <v>149</v>
      </c>
      <c r="M103" s="109" t="s">
        <v>149</v>
      </c>
      <c r="N103" s="109" t="s">
        <v>149</v>
      </c>
      <c r="O103" s="109" t="s">
        <v>149</v>
      </c>
      <c r="P103" s="109" t="s">
        <v>213</v>
      </c>
      <c r="Q103" s="109" t="s">
        <v>214</v>
      </c>
      <c r="R103" s="109" t="s">
        <v>161</v>
      </c>
    </row>
    <row r="104" spans="1:18" x14ac:dyDescent="0.2">
      <c r="A104" s="113">
        <v>44403.771482303244</v>
      </c>
      <c r="B104" s="109" t="s">
        <v>36</v>
      </c>
      <c r="C104" s="109" t="s">
        <v>40</v>
      </c>
      <c r="D104" s="109" t="s">
        <v>25</v>
      </c>
      <c r="E104" s="109" t="s">
        <v>26</v>
      </c>
      <c r="F104" s="109" t="s">
        <v>71</v>
      </c>
      <c r="G104" s="109" t="s">
        <v>147</v>
      </c>
      <c r="H104" s="109" t="s">
        <v>148</v>
      </c>
      <c r="I104" s="109" t="s">
        <v>148</v>
      </c>
      <c r="J104" s="109" t="s">
        <v>152</v>
      </c>
      <c r="K104" s="109" t="s">
        <v>152</v>
      </c>
      <c r="L104" s="109" t="s">
        <v>148</v>
      </c>
      <c r="M104" s="109" t="s">
        <v>148</v>
      </c>
      <c r="N104" s="109" t="s">
        <v>56</v>
      </c>
      <c r="O104" s="109" t="s">
        <v>149</v>
      </c>
      <c r="P104" s="109" t="s">
        <v>215</v>
      </c>
      <c r="Q104" s="109" t="s">
        <v>216</v>
      </c>
      <c r="R104" s="109" t="s">
        <v>217</v>
      </c>
    </row>
    <row r="105" spans="1:18" x14ac:dyDescent="0.2">
      <c r="A105" s="113">
        <v>44406.360954965276</v>
      </c>
      <c r="B105" s="109" t="s">
        <v>39</v>
      </c>
      <c r="C105" s="109" t="s">
        <v>40</v>
      </c>
      <c r="D105" s="109" t="s">
        <v>25</v>
      </c>
      <c r="E105" s="109" t="s">
        <v>29</v>
      </c>
      <c r="F105" s="109" t="s">
        <v>33</v>
      </c>
      <c r="G105" s="109" t="s">
        <v>149</v>
      </c>
      <c r="H105" s="109" t="s">
        <v>149</v>
      </c>
      <c r="I105" s="109" t="s">
        <v>149</v>
      </c>
      <c r="J105" s="109" t="s">
        <v>56</v>
      </c>
      <c r="K105" s="109" t="s">
        <v>149</v>
      </c>
      <c r="L105" s="109" t="s">
        <v>149</v>
      </c>
      <c r="M105" s="109" t="s">
        <v>149</v>
      </c>
      <c r="N105" s="109" t="s">
        <v>148</v>
      </c>
      <c r="O105" s="109" t="s">
        <v>149</v>
      </c>
      <c r="P105" s="109" t="s">
        <v>150</v>
      </c>
      <c r="Q105" s="109" t="s">
        <v>218</v>
      </c>
    </row>
    <row r="106" spans="1:18" x14ac:dyDescent="0.2">
      <c r="A106" s="113">
        <v>44406.373034398144</v>
      </c>
      <c r="B106" s="109" t="s">
        <v>39</v>
      </c>
      <c r="C106" s="109" t="s">
        <v>38</v>
      </c>
      <c r="D106" s="109" t="s">
        <v>25</v>
      </c>
      <c r="E106" s="109" t="s">
        <v>125</v>
      </c>
      <c r="F106" s="109" t="s">
        <v>126</v>
      </c>
      <c r="G106" s="109" t="s">
        <v>147</v>
      </c>
      <c r="H106" s="109" t="s">
        <v>149</v>
      </c>
      <c r="I106" s="109" t="s">
        <v>149</v>
      </c>
      <c r="J106" s="109" t="s">
        <v>148</v>
      </c>
      <c r="K106" s="109" t="s">
        <v>149</v>
      </c>
      <c r="L106" s="109" t="s">
        <v>149</v>
      </c>
      <c r="M106" s="109" t="s">
        <v>149</v>
      </c>
      <c r="N106" s="109" t="s">
        <v>147</v>
      </c>
      <c r="O106" s="109" t="s">
        <v>149</v>
      </c>
    </row>
    <row r="107" spans="1:18" x14ac:dyDescent="0.2">
      <c r="A107" s="113">
        <v>44406.69591761574</v>
      </c>
      <c r="B107" s="109" t="s">
        <v>36</v>
      </c>
      <c r="C107" s="109" t="s">
        <v>40</v>
      </c>
      <c r="D107" s="109" t="s">
        <v>25</v>
      </c>
      <c r="E107" s="109" t="s">
        <v>94</v>
      </c>
      <c r="F107" s="109" t="s">
        <v>95</v>
      </c>
      <c r="G107" s="109" t="s">
        <v>149</v>
      </c>
      <c r="H107" s="109" t="s">
        <v>149</v>
      </c>
      <c r="I107" s="109" t="s">
        <v>149</v>
      </c>
      <c r="J107" s="109" t="s">
        <v>152</v>
      </c>
      <c r="K107" s="109" t="s">
        <v>152</v>
      </c>
      <c r="L107" s="109" t="s">
        <v>148</v>
      </c>
      <c r="M107" s="109" t="s">
        <v>148</v>
      </c>
      <c r="N107" s="109" t="s">
        <v>147</v>
      </c>
      <c r="O107" s="109" t="s">
        <v>149</v>
      </c>
      <c r="R107" s="109" t="s">
        <v>219</v>
      </c>
    </row>
    <row r="108" spans="1:18" x14ac:dyDescent="0.2">
      <c r="A108" s="113">
        <v>44408.935790115742</v>
      </c>
      <c r="B108" s="109" t="s">
        <v>39</v>
      </c>
      <c r="C108" s="109" t="s">
        <v>38</v>
      </c>
      <c r="D108" s="109" t="s">
        <v>28</v>
      </c>
      <c r="E108" s="109" t="s">
        <v>26</v>
      </c>
      <c r="F108" s="109" t="s">
        <v>71</v>
      </c>
      <c r="G108" s="109" t="s">
        <v>149</v>
      </c>
      <c r="H108" s="109" t="s">
        <v>149</v>
      </c>
      <c r="I108" s="109" t="s">
        <v>149</v>
      </c>
      <c r="J108" s="109" t="s">
        <v>147</v>
      </c>
      <c r="K108" s="109" t="s">
        <v>149</v>
      </c>
      <c r="L108" s="109" t="s">
        <v>149</v>
      </c>
      <c r="M108" s="109" t="s">
        <v>149</v>
      </c>
      <c r="N108" s="109" t="s">
        <v>147</v>
      </c>
      <c r="O108" s="109" t="s">
        <v>149</v>
      </c>
      <c r="P108" s="109" t="s">
        <v>161</v>
      </c>
      <c r="Q108" s="109" t="s">
        <v>161</v>
      </c>
      <c r="R108" s="109" t="s">
        <v>161</v>
      </c>
    </row>
    <row r="109" spans="1:18" x14ac:dyDescent="0.2">
      <c r="A109" s="113">
        <v>44409.925227222222</v>
      </c>
      <c r="B109" s="109" t="s">
        <v>36</v>
      </c>
      <c r="C109" s="109" t="s">
        <v>37</v>
      </c>
      <c r="D109" s="109" t="s">
        <v>25</v>
      </c>
      <c r="E109" s="109" t="s">
        <v>26</v>
      </c>
      <c r="F109" s="109" t="s">
        <v>127</v>
      </c>
      <c r="G109" s="109" t="s">
        <v>147</v>
      </c>
      <c r="H109" s="109" t="s">
        <v>147</v>
      </c>
      <c r="I109" s="109" t="s">
        <v>147</v>
      </c>
      <c r="J109" s="109" t="s">
        <v>152</v>
      </c>
      <c r="K109" s="109" t="s">
        <v>56</v>
      </c>
      <c r="L109" s="109" t="s">
        <v>147</v>
      </c>
      <c r="M109" s="109" t="s">
        <v>147</v>
      </c>
      <c r="N109" s="109" t="s">
        <v>147</v>
      </c>
      <c r="O109" s="109" t="s">
        <v>147</v>
      </c>
    </row>
    <row r="110" spans="1:18" x14ac:dyDescent="0.2">
      <c r="A110" s="113">
        <v>44410.353283414355</v>
      </c>
      <c r="B110" s="109" t="s">
        <v>39</v>
      </c>
      <c r="C110" s="109" t="s">
        <v>38</v>
      </c>
      <c r="D110" s="109" t="s">
        <v>25</v>
      </c>
      <c r="E110" s="109" t="s">
        <v>26</v>
      </c>
      <c r="F110" s="109" t="s">
        <v>128</v>
      </c>
      <c r="G110" s="109" t="s">
        <v>148</v>
      </c>
      <c r="H110" s="109" t="s">
        <v>147</v>
      </c>
      <c r="I110" s="109" t="s">
        <v>149</v>
      </c>
      <c r="J110" s="109" t="s">
        <v>149</v>
      </c>
      <c r="K110" s="109" t="s">
        <v>147</v>
      </c>
      <c r="L110" s="109" t="s">
        <v>56</v>
      </c>
      <c r="M110" s="109" t="s">
        <v>147</v>
      </c>
      <c r="N110" s="109" t="s">
        <v>147</v>
      </c>
      <c r="O110" s="109" t="s">
        <v>149</v>
      </c>
    </row>
    <row r="111" spans="1:18" x14ac:dyDescent="0.2">
      <c r="A111" s="113">
        <v>44410.473260162034</v>
      </c>
      <c r="B111" s="109" t="s">
        <v>36</v>
      </c>
      <c r="C111" s="109" t="s">
        <v>38</v>
      </c>
      <c r="D111" s="109" t="s">
        <v>25</v>
      </c>
      <c r="E111" s="109" t="s">
        <v>27</v>
      </c>
      <c r="F111" s="109" t="s">
        <v>27</v>
      </c>
      <c r="G111" s="109" t="s">
        <v>149</v>
      </c>
      <c r="H111" s="109" t="s">
        <v>149</v>
      </c>
      <c r="I111" s="109" t="s">
        <v>149</v>
      </c>
      <c r="J111" s="109" t="s">
        <v>148</v>
      </c>
      <c r="K111" s="109" t="s">
        <v>148</v>
      </c>
      <c r="L111" s="109" t="s">
        <v>149</v>
      </c>
      <c r="M111" s="109" t="s">
        <v>149</v>
      </c>
      <c r="N111" s="109" t="s">
        <v>149</v>
      </c>
      <c r="O111" s="109" t="s">
        <v>149</v>
      </c>
    </row>
    <row r="112" spans="1:18" x14ac:dyDescent="0.2">
      <c r="A112" s="113">
        <v>44412.566502048612</v>
      </c>
      <c r="B112" s="109" t="s">
        <v>36</v>
      </c>
      <c r="C112" s="109" t="s">
        <v>40</v>
      </c>
      <c r="D112" s="109" t="s">
        <v>28</v>
      </c>
      <c r="E112" s="109" t="s">
        <v>63</v>
      </c>
      <c r="F112" s="109" t="s">
        <v>110</v>
      </c>
      <c r="G112" s="109" t="s">
        <v>147</v>
      </c>
      <c r="H112" s="109" t="s">
        <v>147</v>
      </c>
      <c r="I112" s="109" t="s">
        <v>147</v>
      </c>
      <c r="J112" s="109" t="s">
        <v>56</v>
      </c>
      <c r="K112" s="109" t="s">
        <v>56</v>
      </c>
      <c r="L112" s="109" t="s">
        <v>149</v>
      </c>
      <c r="M112" s="109" t="s">
        <v>149</v>
      </c>
      <c r="N112" s="109" t="s">
        <v>147</v>
      </c>
      <c r="O112" s="109" t="s">
        <v>149</v>
      </c>
      <c r="P112" s="109" t="s">
        <v>220</v>
      </c>
      <c r="Q112" s="109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opLeftCell="D10" zoomScale="112" zoomScaleNormal="112" workbookViewId="0">
      <selection activeCell="J113" sqref="J113"/>
    </sheetView>
  </sheetViews>
  <sheetFormatPr defaultColWidth="15" defaultRowHeight="21" x14ac:dyDescent="0.35"/>
  <cols>
    <col min="1" max="1" width="4.375" style="8" bestFit="1" customWidth="1"/>
    <col min="2" max="2" width="36" style="8" bestFit="1" customWidth="1"/>
    <col min="3" max="3" width="7.375" style="8" bestFit="1" customWidth="1"/>
    <col min="4" max="4" width="27.875" style="8" bestFit="1" customWidth="1"/>
    <col min="5" max="5" width="35.625" style="8" bestFit="1" customWidth="1"/>
    <col min="6" max="6" width="35.75" style="8" bestFit="1" customWidth="1"/>
    <col min="7" max="8" width="5.125" style="43" bestFit="1" customWidth="1"/>
    <col min="9" max="9" width="5.625" style="43" bestFit="1" customWidth="1"/>
    <col min="10" max="10" width="6.25" style="9" customWidth="1"/>
    <col min="11" max="11" width="6.25" style="9" bestFit="1" customWidth="1"/>
    <col min="12" max="13" width="6.25" style="47" bestFit="1" customWidth="1"/>
    <col min="14" max="14" width="6.25" style="29" bestFit="1" customWidth="1"/>
    <col min="15" max="15" width="6.875" style="29" bestFit="1" customWidth="1"/>
    <col min="16" max="16" width="5" style="8" bestFit="1" customWidth="1"/>
    <col min="17" max="16384" width="15" style="8"/>
  </cols>
  <sheetData>
    <row r="1" spans="1:30" s="94" customFormat="1" ht="24.75" customHeight="1" x14ac:dyDescent="0.2">
      <c r="A1" s="94" t="s">
        <v>14</v>
      </c>
      <c r="B1" s="94" t="s">
        <v>34</v>
      </c>
      <c r="C1" s="94" t="s">
        <v>35</v>
      </c>
      <c r="D1" s="94" t="s">
        <v>2</v>
      </c>
      <c r="E1" s="94" t="s">
        <v>0</v>
      </c>
      <c r="F1" s="94" t="s">
        <v>24</v>
      </c>
      <c r="G1" s="114">
        <v>1</v>
      </c>
      <c r="H1" s="114">
        <v>2</v>
      </c>
      <c r="I1" s="114">
        <v>3</v>
      </c>
      <c r="J1" s="122">
        <v>4</v>
      </c>
      <c r="K1" s="122">
        <v>5</v>
      </c>
      <c r="L1" s="118">
        <v>6</v>
      </c>
      <c r="M1" s="118">
        <v>7</v>
      </c>
      <c r="N1" s="126">
        <v>8</v>
      </c>
      <c r="O1" s="126">
        <v>9</v>
      </c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s="92" customFormat="1" ht="21.75" x14ac:dyDescent="0.5">
      <c r="A2" s="91">
        <v>1</v>
      </c>
      <c r="B2" s="93" t="s">
        <v>36</v>
      </c>
      <c r="C2" s="93" t="s">
        <v>40</v>
      </c>
      <c r="D2" s="93" t="s">
        <v>28</v>
      </c>
      <c r="E2" s="93" t="s">
        <v>27</v>
      </c>
      <c r="F2" s="93" t="s">
        <v>27</v>
      </c>
      <c r="G2" s="115">
        <v>5</v>
      </c>
      <c r="H2" s="115">
        <v>5</v>
      </c>
      <c r="I2" s="115">
        <v>5</v>
      </c>
      <c r="J2" s="123">
        <v>3</v>
      </c>
      <c r="K2" s="123">
        <v>3</v>
      </c>
      <c r="L2" s="119">
        <v>5</v>
      </c>
      <c r="M2" s="119">
        <v>5</v>
      </c>
      <c r="N2" s="127">
        <v>5</v>
      </c>
      <c r="O2" s="127">
        <v>5</v>
      </c>
    </row>
    <row r="3" spans="1:30" s="92" customFormat="1" ht="21.75" x14ac:dyDescent="0.5">
      <c r="A3" s="91">
        <v>2</v>
      </c>
      <c r="B3" s="93" t="s">
        <v>36</v>
      </c>
      <c r="C3" s="93" t="s">
        <v>37</v>
      </c>
      <c r="D3" s="93" t="s">
        <v>28</v>
      </c>
      <c r="E3" s="93" t="s">
        <v>26</v>
      </c>
      <c r="F3" s="93" t="s">
        <v>71</v>
      </c>
      <c r="G3" s="115">
        <v>5</v>
      </c>
      <c r="H3" s="115">
        <v>3</v>
      </c>
      <c r="I3" s="115">
        <v>4</v>
      </c>
      <c r="J3" s="123">
        <v>2</v>
      </c>
      <c r="K3" s="123">
        <v>2</v>
      </c>
      <c r="L3" s="119">
        <v>4</v>
      </c>
      <c r="M3" s="119">
        <v>4</v>
      </c>
      <c r="N3" s="127">
        <v>4</v>
      </c>
      <c r="O3" s="127">
        <v>5</v>
      </c>
    </row>
    <row r="4" spans="1:30" s="92" customFormat="1" ht="21.75" x14ac:dyDescent="0.5">
      <c r="A4" s="91">
        <v>3</v>
      </c>
      <c r="B4" s="93" t="s">
        <v>36</v>
      </c>
      <c r="C4" s="93" t="s">
        <v>37</v>
      </c>
      <c r="D4" s="93" t="s">
        <v>28</v>
      </c>
      <c r="E4" s="93" t="s">
        <v>27</v>
      </c>
      <c r="F4" s="93" t="s">
        <v>27</v>
      </c>
      <c r="G4" s="115">
        <v>5</v>
      </c>
      <c r="H4" s="115">
        <v>4</v>
      </c>
      <c r="I4" s="115">
        <v>4</v>
      </c>
      <c r="J4" s="123">
        <v>2</v>
      </c>
      <c r="K4" s="123">
        <v>2</v>
      </c>
      <c r="L4" s="119">
        <v>4</v>
      </c>
      <c r="M4" s="119">
        <v>4</v>
      </c>
      <c r="N4" s="127">
        <v>4</v>
      </c>
      <c r="O4" s="127">
        <v>4</v>
      </c>
    </row>
    <row r="5" spans="1:30" s="92" customFormat="1" ht="21.75" x14ac:dyDescent="0.5">
      <c r="A5" s="91">
        <v>4</v>
      </c>
      <c r="B5" s="93" t="s">
        <v>36</v>
      </c>
      <c r="C5" s="93" t="s">
        <v>40</v>
      </c>
      <c r="D5" s="93" t="s">
        <v>25</v>
      </c>
      <c r="E5" s="93" t="s">
        <v>26</v>
      </c>
      <c r="F5" s="93" t="s">
        <v>32</v>
      </c>
      <c r="G5" s="115">
        <v>5</v>
      </c>
      <c r="H5" s="115">
        <v>5</v>
      </c>
      <c r="I5" s="115">
        <v>5</v>
      </c>
      <c r="J5" s="123">
        <v>2</v>
      </c>
      <c r="K5" s="123">
        <v>4</v>
      </c>
      <c r="L5" s="119">
        <v>4</v>
      </c>
      <c r="M5" s="119">
        <v>4</v>
      </c>
      <c r="N5" s="127">
        <v>5</v>
      </c>
      <c r="O5" s="127">
        <v>4</v>
      </c>
    </row>
    <row r="6" spans="1:30" s="92" customFormat="1" ht="21.75" x14ac:dyDescent="0.5">
      <c r="A6" s="91">
        <v>5</v>
      </c>
      <c r="B6" s="93" t="s">
        <v>39</v>
      </c>
      <c r="C6" s="93" t="s">
        <v>38</v>
      </c>
      <c r="D6" s="93" t="s">
        <v>25</v>
      </c>
      <c r="E6" s="93" t="s">
        <v>27</v>
      </c>
      <c r="F6" s="93" t="s">
        <v>27</v>
      </c>
      <c r="G6" s="115">
        <v>4</v>
      </c>
      <c r="H6" s="115">
        <v>4</v>
      </c>
      <c r="I6" s="115">
        <v>4</v>
      </c>
      <c r="J6" s="123">
        <v>3</v>
      </c>
      <c r="K6" s="123">
        <v>3</v>
      </c>
      <c r="L6" s="119">
        <v>4</v>
      </c>
      <c r="M6" s="119">
        <v>4</v>
      </c>
      <c r="N6" s="127">
        <v>4</v>
      </c>
      <c r="O6" s="127">
        <v>3</v>
      </c>
    </row>
    <row r="7" spans="1:30" s="92" customFormat="1" ht="21.75" x14ac:dyDescent="0.5">
      <c r="A7" s="91">
        <v>6</v>
      </c>
      <c r="B7" s="93" t="s">
        <v>39</v>
      </c>
      <c r="C7" s="93" t="s">
        <v>38</v>
      </c>
      <c r="D7" s="93" t="s">
        <v>25</v>
      </c>
      <c r="E7" s="93" t="s">
        <v>26</v>
      </c>
      <c r="F7" s="93" t="s">
        <v>70</v>
      </c>
      <c r="G7" s="115">
        <v>4</v>
      </c>
      <c r="H7" s="115">
        <v>4</v>
      </c>
      <c r="I7" s="115">
        <v>3</v>
      </c>
      <c r="J7" s="123">
        <v>4</v>
      </c>
      <c r="K7" s="123">
        <v>4</v>
      </c>
      <c r="L7" s="119">
        <v>4</v>
      </c>
      <c r="M7" s="119">
        <v>4</v>
      </c>
      <c r="N7" s="127">
        <v>4</v>
      </c>
      <c r="O7" s="127">
        <v>4</v>
      </c>
    </row>
    <row r="8" spans="1:30" s="92" customFormat="1" ht="21.75" x14ac:dyDescent="0.5">
      <c r="A8" s="91">
        <v>7</v>
      </c>
      <c r="B8" s="93" t="s">
        <v>39</v>
      </c>
      <c r="C8" s="93" t="s">
        <v>37</v>
      </c>
      <c r="D8" s="93" t="s">
        <v>28</v>
      </c>
      <c r="E8" s="93" t="s">
        <v>72</v>
      </c>
      <c r="F8" s="93" t="s">
        <v>62</v>
      </c>
      <c r="G8" s="115">
        <v>4</v>
      </c>
      <c r="H8" s="115">
        <v>4</v>
      </c>
      <c r="I8" s="115">
        <v>4</v>
      </c>
      <c r="J8" s="123">
        <v>3</v>
      </c>
      <c r="K8" s="123">
        <v>3</v>
      </c>
      <c r="L8" s="119">
        <v>4</v>
      </c>
      <c r="M8" s="119">
        <v>4</v>
      </c>
      <c r="N8" s="127">
        <v>4</v>
      </c>
      <c r="O8" s="127">
        <v>4</v>
      </c>
    </row>
    <row r="9" spans="1:30" s="92" customFormat="1" ht="21.75" x14ac:dyDescent="0.5">
      <c r="A9" s="91">
        <v>8</v>
      </c>
      <c r="B9" s="93" t="s">
        <v>36</v>
      </c>
      <c r="C9" s="93" t="s">
        <v>37</v>
      </c>
      <c r="D9" s="93" t="s">
        <v>28</v>
      </c>
      <c r="E9" s="93" t="s">
        <v>63</v>
      </c>
      <c r="F9" s="93" t="s">
        <v>64</v>
      </c>
      <c r="G9" s="115">
        <v>5</v>
      </c>
      <c r="H9" s="115">
        <v>5</v>
      </c>
      <c r="I9" s="115">
        <v>5</v>
      </c>
      <c r="J9" s="123">
        <v>1</v>
      </c>
      <c r="K9" s="123">
        <v>1</v>
      </c>
      <c r="L9" s="119">
        <v>3</v>
      </c>
      <c r="M9" s="119">
        <v>3</v>
      </c>
      <c r="N9" s="127">
        <v>5</v>
      </c>
      <c r="O9" s="127">
        <v>5</v>
      </c>
    </row>
    <row r="10" spans="1:30" s="92" customFormat="1" ht="21.75" x14ac:dyDescent="0.5">
      <c r="A10" s="91">
        <v>9</v>
      </c>
      <c r="B10" s="93" t="s">
        <v>36</v>
      </c>
      <c r="C10" s="93" t="s">
        <v>37</v>
      </c>
      <c r="D10" s="93" t="s">
        <v>28</v>
      </c>
      <c r="E10" s="93" t="s">
        <v>26</v>
      </c>
      <c r="F10" s="93" t="s">
        <v>65</v>
      </c>
      <c r="G10" s="115">
        <v>5</v>
      </c>
      <c r="H10" s="115">
        <v>3</v>
      </c>
      <c r="I10" s="115">
        <v>4</v>
      </c>
      <c r="J10" s="123">
        <v>1</v>
      </c>
      <c r="K10" s="123">
        <v>1</v>
      </c>
      <c r="L10" s="119">
        <v>3</v>
      </c>
      <c r="M10" s="119">
        <v>3</v>
      </c>
      <c r="N10" s="127">
        <v>5</v>
      </c>
      <c r="O10" s="127">
        <v>5</v>
      </c>
    </row>
    <row r="11" spans="1:30" s="92" customFormat="1" ht="21.75" x14ac:dyDescent="0.5">
      <c r="A11" s="91">
        <v>10</v>
      </c>
      <c r="B11" s="93" t="s">
        <v>36</v>
      </c>
      <c r="C11" s="93" t="s">
        <v>37</v>
      </c>
      <c r="D11" s="93" t="s">
        <v>28</v>
      </c>
      <c r="E11" s="93" t="s">
        <v>26</v>
      </c>
      <c r="F11" s="93" t="s">
        <v>71</v>
      </c>
      <c r="G11" s="115">
        <v>4</v>
      </c>
      <c r="H11" s="115">
        <v>3</v>
      </c>
      <c r="I11" s="115">
        <v>5</v>
      </c>
      <c r="J11" s="123">
        <v>1</v>
      </c>
      <c r="K11" s="123">
        <v>3</v>
      </c>
      <c r="L11" s="119">
        <v>4</v>
      </c>
      <c r="M11" s="119">
        <v>3</v>
      </c>
      <c r="N11" s="127">
        <v>5</v>
      </c>
      <c r="O11" s="127">
        <v>5</v>
      </c>
    </row>
    <row r="12" spans="1:30" s="92" customFormat="1" ht="21.75" x14ac:dyDescent="0.5">
      <c r="A12" s="91">
        <v>11</v>
      </c>
      <c r="B12" s="93" t="s">
        <v>39</v>
      </c>
      <c r="C12" s="93" t="s">
        <v>40</v>
      </c>
      <c r="D12" s="93" t="s">
        <v>28</v>
      </c>
      <c r="E12" s="93" t="s">
        <v>26</v>
      </c>
      <c r="F12" s="93" t="s">
        <v>67</v>
      </c>
      <c r="G12" s="115">
        <v>5</v>
      </c>
      <c r="H12" s="115">
        <v>5</v>
      </c>
      <c r="I12" s="115">
        <v>5</v>
      </c>
      <c r="J12" s="123">
        <v>5</v>
      </c>
      <c r="K12" s="123">
        <v>2</v>
      </c>
      <c r="L12" s="119">
        <v>4</v>
      </c>
      <c r="M12" s="119">
        <v>4</v>
      </c>
      <c r="N12" s="127">
        <v>5</v>
      </c>
      <c r="O12" s="127">
        <v>5</v>
      </c>
    </row>
    <row r="13" spans="1:30" s="92" customFormat="1" ht="21.75" x14ac:dyDescent="0.5">
      <c r="A13" s="91">
        <v>12</v>
      </c>
      <c r="B13" s="93" t="s">
        <v>36</v>
      </c>
      <c r="C13" s="93" t="s">
        <v>40</v>
      </c>
      <c r="D13" s="93" t="s">
        <v>28</v>
      </c>
      <c r="E13" s="93" t="s">
        <v>68</v>
      </c>
      <c r="F13" s="93" t="s">
        <v>32</v>
      </c>
      <c r="G13" s="115">
        <v>4</v>
      </c>
      <c r="H13" s="115">
        <v>4</v>
      </c>
      <c r="I13" s="115">
        <v>4</v>
      </c>
      <c r="J13" s="123">
        <v>2</v>
      </c>
      <c r="K13" s="123">
        <v>2</v>
      </c>
      <c r="L13" s="119">
        <v>4</v>
      </c>
      <c r="M13" s="119">
        <v>4</v>
      </c>
      <c r="N13" s="127">
        <v>4</v>
      </c>
      <c r="O13" s="127">
        <v>4</v>
      </c>
    </row>
    <row r="14" spans="1:30" s="92" customFormat="1" ht="21.75" x14ac:dyDescent="0.5">
      <c r="A14" s="91">
        <v>13</v>
      </c>
      <c r="B14" s="93" t="s">
        <v>36</v>
      </c>
      <c r="C14" s="93" t="s">
        <v>38</v>
      </c>
      <c r="D14" s="93" t="s">
        <v>25</v>
      </c>
      <c r="E14" s="93" t="s">
        <v>26</v>
      </c>
      <c r="F14" s="93" t="s">
        <v>70</v>
      </c>
      <c r="G14" s="115">
        <v>4</v>
      </c>
      <c r="H14" s="115">
        <v>3</v>
      </c>
      <c r="I14" s="115">
        <v>3</v>
      </c>
      <c r="J14" s="123">
        <v>1</v>
      </c>
      <c r="K14" s="123">
        <v>3</v>
      </c>
      <c r="L14" s="119">
        <v>3</v>
      </c>
      <c r="M14" s="119">
        <v>3</v>
      </c>
      <c r="N14" s="127">
        <v>5</v>
      </c>
      <c r="O14" s="127">
        <v>3</v>
      </c>
    </row>
    <row r="15" spans="1:30" s="92" customFormat="1" ht="21.75" x14ac:dyDescent="0.5">
      <c r="A15" s="91">
        <v>14</v>
      </c>
      <c r="B15" s="93" t="s">
        <v>36</v>
      </c>
      <c r="C15" s="93" t="s">
        <v>40</v>
      </c>
      <c r="D15" s="93" t="s">
        <v>25</v>
      </c>
      <c r="E15" s="93" t="s">
        <v>26</v>
      </c>
      <c r="F15" s="93" t="s">
        <v>71</v>
      </c>
      <c r="G15" s="115">
        <v>5</v>
      </c>
      <c r="H15" s="115">
        <v>5</v>
      </c>
      <c r="I15" s="115">
        <v>5</v>
      </c>
      <c r="J15" s="123">
        <v>1</v>
      </c>
      <c r="K15" s="123">
        <v>1</v>
      </c>
      <c r="L15" s="119">
        <v>4</v>
      </c>
      <c r="M15" s="119">
        <v>4</v>
      </c>
      <c r="N15" s="127">
        <v>5</v>
      </c>
      <c r="O15" s="127">
        <v>5</v>
      </c>
    </row>
    <row r="16" spans="1:30" s="92" customFormat="1" ht="21.75" x14ac:dyDescent="0.5">
      <c r="A16" s="91">
        <v>15</v>
      </c>
      <c r="B16" s="93" t="s">
        <v>36</v>
      </c>
      <c r="C16" s="93" t="s">
        <v>40</v>
      </c>
      <c r="D16" s="93" t="s">
        <v>28</v>
      </c>
      <c r="E16" s="93" t="s">
        <v>72</v>
      </c>
      <c r="F16" s="93" t="s">
        <v>62</v>
      </c>
      <c r="G16" s="115">
        <v>4</v>
      </c>
      <c r="H16" s="115">
        <v>4</v>
      </c>
      <c r="I16" s="115">
        <v>4</v>
      </c>
      <c r="J16" s="123">
        <v>1</v>
      </c>
      <c r="K16" s="123">
        <v>2</v>
      </c>
      <c r="L16" s="119">
        <v>4</v>
      </c>
      <c r="M16" s="119">
        <v>4</v>
      </c>
      <c r="N16" s="127">
        <v>5</v>
      </c>
      <c r="O16" s="127">
        <v>4</v>
      </c>
    </row>
    <row r="17" spans="1:15" s="92" customFormat="1" ht="21.75" x14ac:dyDescent="0.5">
      <c r="A17" s="91">
        <v>16</v>
      </c>
      <c r="B17" s="93" t="s">
        <v>39</v>
      </c>
      <c r="C17" s="93" t="s">
        <v>37</v>
      </c>
      <c r="D17" s="93" t="s">
        <v>28</v>
      </c>
      <c r="E17" s="93" t="s">
        <v>27</v>
      </c>
      <c r="F17" s="93" t="s">
        <v>27</v>
      </c>
      <c r="G17" s="115">
        <v>5</v>
      </c>
      <c r="H17" s="115">
        <v>5</v>
      </c>
      <c r="I17" s="115">
        <v>3</v>
      </c>
      <c r="J17" s="123">
        <v>5</v>
      </c>
      <c r="K17" s="123">
        <v>4</v>
      </c>
      <c r="L17" s="119">
        <v>3</v>
      </c>
      <c r="M17" s="119">
        <v>3</v>
      </c>
      <c r="N17" s="127">
        <v>4</v>
      </c>
      <c r="O17" s="127">
        <v>5</v>
      </c>
    </row>
    <row r="18" spans="1:15" s="92" customFormat="1" ht="21.75" x14ac:dyDescent="0.5">
      <c r="A18" s="91">
        <v>17</v>
      </c>
      <c r="B18" s="93" t="s">
        <v>36</v>
      </c>
      <c r="C18" s="93" t="s">
        <v>73</v>
      </c>
      <c r="D18" s="93" t="s">
        <v>28</v>
      </c>
      <c r="E18" s="93" t="s">
        <v>72</v>
      </c>
      <c r="F18" s="93" t="s">
        <v>62</v>
      </c>
      <c r="G18" s="115">
        <v>5</v>
      </c>
      <c r="H18" s="115">
        <v>5</v>
      </c>
      <c r="I18" s="115">
        <v>5</v>
      </c>
      <c r="J18" s="123">
        <v>5</v>
      </c>
      <c r="K18" s="123">
        <v>5</v>
      </c>
      <c r="L18" s="119">
        <v>4</v>
      </c>
      <c r="M18" s="119">
        <v>5</v>
      </c>
      <c r="N18" s="127">
        <v>5</v>
      </c>
      <c r="O18" s="127">
        <v>5</v>
      </c>
    </row>
    <row r="19" spans="1:15" s="92" customFormat="1" ht="21.75" x14ac:dyDescent="0.5">
      <c r="A19" s="91">
        <v>18</v>
      </c>
      <c r="B19" s="93" t="s">
        <v>39</v>
      </c>
      <c r="C19" s="93" t="s">
        <v>38</v>
      </c>
      <c r="D19" s="93" t="s">
        <v>25</v>
      </c>
      <c r="E19" s="93" t="s">
        <v>72</v>
      </c>
      <c r="F19" s="93" t="s">
        <v>75</v>
      </c>
      <c r="G19" s="115">
        <v>5</v>
      </c>
      <c r="H19" s="115">
        <v>4</v>
      </c>
      <c r="I19" s="115">
        <v>4</v>
      </c>
      <c r="J19" s="123">
        <v>1</v>
      </c>
      <c r="K19" s="123">
        <v>1</v>
      </c>
      <c r="L19" s="119">
        <v>3</v>
      </c>
      <c r="M19" s="119">
        <v>3</v>
      </c>
      <c r="N19" s="127">
        <v>4</v>
      </c>
      <c r="O19" s="127">
        <v>5</v>
      </c>
    </row>
    <row r="20" spans="1:15" s="92" customFormat="1" ht="21.75" x14ac:dyDescent="0.5">
      <c r="A20" s="91">
        <v>19</v>
      </c>
      <c r="B20" s="93" t="s">
        <v>39</v>
      </c>
      <c r="C20" s="93" t="s">
        <v>38</v>
      </c>
      <c r="D20" s="93" t="s">
        <v>25</v>
      </c>
      <c r="E20" s="93" t="s">
        <v>63</v>
      </c>
      <c r="F20" s="93" t="s">
        <v>76</v>
      </c>
      <c r="G20" s="115">
        <v>5</v>
      </c>
      <c r="H20" s="115">
        <v>4</v>
      </c>
      <c r="I20" s="115">
        <v>2</v>
      </c>
      <c r="J20" s="123">
        <v>3</v>
      </c>
      <c r="K20" s="123">
        <v>3</v>
      </c>
      <c r="L20" s="119">
        <v>4</v>
      </c>
      <c r="M20" s="119">
        <v>4</v>
      </c>
      <c r="N20" s="127">
        <v>5</v>
      </c>
      <c r="O20" s="127">
        <v>4</v>
      </c>
    </row>
    <row r="21" spans="1:15" s="92" customFormat="1" ht="21.75" x14ac:dyDescent="0.5">
      <c r="A21" s="91">
        <v>20</v>
      </c>
      <c r="B21" s="93" t="s">
        <v>36</v>
      </c>
      <c r="C21" s="93" t="s">
        <v>40</v>
      </c>
      <c r="D21" s="93" t="s">
        <v>28</v>
      </c>
      <c r="E21" s="93" t="s">
        <v>26</v>
      </c>
      <c r="F21" s="93" t="s">
        <v>67</v>
      </c>
      <c r="G21" s="115">
        <v>5</v>
      </c>
      <c r="H21" s="115">
        <v>5</v>
      </c>
      <c r="I21" s="115">
        <v>5</v>
      </c>
      <c r="J21" s="123">
        <v>3</v>
      </c>
      <c r="K21" s="123">
        <v>3</v>
      </c>
      <c r="L21" s="119">
        <v>4</v>
      </c>
      <c r="M21" s="119">
        <v>4</v>
      </c>
      <c r="N21" s="127">
        <v>5</v>
      </c>
      <c r="O21" s="127">
        <v>4</v>
      </c>
    </row>
    <row r="22" spans="1:15" s="92" customFormat="1" ht="21.75" x14ac:dyDescent="0.5">
      <c r="A22" s="91">
        <v>21</v>
      </c>
      <c r="B22" s="93" t="s">
        <v>36</v>
      </c>
      <c r="C22" s="93" t="s">
        <v>37</v>
      </c>
      <c r="D22" s="93" t="s">
        <v>25</v>
      </c>
      <c r="E22" s="93" t="s">
        <v>75</v>
      </c>
      <c r="F22" s="93" t="s">
        <v>75</v>
      </c>
      <c r="G22" s="115">
        <v>5</v>
      </c>
      <c r="H22" s="115">
        <v>3</v>
      </c>
      <c r="I22" s="115">
        <v>4</v>
      </c>
      <c r="J22" s="123">
        <v>2</v>
      </c>
      <c r="K22" s="123">
        <v>2</v>
      </c>
      <c r="L22" s="119">
        <v>4</v>
      </c>
      <c r="M22" s="119">
        <v>4</v>
      </c>
      <c r="N22" s="127">
        <v>5</v>
      </c>
      <c r="O22" s="127">
        <v>5</v>
      </c>
    </row>
    <row r="23" spans="1:15" s="92" customFormat="1" ht="21.75" x14ac:dyDescent="0.5">
      <c r="A23" s="91">
        <v>22</v>
      </c>
      <c r="B23" s="93" t="s">
        <v>36</v>
      </c>
      <c r="C23" s="93" t="s">
        <v>38</v>
      </c>
      <c r="D23" s="93" t="s">
        <v>25</v>
      </c>
      <c r="E23" s="93" t="s">
        <v>26</v>
      </c>
      <c r="F23" s="93" t="s">
        <v>70</v>
      </c>
      <c r="G23" s="115">
        <v>5</v>
      </c>
      <c r="H23" s="115">
        <v>4</v>
      </c>
      <c r="I23" s="115">
        <v>5</v>
      </c>
      <c r="J23" s="123">
        <v>2</v>
      </c>
      <c r="K23" s="123">
        <v>2</v>
      </c>
      <c r="L23" s="119">
        <v>4</v>
      </c>
      <c r="M23" s="119">
        <v>4</v>
      </c>
      <c r="N23" s="127">
        <v>5</v>
      </c>
      <c r="O23" s="127">
        <v>4</v>
      </c>
    </row>
    <row r="24" spans="1:15" s="92" customFormat="1" ht="21.75" x14ac:dyDescent="0.5">
      <c r="A24" s="91">
        <v>23</v>
      </c>
      <c r="B24" s="93" t="s">
        <v>39</v>
      </c>
      <c r="C24" s="93" t="s">
        <v>40</v>
      </c>
      <c r="D24" s="93" t="s">
        <v>25</v>
      </c>
      <c r="E24" s="93" t="s">
        <v>78</v>
      </c>
      <c r="F24" s="93" t="s">
        <v>79</v>
      </c>
      <c r="G24" s="115">
        <v>5</v>
      </c>
      <c r="H24" s="115">
        <v>5</v>
      </c>
      <c r="I24" s="115">
        <v>5</v>
      </c>
      <c r="J24" s="123">
        <v>1</v>
      </c>
      <c r="K24" s="123">
        <v>3</v>
      </c>
      <c r="L24" s="119">
        <v>4</v>
      </c>
      <c r="M24" s="119">
        <v>4</v>
      </c>
      <c r="N24" s="127">
        <v>4</v>
      </c>
      <c r="O24" s="127">
        <v>5</v>
      </c>
    </row>
    <row r="25" spans="1:15" s="92" customFormat="1" ht="21.75" x14ac:dyDescent="0.5">
      <c r="A25" s="91">
        <v>24</v>
      </c>
      <c r="B25" s="93" t="s">
        <v>36</v>
      </c>
      <c r="C25" s="93" t="s">
        <v>38</v>
      </c>
      <c r="D25" s="93" t="s">
        <v>25</v>
      </c>
      <c r="E25" s="93" t="s">
        <v>26</v>
      </c>
      <c r="F25" s="93" t="s">
        <v>71</v>
      </c>
      <c r="G25" s="115">
        <v>5</v>
      </c>
      <c r="H25" s="115">
        <v>5</v>
      </c>
      <c r="I25" s="115">
        <v>5</v>
      </c>
      <c r="J25" s="123">
        <v>4</v>
      </c>
      <c r="K25" s="123">
        <v>4</v>
      </c>
      <c r="L25" s="119">
        <v>4</v>
      </c>
      <c r="M25" s="119">
        <v>4</v>
      </c>
      <c r="N25" s="127">
        <v>4</v>
      </c>
      <c r="O25" s="127">
        <v>5</v>
      </c>
    </row>
    <row r="26" spans="1:15" s="92" customFormat="1" ht="21.75" x14ac:dyDescent="0.5">
      <c r="A26" s="91">
        <v>25</v>
      </c>
      <c r="B26" s="93" t="s">
        <v>39</v>
      </c>
      <c r="C26" s="93" t="s">
        <v>37</v>
      </c>
      <c r="D26" s="93" t="s">
        <v>25</v>
      </c>
      <c r="E26" s="93" t="s">
        <v>72</v>
      </c>
      <c r="F26" s="93" t="s">
        <v>81</v>
      </c>
      <c r="G26" s="115">
        <v>5</v>
      </c>
      <c r="H26" s="115">
        <v>5</v>
      </c>
      <c r="I26" s="115">
        <v>5</v>
      </c>
      <c r="J26" s="123">
        <v>5</v>
      </c>
      <c r="K26" s="123">
        <v>5</v>
      </c>
      <c r="L26" s="119">
        <v>5</v>
      </c>
      <c r="M26" s="119">
        <v>5</v>
      </c>
      <c r="N26" s="127">
        <v>5</v>
      </c>
      <c r="O26" s="127">
        <v>5</v>
      </c>
    </row>
    <row r="27" spans="1:15" s="92" customFormat="1" ht="21.75" x14ac:dyDescent="0.5">
      <c r="A27" s="91">
        <v>26</v>
      </c>
      <c r="B27" s="93" t="s">
        <v>39</v>
      </c>
      <c r="C27" s="93" t="s">
        <v>37</v>
      </c>
      <c r="D27" s="93" t="s">
        <v>28</v>
      </c>
      <c r="E27" s="93" t="s">
        <v>26</v>
      </c>
      <c r="F27" s="93" t="s">
        <v>104</v>
      </c>
      <c r="G27" s="115">
        <v>5</v>
      </c>
      <c r="H27" s="115">
        <v>5</v>
      </c>
      <c r="I27" s="115">
        <v>3</v>
      </c>
      <c r="J27" s="123">
        <v>5</v>
      </c>
      <c r="K27" s="123">
        <v>5</v>
      </c>
      <c r="L27" s="119">
        <v>5</v>
      </c>
      <c r="M27" s="119">
        <v>4</v>
      </c>
      <c r="N27" s="127">
        <v>4</v>
      </c>
      <c r="O27" s="127">
        <v>4</v>
      </c>
    </row>
    <row r="28" spans="1:15" s="92" customFormat="1" ht="21.75" x14ac:dyDescent="0.5">
      <c r="A28" s="91">
        <v>27</v>
      </c>
      <c r="B28" s="93" t="s">
        <v>36</v>
      </c>
      <c r="C28" s="93" t="s">
        <v>37</v>
      </c>
      <c r="D28" s="93" t="s">
        <v>28</v>
      </c>
      <c r="E28" s="93" t="s">
        <v>72</v>
      </c>
      <c r="F28" s="93" t="s">
        <v>84</v>
      </c>
      <c r="G28" s="115">
        <v>5</v>
      </c>
      <c r="H28" s="115">
        <v>4</v>
      </c>
      <c r="I28" s="115">
        <v>5</v>
      </c>
      <c r="J28" s="123">
        <v>2</v>
      </c>
      <c r="K28" s="123">
        <v>4</v>
      </c>
      <c r="L28" s="119">
        <v>4</v>
      </c>
      <c r="M28" s="119">
        <v>4</v>
      </c>
      <c r="N28" s="127">
        <v>5</v>
      </c>
      <c r="O28" s="127">
        <v>5</v>
      </c>
    </row>
    <row r="29" spans="1:15" s="92" customFormat="1" ht="21.75" x14ac:dyDescent="0.5">
      <c r="A29" s="91">
        <v>28</v>
      </c>
      <c r="B29" s="93" t="s">
        <v>39</v>
      </c>
      <c r="C29" s="93" t="s">
        <v>37</v>
      </c>
      <c r="D29" s="93" t="s">
        <v>25</v>
      </c>
      <c r="E29" s="93" t="s">
        <v>85</v>
      </c>
      <c r="F29" s="93" t="s">
        <v>86</v>
      </c>
      <c r="G29" s="115">
        <v>5</v>
      </c>
      <c r="H29" s="115">
        <v>5</v>
      </c>
      <c r="I29" s="115">
        <v>4</v>
      </c>
      <c r="J29" s="123">
        <v>2</v>
      </c>
      <c r="K29" s="123">
        <v>2</v>
      </c>
      <c r="L29" s="119">
        <v>4</v>
      </c>
      <c r="M29" s="119">
        <v>4</v>
      </c>
      <c r="N29" s="127">
        <v>5</v>
      </c>
      <c r="O29" s="127">
        <v>5</v>
      </c>
    </row>
    <row r="30" spans="1:15" s="92" customFormat="1" ht="21.75" x14ac:dyDescent="0.5">
      <c r="A30" s="91">
        <v>29</v>
      </c>
      <c r="B30" s="93" t="s">
        <v>36</v>
      </c>
      <c r="C30" s="93" t="s">
        <v>37</v>
      </c>
      <c r="D30" s="93" t="s">
        <v>28</v>
      </c>
      <c r="E30" s="93" t="s">
        <v>26</v>
      </c>
      <c r="F30" s="93" t="s">
        <v>32</v>
      </c>
      <c r="G30" s="115">
        <v>5</v>
      </c>
      <c r="H30" s="115">
        <v>5</v>
      </c>
      <c r="I30" s="115">
        <v>5</v>
      </c>
      <c r="J30" s="123">
        <v>2</v>
      </c>
      <c r="K30" s="123">
        <v>2</v>
      </c>
      <c r="L30" s="119">
        <v>4</v>
      </c>
      <c r="M30" s="119">
        <v>4</v>
      </c>
      <c r="N30" s="127">
        <v>4</v>
      </c>
      <c r="O30" s="127">
        <v>5</v>
      </c>
    </row>
    <row r="31" spans="1:15" s="92" customFormat="1" ht="21.75" x14ac:dyDescent="0.5">
      <c r="A31" s="91">
        <v>30</v>
      </c>
      <c r="B31" s="93" t="s">
        <v>36</v>
      </c>
      <c r="C31" s="93" t="s">
        <v>38</v>
      </c>
      <c r="D31" s="93" t="s">
        <v>25</v>
      </c>
      <c r="E31" s="93" t="s">
        <v>27</v>
      </c>
      <c r="F31" s="93" t="s">
        <v>27</v>
      </c>
      <c r="G31" s="115">
        <v>5</v>
      </c>
      <c r="H31" s="115">
        <v>5</v>
      </c>
      <c r="I31" s="115">
        <v>3</v>
      </c>
      <c r="J31" s="123">
        <v>1</v>
      </c>
      <c r="K31" s="123">
        <v>1</v>
      </c>
      <c r="L31" s="119">
        <v>3</v>
      </c>
      <c r="M31" s="119">
        <v>3</v>
      </c>
      <c r="N31" s="127">
        <v>5</v>
      </c>
      <c r="O31" s="127">
        <v>3</v>
      </c>
    </row>
    <row r="32" spans="1:15" s="92" customFormat="1" ht="21.75" x14ac:dyDescent="0.5">
      <c r="A32" s="91">
        <v>31</v>
      </c>
      <c r="B32" s="93" t="s">
        <v>36</v>
      </c>
      <c r="C32" s="93" t="s">
        <v>37</v>
      </c>
      <c r="D32" s="93" t="s">
        <v>28</v>
      </c>
      <c r="E32" s="93" t="s">
        <v>87</v>
      </c>
      <c r="F32" s="93" t="s">
        <v>225</v>
      </c>
      <c r="G32" s="115">
        <v>5</v>
      </c>
      <c r="H32" s="115">
        <v>3</v>
      </c>
      <c r="I32" s="115">
        <v>5</v>
      </c>
      <c r="J32" s="123">
        <v>2</v>
      </c>
      <c r="K32" s="123">
        <v>4</v>
      </c>
      <c r="L32" s="119">
        <v>4</v>
      </c>
      <c r="M32" s="119">
        <v>4</v>
      </c>
      <c r="N32" s="127">
        <v>4</v>
      </c>
      <c r="O32" s="127">
        <v>4</v>
      </c>
    </row>
    <row r="33" spans="1:15" s="92" customFormat="1" ht="21.75" x14ac:dyDescent="0.5">
      <c r="A33" s="91">
        <v>32</v>
      </c>
      <c r="B33" s="93" t="s">
        <v>39</v>
      </c>
      <c r="C33" s="93" t="s">
        <v>37</v>
      </c>
      <c r="D33" s="93" t="s">
        <v>25</v>
      </c>
      <c r="E33" s="93" t="s">
        <v>27</v>
      </c>
      <c r="F33" s="93" t="s">
        <v>27</v>
      </c>
      <c r="G33" s="115">
        <v>5</v>
      </c>
      <c r="H33" s="115">
        <v>4</v>
      </c>
      <c r="I33" s="115">
        <v>4</v>
      </c>
      <c r="J33" s="123">
        <v>1</v>
      </c>
      <c r="K33" s="123">
        <v>3</v>
      </c>
      <c r="L33" s="119">
        <v>3</v>
      </c>
      <c r="M33" s="119">
        <v>3</v>
      </c>
      <c r="N33" s="127">
        <v>4</v>
      </c>
      <c r="O33" s="127">
        <v>5</v>
      </c>
    </row>
    <row r="34" spans="1:15" s="92" customFormat="1" ht="21.75" x14ac:dyDescent="0.5">
      <c r="A34" s="91">
        <v>33</v>
      </c>
      <c r="B34" s="93" t="s">
        <v>39</v>
      </c>
      <c r="C34" s="93" t="s">
        <v>38</v>
      </c>
      <c r="D34" s="93" t="s">
        <v>25</v>
      </c>
      <c r="E34" s="93" t="s">
        <v>26</v>
      </c>
      <c r="F34" s="93" t="s">
        <v>70</v>
      </c>
      <c r="G34" s="115">
        <v>4</v>
      </c>
      <c r="H34" s="115">
        <v>4</v>
      </c>
      <c r="I34" s="115">
        <v>4</v>
      </c>
      <c r="J34" s="123">
        <v>1</v>
      </c>
      <c r="K34" s="123">
        <v>1</v>
      </c>
      <c r="L34" s="119">
        <v>3</v>
      </c>
      <c r="M34" s="119">
        <v>3</v>
      </c>
      <c r="N34" s="127">
        <v>5</v>
      </c>
      <c r="O34" s="127">
        <v>5</v>
      </c>
    </row>
    <row r="35" spans="1:15" s="92" customFormat="1" ht="21.75" x14ac:dyDescent="0.5">
      <c r="A35" s="91">
        <v>34</v>
      </c>
      <c r="B35" s="93" t="s">
        <v>36</v>
      </c>
      <c r="C35" s="93" t="s">
        <v>40</v>
      </c>
      <c r="D35" s="93" t="s">
        <v>25</v>
      </c>
      <c r="E35" s="93" t="s">
        <v>223</v>
      </c>
      <c r="F35" s="93" t="s">
        <v>224</v>
      </c>
      <c r="G35" s="115">
        <v>5</v>
      </c>
      <c r="H35" s="115">
        <v>3</v>
      </c>
      <c r="I35" s="115">
        <v>4</v>
      </c>
      <c r="J35" s="123">
        <v>1</v>
      </c>
      <c r="K35" s="123">
        <v>1</v>
      </c>
      <c r="L35" s="119">
        <v>3</v>
      </c>
      <c r="M35" s="119">
        <v>3</v>
      </c>
      <c r="N35" s="127">
        <v>5</v>
      </c>
      <c r="O35" s="127">
        <v>5</v>
      </c>
    </row>
    <row r="36" spans="1:15" s="92" customFormat="1" ht="21.75" x14ac:dyDescent="0.5">
      <c r="A36" s="91">
        <v>35</v>
      </c>
      <c r="B36" s="93" t="s">
        <v>39</v>
      </c>
      <c r="C36" s="93" t="s">
        <v>73</v>
      </c>
      <c r="D36" s="93" t="s">
        <v>25</v>
      </c>
      <c r="E36" s="93" t="s">
        <v>92</v>
      </c>
      <c r="F36" s="93" t="s">
        <v>93</v>
      </c>
      <c r="G36" s="115">
        <v>5</v>
      </c>
      <c r="H36" s="115">
        <v>5</v>
      </c>
      <c r="I36" s="115">
        <v>4</v>
      </c>
      <c r="J36" s="123">
        <v>2</v>
      </c>
      <c r="K36" s="123">
        <v>2</v>
      </c>
      <c r="L36" s="119">
        <v>4</v>
      </c>
      <c r="M36" s="119">
        <v>5</v>
      </c>
      <c r="N36" s="127">
        <v>5</v>
      </c>
      <c r="O36" s="127">
        <v>5</v>
      </c>
    </row>
    <row r="37" spans="1:15" s="92" customFormat="1" ht="21.75" x14ac:dyDescent="0.5">
      <c r="A37" s="91">
        <v>36</v>
      </c>
      <c r="B37" s="93" t="s">
        <v>36</v>
      </c>
      <c r="C37" s="93" t="s">
        <v>40</v>
      </c>
      <c r="D37" s="93" t="s">
        <v>25</v>
      </c>
      <c r="E37" s="93" t="s">
        <v>94</v>
      </c>
      <c r="F37" s="93" t="s">
        <v>95</v>
      </c>
      <c r="G37" s="115">
        <v>5</v>
      </c>
      <c r="H37" s="115">
        <v>5</v>
      </c>
      <c r="I37" s="115">
        <v>5</v>
      </c>
      <c r="J37" s="123">
        <v>1</v>
      </c>
      <c r="K37" s="123">
        <v>1</v>
      </c>
      <c r="L37" s="119">
        <v>4</v>
      </c>
      <c r="M37" s="119">
        <v>4</v>
      </c>
      <c r="N37" s="127">
        <v>5</v>
      </c>
      <c r="O37" s="127">
        <v>5</v>
      </c>
    </row>
    <row r="38" spans="1:15" s="92" customFormat="1" ht="21.75" x14ac:dyDescent="0.5">
      <c r="A38" s="91">
        <v>37</v>
      </c>
      <c r="B38" s="93" t="s">
        <v>36</v>
      </c>
      <c r="C38" s="93" t="s">
        <v>40</v>
      </c>
      <c r="D38" s="93" t="s">
        <v>28</v>
      </c>
      <c r="E38" s="93" t="s">
        <v>27</v>
      </c>
      <c r="F38" s="93" t="s">
        <v>27</v>
      </c>
      <c r="G38" s="115">
        <v>5</v>
      </c>
      <c r="H38" s="115">
        <v>5</v>
      </c>
      <c r="I38" s="115">
        <v>5</v>
      </c>
      <c r="J38" s="123">
        <v>5</v>
      </c>
      <c r="K38" s="123">
        <v>5</v>
      </c>
      <c r="L38" s="119">
        <v>5</v>
      </c>
      <c r="M38" s="119">
        <v>5</v>
      </c>
      <c r="N38" s="127">
        <v>5</v>
      </c>
      <c r="O38" s="127">
        <v>5</v>
      </c>
    </row>
    <row r="39" spans="1:15" s="92" customFormat="1" ht="21.75" x14ac:dyDescent="0.5">
      <c r="A39" s="91">
        <v>38</v>
      </c>
      <c r="B39" s="93" t="s">
        <v>36</v>
      </c>
      <c r="C39" s="93" t="s">
        <v>37</v>
      </c>
      <c r="D39" s="93" t="s">
        <v>28</v>
      </c>
      <c r="E39" s="93" t="s">
        <v>27</v>
      </c>
      <c r="F39" s="93" t="s">
        <v>27</v>
      </c>
      <c r="G39" s="115">
        <v>5</v>
      </c>
      <c r="H39" s="115">
        <v>4</v>
      </c>
      <c r="I39" s="115">
        <v>4</v>
      </c>
      <c r="J39" s="123">
        <v>2</v>
      </c>
      <c r="K39" s="123">
        <v>2</v>
      </c>
      <c r="L39" s="119">
        <v>4</v>
      </c>
      <c r="M39" s="119">
        <v>4</v>
      </c>
      <c r="N39" s="127">
        <v>5</v>
      </c>
      <c r="O39" s="127">
        <v>4</v>
      </c>
    </row>
    <row r="40" spans="1:15" s="92" customFormat="1" ht="21.75" x14ac:dyDescent="0.5">
      <c r="A40" s="91">
        <v>39</v>
      </c>
      <c r="B40" s="93" t="s">
        <v>36</v>
      </c>
      <c r="C40" s="93" t="s">
        <v>40</v>
      </c>
      <c r="D40" s="93" t="s">
        <v>28</v>
      </c>
      <c r="E40" s="93" t="s">
        <v>26</v>
      </c>
      <c r="F40" s="93" t="s">
        <v>71</v>
      </c>
      <c r="G40" s="115">
        <v>5</v>
      </c>
      <c r="H40" s="115">
        <v>5</v>
      </c>
      <c r="I40" s="115">
        <v>5</v>
      </c>
      <c r="J40" s="123">
        <v>1</v>
      </c>
      <c r="K40" s="123">
        <v>4</v>
      </c>
      <c r="L40" s="119">
        <v>4</v>
      </c>
      <c r="M40" s="119">
        <v>4</v>
      </c>
      <c r="N40" s="127">
        <v>4</v>
      </c>
      <c r="O40" s="127">
        <v>4</v>
      </c>
    </row>
    <row r="41" spans="1:15" s="92" customFormat="1" ht="21.75" x14ac:dyDescent="0.5">
      <c r="A41" s="91">
        <v>40</v>
      </c>
      <c r="B41" s="93" t="s">
        <v>39</v>
      </c>
      <c r="C41" s="93" t="s">
        <v>37</v>
      </c>
      <c r="D41" s="93" t="s">
        <v>25</v>
      </c>
      <c r="E41" s="93" t="s">
        <v>26</v>
      </c>
      <c r="F41" s="93" t="s">
        <v>32</v>
      </c>
      <c r="G41" s="115">
        <v>5</v>
      </c>
      <c r="H41" s="115">
        <v>5</v>
      </c>
      <c r="I41" s="115">
        <v>5</v>
      </c>
      <c r="J41" s="123">
        <v>1</v>
      </c>
      <c r="K41" s="123">
        <v>1</v>
      </c>
      <c r="L41" s="119">
        <v>4</v>
      </c>
      <c r="M41" s="119">
        <v>4</v>
      </c>
      <c r="N41" s="127">
        <v>5</v>
      </c>
      <c r="O41" s="127">
        <v>5</v>
      </c>
    </row>
    <row r="42" spans="1:15" s="92" customFormat="1" ht="21.75" x14ac:dyDescent="0.5">
      <c r="A42" s="91">
        <v>41</v>
      </c>
      <c r="B42" s="93" t="s">
        <v>36</v>
      </c>
      <c r="C42" s="93" t="s">
        <v>40</v>
      </c>
      <c r="D42" s="93" t="s">
        <v>28</v>
      </c>
      <c r="E42" s="93" t="s">
        <v>31</v>
      </c>
      <c r="F42" s="93" t="s">
        <v>281</v>
      </c>
      <c r="G42" s="115">
        <v>5</v>
      </c>
      <c r="H42" s="115">
        <v>3</v>
      </c>
      <c r="I42" s="115">
        <v>4</v>
      </c>
      <c r="J42" s="123">
        <v>1</v>
      </c>
      <c r="K42" s="123">
        <v>1</v>
      </c>
      <c r="L42" s="119">
        <v>3</v>
      </c>
      <c r="M42" s="119">
        <v>3</v>
      </c>
      <c r="N42" s="127">
        <v>5</v>
      </c>
      <c r="O42" s="127">
        <v>5</v>
      </c>
    </row>
    <row r="43" spans="1:15" s="92" customFormat="1" ht="21.75" x14ac:dyDescent="0.5">
      <c r="A43" s="91">
        <v>42</v>
      </c>
      <c r="B43" s="93" t="s">
        <v>36</v>
      </c>
      <c r="C43" s="93" t="s">
        <v>37</v>
      </c>
      <c r="D43" s="93" t="s">
        <v>28</v>
      </c>
      <c r="E43" s="93" t="s">
        <v>63</v>
      </c>
      <c r="F43" s="93" t="s">
        <v>98</v>
      </c>
      <c r="G43" s="115">
        <v>4</v>
      </c>
      <c r="H43" s="115">
        <v>4</v>
      </c>
      <c r="I43" s="115">
        <v>3</v>
      </c>
      <c r="J43" s="123">
        <v>2</v>
      </c>
      <c r="K43" s="123">
        <v>2</v>
      </c>
      <c r="L43" s="119">
        <v>3</v>
      </c>
      <c r="M43" s="119">
        <v>3</v>
      </c>
      <c r="N43" s="127">
        <v>4</v>
      </c>
      <c r="O43" s="127">
        <v>4</v>
      </c>
    </row>
    <row r="44" spans="1:15" s="92" customFormat="1" ht="21.75" x14ac:dyDescent="0.5">
      <c r="A44" s="91">
        <v>43</v>
      </c>
      <c r="B44" s="93" t="s">
        <v>36</v>
      </c>
      <c r="C44" s="93" t="s">
        <v>40</v>
      </c>
      <c r="D44" s="93" t="s">
        <v>25</v>
      </c>
      <c r="E44" s="93" t="s">
        <v>30</v>
      </c>
      <c r="F44" s="93" t="s">
        <v>100</v>
      </c>
      <c r="G44" s="115">
        <v>4</v>
      </c>
      <c r="H44" s="115">
        <v>3</v>
      </c>
      <c r="I44" s="115">
        <v>4</v>
      </c>
      <c r="J44" s="123">
        <v>1</v>
      </c>
      <c r="K44" s="123">
        <v>3</v>
      </c>
      <c r="L44" s="119">
        <v>4</v>
      </c>
      <c r="M44" s="119">
        <v>3</v>
      </c>
      <c r="N44" s="127">
        <v>5</v>
      </c>
      <c r="O44" s="127">
        <v>4</v>
      </c>
    </row>
    <row r="45" spans="1:15" s="92" customFormat="1" ht="21.75" x14ac:dyDescent="0.5">
      <c r="A45" s="91">
        <v>44</v>
      </c>
      <c r="B45" s="93" t="s">
        <v>39</v>
      </c>
      <c r="C45" s="93" t="s">
        <v>37</v>
      </c>
      <c r="D45" s="93" t="s">
        <v>25</v>
      </c>
      <c r="E45" s="93" t="s">
        <v>26</v>
      </c>
      <c r="F45" s="93" t="s">
        <v>32</v>
      </c>
      <c r="G45" s="115">
        <v>4</v>
      </c>
      <c r="H45" s="115">
        <v>4</v>
      </c>
      <c r="I45" s="115">
        <v>4</v>
      </c>
      <c r="J45" s="123">
        <v>1</v>
      </c>
      <c r="K45" s="123">
        <v>1</v>
      </c>
      <c r="L45" s="119">
        <v>4</v>
      </c>
      <c r="M45" s="119">
        <v>4</v>
      </c>
      <c r="N45" s="127">
        <v>5</v>
      </c>
      <c r="O45" s="127">
        <v>5</v>
      </c>
    </row>
    <row r="46" spans="1:15" s="92" customFormat="1" ht="21.75" x14ac:dyDescent="0.5">
      <c r="A46" s="91">
        <v>45</v>
      </c>
      <c r="B46" s="93" t="s">
        <v>36</v>
      </c>
      <c r="C46" s="93" t="s">
        <v>40</v>
      </c>
      <c r="D46" s="93" t="s">
        <v>25</v>
      </c>
      <c r="E46" s="93" t="s">
        <v>26</v>
      </c>
      <c r="F46" s="93" t="s">
        <v>104</v>
      </c>
      <c r="G46" s="115">
        <v>5</v>
      </c>
      <c r="H46" s="115">
        <v>5</v>
      </c>
      <c r="I46" s="115">
        <v>5</v>
      </c>
      <c r="J46" s="123">
        <v>1</v>
      </c>
      <c r="K46" s="123">
        <v>1</v>
      </c>
      <c r="L46" s="119">
        <v>3</v>
      </c>
      <c r="M46" s="119">
        <v>3</v>
      </c>
      <c r="N46" s="127">
        <v>5</v>
      </c>
      <c r="O46" s="127">
        <v>4</v>
      </c>
    </row>
    <row r="47" spans="1:15" s="92" customFormat="1" ht="21.75" x14ac:dyDescent="0.5">
      <c r="A47" s="91">
        <v>46</v>
      </c>
      <c r="B47" s="93" t="s">
        <v>39</v>
      </c>
      <c r="C47" s="93" t="s">
        <v>37</v>
      </c>
      <c r="D47" s="93" t="s">
        <v>28</v>
      </c>
      <c r="E47" s="93" t="s">
        <v>30</v>
      </c>
      <c r="F47" s="93" t="s">
        <v>102</v>
      </c>
      <c r="G47" s="115">
        <v>2</v>
      </c>
      <c r="H47" s="115">
        <v>1</v>
      </c>
      <c r="I47" s="115">
        <v>3</v>
      </c>
      <c r="J47" s="123">
        <v>3</v>
      </c>
      <c r="K47" s="123">
        <v>3</v>
      </c>
      <c r="L47" s="119">
        <v>5</v>
      </c>
      <c r="M47" s="119">
        <v>5</v>
      </c>
      <c r="N47" s="127">
        <v>4</v>
      </c>
      <c r="O47" s="127">
        <v>5</v>
      </c>
    </row>
    <row r="48" spans="1:15" s="92" customFormat="1" ht="21.75" x14ac:dyDescent="0.5">
      <c r="A48" s="91">
        <v>47</v>
      </c>
      <c r="B48" s="93" t="s">
        <v>36</v>
      </c>
      <c r="C48" s="93" t="s">
        <v>37</v>
      </c>
      <c r="D48" s="93" t="s">
        <v>28</v>
      </c>
      <c r="E48" s="93" t="s">
        <v>63</v>
      </c>
      <c r="F48" s="93" t="s">
        <v>104</v>
      </c>
      <c r="G48" s="115">
        <v>4</v>
      </c>
      <c r="H48" s="115">
        <v>3</v>
      </c>
      <c r="I48" s="115">
        <v>4</v>
      </c>
      <c r="J48" s="123">
        <v>3</v>
      </c>
      <c r="K48" s="123">
        <v>3</v>
      </c>
      <c r="L48" s="119">
        <v>4</v>
      </c>
      <c r="M48" s="119">
        <v>4</v>
      </c>
      <c r="N48" s="127">
        <v>4</v>
      </c>
      <c r="O48" s="127">
        <v>4</v>
      </c>
    </row>
    <row r="49" spans="1:15" s="92" customFormat="1" ht="21.75" x14ac:dyDescent="0.5">
      <c r="A49" s="91">
        <v>48</v>
      </c>
      <c r="B49" s="93" t="s">
        <v>36</v>
      </c>
      <c r="C49" s="93" t="s">
        <v>37</v>
      </c>
      <c r="D49" s="93" t="s">
        <v>28</v>
      </c>
      <c r="E49" s="93" t="s">
        <v>27</v>
      </c>
      <c r="F49" s="93" t="s">
        <v>27</v>
      </c>
      <c r="G49" s="115">
        <v>4</v>
      </c>
      <c r="H49" s="115">
        <v>4</v>
      </c>
      <c r="I49" s="115">
        <v>4</v>
      </c>
      <c r="J49" s="123">
        <v>4</v>
      </c>
      <c r="K49" s="123">
        <v>4</v>
      </c>
      <c r="L49" s="119">
        <v>4</v>
      </c>
      <c r="M49" s="119">
        <v>4</v>
      </c>
      <c r="N49" s="127">
        <v>4</v>
      </c>
      <c r="O49" s="127">
        <v>4</v>
      </c>
    </row>
    <row r="50" spans="1:15" s="92" customFormat="1" ht="21.75" x14ac:dyDescent="0.5">
      <c r="A50" s="91">
        <v>49</v>
      </c>
      <c r="B50" s="93" t="s">
        <v>36</v>
      </c>
      <c r="C50" s="93" t="s">
        <v>38</v>
      </c>
      <c r="D50" s="93" t="s">
        <v>28</v>
      </c>
      <c r="E50" s="93" t="s">
        <v>27</v>
      </c>
      <c r="F50" s="93" t="s">
        <v>27</v>
      </c>
      <c r="G50" s="115">
        <v>5</v>
      </c>
      <c r="H50" s="115">
        <v>4</v>
      </c>
      <c r="I50" s="115">
        <v>5</v>
      </c>
      <c r="J50" s="123">
        <v>2</v>
      </c>
      <c r="K50" s="123">
        <v>2</v>
      </c>
      <c r="L50" s="119">
        <v>3</v>
      </c>
      <c r="M50" s="119">
        <v>3</v>
      </c>
      <c r="N50" s="127">
        <v>4</v>
      </c>
      <c r="O50" s="127">
        <v>4</v>
      </c>
    </row>
    <row r="51" spans="1:15" s="92" customFormat="1" ht="21.75" x14ac:dyDescent="0.5">
      <c r="A51" s="91">
        <v>50</v>
      </c>
      <c r="B51" s="93" t="s">
        <v>36</v>
      </c>
      <c r="C51" s="93" t="s">
        <v>40</v>
      </c>
      <c r="D51" s="93" t="s">
        <v>28</v>
      </c>
      <c r="E51" s="93" t="s">
        <v>31</v>
      </c>
      <c r="F51" s="93" t="s">
        <v>281</v>
      </c>
      <c r="G51" s="115">
        <v>5</v>
      </c>
      <c r="H51" s="115">
        <v>3</v>
      </c>
      <c r="I51" s="115">
        <v>4</v>
      </c>
      <c r="J51" s="123">
        <v>1</v>
      </c>
      <c r="K51" s="123">
        <v>1</v>
      </c>
      <c r="L51" s="119">
        <v>3</v>
      </c>
      <c r="M51" s="119">
        <v>3</v>
      </c>
      <c r="N51" s="127">
        <v>5</v>
      </c>
      <c r="O51" s="127">
        <v>5</v>
      </c>
    </row>
    <row r="52" spans="1:15" s="92" customFormat="1" ht="21.75" x14ac:dyDescent="0.5">
      <c r="A52" s="91">
        <v>51</v>
      </c>
      <c r="B52" s="93" t="s">
        <v>39</v>
      </c>
      <c r="C52" s="93" t="s">
        <v>37</v>
      </c>
      <c r="D52" s="93" t="s">
        <v>28</v>
      </c>
      <c r="E52" s="93" t="s">
        <v>30</v>
      </c>
      <c r="F52" s="93" t="s">
        <v>102</v>
      </c>
      <c r="G52" s="115">
        <v>2</v>
      </c>
      <c r="H52" s="115">
        <v>1</v>
      </c>
      <c r="I52" s="115">
        <v>3</v>
      </c>
      <c r="J52" s="123">
        <v>3</v>
      </c>
      <c r="K52" s="123">
        <v>3</v>
      </c>
      <c r="L52" s="119">
        <v>5</v>
      </c>
      <c r="M52" s="119">
        <v>5</v>
      </c>
      <c r="N52" s="127">
        <v>4</v>
      </c>
      <c r="O52" s="127">
        <v>5</v>
      </c>
    </row>
    <row r="53" spans="1:15" s="92" customFormat="1" ht="21.75" x14ac:dyDescent="0.5">
      <c r="A53" s="91">
        <v>52</v>
      </c>
      <c r="B53" s="93" t="s">
        <v>36</v>
      </c>
      <c r="C53" s="93" t="s">
        <v>37</v>
      </c>
      <c r="D53" s="93" t="s">
        <v>28</v>
      </c>
      <c r="E53" s="93" t="s">
        <v>72</v>
      </c>
      <c r="F53" s="93" t="s">
        <v>227</v>
      </c>
      <c r="G53" s="115">
        <v>5</v>
      </c>
      <c r="H53" s="115">
        <v>5</v>
      </c>
      <c r="I53" s="115">
        <v>5</v>
      </c>
      <c r="J53" s="123">
        <v>3</v>
      </c>
      <c r="K53" s="123">
        <v>3</v>
      </c>
      <c r="L53" s="119">
        <v>4</v>
      </c>
      <c r="M53" s="119">
        <v>4</v>
      </c>
      <c r="N53" s="127">
        <v>5</v>
      </c>
      <c r="O53" s="127">
        <v>4</v>
      </c>
    </row>
    <row r="54" spans="1:15" s="92" customFormat="1" ht="21.75" x14ac:dyDescent="0.5">
      <c r="A54" s="91">
        <v>53</v>
      </c>
      <c r="B54" s="93" t="s">
        <v>36</v>
      </c>
      <c r="C54" s="93" t="s">
        <v>37</v>
      </c>
      <c r="D54" s="93" t="s">
        <v>28</v>
      </c>
      <c r="E54" s="93" t="s">
        <v>94</v>
      </c>
      <c r="F54" s="93" t="s">
        <v>65</v>
      </c>
      <c r="G54" s="115">
        <v>5</v>
      </c>
      <c r="H54" s="115">
        <v>4</v>
      </c>
      <c r="I54" s="115">
        <v>4</v>
      </c>
      <c r="J54" s="123">
        <v>3</v>
      </c>
      <c r="K54" s="123">
        <v>3</v>
      </c>
      <c r="L54" s="119">
        <v>3</v>
      </c>
      <c r="M54" s="119">
        <v>4</v>
      </c>
      <c r="N54" s="127">
        <v>5</v>
      </c>
      <c r="O54" s="127">
        <v>4</v>
      </c>
    </row>
    <row r="55" spans="1:15" s="92" customFormat="1" ht="21.75" x14ac:dyDescent="0.5">
      <c r="A55" s="91">
        <v>54</v>
      </c>
      <c r="B55" s="93" t="s">
        <v>36</v>
      </c>
      <c r="C55" s="93" t="s">
        <v>37</v>
      </c>
      <c r="D55" s="93" t="s">
        <v>28</v>
      </c>
      <c r="E55" s="93" t="s">
        <v>63</v>
      </c>
      <c r="F55" s="93" t="s">
        <v>76</v>
      </c>
      <c r="G55" s="115">
        <v>3</v>
      </c>
      <c r="H55" s="115">
        <v>3</v>
      </c>
      <c r="I55" s="115">
        <v>4</v>
      </c>
      <c r="J55" s="123">
        <v>1</v>
      </c>
      <c r="K55" s="123">
        <v>3</v>
      </c>
      <c r="L55" s="119">
        <v>4</v>
      </c>
      <c r="M55" s="119">
        <v>4</v>
      </c>
      <c r="N55" s="127">
        <v>5</v>
      </c>
      <c r="O55" s="127">
        <v>4</v>
      </c>
    </row>
    <row r="56" spans="1:15" s="92" customFormat="1" ht="21.75" x14ac:dyDescent="0.5">
      <c r="A56" s="91">
        <v>55</v>
      </c>
      <c r="B56" s="93" t="s">
        <v>39</v>
      </c>
      <c r="C56" s="93" t="s">
        <v>37</v>
      </c>
      <c r="D56" s="93" t="s">
        <v>25</v>
      </c>
      <c r="E56" s="93" t="s">
        <v>26</v>
      </c>
      <c r="F56" s="93" t="s">
        <v>104</v>
      </c>
      <c r="G56" s="115">
        <v>5</v>
      </c>
      <c r="H56" s="115">
        <v>4</v>
      </c>
      <c r="I56" s="115">
        <v>5</v>
      </c>
      <c r="J56" s="123">
        <v>3</v>
      </c>
      <c r="K56" s="123">
        <v>2</v>
      </c>
      <c r="L56" s="119">
        <v>4</v>
      </c>
      <c r="M56" s="119">
        <v>4</v>
      </c>
      <c r="N56" s="127">
        <v>4</v>
      </c>
      <c r="O56" s="127">
        <v>5</v>
      </c>
    </row>
    <row r="57" spans="1:15" s="92" customFormat="1" ht="21.75" x14ac:dyDescent="0.5">
      <c r="A57" s="91">
        <v>56</v>
      </c>
      <c r="B57" s="93" t="s">
        <v>36</v>
      </c>
      <c r="C57" s="93" t="s">
        <v>38</v>
      </c>
      <c r="D57" s="93" t="s">
        <v>28</v>
      </c>
      <c r="E57" s="93" t="s">
        <v>30</v>
      </c>
      <c r="F57" s="93" t="s">
        <v>102</v>
      </c>
      <c r="G57" s="115">
        <v>3</v>
      </c>
      <c r="H57" s="115">
        <v>5</v>
      </c>
      <c r="I57" s="115">
        <v>5</v>
      </c>
      <c r="J57" s="123">
        <v>1</v>
      </c>
      <c r="K57" s="123">
        <v>1</v>
      </c>
      <c r="L57" s="119">
        <v>4</v>
      </c>
      <c r="M57" s="119">
        <v>4</v>
      </c>
      <c r="N57" s="127">
        <v>5</v>
      </c>
      <c r="O57" s="127">
        <v>5</v>
      </c>
    </row>
    <row r="58" spans="1:15" s="92" customFormat="1" ht="21.75" x14ac:dyDescent="0.5">
      <c r="A58" s="91">
        <v>57</v>
      </c>
      <c r="B58" s="93" t="s">
        <v>39</v>
      </c>
      <c r="C58" s="93" t="s">
        <v>40</v>
      </c>
      <c r="D58" s="93" t="s">
        <v>25</v>
      </c>
      <c r="E58" s="93" t="s">
        <v>30</v>
      </c>
      <c r="F58" s="93" t="s">
        <v>100</v>
      </c>
      <c r="G58" s="115">
        <v>5</v>
      </c>
      <c r="H58" s="115">
        <v>4</v>
      </c>
      <c r="I58" s="115">
        <v>4</v>
      </c>
      <c r="J58" s="123">
        <v>2</v>
      </c>
      <c r="K58" s="123">
        <v>3</v>
      </c>
      <c r="L58" s="119">
        <v>3</v>
      </c>
      <c r="M58" s="119">
        <v>3</v>
      </c>
      <c r="N58" s="127">
        <v>4</v>
      </c>
      <c r="O58" s="127">
        <v>4</v>
      </c>
    </row>
    <row r="59" spans="1:15" s="92" customFormat="1" ht="21.75" x14ac:dyDescent="0.5">
      <c r="A59" s="91">
        <v>58</v>
      </c>
      <c r="B59" s="93" t="s">
        <v>36</v>
      </c>
      <c r="C59" s="93" t="s">
        <v>40</v>
      </c>
      <c r="D59" s="93" t="s">
        <v>25</v>
      </c>
      <c r="E59" s="93" t="s">
        <v>63</v>
      </c>
      <c r="F59" s="93" t="s">
        <v>109</v>
      </c>
      <c r="G59" s="115">
        <v>5</v>
      </c>
      <c r="H59" s="115">
        <v>5</v>
      </c>
      <c r="I59" s="115">
        <v>5</v>
      </c>
      <c r="J59" s="123">
        <v>1</v>
      </c>
      <c r="K59" s="123">
        <v>1</v>
      </c>
      <c r="L59" s="119">
        <v>4</v>
      </c>
      <c r="M59" s="119">
        <v>4</v>
      </c>
      <c r="N59" s="127">
        <v>5</v>
      </c>
      <c r="O59" s="127">
        <v>5</v>
      </c>
    </row>
    <row r="60" spans="1:15" s="92" customFormat="1" ht="21.75" x14ac:dyDescent="0.5">
      <c r="A60" s="91">
        <v>59</v>
      </c>
      <c r="B60" s="93" t="s">
        <v>36</v>
      </c>
      <c r="C60" s="93" t="s">
        <v>37</v>
      </c>
      <c r="D60" s="93" t="s">
        <v>28</v>
      </c>
      <c r="E60" s="93" t="s">
        <v>63</v>
      </c>
      <c r="F60" s="93" t="s">
        <v>110</v>
      </c>
      <c r="G60" s="115">
        <v>4</v>
      </c>
      <c r="H60" s="115">
        <v>4</v>
      </c>
      <c r="I60" s="115">
        <v>4</v>
      </c>
      <c r="J60" s="123">
        <v>4</v>
      </c>
      <c r="K60" s="123">
        <v>4</v>
      </c>
      <c r="L60" s="119">
        <v>5</v>
      </c>
      <c r="M60" s="119">
        <v>5</v>
      </c>
      <c r="N60" s="127">
        <v>5</v>
      </c>
      <c r="O60" s="127">
        <v>5</v>
      </c>
    </row>
    <row r="61" spans="1:15" s="92" customFormat="1" ht="21.75" x14ac:dyDescent="0.5">
      <c r="A61" s="91">
        <v>60</v>
      </c>
      <c r="B61" s="93" t="s">
        <v>36</v>
      </c>
      <c r="C61" s="93" t="s">
        <v>38</v>
      </c>
      <c r="D61" s="93" t="s">
        <v>25</v>
      </c>
      <c r="E61" s="93" t="s">
        <v>27</v>
      </c>
      <c r="F61" s="93" t="s">
        <v>27</v>
      </c>
      <c r="G61" s="115">
        <v>4</v>
      </c>
      <c r="H61" s="115">
        <v>4</v>
      </c>
      <c r="I61" s="115">
        <v>3</v>
      </c>
      <c r="J61" s="123">
        <v>1</v>
      </c>
      <c r="K61" s="123">
        <v>1</v>
      </c>
      <c r="L61" s="119">
        <v>3</v>
      </c>
      <c r="M61" s="119">
        <v>3</v>
      </c>
      <c r="N61" s="127">
        <v>5</v>
      </c>
      <c r="O61" s="127">
        <v>4</v>
      </c>
    </row>
    <row r="62" spans="1:15" s="92" customFormat="1" ht="21.75" x14ac:dyDescent="0.5">
      <c r="A62" s="91">
        <v>61</v>
      </c>
      <c r="B62" s="93" t="s">
        <v>39</v>
      </c>
      <c r="C62" s="93" t="s">
        <v>38</v>
      </c>
      <c r="D62" s="93" t="s">
        <v>25</v>
      </c>
      <c r="E62" s="93" t="s">
        <v>27</v>
      </c>
      <c r="F62" s="93" t="s">
        <v>27</v>
      </c>
      <c r="G62" s="115">
        <v>4</v>
      </c>
      <c r="H62" s="115">
        <v>4</v>
      </c>
      <c r="I62" s="115">
        <v>4</v>
      </c>
      <c r="J62" s="123">
        <v>4</v>
      </c>
      <c r="K62" s="123">
        <v>4</v>
      </c>
      <c r="L62" s="119">
        <v>4</v>
      </c>
      <c r="M62" s="119">
        <v>4</v>
      </c>
      <c r="N62" s="127">
        <v>4</v>
      </c>
      <c r="O62" s="127">
        <v>4</v>
      </c>
    </row>
    <row r="63" spans="1:15" s="92" customFormat="1" ht="21.75" x14ac:dyDescent="0.5">
      <c r="A63" s="91">
        <v>62</v>
      </c>
      <c r="B63" s="93" t="s">
        <v>39</v>
      </c>
      <c r="C63" s="93" t="s">
        <v>38</v>
      </c>
      <c r="D63" s="93" t="s">
        <v>25</v>
      </c>
      <c r="E63" s="93" t="s">
        <v>75</v>
      </c>
      <c r="F63" s="93" t="s">
        <v>75</v>
      </c>
      <c r="G63" s="115">
        <v>4</v>
      </c>
      <c r="H63" s="115">
        <v>4</v>
      </c>
      <c r="I63" s="115">
        <v>4</v>
      </c>
      <c r="J63" s="123">
        <v>1</v>
      </c>
      <c r="K63" s="123">
        <v>1</v>
      </c>
      <c r="L63" s="119">
        <v>3</v>
      </c>
      <c r="M63" s="119">
        <v>3</v>
      </c>
      <c r="N63" s="127">
        <v>4</v>
      </c>
      <c r="O63" s="127">
        <v>4</v>
      </c>
    </row>
    <row r="64" spans="1:15" s="92" customFormat="1" ht="21.75" x14ac:dyDescent="0.5">
      <c r="A64" s="91">
        <v>63</v>
      </c>
      <c r="B64" s="93" t="s">
        <v>36</v>
      </c>
      <c r="C64" s="93" t="s">
        <v>38</v>
      </c>
      <c r="D64" s="93" t="s">
        <v>25</v>
      </c>
      <c r="E64" s="93" t="s">
        <v>26</v>
      </c>
      <c r="F64" s="93" t="s">
        <v>71</v>
      </c>
      <c r="G64" s="115">
        <v>5</v>
      </c>
      <c r="H64" s="115">
        <v>4</v>
      </c>
      <c r="I64" s="115">
        <v>5</v>
      </c>
      <c r="J64" s="123">
        <v>3</v>
      </c>
      <c r="K64" s="123">
        <v>2</v>
      </c>
      <c r="L64" s="119">
        <v>3</v>
      </c>
      <c r="M64" s="119">
        <v>3</v>
      </c>
      <c r="N64" s="127">
        <v>4</v>
      </c>
      <c r="O64" s="127">
        <v>3</v>
      </c>
    </row>
    <row r="65" spans="1:15" s="92" customFormat="1" ht="21.75" x14ac:dyDescent="0.5">
      <c r="A65" s="91">
        <v>64</v>
      </c>
      <c r="B65" s="93" t="s">
        <v>36</v>
      </c>
      <c r="C65" s="93" t="s">
        <v>37</v>
      </c>
      <c r="D65" s="93" t="s">
        <v>28</v>
      </c>
      <c r="E65" s="93" t="s">
        <v>87</v>
      </c>
      <c r="F65" s="93" t="s">
        <v>87</v>
      </c>
      <c r="G65" s="115">
        <v>4</v>
      </c>
      <c r="H65" s="115">
        <v>4</v>
      </c>
      <c r="I65" s="115">
        <v>4</v>
      </c>
      <c r="J65" s="123">
        <v>3</v>
      </c>
      <c r="K65" s="123">
        <v>2</v>
      </c>
      <c r="L65" s="119">
        <v>4</v>
      </c>
      <c r="M65" s="119">
        <v>4</v>
      </c>
      <c r="N65" s="127">
        <v>5</v>
      </c>
      <c r="O65" s="127">
        <v>4</v>
      </c>
    </row>
    <row r="66" spans="1:15" s="92" customFormat="1" ht="21.75" x14ac:dyDescent="0.5">
      <c r="A66" s="91">
        <v>65</v>
      </c>
      <c r="B66" s="93" t="s">
        <v>39</v>
      </c>
      <c r="C66" s="93" t="s">
        <v>38</v>
      </c>
      <c r="D66" s="93" t="s">
        <v>25</v>
      </c>
      <c r="E66" s="93" t="s">
        <v>26</v>
      </c>
      <c r="F66" s="93" t="s">
        <v>70</v>
      </c>
      <c r="G66" s="115">
        <v>5</v>
      </c>
      <c r="H66" s="115">
        <v>5</v>
      </c>
      <c r="I66" s="115">
        <v>5</v>
      </c>
      <c r="J66" s="123">
        <v>4</v>
      </c>
      <c r="K66" s="123">
        <v>2</v>
      </c>
      <c r="L66" s="119">
        <v>4</v>
      </c>
      <c r="M66" s="119">
        <v>4</v>
      </c>
      <c r="N66" s="127">
        <v>4</v>
      </c>
      <c r="O66" s="127">
        <v>5</v>
      </c>
    </row>
    <row r="67" spans="1:15" s="92" customFormat="1" ht="21.75" x14ac:dyDescent="0.5">
      <c r="A67" s="91">
        <v>66</v>
      </c>
      <c r="B67" s="93" t="s">
        <v>36</v>
      </c>
      <c r="C67" s="93" t="s">
        <v>40</v>
      </c>
      <c r="D67" s="93" t="s">
        <v>25</v>
      </c>
      <c r="E67" s="93" t="s">
        <v>26</v>
      </c>
      <c r="F67" s="93" t="s">
        <v>71</v>
      </c>
      <c r="G67" s="115">
        <v>5</v>
      </c>
      <c r="H67" s="115">
        <v>5</v>
      </c>
      <c r="I67" s="115">
        <v>5</v>
      </c>
      <c r="J67" s="123">
        <v>1</v>
      </c>
      <c r="K67" s="123">
        <v>1</v>
      </c>
      <c r="L67" s="119">
        <v>4</v>
      </c>
      <c r="M67" s="119">
        <v>4</v>
      </c>
      <c r="N67" s="127">
        <v>5</v>
      </c>
      <c r="O67" s="127">
        <v>5</v>
      </c>
    </row>
    <row r="68" spans="1:15" s="92" customFormat="1" ht="21.75" x14ac:dyDescent="0.5">
      <c r="A68" s="91">
        <v>67</v>
      </c>
      <c r="B68" s="93" t="s">
        <v>36</v>
      </c>
      <c r="C68" s="93" t="s">
        <v>37</v>
      </c>
      <c r="D68" s="93" t="s">
        <v>28</v>
      </c>
      <c r="E68" s="93" t="s">
        <v>87</v>
      </c>
      <c r="F68" s="93" t="s">
        <v>87</v>
      </c>
      <c r="G68" s="115">
        <v>4</v>
      </c>
      <c r="H68" s="115">
        <v>5</v>
      </c>
      <c r="I68" s="115">
        <v>2</v>
      </c>
      <c r="J68" s="123">
        <v>3</v>
      </c>
      <c r="K68" s="123">
        <v>4</v>
      </c>
      <c r="L68" s="119">
        <v>5</v>
      </c>
      <c r="M68" s="119">
        <v>5</v>
      </c>
      <c r="N68" s="127">
        <v>4</v>
      </c>
      <c r="O68" s="127">
        <v>4</v>
      </c>
    </row>
    <row r="69" spans="1:15" s="92" customFormat="1" ht="21.75" x14ac:dyDescent="0.5">
      <c r="A69" s="91">
        <v>68</v>
      </c>
      <c r="B69" s="93" t="s">
        <v>39</v>
      </c>
      <c r="C69" s="93" t="s">
        <v>37</v>
      </c>
      <c r="D69" s="93" t="s">
        <v>28</v>
      </c>
      <c r="E69" s="93" t="s">
        <v>30</v>
      </c>
      <c r="F69" s="93" t="s">
        <v>102</v>
      </c>
      <c r="G69" s="115">
        <v>5</v>
      </c>
      <c r="H69" s="115">
        <v>3</v>
      </c>
      <c r="I69" s="115">
        <v>5</v>
      </c>
      <c r="J69" s="123">
        <v>4</v>
      </c>
      <c r="K69" s="123">
        <v>2</v>
      </c>
      <c r="L69" s="119">
        <v>4</v>
      </c>
      <c r="M69" s="119">
        <v>3</v>
      </c>
      <c r="N69" s="127">
        <v>4</v>
      </c>
      <c r="O69" s="127">
        <v>4</v>
      </c>
    </row>
    <row r="70" spans="1:15" s="92" customFormat="1" ht="21.75" x14ac:dyDescent="0.5">
      <c r="A70" s="91">
        <v>69</v>
      </c>
      <c r="B70" s="93" t="s">
        <v>39</v>
      </c>
      <c r="C70" s="93" t="s">
        <v>38</v>
      </c>
      <c r="D70" s="93" t="s">
        <v>25</v>
      </c>
      <c r="E70" s="93" t="s">
        <v>63</v>
      </c>
      <c r="F70" s="93" t="s">
        <v>76</v>
      </c>
      <c r="G70" s="115">
        <v>5</v>
      </c>
      <c r="H70" s="115">
        <v>5</v>
      </c>
      <c r="I70" s="115">
        <v>3</v>
      </c>
      <c r="J70" s="123">
        <v>5</v>
      </c>
      <c r="K70" s="123">
        <v>3</v>
      </c>
      <c r="L70" s="119">
        <v>5</v>
      </c>
      <c r="M70" s="119">
        <v>4</v>
      </c>
      <c r="N70" s="127">
        <v>5</v>
      </c>
      <c r="O70" s="127">
        <v>5</v>
      </c>
    </row>
    <row r="71" spans="1:15" s="92" customFormat="1" ht="21.75" x14ac:dyDescent="0.5">
      <c r="A71" s="91">
        <v>70</v>
      </c>
      <c r="B71" s="93" t="s">
        <v>39</v>
      </c>
      <c r="C71" s="93" t="s">
        <v>37</v>
      </c>
      <c r="D71" s="93" t="s">
        <v>28</v>
      </c>
      <c r="E71" s="93" t="s">
        <v>26</v>
      </c>
      <c r="F71" s="93" t="s">
        <v>111</v>
      </c>
      <c r="G71" s="115">
        <v>5</v>
      </c>
      <c r="H71" s="115">
        <v>5</v>
      </c>
      <c r="I71" s="115">
        <v>5</v>
      </c>
      <c r="J71" s="123">
        <v>5</v>
      </c>
      <c r="K71" s="123">
        <v>5</v>
      </c>
      <c r="L71" s="119">
        <v>5</v>
      </c>
      <c r="M71" s="119">
        <v>5</v>
      </c>
      <c r="N71" s="127">
        <v>5</v>
      </c>
      <c r="O71" s="127">
        <v>5</v>
      </c>
    </row>
    <row r="72" spans="1:15" s="92" customFormat="1" ht="21.75" x14ac:dyDescent="0.5">
      <c r="A72" s="91">
        <v>71</v>
      </c>
      <c r="B72" s="93" t="s">
        <v>39</v>
      </c>
      <c r="C72" s="93" t="s">
        <v>37</v>
      </c>
      <c r="D72" s="93" t="s">
        <v>25</v>
      </c>
      <c r="E72" s="93" t="s">
        <v>63</v>
      </c>
      <c r="F72" s="93" t="s">
        <v>104</v>
      </c>
      <c r="G72" s="115">
        <v>4</v>
      </c>
      <c r="H72" s="115">
        <v>4</v>
      </c>
      <c r="I72" s="115">
        <v>4</v>
      </c>
      <c r="J72" s="123">
        <v>2</v>
      </c>
      <c r="K72" s="123">
        <v>2</v>
      </c>
      <c r="L72" s="119">
        <v>4</v>
      </c>
      <c r="M72" s="119">
        <v>4</v>
      </c>
      <c r="N72" s="127">
        <v>4</v>
      </c>
      <c r="O72" s="127">
        <v>5</v>
      </c>
    </row>
    <row r="73" spans="1:15" s="92" customFormat="1" ht="21.75" x14ac:dyDescent="0.5">
      <c r="A73" s="91">
        <v>72</v>
      </c>
      <c r="B73" s="93" t="s">
        <v>36</v>
      </c>
      <c r="C73" s="93" t="s">
        <v>38</v>
      </c>
      <c r="D73" s="93" t="s">
        <v>28</v>
      </c>
      <c r="E73" s="93" t="s">
        <v>27</v>
      </c>
      <c r="F73" s="93" t="s">
        <v>27</v>
      </c>
      <c r="G73" s="115">
        <v>4</v>
      </c>
      <c r="H73" s="115">
        <v>2</v>
      </c>
      <c r="I73" s="115">
        <v>2</v>
      </c>
      <c r="J73" s="123">
        <v>1</v>
      </c>
      <c r="K73" s="123">
        <v>1</v>
      </c>
      <c r="L73" s="119">
        <v>3</v>
      </c>
      <c r="M73" s="119">
        <v>3</v>
      </c>
      <c r="N73" s="127">
        <v>5</v>
      </c>
      <c r="O73" s="127">
        <v>5</v>
      </c>
    </row>
    <row r="74" spans="1:15" s="92" customFormat="1" ht="21.75" x14ac:dyDescent="0.5">
      <c r="A74" s="91">
        <v>73</v>
      </c>
      <c r="B74" s="93" t="s">
        <v>36</v>
      </c>
      <c r="C74" s="93" t="s">
        <v>37</v>
      </c>
      <c r="D74" s="93" t="s">
        <v>28</v>
      </c>
      <c r="E74" s="93" t="s">
        <v>26</v>
      </c>
      <c r="F74" s="93" t="s">
        <v>32</v>
      </c>
      <c r="G74" s="115">
        <v>4</v>
      </c>
      <c r="H74" s="115">
        <v>2</v>
      </c>
      <c r="I74" s="115">
        <v>3</v>
      </c>
      <c r="J74" s="123">
        <v>3</v>
      </c>
      <c r="K74" s="123">
        <v>2</v>
      </c>
      <c r="L74" s="119">
        <v>3</v>
      </c>
      <c r="M74" s="119">
        <v>3</v>
      </c>
      <c r="N74" s="127">
        <v>4</v>
      </c>
      <c r="O74" s="127">
        <v>4</v>
      </c>
    </row>
    <row r="75" spans="1:15" s="92" customFormat="1" ht="21.75" x14ac:dyDescent="0.5">
      <c r="A75" s="91">
        <v>74</v>
      </c>
      <c r="B75" s="93" t="s">
        <v>36</v>
      </c>
      <c r="C75" s="93" t="s">
        <v>40</v>
      </c>
      <c r="D75" s="93" t="s">
        <v>28</v>
      </c>
      <c r="E75" s="93" t="s">
        <v>26</v>
      </c>
      <c r="F75" s="93" t="s">
        <v>71</v>
      </c>
      <c r="G75" s="115">
        <v>4</v>
      </c>
      <c r="H75" s="115">
        <v>4</v>
      </c>
      <c r="I75" s="115">
        <v>4</v>
      </c>
      <c r="J75" s="123">
        <v>4</v>
      </c>
      <c r="K75" s="123">
        <v>4</v>
      </c>
      <c r="L75" s="119">
        <v>4</v>
      </c>
      <c r="M75" s="119">
        <v>4</v>
      </c>
      <c r="N75" s="127">
        <v>4</v>
      </c>
      <c r="O75" s="127">
        <v>4</v>
      </c>
    </row>
    <row r="76" spans="1:15" s="92" customFormat="1" ht="21.75" x14ac:dyDescent="0.5">
      <c r="A76" s="91">
        <v>75</v>
      </c>
      <c r="B76" s="93" t="s">
        <v>36</v>
      </c>
      <c r="C76" s="93" t="s">
        <v>37</v>
      </c>
      <c r="D76" s="93" t="s">
        <v>28</v>
      </c>
      <c r="E76" s="93" t="s">
        <v>27</v>
      </c>
      <c r="F76" s="93" t="s">
        <v>27</v>
      </c>
      <c r="G76" s="115">
        <v>4</v>
      </c>
      <c r="H76" s="115">
        <v>4</v>
      </c>
      <c r="I76" s="115">
        <v>4</v>
      </c>
      <c r="J76" s="123">
        <v>2</v>
      </c>
      <c r="K76" s="123">
        <v>2</v>
      </c>
      <c r="L76" s="119">
        <v>4</v>
      </c>
      <c r="M76" s="119">
        <v>4</v>
      </c>
      <c r="N76" s="127">
        <v>5</v>
      </c>
      <c r="O76" s="127">
        <v>4</v>
      </c>
    </row>
    <row r="77" spans="1:15" s="92" customFormat="1" ht="21.75" x14ac:dyDescent="0.5">
      <c r="A77" s="91">
        <v>76</v>
      </c>
      <c r="B77" s="93" t="s">
        <v>36</v>
      </c>
      <c r="C77" s="93" t="s">
        <v>37</v>
      </c>
      <c r="D77" s="93" t="s">
        <v>28</v>
      </c>
      <c r="E77" s="93" t="s">
        <v>26</v>
      </c>
      <c r="F77" s="93" t="s">
        <v>32</v>
      </c>
      <c r="G77" s="115">
        <v>4</v>
      </c>
      <c r="H77" s="115">
        <v>2</v>
      </c>
      <c r="I77" s="115">
        <v>3</v>
      </c>
      <c r="J77" s="123">
        <v>3</v>
      </c>
      <c r="K77" s="123">
        <v>2</v>
      </c>
      <c r="L77" s="119">
        <v>3</v>
      </c>
      <c r="M77" s="119">
        <v>3</v>
      </c>
      <c r="N77" s="127">
        <v>4</v>
      </c>
      <c r="O77" s="127">
        <v>4</v>
      </c>
    </row>
    <row r="78" spans="1:15" s="92" customFormat="1" ht="21.75" x14ac:dyDescent="0.5">
      <c r="A78" s="91">
        <v>77</v>
      </c>
      <c r="B78" s="93" t="s">
        <v>36</v>
      </c>
      <c r="C78" s="93" t="s">
        <v>37</v>
      </c>
      <c r="D78" s="93" t="s">
        <v>28</v>
      </c>
      <c r="E78" s="93" t="s">
        <v>27</v>
      </c>
      <c r="F78" s="93" t="s">
        <v>27</v>
      </c>
      <c r="G78" s="115">
        <v>5</v>
      </c>
      <c r="H78" s="115">
        <v>5</v>
      </c>
      <c r="I78" s="115">
        <v>5</v>
      </c>
      <c r="J78" s="123">
        <v>1</v>
      </c>
      <c r="K78" s="123">
        <v>1</v>
      </c>
      <c r="L78" s="119">
        <v>3</v>
      </c>
      <c r="M78" s="119">
        <v>3</v>
      </c>
      <c r="N78" s="127">
        <v>4</v>
      </c>
      <c r="O78" s="127">
        <v>3</v>
      </c>
    </row>
    <row r="79" spans="1:15" s="92" customFormat="1" ht="21.75" x14ac:dyDescent="0.5">
      <c r="A79" s="91">
        <v>78</v>
      </c>
      <c r="B79" s="93" t="s">
        <v>36</v>
      </c>
      <c r="C79" s="93" t="s">
        <v>37</v>
      </c>
      <c r="D79" s="93" t="s">
        <v>28</v>
      </c>
      <c r="E79" s="93" t="s">
        <v>26</v>
      </c>
      <c r="F79" s="93" t="s">
        <v>32</v>
      </c>
      <c r="G79" s="115">
        <v>4</v>
      </c>
      <c r="H79" s="115">
        <v>2</v>
      </c>
      <c r="I79" s="115">
        <v>3</v>
      </c>
      <c r="J79" s="123">
        <v>3</v>
      </c>
      <c r="K79" s="123">
        <v>2</v>
      </c>
      <c r="L79" s="119">
        <v>3</v>
      </c>
      <c r="M79" s="119">
        <v>3</v>
      </c>
      <c r="N79" s="127">
        <v>4</v>
      </c>
      <c r="O79" s="127">
        <v>4</v>
      </c>
    </row>
    <row r="80" spans="1:15" s="92" customFormat="1" ht="21.75" x14ac:dyDescent="0.5">
      <c r="A80" s="91">
        <v>79</v>
      </c>
      <c r="B80" s="93" t="s">
        <v>39</v>
      </c>
      <c r="C80" s="93" t="s">
        <v>40</v>
      </c>
      <c r="D80" s="93" t="s">
        <v>28</v>
      </c>
      <c r="E80" s="93" t="s">
        <v>26</v>
      </c>
      <c r="F80" s="93" t="s">
        <v>111</v>
      </c>
      <c r="G80" s="115">
        <v>4</v>
      </c>
      <c r="H80" s="115">
        <v>4</v>
      </c>
      <c r="I80" s="115">
        <v>3</v>
      </c>
      <c r="J80" s="123">
        <v>1</v>
      </c>
      <c r="K80" s="123">
        <v>1</v>
      </c>
      <c r="L80" s="119">
        <v>3</v>
      </c>
      <c r="M80" s="119">
        <v>3</v>
      </c>
      <c r="N80" s="127">
        <v>4</v>
      </c>
      <c r="O80" s="127">
        <v>4</v>
      </c>
    </row>
    <row r="81" spans="1:15" s="92" customFormat="1" ht="21.75" x14ac:dyDescent="0.5">
      <c r="A81" s="91">
        <v>80</v>
      </c>
      <c r="B81" s="93" t="s">
        <v>39</v>
      </c>
      <c r="C81" s="93" t="s">
        <v>37</v>
      </c>
      <c r="D81" s="93" t="s">
        <v>28</v>
      </c>
      <c r="E81" s="93" t="s">
        <v>30</v>
      </c>
      <c r="F81" s="93" t="s">
        <v>102</v>
      </c>
      <c r="G81" s="115">
        <v>5</v>
      </c>
      <c r="H81" s="115">
        <v>4</v>
      </c>
      <c r="I81" s="115">
        <v>4</v>
      </c>
      <c r="J81" s="123">
        <v>2</v>
      </c>
      <c r="K81" s="123">
        <v>2</v>
      </c>
      <c r="L81" s="119">
        <v>4</v>
      </c>
      <c r="M81" s="119">
        <v>4</v>
      </c>
      <c r="N81" s="127">
        <v>4</v>
      </c>
      <c r="O81" s="127">
        <v>5</v>
      </c>
    </row>
    <row r="82" spans="1:15" s="92" customFormat="1" ht="21.75" x14ac:dyDescent="0.5">
      <c r="A82" s="91">
        <v>81</v>
      </c>
      <c r="B82" s="93" t="s">
        <v>36</v>
      </c>
      <c r="C82" s="93" t="s">
        <v>38</v>
      </c>
      <c r="D82" s="93" t="s">
        <v>25</v>
      </c>
      <c r="E82" s="93" t="s">
        <v>26</v>
      </c>
      <c r="F82" s="93" t="s">
        <v>32</v>
      </c>
      <c r="G82" s="115">
        <v>4</v>
      </c>
      <c r="H82" s="115">
        <v>4</v>
      </c>
      <c r="I82" s="115">
        <v>3</v>
      </c>
      <c r="J82" s="123">
        <v>2</v>
      </c>
      <c r="K82" s="123">
        <v>2</v>
      </c>
      <c r="L82" s="119">
        <v>4</v>
      </c>
      <c r="M82" s="119">
        <v>4</v>
      </c>
      <c r="N82" s="127">
        <v>4</v>
      </c>
      <c r="O82" s="127">
        <v>4</v>
      </c>
    </row>
    <row r="83" spans="1:15" s="92" customFormat="1" ht="21.75" x14ac:dyDescent="0.5">
      <c r="A83" s="91">
        <v>82</v>
      </c>
      <c r="B83" s="93" t="s">
        <v>36</v>
      </c>
      <c r="C83" s="93" t="s">
        <v>40</v>
      </c>
      <c r="D83" s="93" t="s">
        <v>25</v>
      </c>
      <c r="E83" s="93" t="s">
        <v>30</v>
      </c>
      <c r="F83" s="93" t="s">
        <v>100</v>
      </c>
      <c r="G83" s="115">
        <v>4</v>
      </c>
      <c r="H83" s="115">
        <v>4</v>
      </c>
      <c r="I83" s="115">
        <v>4</v>
      </c>
      <c r="J83" s="123">
        <v>1</v>
      </c>
      <c r="K83" s="123">
        <v>1</v>
      </c>
      <c r="L83" s="119">
        <v>3</v>
      </c>
      <c r="M83" s="119">
        <v>3</v>
      </c>
      <c r="N83" s="127">
        <v>4</v>
      </c>
      <c r="O83" s="127">
        <v>4</v>
      </c>
    </row>
    <row r="84" spans="1:15" s="92" customFormat="1" ht="21.75" x14ac:dyDescent="0.5">
      <c r="A84" s="91">
        <v>83</v>
      </c>
      <c r="B84" s="93" t="s">
        <v>36</v>
      </c>
      <c r="C84" s="93" t="s">
        <v>40</v>
      </c>
      <c r="D84" s="93" t="s">
        <v>25</v>
      </c>
      <c r="E84" s="93" t="s">
        <v>94</v>
      </c>
      <c r="F84" s="93" t="s">
        <v>65</v>
      </c>
      <c r="G84" s="115">
        <v>4</v>
      </c>
      <c r="H84" s="115">
        <v>3</v>
      </c>
      <c r="I84" s="115">
        <v>4</v>
      </c>
      <c r="J84" s="123">
        <v>3</v>
      </c>
      <c r="K84" s="123">
        <v>4</v>
      </c>
      <c r="L84" s="119">
        <v>4</v>
      </c>
      <c r="M84" s="119">
        <v>4</v>
      </c>
      <c r="N84" s="127">
        <v>4</v>
      </c>
      <c r="O84" s="127">
        <v>4</v>
      </c>
    </row>
    <row r="85" spans="1:15" s="92" customFormat="1" ht="21.75" x14ac:dyDescent="0.5">
      <c r="A85" s="91">
        <v>84</v>
      </c>
      <c r="B85" s="93" t="s">
        <v>39</v>
      </c>
      <c r="C85" s="93" t="s">
        <v>37</v>
      </c>
      <c r="D85" s="93" t="s">
        <v>28</v>
      </c>
      <c r="E85" s="93" t="s">
        <v>27</v>
      </c>
      <c r="F85" s="93" t="s">
        <v>27</v>
      </c>
      <c r="G85" s="115">
        <v>4</v>
      </c>
      <c r="H85" s="115">
        <v>3</v>
      </c>
      <c r="I85" s="115">
        <v>3</v>
      </c>
      <c r="J85" s="123">
        <v>3</v>
      </c>
      <c r="K85" s="123">
        <v>3</v>
      </c>
      <c r="L85" s="119">
        <v>4</v>
      </c>
      <c r="M85" s="119">
        <v>4</v>
      </c>
      <c r="N85" s="127">
        <v>4</v>
      </c>
      <c r="O85" s="127">
        <v>4</v>
      </c>
    </row>
    <row r="86" spans="1:15" s="92" customFormat="1" ht="21.75" x14ac:dyDescent="0.5">
      <c r="A86" s="91">
        <v>85</v>
      </c>
      <c r="B86" s="93" t="s">
        <v>36</v>
      </c>
      <c r="C86" s="93" t="s">
        <v>37</v>
      </c>
      <c r="D86" s="93" t="s">
        <v>28</v>
      </c>
      <c r="E86" s="93" t="s">
        <v>27</v>
      </c>
      <c r="F86" s="93" t="s">
        <v>27</v>
      </c>
      <c r="G86" s="115">
        <v>4</v>
      </c>
      <c r="H86" s="115">
        <v>3</v>
      </c>
      <c r="I86" s="115">
        <v>3</v>
      </c>
      <c r="J86" s="123">
        <v>2</v>
      </c>
      <c r="K86" s="123">
        <v>1</v>
      </c>
      <c r="L86" s="119">
        <v>3</v>
      </c>
      <c r="M86" s="119">
        <v>3</v>
      </c>
      <c r="N86" s="127">
        <v>3</v>
      </c>
      <c r="O86" s="127">
        <v>2</v>
      </c>
    </row>
    <row r="87" spans="1:15" s="92" customFormat="1" ht="21.75" x14ac:dyDescent="0.5">
      <c r="A87" s="91">
        <v>86</v>
      </c>
      <c r="B87" s="93" t="s">
        <v>36</v>
      </c>
      <c r="C87" s="93" t="s">
        <v>38</v>
      </c>
      <c r="D87" s="93" t="s">
        <v>25</v>
      </c>
      <c r="E87" s="93" t="s">
        <v>26</v>
      </c>
      <c r="F87" s="93" t="s">
        <v>70</v>
      </c>
      <c r="G87" s="115">
        <v>5</v>
      </c>
      <c r="H87" s="115">
        <v>3</v>
      </c>
      <c r="I87" s="115">
        <v>5</v>
      </c>
      <c r="J87" s="123">
        <v>1</v>
      </c>
      <c r="K87" s="123">
        <v>1</v>
      </c>
      <c r="L87" s="119">
        <v>3</v>
      </c>
      <c r="M87" s="119">
        <v>3</v>
      </c>
      <c r="N87" s="127">
        <v>5</v>
      </c>
      <c r="O87" s="127">
        <v>3</v>
      </c>
    </row>
    <row r="88" spans="1:15" s="92" customFormat="1" ht="21.75" x14ac:dyDescent="0.5">
      <c r="A88" s="91">
        <v>87</v>
      </c>
      <c r="B88" s="93" t="s">
        <v>39</v>
      </c>
      <c r="C88" s="93" t="s">
        <v>37</v>
      </c>
      <c r="D88" s="93" t="s">
        <v>28</v>
      </c>
      <c r="E88" s="93" t="s">
        <v>26</v>
      </c>
      <c r="F88" s="93" t="s">
        <v>65</v>
      </c>
      <c r="G88" s="115">
        <v>4</v>
      </c>
      <c r="H88" s="115">
        <v>4</v>
      </c>
      <c r="I88" s="115">
        <v>4</v>
      </c>
      <c r="J88" s="123">
        <v>3</v>
      </c>
      <c r="K88" s="123">
        <v>3</v>
      </c>
      <c r="L88" s="119">
        <v>4</v>
      </c>
      <c r="M88" s="119">
        <v>3</v>
      </c>
      <c r="N88" s="127">
        <v>3</v>
      </c>
      <c r="O88" s="127">
        <v>5</v>
      </c>
    </row>
    <row r="89" spans="1:15" s="92" customFormat="1" ht="21.75" x14ac:dyDescent="0.5">
      <c r="A89" s="91">
        <v>88</v>
      </c>
      <c r="B89" s="93" t="s">
        <v>36</v>
      </c>
      <c r="C89" s="93" t="s">
        <v>37</v>
      </c>
      <c r="D89" s="93" t="s">
        <v>28</v>
      </c>
      <c r="E89" s="93" t="s">
        <v>27</v>
      </c>
      <c r="F89" s="93" t="s">
        <v>27</v>
      </c>
      <c r="G89" s="115">
        <v>4</v>
      </c>
      <c r="H89" s="115">
        <v>4</v>
      </c>
      <c r="I89" s="115">
        <v>5</v>
      </c>
      <c r="J89" s="123">
        <v>3</v>
      </c>
      <c r="K89" s="123">
        <v>3</v>
      </c>
      <c r="L89" s="119">
        <v>4</v>
      </c>
      <c r="M89" s="119">
        <v>4</v>
      </c>
      <c r="N89" s="127">
        <v>4</v>
      </c>
      <c r="O89" s="127">
        <v>4</v>
      </c>
    </row>
    <row r="90" spans="1:15" s="92" customFormat="1" ht="21.75" x14ac:dyDescent="0.5">
      <c r="A90" s="91">
        <v>89</v>
      </c>
      <c r="B90" s="93" t="s">
        <v>36</v>
      </c>
      <c r="C90" s="93" t="s">
        <v>38</v>
      </c>
      <c r="D90" s="93" t="s">
        <v>28</v>
      </c>
      <c r="E90" s="93" t="s">
        <v>26</v>
      </c>
      <c r="F90" s="93" t="s">
        <v>71</v>
      </c>
      <c r="G90" s="115">
        <v>4</v>
      </c>
      <c r="H90" s="115">
        <v>3</v>
      </c>
      <c r="I90" s="115">
        <v>4</v>
      </c>
      <c r="J90" s="123">
        <v>3</v>
      </c>
      <c r="K90" s="123">
        <v>4</v>
      </c>
      <c r="L90" s="119">
        <v>4</v>
      </c>
      <c r="M90" s="119">
        <v>4</v>
      </c>
      <c r="N90" s="127">
        <v>4</v>
      </c>
      <c r="O90" s="127">
        <v>4</v>
      </c>
    </row>
    <row r="91" spans="1:15" s="92" customFormat="1" ht="21.75" x14ac:dyDescent="0.5">
      <c r="A91" s="91">
        <v>90</v>
      </c>
      <c r="B91" s="93" t="s">
        <v>36</v>
      </c>
      <c r="C91" s="93" t="s">
        <v>40</v>
      </c>
      <c r="D91" s="93" t="s">
        <v>25</v>
      </c>
      <c r="E91" s="93" t="s">
        <v>26</v>
      </c>
      <c r="F91" s="93" t="s">
        <v>71</v>
      </c>
      <c r="G91" s="115">
        <v>5</v>
      </c>
      <c r="H91" s="115">
        <v>4</v>
      </c>
      <c r="I91" s="115">
        <v>3</v>
      </c>
      <c r="J91" s="123">
        <v>1</v>
      </c>
      <c r="K91" s="123">
        <v>1</v>
      </c>
      <c r="L91" s="119">
        <v>4</v>
      </c>
      <c r="M91" s="119">
        <v>3</v>
      </c>
      <c r="N91" s="127">
        <v>5</v>
      </c>
      <c r="O91" s="127">
        <v>4</v>
      </c>
    </row>
    <row r="92" spans="1:15" s="92" customFormat="1" ht="21.75" x14ac:dyDescent="0.5">
      <c r="A92" s="91">
        <v>91</v>
      </c>
      <c r="B92" s="93" t="s">
        <v>36</v>
      </c>
      <c r="C92" s="93" t="s">
        <v>37</v>
      </c>
      <c r="D92" s="93" t="s">
        <v>28</v>
      </c>
      <c r="E92" s="93" t="s">
        <v>27</v>
      </c>
      <c r="F92" s="93" t="s">
        <v>27</v>
      </c>
      <c r="G92" s="115">
        <v>4</v>
      </c>
      <c r="H92" s="115">
        <v>4</v>
      </c>
      <c r="I92" s="115">
        <v>4</v>
      </c>
      <c r="J92" s="123">
        <v>4</v>
      </c>
      <c r="K92" s="123">
        <v>4</v>
      </c>
      <c r="L92" s="119">
        <v>4</v>
      </c>
      <c r="M92" s="119">
        <v>4</v>
      </c>
      <c r="N92" s="127">
        <v>3</v>
      </c>
      <c r="O92" s="127">
        <v>3</v>
      </c>
    </row>
    <row r="93" spans="1:15" s="92" customFormat="1" ht="21.75" x14ac:dyDescent="0.5">
      <c r="A93" s="91">
        <v>92</v>
      </c>
      <c r="B93" s="93" t="s">
        <v>36</v>
      </c>
      <c r="C93" s="93" t="s">
        <v>38</v>
      </c>
      <c r="D93" s="93" t="s">
        <v>25</v>
      </c>
      <c r="E93" s="93" t="s">
        <v>26</v>
      </c>
      <c r="F93" s="93" t="s">
        <v>70</v>
      </c>
      <c r="G93" s="115">
        <v>5</v>
      </c>
      <c r="H93" s="115">
        <v>5</v>
      </c>
      <c r="I93" s="115">
        <v>5</v>
      </c>
      <c r="J93" s="123">
        <v>5</v>
      </c>
      <c r="K93" s="123">
        <v>5</v>
      </c>
      <c r="L93" s="119">
        <v>5</v>
      </c>
      <c r="M93" s="119">
        <v>5</v>
      </c>
      <c r="N93" s="127">
        <v>5</v>
      </c>
      <c r="O93" s="127">
        <v>5</v>
      </c>
    </row>
    <row r="94" spans="1:15" s="92" customFormat="1" ht="21.75" x14ac:dyDescent="0.5">
      <c r="A94" s="91">
        <v>93</v>
      </c>
      <c r="B94" s="93" t="s">
        <v>36</v>
      </c>
      <c r="C94" s="93" t="s">
        <v>38</v>
      </c>
      <c r="D94" s="93" t="s">
        <v>28</v>
      </c>
      <c r="E94" s="93" t="s">
        <v>27</v>
      </c>
      <c r="F94" s="93" t="s">
        <v>27</v>
      </c>
      <c r="G94" s="115">
        <v>4</v>
      </c>
      <c r="H94" s="115">
        <v>4</v>
      </c>
      <c r="I94" s="115">
        <v>4</v>
      </c>
      <c r="J94" s="123">
        <v>3</v>
      </c>
      <c r="K94" s="123">
        <v>3</v>
      </c>
      <c r="L94" s="119">
        <v>4</v>
      </c>
      <c r="M94" s="119">
        <v>4</v>
      </c>
      <c r="N94" s="127">
        <v>5</v>
      </c>
      <c r="O94" s="127">
        <v>5</v>
      </c>
    </row>
    <row r="95" spans="1:15" s="92" customFormat="1" ht="21.75" x14ac:dyDescent="0.5">
      <c r="A95" s="91">
        <v>94</v>
      </c>
      <c r="B95" s="93" t="s">
        <v>36</v>
      </c>
      <c r="C95" s="93" t="s">
        <v>37</v>
      </c>
      <c r="D95" s="93" t="s">
        <v>28</v>
      </c>
      <c r="E95" s="93" t="s">
        <v>92</v>
      </c>
      <c r="F95" s="93" t="s">
        <v>93</v>
      </c>
      <c r="G95" s="115">
        <v>4</v>
      </c>
      <c r="H95" s="115">
        <v>3</v>
      </c>
      <c r="I95" s="115">
        <v>3</v>
      </c>
      <c r="J95" s="123">
        <v>4</v>
      </c>
      <c r="K95" s="123">
        <v>4</v>
      </c>
      <c r="L95" s="119">
        <v>4</v>
      </c>
      <c r="M95" s="119">
        <v>4</v>
      </c>
      <c r="N95" s="127">
        <v>4</v>
      </c>
      <c r="O95" s="127">
        <v>4</v>
      </c>
    </row>
    <row r="96" spans="1:15" s="92" customFormat="1" ht="21.75" x14ac:dyDescent="0.5">
      <c r="A96" s="91">
        <v>95</v>
      </c>
      <c r="B96" s="93" t="s">
        <v>39</v>
      </c>
      <c r="C96" s="93" t="s">
        <v>38</v>
      </c>
      <c r="D96" s="93" t="s">
        <v>25</v>
      </c>
      <c r="E96" s="93" t="s">
        <v>63</v>
      </c>
      <c r="F96" s="93" t="s">
        <v>76</v>
      </c>
      <c r="G96" s="115">
        <v>4</v>
      </c>
      <c r="H96" s="115">
        <v>4</v>
      </c>
      <c r="I96" s="115">
        <v>2</v>
      </c>
      <c r="J96" s="123">
        <v>3</v>
      </c>
      <c r="K96" s="123">
        <v>3</v>
      </c>
      <c r="L96" s="119">
        <v>4</v>
      </c>
      <c r="M96" s="119">
        <v>4</v>
      </c>
      <c r="N96" s="127">
        <v>5</v>
      </c>
      <c r="O96" s="127">
        <v>4</v>
      </c>
    </row>
    <row r="97" spans="1:15" s="92" customFormat="1" ht="21.75" x14ac:dyDescent="0.5">
      <c r="A97" s="91">
        <v>96</v>
      </c>
      <c r="B97" s="93" t="s">
        <v>39</v>
      </c>
      <c r="C97" s="93" t="s">
        <v>37</v>
      </c>
      <c r="D97" s="93" t="s">
        <v>28</v>
      </c>
      <c r="E97" s="93" t="s">
        <v>29</v>
      </c>
      <c r="F97" s="93" t="s">
        <v>119</v>
      </c>
      <c r="G97" s="115">
        <v>5</v>
      </c>
      <c r="H97" s="115">
        <v>5</v>
      </c>
      <c r="I97" s="115">
        <v>5</v>
      </c>
      <c r="J97" s="123">
        <v>3</v>
      </c>
      <c r="K97" s="123">
        <v>3</v>
      </c>
      <c r="L97" s="119">
        <v>5</v>
      </c>
      <c r="M97" s="119">
        <v>5</v>
      </c>
      <c r="N97" s="127">
        <v>5</v>
      </c>
      <c r="O97" s="127">
        <v>4</v>
      </c>
    </row>
    <row r="98" spans="1:15" s="92" customFormat="1" ht="21.75" x14ac:dyDescent="0.5">
      <c r="A98" s="91">
        <v>97</v>
      </c>
      <c r="B98" s="93" t="s">
        <v>36</v>
      </c>
      <c r="C98" s="93" t="s">
        <v>37</v>
      </c>
      <c r="D98" s="93" t="s">
        <v>28</v>
      </c>
      <c r="E98" s="93" t="s">
        <v>26</v>
      </c>
      <c r="F98" s="93" t="s">
        <v>104</v>
      </c>
      <c r="G98" s="115">
        <v>4</v>
      </c>
      <c r="H98" s="115">
        <v>4</v>
      </c>
      <c r="I98" s="115">
        <v>4</v>
      </c>
      <c r="J98" s="123">
        <v>2</v>
      </c>
      <c r="K98" s="123">
        <v>2</v>
      </c>
      <c r="L98" s="119">
        <v>4</v>
      </c>
      <c r="M98" s="119">
        <v>2</v>
      </c>
      <c r="N98" s="127">
        <v>5</v>
      </c>
      <c r="O98" s="127">
        <v>4</v>
      </c>
    </row>
    <row r="99" spans="1:15" s="92" customFormat="1" ht="21.75" x14ac:dyDescent="0.5">
      <c r="A99" s="91">
        <v>98</v>
      </c>
      <c r="B99" s="93" t="s">
        <v>36</v>
      </c>
      <c r="C99" s="93" t="s">
        <v>40</v>
      </c>
      <c r="D99" s="93" t="s">
        <v>25</v>
      </c>
      <c r="E99" s="93" t="s">
        <v>63</v>
      </c>
      <c r="F99" s="93" t="s">
        <v>64</v>
      </c>
      <c r="G99" s="115">
        <v>5</v>
      </c>
      <c r="H99" s="115">
        <v>5</v>
      </c>
      <c r="I99" s="115">
        <v>5</v>
      </c>
      <c r="J99" s="123">
        <v>1</v>
      </c>
      <c r="K99" s="123">
        <v>2</v>
      </c>
      <c r="L99" s="119">
        <v>3</v>
      </c>
      <c r="M99" s="119">
        <v>3</v>
      </c>
      <c r="N99" s="127">
        <v>4</v>
      </c>
      <c r="O99" s="127">
        <v>5</v>
      </c>
    </row>
    <row r="100" spans="1:15" s="92" customFormat="1" ht="21.75" x14ac:dyDescent="0.5">
      <c r="A100" s="91">
        <v>99</v>
      </c>
      <c r="B100" s="93" t="s">
        <v>36</v>
      </c>
      <c r="C100" s="93" t="s">
        <v>40</v>
      </c>
      <c r="D100" s="93" t="s">
        <v>25</v>
      </c>
      <c r="E100" s="93" t="s">
        <v>26</v>
      </c>
      <c r="F100" s="93" t="s">
        <v>67</v>
      </c>
      <c r="G100" s="115">
        <v>5</v>
      </c>
      <c r="H100" s="115">
        <v>5</v>
      </c>
      <c r="I100" s="115">
        <v>5</v>
      </c>
      <c r="J100" s="123">
        <v>2</v>
      </c>
      <c r="K100" s="123">
        <v>2</v>
      </c>
      <c r="L100" s="119">
        <v>4</v>
      </c>
      <c r="M100" s="119">
        <v>4</v>
      </c>
      <c r="N100" s="127">
        <v>4</v>
      </c>
      <c r="O100" s="127">
        <v>4</v>
      </c>
    </row>
    <row r="101" spans="1:15" s="92" customFormat="1" ht="21.75" x14ac:dyDescent="0.5">
      <c r="A101" s="91">
        <v>100</v>
      </c>
      <c r="B101" s="93" t="s">
        <v>39</v>
      </c>
      <c r="C101" s="93" t="s">
        <v>38</v>
      </c>
      <c r="D101" s="93" t="s">
        <v>25</v>
      </c>
      <c r="E101" s="93" t="s">
        <v>75</v>
      </c>
      <c r="F101" s="93" t="s">
        <v>75</v>
      </c>
      <c r="G101" s="115">
        <v>4</v>
      </c>
      <c r="H101" s="115">
        <v>4</v>
      </c>
      <c r="I101" s="115">
        <v>4</v>
      </c>
      <c r="J101" s="123">
        <v>2</v>
      </c>
      <c r="K101" s="123">
        <v>3</v>
      </c>
      <c r="L101" s="119">
        <v>3</v>
      </c>
      <c r="M101" s="119">
        <v>3</v>
      </c>
      <c r="N101" s="127">
        <v>3</v>
      </c>
      <c r="O101" s="127">
        <v>3</v>
      </c>
    </row>
    <row r="102" spans="1:15" s="92" customFormat="1" ht="21.75" x14ac:dyDescent="0.5">
      <c r="A102" s="91">
        <v>101</v>
      </c>
      <c r="B102" s="93" t="s">
        <v>39</v>
      </c>
      <c r="C102" s="93" t="s">
        <v>37</v>
      </c>
      <c r="D102" s="93" t="s">
        <v>28</v>
      </c>
      <c r="E102" s="93" t="s">
        <v>72</v>
      </c>
      <c r="F102" s="93" t="s">
        <v>122</v>
      </c>
      <c r="G102" s="115">
        <v>4</v>
      </c>
      <c r="H102" s="115">
        <v>5</v>
      </c>
      <c r="I102" s="115">
        <v>3</v>
      </c>
      <c r="J102" s="123">
        <v>4</v>
      </c>
      <c r="K102" s="123">
        <v>2</v>
      </c>
      <c r="L102" s="119">
        <v>3</v>
      </c>
      <c r="M102" s="119">
        <v>3</v>
      </c>
      <c r="N102" s="127">
        <v>4</v>
      </c>
      <c r="O102" s="127">
        <v>4</v>
      </c>
    </row>
    <row r="103" spans="1:15" s="92" customFormat="1" ht="21.75" x14ac:dyDescent="0.5">
      <c r="A103" s="91">
        <v>102</v>
      </c>
      <c r="B103" s="93" t="s">
        <v>36</v>
      </c>
      <c r="C103" s="93" t="s">
        <v>40</v>
      </c>
      <c r="D103" s="93" t="s">
        <v>28</v>
      </c>
      <c r="E103" s="93" t="s">
        <v>226</v>
      </c>
      <c r="F103" s="93" t="s">
        <v>124</v>
      </c>
      <c r="G103" s="115">
        <v>5</v>
      </c>
      <c r="H103" s="115">
        <v>5</v>
      </c>
      <c r="I103" s="115">
        <v>5</v>
      </c>
      <c r="J103" s="123">
        <v>3</v>
      </c>
      <c r="K103" s="123">
        <v>3</v>
      </c>
      <c r="L103" s="119">
        <v>4</v>
      </c>
      <c r="M103" s="119">
        <v>4</v>
      </c>
      <c r="N103" s="127">
        <v>4</v>
      </c>
      <c r="O103" s="127">
        <v>4</v>
      </c>
    </row>
    <row r="104" spans="1:15" s="92" customFormat="1" ht="21.75" x14ac:dyDescent="0.5">
      <c r="A104" s="91">
        <v>103</v>
      </c>
      <c r="B104" s="93" t="s">
        <v>36</v>
      </c>
      <c r="C104" s="93" t="s">
        <v>40</v>
      </c>
      <c r="D104" s="93" t="s">
        <v>25</v>
      </c>
      <c r="E104" s="93" t="s">
        <v>26</v>
      </c>
      <c r="F104" s="93" t="s">
        <v>71</v>
      </c>
      <c r="G104" s="115">
        <v>5</v>
      </c>
      <c r="H104" s="115">
        <v>3</v>
      </c>
      <c r="I104" s="115">
        <v>3</v>
      </c>
      <c r="J104" s="123">
        <v>1</v>
      </c>
      <c r="K104" s="123">
        <v>1</v>
      </c>
      <c r="L104" s="119">
        <v>3</v>
      </c>
      <c r="M104" s="119">
        <v>3</v>
      </c>
      <c r="N104" s="127">
        <v>2</v>
      </c>
      <c r="O104" s="127">
        <v>4</v>
      </c>
    </row>
    <row r="105" spans="1:15" s="92" customFormat="1" ht="21.75" x14ac:dyDescent="0.5">
      <c r="A105" s="91">
        <v>104</v>
      </c>
      <c r="B105" s="93" t="s">
        <v>39</v>
      </c>
      <c r="C105" s="93" t="s">
        <v>40</v>
      </c>
      <c r="D105" s="93" t="s">
        <v>25</v>
      </c>
      <c r="E105" s="93" t="s">
        <v>29</v>
      </c>
      <c r="F105" s="93" t="s">
        <v>33</v>
      </c>
      <c r="G105" s="115">
        <v>4</v>
      </c>
      <c r="H105" s="115">
        <v>4</v>
      </c>
      <c r="I105" s="115">
        <v>4</v>
      </c>
      <c r="J105" s="123">
        <v>2</v>
      </c>
      <c r="K105" s="123">
        <v>4</v>
      </c>
      <c r="L105" s="119">
        <v>4</v>
      </c>
      <c r="M105" s="119">
        <v>4</v>
      </c>
      <c r="N105" s="127">
        <v>3</v>
      </c>
      <c r="O105" s="127">
        <v>4</v>
      </c>
    </row>
    <row r="106" spans="1:15" s="92" customFormat="1" ht="21.75" x14ac:dyDescent="0.5">
      <c r="A106" s="91">
        <v>105</v>
      </c>
      <c r="B106" s="93" t="s">
        <v>39</v>
      </c>
      <c r="C106" s="93" t="s">
        <v>38</v>
      </c>
      <c r="D106" s="93" t="s">
        <v>25</v>
      </c>
      <c r="E106" s="93" t="s">
        <v>222</v>
      </c>
      <c r="F106" s="93" t="s">
        <v>126</v>
      </c>
      <c r="G106" s="115">
        <v>5</v>
      </c>
      <c r="H106" s="115">
        <v>4</v>
      </c>
      <c r="I106" s="115">
        <v>4</v>
      </c>
      <c r="J106" s="123">
        <v>3</v>
      </c>
      <c r="K106" s="123">
        <v>4</v>
      </c>
      <c r="L106" s="119">
        <v>4</v>
      </c>
      <c r="M106" s="119">
        <v>4</v>
      </c>
      <c r="N106" s="127">
        <v>5</v>
      </c>
      <c r="O106" s="127">
        <v>4</v>
      </c>
    </row>
    <row r="107" spans="1:15" s="92" customFormat="1" ht="21.75" x14ac:dyDescent="0.5">
      <c r="A107" s="91">
        <v>106</v>
      </c>
      <c r="B107" s="93" t="s">
        <v>36</v>
      </c>
      <c r="C107" s="93" t="s">
        <v>40</v>
      </c>
      <c r="D107" s="93" t="s">
        <v>25</v>
      </c>
      <c r="E107" s="93" t="s">
        <v>94</v>
      </c>
      <c r="F107" s="93" t="s">
        <v>95</v>
      </c>
      <c r="G107" s="115">
        <v>4</v>
      </c>
      <c r="H107" s="115">
        <v>4</v>
      </c>
      <c r="I107" s="115">
        <v>4</v>
      </c>
      <c r="J107" s="123">
        <v>1</v>
      </c>
      <c r="K107" s="123">
        <v>1</v>
      </c>
      <c r="L107" s="119">
        <v>3</v>
      </c>
      <c r="M107" s="119">
        <v>3</v>
      </c>
      <c r="N107" s="127">
        <v>5</v>
      </c>
      <c r="O107" s="127">
        <v>4</v>
      </c>
    </row>
    <row r="108" spans="1:15" s="92" customFormat="1" ht="21.75" x14ac:dyDescent="0.5">
      <c r="A108" s="91">
        <v>107</v>
      </c>
      <c r="B108" s="93" t="s">
        <v>39</v>
      </c>
      <c r="C108" s="93" t="s">
        <v>38</v>
      </c>
      <c r="D108" s="93" t="s">
        <v>28</v>
      </c>
      <c r="E108" s="93" t="s">
        <v>26</v>
      </c>
      <c r="F108" s="93" t="s">
        <v>71</v>
      </c>
      <c r="G108" s="115">
        <v>4</v>
      </c>
      <c r="H108" s="115">
        <v>4</v>
      </c>
      <c r="I108" s="115">
        <v>4</v>
      </c>
      <c r="J108" s="123">
        <v>5</v>
      </c>
      <c r="K108" s="123">
        <v>4</v>
      </c>
      <c r="L108" s="119">
        <v>4</v>
      </c>
      <c r="M108" s="119">
        <v>4</v>
      </c>
      <c r="N108" s="127">
        <v>5</v>
      </c>
      <c r="O108" s="127">
        <v>4</v>
      </c>
    </row>
    <row r="109" spans="1:15" s="92" customFormat="1" ht="21.75" x14ac:dyDescent="0.5">
      <c r="A109" s="91">
        <v>108</v>
      </c>
      <c r="B109" s="93" t="s">
        <v>36</v>
      </c>
      <c r="C109" s="93" t="s">
        <v>37</v>
      </c>
      <c r="D109" s="93" t="s">
        <v>25</v>
      </c>
      <c r="E109" s="93" t="s">
        <v>26</v>
      </c>
      <c r="F109" s="93" t="s">
        <v>127</v>
      </c>
      <c r="G109" s="115">
        <v>5</v>
      </c>
      <c r="H109" s="115">
        <v>5</v>
      </c>
      <c r="I109" s="115">
        <v>5</v>
      </c>
      <c r="J109" s="123">
        <v>1</v>
      </c>
      <c r="K109" s="123">
        <v>2</v>
      </c>
      <c r="L109" s="119">
        <v>5</v>
      </c>
      <c r="M109" s="119">
        <v>5</v>
      </c>
      <c r="N109" s="127">
        <v>5</v>
      </c>
      <c r="O109" s="127">
        <v>5</v>
      </c>
    </row>
    <row r="110" spans="1:15" s="92" customFormat="1" ht="21.75" x14ac:dyDescent="0.5">
      <c r="A110" s="91">
        <v>109</v>
      </c>
      <c r="B110" s="93" t="s">
        <v>39</v>
      </c>
      <c r="C110" s="93" t="s">
        <v>38</v>
      </c>
      <c r="D110" s="93" t="s">
        <v>25</v>
      </c>
      <c r="E110" s="93" t="s">
        <v>26</v>
      </c>
      <c r="F110" s="93" t="s">
        <v>70</v>
      </c>
      <c r="G110" s="115">
        <v>3</v>
      </c>
      <c r="H110" s="115">
        <v>5</v>
      </c>
      <c r="I110" s="115">
        <v>4</v>
      </c>
      <c r="J110" s="123">
        <v>4</v>
      </c>
      <c r="K110" s="123">
        <v>5</v>
      </c>
      <c r="L110" s="119">
        <v>2</v>
      </c>
      <c r="M110" s="119">
        <v>5</v>
      </c>
      <c r="N110" s="127">
        <v>5</v>
      </c>
      <c r="O110" s="127">
        <v>4</v>
      </c>
    </row>
    <row r="111" spans="1:15" s="92" customFormat="1" ht="21.75" x14ac:dyDescent="0.5">
      <c r="A111" s="91">
        <v>110</v>
      </c>
      <c r="B111" s="93" t="s">
        <v>36</v>
      </c>
      <c r="C111" s="93" t="s">
        <v>38</v>
      </c>
      <c r="D111" s="93" t="s">
        <v>25</v>
      </c>
      <c r="E111" s="93" t="s">
        <v>27</v>
      </c>
      <c r="F111" s="93" t="s">
        <v>27</v>
      </c>
      <c r="G111" s="115">
        <v>4</v>
      </c>
      <c r="H111" s="115">
        <v>4</v>
      </c>
      <c r="I111" s="115">
        <v>4</v>
      </c>
      <c r="J111" s="123">
        <v>3</v>
      </c>
      <c r="K111" s="123">
        <v>3</v>
      </c>
      <c r="L111" s="119">
        <v>4</v>
      </c>
      <c r="M111" s="119">
        <v>4</v>
      </c>
      <c r="N111" s="127">
        <v>4</v>
      </c>
      <c r="O111" s="127">
        <v>4</v>
      </c>
    </row>
    <row r="112" spans="1:15" s="92" customFormat="1" ht="21.75" x14ac:dyDescent="0.5">
      <c r="A112" s="91">
        <v>111</v>
      </c>
      <c r="B112" s="93" t="s">
        <v>36</v>
      </c>
      <c r="C112" s="93" t="s">
        <v>40</v>
      </c>
      <c r="D112" s="93" t="s">
        <v>28</v>
      </c>
      <c r="E112" s="93" t="s">
        <v>63</v>
      </c>
      <c r="F112" s="93" t="s">
        <v>110</v>
      </c>
      <c r="G112" s="115">
        <v>5</v>
      </c>
      <c r="H112" s="115">
        <v>5</v>
      </c>
      <c r="I112" s="115">
        <v>5</v>
      </c>
      <c r="J112" s="123">
        <v>2</v>
      </c>
      <c r="K112" s="123">
        <v>2</v>
      </c>
      <c r="L112" s="119">
        <v>4</v>
      </c>
      <c r="M112" s="119">
        <v>4</v>
      </c>
      <c r="N112" s="127">
        <v>5</v>
      </c>
      <c r="O112" s="127">
        <v>4</v>
      </c>
    </row>
    <row r="113" spans="1:16" s="55" customFormat="1" ht="23.25" x14ac:dyDescent="0.35">
      <c r="A113" s="55" t="s">
        <v>19</v>
      </c>
      <c r="G113" s="116">
        <f>AVERAGE(G2:G112)</f>
        <v>4.4774774774774775</v>
      </c>
      <c r="H113" s="116">
        <f t="shared" ref="H113:N113" si="0">AVERAGE(H2:H112)</f>
        <v>4.045045045045045</v>
      </c>
      <c r="I113" s="116">
        <f t="shared" si="0"/>
        <v>4.0990990990990994</v>
      </c>
      <c r="J113" s="124">
        <f t="shared" si="0"/>
        <v>2.4144144144144146</v>
      </c>
      <c r="K113" s="124">
        <f t="shared" si="0"/>
        <v>2.5315315315315314</v>
      </c>
      <c r="L113" s="120">
        <f t="shared" si="0"/>
        <v>3.8018018018018016</v>
      </c>
      <c r="M113" s="120">
        <f t="shared" si="0"/>
        <v>3.7747747747747749</v>
      </c>
      <c r="N113" s="128">
        <f t="shared" si="0"/>
        <v>4.4414414414414418</v>
      </c>
      <c r="O113" s="128">
        <f>AVERAGE(O2:O112)</f>
        <v>4.3153153153153152</v>
      </c>
      <c r="P113" s="130">
        <f>AVERAGE(G2:I112,N2:O112)</f>
        <v>4.275675675675676</v>
      </c>
    </row>
    <row r="114" spans="1:16" s="55" customFormat="1" ht="23.25" x14ac:dyDescent="0.35">
      <c r="G114" s="116">
        <f>STDEV(G2:G112)</f>
        <v>0.64451316153916871</v>
      </c>
      <c r="H114" s="116">
        <f t="shared" ref="H114:O114" si="1">STDEV(H2:H112)</f>
        <v>0.91837195264611837</v>
      </c>
      <c r="I114" s="116">
        <f t="shared" si="1"/>
        <v>0.83071661238360317</v>
      </c>
      <c r="J114" s="124">
        <f t="shared" si="1"/>
        <v>1.2895980238287679</v>
      </c>
      <c r="K114" s="124">
        <f t="shared" si="1"/>
        <v>1.2122092515119944</v>
      </c>
      <c r="L114" s="120">
        <f t="shared" si="1"/>
        <v>0.644131830377769</v>
      </c>
      <c r="M114" s="120">
        <f t="shared" si="1"/>
        <v>0.66993466010682678</v>
      </c>
      <c r="N114" s="128">
        <f t="shared" si="1"/>
        <v>0.62790683565875838</v>
      </c>
      <c r="O114" s="128">
        <f t="shared" si="1"/>
        <v>0.64641644305681034</v>
      </c>
      <c r="P114" s="130">
        <f>STDEVA(G2:I112,N2:O112)</f>
        <v>0.76098646508267787</v>
      </c>
    </row>
    <row r="115" spans="1:16" s="55" customFormat="1" ht="18.75" x14ac:dyDescent="0.3">
      <c r="I115" s="116">
        <f>STDEV(G2:I112)</f>
        <v>0.82634101070441579</v>
      </c>
      <c r="K115" s="124">
        <f>STDEVA(J2:K112)</f>
        <v>1.2500458594987407</v>
      </c>
      <c r="M115" s="120">
        <f>STDEVA(L2:M112)</f>
        <v>0.65581129869820409</v>
      </c>
      <c r="O115" s="128">
        <f>STDEVA(N2:O112)</f>
        <v>0.63891953556301073</v>
      </c>
    </row>
    <row r="116" spans="1:16" s="55" customFormat="1" ht="18.75" x14ac:dyDescent="0.3">
      <c r="I116" s="117">
        <f>AVERAGE(G2:I112)</f>
        <v>4.2072072072072073</v>
      </c>
      <c r="K116" s="125">
        <f>AVERAGE(J2:K112)</f>
        <v>2.4729729729729728</v>
      </c>
      <c r="M116" s="121">
        <f>AVERAGE(L2:M112)</f>
        <v>3.7882882882882885</v>
      </c>
      <c r="O116" s="129">
        <f>AVERAGE(N2:O112)</f>
        <v>4.3783783783783781</v>
      </c>
    </row>
    <row r="117" spans="1:16" x14ac:dyDescent="0.35">
      <c r="F117" s="55"/>
      <c r="G117" s="8"/>
      <c r="H117" s="8"/>
      <c r="I117" s="8"/>
      <c r="J117" s="8"/>
      <c r="K117" s="8"/>
      <c r="L117" s="8"/>
      <c r="M117" s="8"/>
      <c r="N117" s="8"/>
      <c r="O117" s="8"/>
    </row>
    <row r="118" spans="1:16" x14ac:dyDescent="0.35">
      <c r="B118" s="131" t="s">
        <v>39</v>
      </c>
      <c r="C118" s="132">
        <f>COUNTIF(B2:B112,"ชาย")</f>
        <v>39</v>
      </c>
      <c r="G118" s="8"/>
      <c r="H118" s="8"/>
      <c r="I118" s="8"/>
      <c r="J118" s="8"/>
      <c r="K118" s="8"/>
      <c r="L118" s="8"/>
      <c r="M118" s="8"/>
      <c r="N118" s="8"/>
      <c r="O118" s="8"/>
    </row>
    <row r="119" spans="1:16" x14ac:dyDescent="0.35">
      <c r="B119" s="131" t="s">
        <v>36</v>
      </c>
      <c r="C119" s="132">
        <f>COUNTIF(B2:B112,"หญิง")</f>
        <v>72</v>
      </c>
      <c r="G119" s="8"/>
      <c r="H119" s="8"/>
      <c r="I119" s="8"/>
      <c r="J119" s="8"/>
      <c r="K119" s="8"/>
      <c r="L119" s="8"/>
      <c r="M119" s="8"/>
      <c r="N119" s="8"/>
      <c r="O119" s="8"/>
    </row>
    <row r="120" spans="1:16" x14ac:dyDescent="0.35">
      <c r="B120" s="133"/>
      <c r="C120" s="134">
        <f>SUM(C118:C119)</f>
        <v>111</v>
      </c>
      <c r="G120" s="8"/>
      <c r="H120" s="8"/>
      <c r="I120" s="8"/>
      <c r="J120" s="8"/>
      <c r="K120" s="8"/>
      <c r="L120" s="8"/>
      <c r="M120" s="8"/>
      <c r="N120" s="8"/>
      <c r="O120" s="8"/>
    </row>
    <row r="121" spans="1:16" x14ac:dyDescent="0.35">
      <c r="B121" s="135"/>
      <c r="C121" s="136"/>
      <c r="G121" s="8"/>
      <c r="H121" s="8"/>
      <c r="I121" s="8"/>
      <c r="J121" s="8"/>
      <c r="K121" s="8"/>
      <c r="L121" s="8"/>
      <c r="M121" s="8"/>
      <c r="N121" s="8"/>
      <c r="O121" s="8"/>
    </row>
    <row r="122" spans="1:16" x14ac:dyDescent="0.35">
      <c r="B122" s="131" t="s">
        <v>37</v>
      </c>
      <c r="C122" s="132">
        <f>COUNTIF(C2:C112,"20-30 ปี")</f>
        <v>49</v>
      </c>
      <c r="G122" s="8"/>
      <c r="H122" s="8"/>
      <c r="I122" s="8"/>
      <c r="J122" s="8"/>
      <c r="K122" s="8"/>
      <c r="L122" s="8"/>
      <c r="M122" s="8"/>
      <c r="N122" s="8"/>
      <c r="O122" s="8"/>
    </row>
    <row r="123" spans="1:16" x14ac:dyDescent="0.35">
      <c r="B123" s="131" t="s">
        <v>38</v>
      </c>
      <c r="C123" s="132">
        <f>COUNTIF(C2:C112,"31-40 ปี")</f>
        <v>29</v>
      </c>
      <c r="G123" s="8"/>
      <c r="H123" s="8"/>
      <c r="I123" s="8"/>
      <c r="J123" s="8"/>
      <c r="K123" s="8"/>
      <c r="L123" s="8"/>
      <c r="M123" s="8"/>
      <c r="N123" s="8"/>
      <c r="O123" s="8"/>
    </row>
    <row r="124" spans="1:16" x14ac:dyDescent="0.35">
      <c r="B124" s="131" t="s">
        <v>40</v>
      </c>
      <c r="C124" s="132">
        <f>COUNTIF(C2:C113,"41-50 ปี")</f>
        <v>31</v>
      </c>
      <c r="G124" s="8"/>
      <c r="H124" s="8"/>
      <c r="I124" s="8"/>
      <c r="J124" s="8"/>
      <c r="K124" s="8"/>
      <c r="L124" s="8"/>
      <c r="M124" s="8"/>
      <c r="N124" s="8"/>
      <c r="O124" s="8"/>
    </row>
    <row r="125" spans="1:16" x14ac:dyDescent="0.35">
      <c r="B125" s="131" t="s">
        <v>73</v>
      </c>
      <c r="C125" s="132">
        <v>2</v>
      </c>
      <c r="G125" s="8"/>
      <c r="H125" s="8"/>
      <c r="I125" s="8"/>
      <c r="J125" s="8"/>
      <c r="K125" s="8"/>
      <c r="L125" s="8"/>
      <c r="M125" s="8"/>
      <c r="N125" s="8"/>
      <c r="O125" s="8"/>
    </row>
    <row r="126" spans="1:16" x14ac:dyDescent="0.35">
      <c r="B126" s="133"/>
      <c r="C126" s="134">
        <f>SUM(C122:C125)</f>
        <v>111</v>
      </c>
      <c r="G126" s="8"/>
      <c r="H126" s="8"/>
      <c r="I126" s="8"/>
      <c r="J126" s="8"/>
      <c r="K126" s="8"/>
      <c r="L126" s="8"/>
      <c r="M126" s="8"/>
      <c r="N126" s="8"/>
      <c r="O126" s="8"/>
    </row>
    <row r="127" spans="1:16" x14ac:dyDescent="0.35">
      <c r="B127" s="135"/>
      <c r="C127" s="136"/>
      <c r="G127" s="8"/>
      <c r="H127" s="8"/>
      <c r="I127" s="8"/>
      <c r="J127" s="8"/>
      <c r="K127" s="8"/>
      <c r="L127" s="8"/>
      <c r="M127" s="8"/>
      <c r="N127" s="8"/>
      <c r="O127" s="8"/>
    </row>
    <row r="128" spans="1:16" x14ac:dyDescent="0.35">
      <c r="B128" s="131" t="s">
        <v>28</v>
      </c>
      <c r="C128" s="132">
        <f>COUNTIF(D2:D112,"ปริญญาโท")</f>
        <v>60</v>
      </c>
      <c r="G128" s="8"/>
      <c r="H128" s="8"/>
      <c r="I128" s="8"/>
      <c r="J128" s="8"/>
      <c r="K128" s="8"/>
      <c r="L128" s="8"/>
      <c r="M128" s="8"/>
      <c r="N128" s="8"/>
      <c r="O128" s="8"/>
    </row>
    <row r="129" spans="2:15" x14ac:dyDescent="0.35">
      <c r="B129" s="131" t="s">
        <v>25</v>
      </c>
      <c r="C129" s="132">
        <f>COUNTIF(D2:D112,"ปริญญาเอก")</f>
        <v>51</v>
      </c>
      <c r="G129" s="8"/>
      <c r="H129" s="8"/>
      <c r="I129" s="8"/>
      <c r="J129" s="8"/>
      <c r="K129" s="8"/>
      <c r="L129" s="8"/>
      <c r="M129" s="8"/>
      <c r="N129" s="8"/>
      <c r="O129" s="8"/>
    </row>
    <row r="130" spans="2:15" x14ac:dyDescent="0.35">
      <c r="B130" s="133"/>
      <c r="C130" s="134">
        <f>SUM(C128:C129)</f>
        <v>111</v>
      </c>
      <c r="G130" s="8"/>
      <c r="H130" s="8"/>
      <c r="I130" s="8"/>
      <c r="J130" s="8"/>
      <c r="K130" s="8"/>
      <c r="L130" s="8"/>
      <c r="M130" s="8"/>
      <c r="N130" s="8"/>
      <c r="O130" s="8"/>
    </row>
    <row r="131" spans="2:15" x14ac:dyDescent="0.35">
      <c r="B131" s="135"/>
      <c r="C131" s="136"/>
      <c r="G131" s="8"/>
      <c r="H131" s="8"/>
      <c r="I131" s="8"/>
      <c r="J131" s="8"/>
      <c r="K131" s="8"/>
      <c r="L131" s="8"/>
      <c r="M131" s="8"/>
      <c r="N131" s="8"/>
      <c r="O131" s="8"/>
    </row>
    <row r="132" spans="2:15" x14ac:dyDescent="0.35">
      <c r="B132" s="135"/>
      <c r="C132" s="136"/>
      <c r="G132" s="8"/>
      <c r="H132" s="8"/>
      <c r="I132" s="8"/>
      <c r="J132" s="8"/>
      <c r="K132" s="8"/>
      <c r="L132" s="8"/>
      <c r="M132" s="8"/>
      <c r="N132" s="8"/>
      <c r="O132" s="8"/>
    </row>
    <row r="133" spans="2:15" x14ac:dyDescent="0.35">
      <c r="B133" s="137" t="s">
        <v>87</v>
      </c>
      <c r="C133" s="132">
        <f>COUNTIF(E2:E112,"วิทยาศาสตร์การแพทย์")</f>
        <v>3</v>
      </c>
      <c r="G133" s="8"/>
      <c r="H133" s="8"/>
      <c r="I133" s="8"/>
      <c r="J133" s="8"/>
      <c r="K133" s="8"/>
      <c r="L133" s="8"/>
      <c r="M133" s="8"/>
      <c r="N133" s="8"/>
      <c r="O133" s="8"/>
    </row>
    <row r="134" spans="2:15" x14ac:dyDescent="0.35">
      <c r="B134" s="137" t="s">
        <v>94</v>
      </c>
      <c r="C134" s="132">
        <f>COUNTIF(E2:E113,"มนุษยศาสตร์")</f>
        <v>4</v>
      </c>
      <c r="G134" s="8"/>
      <c r="H134" s="8"/>
      <c r="I134" s="8"/>
      <c r="J134" s="8"/>
      <c r="K134" s="8"/>
      <c r="L134" s="8"/>
      <c r="M134" s="8"/>
      <c r="N134" s="8"/>
      <c r="O134" s="8"/>
    </row>
    <row r="135" spans="2:15" x14ac:dyDescent="0.35">
      <c r="B135" s="137" t="s">
        <v>75</v>
      </c>
      <c r="C135" s="132">
        <f>COUNTIF(E2:E114,"เภสัชศาสตร์")</f>
        <v>3</v>
      </c>
      <c r="G135" s="8"/>
      <c r="H135" s="8"/>
      <c r="I135" s="8"/>
      <c r="J135" s="8"/>
      <c r="K135" s="8"/>
      <c r="L135" s="8"/>
      <c r="M135" s="8"/>
      <c r="N135" s="8"/>
      <c r="O135" s="8"/>
    </row>
    <row r="136" spans="2:15" x14ac:dyDescent="0.35">
      <c r="B136" s="137" t="s">
        <v>29</v>
      </c>
      <c r="C136" s="132">
        <f>COUNTIF(E2:E115,"วิศวกรรมศาสตร์")</f>
        <v>2</v>
      </c>
      <c r="G136" s="8"/>
      <c r="H136" s="8"/>
      <c r="I136" s="8"/>
      <c r="J136" s="8"/>
      <c r="K136" s="8"/>
      <c r="L136" s="8"/>
      <c r="M136" s="8"/>
      <c r="N136" s="8"/>
      <c r="O136" s="8"/>
    </row>
    <row r="137" spans="2:15" x14ac:dyDescent="0.35">
      <c r="B137" s="137" t="s">
        <v>26</v>
      </c>
      <c r="C137" s="132">
        <f>COUNTIF(E2:E116,"ศึกษาศาสตร์")</f>
        <v>40</v>
      </c>
      <c r="G137" s="8"/>
      <c r="H137" s="8"/>
      <c r="I137" s="8"/>
      <c r="J137" s="8"/>
      <c r="K137" s="8"/>
      <c r="L137" s="8"/>
      <c r="M137" s="8"/>
      <c r="N137" s="8"/>
      <c r="O137" s="8"/>
    </row>
    <row r="138" spans="2:15" x14ac:dyDescent="0.35">
      <c r="B138" s="137" t="s">
        <v>27</v>
      </c>
      <c r="C138" s="132">
        <f>COUNTIF(E2:E117,"สาธารณสุขศาสตร์")</f>
        <v>21</v>
      </c>
    </row>
    <row r="139" spans="2:15" x14ac:dyDescent="0.35">
      <c r="B139" s="137" t="s">
        <v>63</v>
      </c>
      <c r="C139" s="132">
        <f>COUNTIF(E2:E112,"วิทยาศาสตร์")</f>
        <v>12</v>
      </c>
    </row>
    <row r="140" spans="2:15" x14ac:dyDescent="0.35">
      <c r="B140" s="137" t="s">
        <v>30</v>
      </c>
      <c r="C140" s="132">
        <f>COUNTIF(E2:E119,"บริหารธุรกิจ เศรษฐศาสตร์และการสื่อสาร")</f>
        <v>8</v>
      </c>
    </row>
    <row r="141" spans="2:15" x14ac:dyDescent="0.35">
      <c r="B141" s="137" t="s">
        <v>72</v>
      </c>
      <c r="C141" s="132">
        <f>COUNTIF(E3:E120,"เกษตรศาสตร์ทรัพยากรธรรมชาติและสิ่งแวดล้อม")</f>
        <v>8</v>
      </c>
    </row>
    <row r="142" spans="2:15" x14ac:dyDescent="0.35">
      <c r="B142" s="137" t="s">
        <v>222</v>
      </c>
      <c r="C142" s="132">
        <f>COUNTIF(E2:E121,"สถาปัตยกรรมศาสตร์ ศิลปะและการออกแบบ")</f>
        <v>1</v>
      </c>
    </row>
    <row r="143" spans="2:15" x14ac:dyDescent="0.35">
      <c r="B143" s="137" t="s">
        <v>92</v>
      </c>
      <c r="C143" s="132">
        <f>COUNTIF(E2:E122,"โลจิสติกส์และดิจิทัลซัพพลายเชน")</f>
        <v>2</v>
      </c>
    </row>
    <row r="144" spans="2:15" x14ac:dyDescent="0.35">
      <c r="B144" s="137" t="s">
        <v>31</v>
      </c>
      <c r="C144" s="132">
        <f>COUNTIF(E6:E123,"พยาบาลศาสตร์")</f>
        <v>2</v>
      </c>
    </row>
    <row r="145" spans="2:3" x14ac:dyDescent="0.35">
      <c r="B145" s="137" t="s">
        <v>226</v>
      </c>
      <c r="C145" s="132">
        <f>COUNTIF(E2:E124,"ทันตแพทยศาสตร์")</f>
        <v>1</v>
      </c>
    </row>
    <row r="146" spans="2:3" x14ac:dyDescent="0.35">
      <c r="B146" s="137" t="s">
        <v>223</v>
      </c>
      <c r="C146" s="132">
        <f>COUNTIF(E2:E125,"วิทยาลัยพลังงานทดแทนและสมาร์ตกริดเทคโนโลยี")</f>
        <v>1</v>
      </c>
    </row>
    <row r="147" spans="2:3" x14ac:dyDescent="0.35">
      <c r="B147" s="137" t="s">
        <v>68</v>
      </c>
      <c r="C147" s="132">
        <f>COUNTIF(E3:E126,"แพทยศาสตร์")</f>
        <v>1</v>
      </c>
    </row>
    <row r="148" spans="2:3" x14ac:dyDescent="0.35">
      <c r="B148" s="137" t="s">
        <v>85</v>
      </c>
      <c r="C148" s="132">
        <f>COUNTIF(E4:E127,"สหเวชศาสตร์")</f>
        <v>1</v>
      </c>
    </row>
    <row r="149" spans="2:3" x14ac:dyDescent="0.35">
      <c r="B149" s="137" t="s">
        <v>78</v>
      </c>
      <c r="C149" s="132">
        <f>COUNTIF(E5:E128,"สังคมศาสตร์")</f>
        <v>1</v>
      </c>
    </row>
    <row r="150" spans="2:3" x14ac:dyDescent="0.35">
      <c r="B150" s="133"/>
      <c r="C150" s="138">
        <f>SUM(C133:C149)</f>
        <v>111</v>
      </c>
    </row>
    <row r="151" spans="2:3" x14ac:dyDescent="0.35">
      <c r="B151" s="135"/>
      <c r="C151" s="136"/>
    </row>
    <row r="152" spans="2:3" x14ac:dyDescent="0.35">
      <c r="B152" s="139" t="s">
        <v>71</v>
      </c>
      <c r="C152" s="140">
        <f>COUNTIF(F2:F112,"การบริหารการศึกษา")</f>
        <v>12</v>
      </c>
    </row>
    <row r="153" spans="2:3" x14ac:dyDescent="0.35">
      <c r="B153" s="139" t="s">
        <v>27</v>
      </c>
      <c r="C153" s="140">
        <f>COUNTIF(F2:F113,"สาธารณสุขศาสตร์")</f>
        <v>21</v>
      </c>
    </row>
    <row r="154" spans="2:3" x14ac:dyDescent="0.35">
      <c r="B154" s="139" t="s">
        <v>70</v>
      </c>
      <c r="C154" s="140">
        <f>COUNTIF(F2:F116,"นวัตกรรมทางการวัดผลการเรียนรู้")</f>
        <v>8</v>
      </c>
    </row>
    <row r="155" spans="2:3" x14ac:dyDescent="0.35">
      <c r="B155" s="139" t="s">
        <v>62</v>
      </c>
      <c r="C155" s="140">
        <f>COUNTIF(F2:F117,"วิทยาศาสตร์การเกษตร")</f>
        <v>3</v>
      </c>
    </row>
    <row r="156" spans="2:3" x14ac:dyDescent="0.35">
      <c r="B156" s="139" t="s">
        <v>64</v>
      </c>
      <c r="C156" s="140">
        <f>COUNTIF(F2:F118,"เคมี")</f>
        <v>2</v>
      </c>
    </row>
    <row r="157" spans="2:3" x14ac:dyDescent="0.35">
      <c r="B157" s="139" t="s">
        <v>65</v>
      </c>
      <c r="C157" s="140">
        <f>COUNTIF(F2:F119,"ภาษาไทย")</f>
        <v>4</v>
      </c>
    </row>
    <row r="158" spans="2:3" x14ac:dyDescent="0.35">
      <c r="B158" s="141" t="s">
        <v>67</v>
      </c>
      <c r="C158" s="140">
        <f>COUNTIF(F2:F120,"เทคโนโลยีและสื่อสารการศึกษา")</f>
        <v>3</v>
      </c>
    </row>
    <row r="159" spans="2:3" x14ac:dyDescent="0.35">
      <c r="B159" s="141" t="s">
        <v>75</v>
      </c>
      <c r="C159" s="140">
        <f>COUNTIF(F2:F122,"เภสัชศาสตร์")</f>
        <v>4</v>
      </c>
    </row>
    <row r="160" spans="2:3" x14ac:dyDescent="0.35">
      <c r="B160" s="141" t="s">
        <v>76</v>
      </c>
      <c r="C160" s="140">
        <f>COUNTIF(F2:F123,"วิทยาศาสตร์ชีวภาพ")</f>
        <v>4</v>
      </c>
    </row>
    <row r="161" spans="2:3" x14ac:dyDescent="0.35">
      <c r="B161" s="141" t="s">
        <v>79</v>
      </c>
      <c r="C161" s="140">
        <f>COUNTIF(F2:F125,"เอเชียตะวันออกเฉียงใต้ศึกษา")</f>
        <v>1</v>
      </c>
    </row>
    <row r="162" spans="2:3" x14ac:dyDescent="0.35">
      <c r="B162" s="141" t="s">
        <v>81</v>
      </c>
      <c r="C162" s="140">
        <f>COUNTIF(F2:F126,"สัตวศาสตร์")</f>
        <v>1</v>
      </c>
    </row>
    <row r="163" spans="2:3" x14ac:dyDescent="0.35">
      <c r="B163" s="141" t="s">
        <v>104</v>
      </c>
      <c r="C163" s="140">
        <f>COUNTIF(F2:F127,"คณิตศาสตร์")</f>
        <v>6</v>
      </c>
    </row>
    <row r="164" spans="2:3" x14ac:dyDescent="0.35">
      <c r="B164" s="141" t="s">
        <v>84</v>
      </c>
      <c r="C164" s="140">
        <f>COUNTIF(F2:F128,"ภูมิสารสนเทศศาสตร์")</f>
        <v>1</v>
      </c>
    </row>
    <row r="165" spans="2:3" x14ac:dyDescent="0.35">
      <c r="B165" s="141" t="s">
        <v>86</v>
      </c>
      <c r="C165" s="140">
        <f>COUNTIF(F2:F129,"ชีวเวชศาสตร์")</f>
        <v>1</v>
      </c>
    </row>
    <row r="166" spans="2:3" x14ac:dyDescent="0.35">
      <c r="B166" s="141" t="s">
        <v>225</v>
      </c>
      <c r="C166" s="140">
        <f>COUNTIF(F2:F130,"สรีรวิทยา")</f>
        <v>1</v>
      </c>
    </row>
    <row r="167" spans="2:3" x14ac:dyDescent="0.35">
      <c r="B167" s="141" t="s">
        <v>224</v>
      </c>
      <c r="C167" s="140">
        <f>COUNTIF(F2:F131,"วิทยาลัยพลังงานทดแทน")</f>
        <v>1</v>
      </c>
    </row>
    <row r="168" spans="2:3" x14ac:dyDescent="0.35">
      <c r="B168" s="141" t="s">
        <v>95</v>
      </c>
      <c r="C168" s="140">
        <f>COUNTIF(F2:F133,"คติชนวิทยา")</f>
        <v>2</v>
      </c>
    </row>
    <row r="169" spans="2:3" x14ac:dyDescent="0.35">
      <c r="B169" s="141" t="s">
        <v>281</v>
      </c>
      <c r="C169" s="140">
        <f>COUNTIF(F2:F134,"บริหารการพยาบาล")</f>
        <v>2</v>
      </c>
    </row>
    <row r="170" spans="2:3" x14ac:dyDescent="0.35">
      <c r="B170" s="141" t="s">
        <v>98</v>
      </c>
      <c r="C170" s="140">
        <f>COUNTIF(F2:F135,"เทคโนโลยีชีวภาพ")</f>
        <v>1</v>
      </c>
    </row>
    <row r="171" spans="2:3" x14ac:dyDescent="0.35">
      <c r="B171" s="141" t="s">
        <v>100</v>
      </c>
      <c r="C171" s="140">
        <f>COUNTIF(F2:F136,"การจัดการการท่องเที่ยวและจิตบริการ")</f>
        <v>3</v>
      </c>
    </row>
    <row r="172" spans="2:3" x14ac:dyDescent="0.35">
      <c r="B172" s="141" t="s">
        <v>102</v>
      </c>
      <c r="C172" s="140">
        <f>COUNTIF(F2:F137,"บริหารธุรกิจ")</f>
        <v>5</v>
      </c>
    </row>
    <row r="173" spans="2:3" x14ac:dyDescent="0.35">
      <c r="B173" s="141" t="s">
        <v>227</v>
      </c>
      <c r="C173" s="140">
        <f>COUNTIF(F2:F139,"วิทยาศาสตร์และเทคโนโลยีการอาหาร")</f>
        <v>1</v>
      </c>
    </row>
    <row r="174" spans="2:3" x14ac:dyDescent="0.35">
      <c r="B174" s="141" t="s">
        <v>109</v>
      </c>
      <c r="C174" s="140">
        <f>COUNTIF(F2:F141,"เทคโนโลยีสารสนเทศ")</f>
        <v>1</v>
      </c>
    </row>
    <row r="175" spans="2:3" x14ac:dyDescent="0.35">
      <c r="B175" s="141" t="s">
        <v>110</v>
      </c>
      <c r="C175" s="140">
        <f>COUNTIF(F2:F142,"สถิติ")</f>
        <v>2</v>
      </c>
    </row>
    <row r="176" spans="2:3" x14ac:dyDescent="0.35">
      <c r="B176" s="141" t="s">
        <v>111</v>
      </c>
      <c r="C176" s="140">
        <f>COUNTIF(F2:F145,"สังคมศึกษา")</f>
        <v>2</v>
      </c>
    </row>
    <row r="177" spans="2:3" x14ac:dyDescent="0.35">
      <c r="B177" s="141" t="s">
        <v>32</v>
      </c>
      <c r="C177" s="140">
        <f>COUNTIF(F2:F146,"วิทยาศาสตร์ศึกษา")</f>
        <v>9</v>
      </c>
    </row>
    <row r="178" spans="2:3" x14ac:dyDescent="0.35">
      <c r="B178" s="141" t="s">
        <v>92</v>
      </c>
      <c r="C178" s="140">
        <f>COUNTIF(F2:F147,"โลจิสติกส์และโซ่อุปทาน")</f>
        <v>2</v>
      </c>
    </row>
    <row r="179" spans="2:3" x14ac:dyDescent="0.35">
      <c r="B179" s="141" t="s">
        <v>119</v>
      </c>
      <c r="C179" s="140">
        <f>COUNTIF(F2:F149,"วิศวกรรมคอมพิวเตอร์")</f>
        <v>1</v>
      </c>
    </row>
    <row r="180" spans="2:3" x14ac:dyDescent="0.35">
      <c r="B180" s="141" t="s">
        <v>122</v>
      </c>
      <c r="C180" s="140">
        <f>COUNTIF(F2:F153,"วิทยาศาสตร์การประมง")</f>
        <v>1</v>
      </c>
    </row>
    <row r="181" spans="2:3" x14ac:dyDescent="0.35">
      <c r="B181" s="141" t="s">
        <v>124</v>
      </c>
      <c r="C181" s="140">
        <f>COUNTIF(F2:F153,"ทันตกรรมผู้สูงอายุ ")</f>
        <v>1</v>
      </c>
    </row>
    <row r="182" spans="2:3" x14ac:dyDescent="0.35">
      <c r="B182" s="141" t="s">
        <v>33</v>
      </c>
      <c r="C182" s="140">
        <f>COUNTIF(F2:F153,"วิศวกรรมเครื่องกล")</f>
        <v>1</v>
      </c>
    </row>
    <row r="183" spans="2:3" x14ac:dyDescent="0.35">
      <c r="B183" s="141" t="s">
        <v>127</v>
      </c>
      <c r="C183" s="140">
        <f>COUNTIF(F2:F156,"พลศึกษาและวิทยาศาสตร์การออกกำลังกาย")</f>
        <v>1</v>
      </c>
    </row>
    <row r="184" spans="2:3" x14ac:dyDescent="0.35">
      <c r="B184" s="141" t="s">
        <v>126</v>
      </c>
      <c r="C184" s="140">
        <f>COUNTIF(F3:F157,"ศิลปะและการออกแบบ")</f>
        <v>1</v>
      </c>
    </row>
    <row r="185" spans="2:3" x14ac:dyDescent="0.35">
      <c r="B185" s="141" t="s">
        <v>87</v>
      </c>
      <c r="C185" s="140">
        <f>COUNTIF(F2:F158,"วิทยาศาสตร์การแพทย์")</f>
        <v>2</v>
      </c>
    </row>
    <row r="186" spans="2:3" ht="23.25" x14ac:dyDescent="0.35">
      <c r="C186" s="142">
        <f>SUM(C152:C185)</f>
        <v>111</v>
      </c>
    </row>
  </sheetData>
  <autoFilter ref="F1:F157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16" zoomScale="140" zoomScaleNormal="140" workbookViewId="0">
      <selection activeCell="A18" sqref="A18"/>
    </sheetView>
  </sheetViews>
  <sheetFormatPr defaultColWidth="9.125" defaultRowHeight="14.25" x14ac:dyDescent="0.2"/>
  <cols>
    <col min="1" max="1" width="9.125" style="32" customWidth="1"/>
    <col min="2" max="2" width="9.25" style="32" customWidth="1"/>
    <col min="3" max="3" width="9.125" style="32" customWidth="1"/>
    <col min="4" max="4" width="9.125" style="32"/>
    <col min="5" max="5" width="9.125" style="32" customWidth="1"/>
    <col min="6" max="6" width="46.25" style="32" customWidth="1"/>
    <col min="7" max="16384" width="9.125" style="32"/>
  </cols>
  <sheetData>
    <row r="2" spans="1:6" s="31" customFormat="1" ht="23.25" x14ac:dyDescent="0.35">
      <c r="A2" s="230" t="s">
        <v>15</v>
      </c>
      <c r="B2" s="230"/>
      <c r="C2" s="230"/>
      <c r="D2" s="230"/>
      <c r="E2" s="230"/>
      <c r="F2" s="230"/>
    </row>
    <row r="3" spans="1:6" s="31" customFormat="1" ht="23.25" x14ac:dyDescent="0.35">
      <c r="A3" s="230" t="s">
        <v>57</v>
      </c>
      <c r="B3" s="230"/>
      <c r="C3" s="230"/>
      <c r="D3" s="230"/>
      <c r="E3" s="230"/>
      <c r="F3" s="230"/>
    </row>
    <row r="4" spans="1:6" ht="23.25" x14ac:dyDescent="0.35">
      <c r="A4" s="230" t="s">
        <v>228</v>
      </c>
      <c r="B4" s="230"/>
      <c r="C4" s="230"/>
      <c r="D4" s="230"/>
      <c r="E4" s="230"/>
      <c r="F4" s="230"/>
    </row>
    <row r="5" spans="1:6" ht="23.25" x14ac:dyDescent="0.35">
      <c r="A5" s="230" t="s">
        <v>333</v>
      </c>
      <c r="B5" s="230"/>
      <c r="C5" s="230"/>
      <c r="D5" s="230"/>
      <c r="E5" s="230"/>
      <c r="F5" s="230"/>
    </row>
    <row r="6" spans="1:6" ht="21" x14ac:dyDescent="0.35">
      <c r="A6" s="96"/>
      <c r="B6" s="96"/>
      <c r="C6" s="96"/>
      <c r="D6" s="96"/>
      <c r="E6" s="96"/>
      <c r="F6" s="96"/>
    </row>
    <row r="7" spans="1:6" s="34" customFormat="1" ht="21" x14ac:dyDescent="0.35">
      <c r="A7" s="33" t="s">
        <v>312</v>
      </c>
      <c r="B7" s="33"/>
      <c r="C7" s="33"/>
      <c r="D7" s="33"/>
      <c r="E7" s="33"/>
      <c r="F7" s="33"/>
    </row>
    <row r="8" spans="1:6" s="34" customFormat="1" ht="21" x14ac:dyDescent="0.35">
      <c r="A8" s="33" t="s">
        <v>316</v>
      </c>
      <c r="B8" s="33"/>
      <c r="C8" s="33"/>
      <c r="D8" s="33"/>
      <c r="E8" s="33"/>
      <c r="F8" s="33"/>
    </row>
    <row r="9" spans="1:6" s="34" customFormat="1" ht="21" x14ac:dyDescent="0.35">
      <c r="A9" s="46" t="s">
        <v>317</v>
      </c>
      <c r="B9" s="46"/>
      <c r="C9" s="46"/>
      <c r="D9" s="46"/>
      <c r="E9" s="46"/>
      <c r="F9" s="46"/>
    </row>
    <row r="10" spans="1:6" s="34" customFormat="1" ht="21" x14ac:dyDescent="0.35">
      <c r="A10" s="33" t="s">
        <v>319</v>
      </c>
      <c r="B10" s="33"/>
      <c r="C10" s="33"/>
      <c r="D10" s="33"/>
      <c r="E10" s="33"/>
      <c r="F10" s="33"/>
    </row>
    <row r="11" spans="1:6" s="34" customFormat="1" ht="21" x14ac:dyDescent="0.35">
      <c r="A11" s="33" t="s">
        <v>318</v>
      </c>
      <c r="B11" s="33"/>
      <c r="C11" s="33"/>
      <c r="D11" s="33"/>
      <c r="E11" s="33"/>
      <c r="F11" s="33"/>
    </row>
    <row r="12" spans="1:6" s="149" customFormat="1" ht="21" x14ac:dyDescent="0.2">
      <c r="C12" s="149" t="s">
        <v>320</v>
      </c>
    </row>
    <row r="13" spans="1:6" s="149" customFormat="1" ht="21" x14ac:dyDescent="0.2">
      <c r="B13" s="149" t="s">
        <v>321</v>
      </c>
    </row>
    <row r="14" spans="1:6" s="149" customFormat="1" ht="21" x14ac:dyDescent="0.2">
      <c r="B14" s="149" t="s">
        <v>322</v>
      </c>
    </row>
    <row r="15" spans="1:6" s="34" customFormat="1" ht="21" x14ac:dyDescent="0.35">
      <c r="A15" s="100"/>
      <c r="B15" s="100" t="s">
        <v>356</v>
      </c>
      <c r="C15" s="100"/>
      <c r="D15" s="100"/>
      <c r="E15" s="100"/>
      <c r="F15" s="100"/>
    </row>
    <row r="16" spans="1:6" s="34" customFormat="1" ht="21" x14ac:dyDescent="0.35">
      <c r="A16" s="100"/>
      <c r="B16" s="229" t="s">
        <v>313</v>
      </c>
      <c r="C16" s="229"/>
      <c r="D16" s="229"/>
      <c r="E16" s="229"/>
      <c r="F16" s="229"/>
    </row>
    <row r="17" spans="1:7" s="4" customFormat="1" ht="21" x14ac:dyDescent="0.35">
      <c r="A17" s="52" t="s">
        <v>314</v>
      </c>
      <c r="B17" s="52"/>
      <c r="C17" s="52"/>
      <c r="D17" s="52"/>
      <c r="E17" s="52"/>
      <c r="F17" s="52"/>
    </row>
    <row r="18" spans="1:7" s="4" customFormat="1" ht="21" x14ac:dyDescent="0.35">
      <c r="A18" s="10" t="s">
        <v>346</v>
      </c>
      <c r="B18" s="10"/>
      <c r="C18" s="10"/>
      <c r="D18" s="10"/>
      <c r="E18" s="10"/>
      <c r="F18" s="10"/>
    </row>
    <row r="19" spans="1:7" s="4" customFormat="1" ht="21" x14ac:dyDescent="0.35">
      <c r="A19" s="10" t="s">
        <v>347</v>
      </c>
      <c r="B19" s="10"/>
      <c r="C19" s="10"/>
      <c r="D19" s="10"/>
      <c r="E19" s="10"/>
      <c r="F19" s="10"/>
      <c r="G19" s="90"/>
    </row>
    <row r="20" spans="1:7" s="4" customFormat="1" ht="21" x14ac:dyDescent="0.35">
      <c r="A20" s="4" t="s">
        <v>270</v>
      </c>
      <c r="B20" s="4" t="s">
        <v>315</v>
      </c>
      <c r="E20" s="90"/>
      <c r="F20" s="90"/>
      <c r="G20" s="90"/>
    </row>
    <row r="21" spans="1:7" s="4" customFormat="1" ht="21" x14ac:dyDescent="0.35">
      <c r="A21" s="50" t="s">
        <v>323</v>
      </c>
      <c r="B21" s="50"/>
      <c r="C21" s="50"/>
      <c r="D21" s="50"/>
      <c r="E21" s="50"/>
      <c r="F21" s="50"/>
    </row>
    <row r="22" spans="1:7" s="4" customFormat="1" ht="21" x14ac:dyDescent="0.35">
      <c r="A22" s="50" t="s">
        <v>348</v>
      </c>
      <c r="B22" s="50"/>
      <c r="C22" s="50"/>
      <c r="D22" s="50"/>
      <c r="E22" s="50"/>
      <c r="F22" s="50"/>
    </row>
    <row r="23" spans="1:7" s="4" customFormat="1" ht="21" x14ac:dyDescent="0.35">
      <c r="A23" s="50" t="s">
        <v>349</v>
      </c>
      <c r="B23" s="50"/>
      <c r="C23" s="50"/>
      <c r="D23" s="50"/>
      <c r="E23" s="50"/>
      <c r="F23" s="50"/>
    </row>
    <row r="24" spans="1:7" s="4" customFormat="1" ht="21" x14ac:dyDescent="0.35">
      <c r="A24" s="100"/>
      <c r="B24" s="100" t="s">
        <v>357</v>
      </c>
      <c r="C24" s="100"/>
      <c r="D24" s="100"/>
      <c r="E24" s="100"/>
      <c r="F24" s="100"/>
    </row>
    <row r="25" spans="1:7" s="4" customFormat="1" ht="21" x14ac:dyDescent="0.35">
      <c r="A25" s="100" t="s">
        <v>350</v>
      </c>
      <c r="B25" s="100"/>
      <c r="C25" s="100"/>
      <c r="D25" s="100"/>
      <c r="E25" s="100"/>
      <c r="F25" s="100"/>
    </row>
    <row r="26" spans="1:7" s="4" customFormat="1" ht="21" x14ac:dyDescent="0.35">
      <c r="A26" s="100" t="s">
        <v>351</v>
      </c>
      <c r="B26" s="100"/>
      <c r="C26" s="100"/>
      <c r="D26" s="100"/>
      <c r="E26" s="100"/>
      <c r="F26" s="100"/>
    </row>
    <row r="27" spans="1:7" s="4" customFormat="1" ht="21" x14ac:dyDescent="0.35">
      <c r="A27" s="100" t="s">
        <v>352</v>
      </c>
      <c r="B27" s="100"/>
      <c r="C27" s="100"/>
      <c r="D27" s="100"/>
      <c r="E27" s="100"/>
      <c r="F27" s="100"/>
    </row>
    <row r="28" spans="1:7" s="4" customFormat="1" ht="21" x14ac:dyDescent="0.35">
      <c r="A28" s="100" t="s">
        <v>353</v>
      </c>
      <c r="B28" s="100"/>
      <c r="C28" s="100"/>
      <c r="D28" s="100"/>
      <c r="E28" s="100"/>
      <c r="F28" s="100"/>
    </row>
    <row r="29" spans="1:7" s="4" customFormat="1" ht="21" x14ac:dyDescent="0.35">
      <c r="A29" s="100" t="s">
        <v>354</v>
      </c>
      <c r="B29" s="100"/>
      <c r="C29" s="100"/>
      <c r="D29" s="100"/>
      <c r="E29" s="100"/>
      <c r="F29" s="100"/>
    </row>
    <row r="30" spans="1:7" s="4" customFormat="1" ht="21" x14ac:dyDescent="0.35">
      <c r="A30" s="100" t="s">
        <v>355</v>
      </c>
      <c r="B30" s="100"/>
      <c r="C30" s="100"/>
      <c r="D30" s="100"/>
      <c r="E30" s="100"/>
      <c r="F30" s="100"/>
    </row>
    <row r="31" spans="1:7" s="8" customFormat="1" ht="21" x14ac:dyDescent="0.35">
      <c r="A31" s="226"/>
      <c r="B31" s="226" t="s">
        <v>325</v>
      </c>
      <c r="E31" s="227"/>
    </row>
    <row r="32" spans="1:7" s="8" customFormat="1" ht="21" x14ac:dyDescent="0.35">
      <c r="A32" s="226"/>
      <c r="B32" s="226" t="s">
        <v>343</v>
      </c>
      <c r="E32" s="227"/>
    </row>
    <row r="33" spans="1:9" s="4" customFormat="1" ht="21" x14ac:dyDescent="0.35">
      <c r="B33" s="231" t="s">
        <v>344</v>
      </c>
      <c r="C33" s="231"/>
      <c r="D33" s="231"/>
      <c r="E33" s="231"/>
      <c r="F33" s="231"/>
      <c r="G33" s="107"/>
      <c r="H33" s="107"/>
      <c r="I33" s="107"/>
    </row>
    <row r="34" spans="1:9" s="4" customFormat="1" ht="21" x14ac:dyDescent="0.35">
      <c r="B34" s="231" t="s">
        <v>345</v>
      </c>
      <c r="C34" s="231"/>
      <c r="D34" s="231"/>
      <c r="E34" s="231"/>
      <c r="F34" s="231"/>
      <c r="G34" s="107"/>
      <c r="H34" s="107"/>
      <c r="I34" s="107"/>
    </row>
    <row r="35" spans="1:9" ht="21" x14ac:dyDescent="0.35">
      <c r="A35" s="229" t="s">
        <v>358</v>
      </c>
      <c r="B35" s="229"/>
      <c r="C35" s="229"/>
      <c r="D35" s="229"/>
      <c r="E35" s="229"/>
      <c r="F35" s="229"/>
    </row>
    <row r="36" spans="1:9" s="86" customFormat="1" ht="24" x14ac:dyDescent="0.55000000000000004">
      <c r="B36" s="86" t="s">
        <v>162</v>
      </c>
    </row>
    <row r="37" spans="1:9" s="86" customFormat="1" ht="24" x14ac:dyDescent="0.55000000000000004"/>
  </sheetData>
  <mergeCells count="8">
    <mergeCell ref="A35:F35"/>
    <mergeCell ref="A2:F2"/>
    <mergeCell ref="A3:F3"/>
    <mergeCell ref="A4:F4"/>
    <mergeCell ref="A5:F5"/>
    <mergeCell ref="B16:F16"/>
    <mergeCell ref="B33:F33"/>
    <mergeCell ref="B34:F34"/>
  </mergeCells>
  <pageMargins left="0.31496062992125984" right="0" top="0.35433070866141736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abSelected="1" topLeftCell="A10" zoomScale="120" zoomScaleNormal="120" workbookViewId="0">
      <selection activeCell="G26" sqref="G26"/>
    </sheetView>
  </sheetViews>
  <sheetFormatPr defaultRowHeight="19.5" x14ac:dyDescent="0.3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2.625" style="1" customWidth="1"/>
    <col min="6" max="6" width="10.75" style="2" customWidth="1"/>
    <col min="7" max="7" width="16.7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3">
      <c r="B1" s="235" t="s">
        <v>1</v>
      </c>
      <c r="C1" s="235"/>
      <c r="D1" s="235"/>
      <c r="E1" s="235"/>
      <c r="F1" s="235"/>
      <c r="G1" s="235"/>
      <c r="H1" s="45"/>
    </row>
    <row r="2" spans="2:9" x14ac:dyDescent="0.3">
      <c r="B2" s="88"/>
      <c r="C2" s="88"/>
      <c r="D2" s="88"/>
      <c r="E2" s="88"/>
      <c r="F2" s="88"/>
      <c r="G2" s="88"/>
      <c r="H2" s="45"/>
    </row>
    <row r="3" spans="2:9" s="12" customFormat="1" ht="23.25" x14ac:dyDescent="0.35">
      <c r="B3" s="230" t="s">
        <v>331</v>
      </c>
      <c r="C3" s="230"/>
      <c r="D3" s="230"/>
      <c r="E3" s="230"/>
      <c r="F3" s="230"/>
      <c r="G3" s="230"/>
      <c r="H3" s="81"/>
      <c r="I3" s="11"/>
    </row>
    <row r="4" spans="2:9" s="12" customFormat="1" ht="23.25" x14ac:dyDescent="0.35">
      <c r="B4" s="230" t="s">
        <v>228</v>
      </c>
      <c r="C4" s="230"/>
      <c r="D4" s="230"/>
      <c r="E4" s="230"/>
      <c r="F4" s="230"/>
      <c r="G4" s="230"/>
      <c r="H4" s="11"/>
      <c r="I4" s="11"/>
    </row>
    <row r="5" spans="2:9" s="12" customFormat="1" ht="23.25" x14ac:dyDescent="0.35">
      <c r="B5" s="230" t="s">
        <v>333</v>
      </c>
      <c r="C5" s="230"/>
      <c r="D5" s="230"/>
      <c r="E5" s="230"/>
      <c r="F5" s="230"/>
      <c r="G5" s="230"/>
      <c r="H5" s="11"/>
      <c r="I5" s="11"/>
    </row>
    <row r="6" spans="2:9" x14ac:dyDescent="0.3">
      <c r="B6" s="237"/>
      <c r="C6" s="237"/>
      <c r="D6" s="237"/>
      <c r="E6" s="237"/>
      <c r="F6" s="237"/>
      <c r="G6" s="237"/>
      <c r="H6" s="237"/>
    </row>
    <row r="7" spans="2:9" s="4" customFormat="1" ht="21" x14ac:dyDescent="0.35">
      <c r="B7" s="5" t="s">
        <v>17</v>
      </c>
      <c r="F7" s="13"/>
      <c r="G7" s="13"/>
      <c r="H7" s="13"/>
    </row>
    <row r="8" spans="2:9" s="4" customFormat="1" ht="21" x14ac:dyDescent="0.35">
      <c r="B8" s="5"/>
      <c r="F8" s="90"/>
      <c r="G8" s="90"/>
      <c r="H8" s="90"/>
    </row>
    <row r="9" spans="2:9" s="4" customFormat="1" ht="21" x14ac:dyDescent="0.35">
      <c r="B9" s="44" t="s">
        <v>237</v>
      </c>
      <c r="C9" s="90"/>
      <c r="D9" s="90"/>
    </row>
    <row r="10" spans="2:9" s="4" customFormat="1" ht="21" x14ac:dyDescent="0.35">
      <c r="B10" s="44" t="s">
        <v>341</v>
      </c>
      <c r="C10" s="54"/>
      <c r="D10" s="54"/>
      <c r="E10" s="53"/>
      <c r="F10" s="53"/>
      <c r="G10" s="53"/>
    </row>
    <row r="11" spans="2:9" s="4" customFormat="1" ht="21.75" thickBot="1" x14ac:dyDescent="0.4">
      <c r="B11" s="14"/>
      <c r="C11" s="236" t="s">
        <v>34</v>
      </c>
      <c r="D11" s="236"/>
      <c r="E11" s="236"/>
      <c r="F11" s="103" t="s">
        <v>3</v>
      </c>
      <c r="G11" s="103" t="s">
        <v>4</v>
      </c>
      <c r="H11" s="90"/>
    </row>
    <row r="12" spans="2:9" s="4" customFormat="1" ht="21.75" thickTop="1" x14ac:dyDescent="0.35">
      <c r="B12" s="14"/>
      <c r="C12" s="232" t="s">
        <v>39</v>
      </c>
      <c r="D12" s="233"/>
      <c r="E12" s="234"/>
      <c r="F12" s="15">
        <f>DATA!C118</f>
        <v>39</v>
      </c>
      <c r="G12" s="40">
        <f>F12*100/F$14</f>
        <v>35.135135135135137</v>
      </c>
      <c r="H12" s="90"/>
    </row>
    <row r="13" spans="2:9" s="4" customFormat="1" ht="21" x14ac:dyDescent="0.35">
      <c r="B13" s="14"/>
      <c r="C13" s="232" t="s">
        <v>36</v>
      </c>
      <c r="D13" s="233"/>
      <c r="E13" s="234"/>
      <c r="F13" s="15">
        <f>DATA!C119</f>
        <v>72</v>
      </c>
      <c r="G13" s="40">
        <f>F13*100/F$14</f>
        <v>64.86486486486487</v>
      </c>
      <c r="H13" s="90"/>
    </row>
    <row r="14" spans="2:9" s="4" customFormat="1" ht="21.75" thickBot="1" x14ac:dyDescent="0.4">
      <c r="B14" s="14"/>
      <c r="C14" s="236" t="s">
        <v>5</v>
      </c>
      <c r="D14" s="236"/>
      <c r="E14" s="236"/>
      <c r="F14" s="49">
        <f>SUM(F12:F13)</f>
        <v>111</v>
      </c>
      <c r="G14" s="30">
        <f>F14*100/F$14</f>
        <v>100</v>
      </c>
    </row>
    <row r="15" spans="2:9" s="4" customFormat="1" ht="21.75" thickTop="1" x14ac:dyDescent="0.35">
      <c r="C15" s="90"/>
      <c r="D15" s="90"/>
    </row>
    <row r="16" spans="2:9" s="4" customFormat="1" ht="21" x14ac:dyDescent="0.35">
      <c r="B16" s="150" t="s">
        <v>238</v>
      </c>
      <c r="C16" s="90"/>
      <c r="D16" s="90"/>
    </row>
    <row r="17" spans="2:8" s="4" customFormat="1" ht="21" x14ac:dyDescent="0.35">
      <c r="B17" s="150" t="s">
        <v>324</v>
      </c>
      <c r="C17" s="90"/>
      <c r="D17" s="90"/>
    </row>
    <row r="18" spans="2:8" s="4" customFormat="1" ht="21" x14ac:dyDescent="0.35">
      <c r="B18" s="5"/>
      <c r="F18" s="90"/>
      <c r="G18" s="90"/>
      <c r="H18" s="90"/>
    </row>
    <row r="19" spans="2:8" s="4" customFormat="1" ht="21" x14ac:dyDescent="0.35">
      <c r="B19" s="44" t="s">
        <v>342</v>
      </c>
      <c r="C19" s="54"/>
      <c r="D19" s="54"/>
      <c r="E19" s="53"/>
      <c r="F19" s="53"/>
      <c r="G19" s="53"/>
    </row>
    <row r="20" spans="2:8" s="4" customFormat="1" ht="21.75" thickBot="1" x14ac:dyDescent="0.4">
      <c r="B20" s="14"/>
      <c r="C20" s="236" t="s">
        <v>35</v>
      </c>
      <c r="D20" s="236"/>
      <c r="E20" s="236"/>
      <c r="F20" s="103" t="s">
        <v>3</v>
      </c>
      <c r="G20" s="103" t="s">
        <v>4</v>
      </c>
      <c r="H20" s="90"/>
    </row>
    <row r="21" spans="2:8" s="4" customFormat="1" ht="21.75" thickTop="1" x14ac:dyDescent="0.35">
      <c r="B21" s="14"/>
      <c r="C21" s="238" t="str">
        <f>[1]อายุ!B5</f>
        <v>น้อยกว่า 30 ปี</v>
      </c>
      <c r="D21" s="239"/>
      <c r="E21" s="240"/>
      <c r="F21" s="15">
        <f>DATA!C122</f>
        <v>49</v>
      </c>
      <c r="G21" s="40">
        <f>F21*100/F$25</f>
        <v>44.144144144144143</v>
      </c>
      <c r="H21" s="90"/>
    </row>
    <row r="22" spans="2:8" s="4" customFormat="1" ht="21" x14ac:dyDescent="0.35">
      <c r="B22" s="14"/>
      <c r="C22" s="232" t="str">
        <f>[1]อายุ!B6</f>
        <v>30 - 40 ปี</v>
      </c>
      <c r="D22" s="233"/>
      <c r="E22" s="234"/>
      <c r="F22" s="15">
        <f>DATA!C123</f>
        <v>29</v>
      </c>
      <c r="G22" s="40">
        <f t="shared" ref="G22:G25" si="0">F22*100/F$25</f>
        <v>26.126126126126128</v>
      </c>
      <c r="H22" s="90"/>
    </row>
    <row r="23" spans="2:8" s="4" customFormat="1" ht="21" x14ac:dyDescent="0.35">
      <c r="B23" s="14"/>
      <c r="C23" s="232" t="str">
        <f>[1]อายุ!B7</f>
        <v>41 - 50 ปี</v>
      </c>
      <c r="D23" s="233"/>
      <c r="E23" s="234"/>
      <c r="F23" s="15">
        <f>DATA!C124</f>
        <v>31</v>
      </c>
      <c r="G23" s="40">
        <f t="shared" si="0"/>
        <v>27.927927927927929</v>
      </c>
      <c r="H23" s="90"/>
    </row>
    <row r="24" spans="2:8" s="4" customFormat="1" ht="21" x14ac:dyDescent="0.35">
      <c r="B24" s="14"/>
      <c r="C24" s="232" t="str">
        <f>[1]อายุ!B8</f>
        <v>51 - 60 ปี</v>
      </c>
      <c r="D24" s="233"/>
      <c r="E24" s="234"/>
      <c r="F24" s="15">
        <f>DATA!C125</f>
        <v>2</v>
      </c>
      <c r="G24" s="40">
        <f t="shared" si="0"/>
        <v>1.8018018018018018</v>
      </c>
      <c r="H24" s="90"/>
    </row>
    <row r="25" spans="2:8" s="4" customFormat="1" ht="21.75" thickBot="1" x14ac:dyDescent="0.4">
      <c r="B25" s="14"/>
      <c r="C25" s="236" t="s">
        <v>5</v>
      </c>
      <c r="D25" s="236"/>
      <c r="E25" s="236"/>
      <c r="F25" s="49">
        <f>SUM(F21:F24)</f>
        <v>111</v>
      </c>
      <c r="G25" s="30">
        <f>F25*100/F$25</f>
        <v>100</v>
      </c>
    </row>
    <row r="26" spans="2:8" s="4" customFormat="1" ht="21.75" thickTop="1" x14ac:dyDescent="0.35">
      <c r="C26" s="90"/>
      <c r="D26" s="90"/>
    </row>
    <row r="27" spans="2:8" s="4" customFormat="1" ht="21" x14ac:dyDescent="0.35">
      <c r="B27" s="150" t="s">
        <v>239</v>
      </c>
      <c r="C27" s="90"/>
      <c r="D27" s="90"/>
    </row>
    <row r="28" spans="2:8" s="4" customFormat="1" ht="21" x14ac:dyDescent="0.35">
      <c r="B28" s="150" t="s">
        <v>242</v>
      </c>
      <c r="C28" s="90"/>
      <c r="D28" s="90"/>
    </row>
    <row r="29" spans="2:8" s="4" customFormat="1" ht="21" x14ac:dyDescent="0.35">
      <c r="B29" s="150" t="s">
        <v>243</v>
      </c>
      <c r="C29" s="90"/>
      <c r="D29" s="90"/>
    </row>
    <row r="30" spans="2:8" s="4" customFormat="1" ht="21" x14ac:dyDescent="0.35">
      <c r="B30" s="5"/>
      <c r="F30" s="90"/>
      <c r="G30" s="90"/>
      <c r="H30" s="90"/>
    </row>
    <row r="31" spans="2:8" s="4" customFormat="1" ht="21" x14ac:dyDescent="0.35">
      <c r="B31" s="5"/>
      <c r="F31" s="90"/>
      <c r="G31" s="90"/>
      <c r="H31" s="90"/>
    </row>
    <row r="32" spans="2:8" s="4" customFormat="1" ht="21" x14ac:dyDescent="0.35">
      <c r="B32" s="5"/>
      <c r="F32" s="90"/>
      <c r="G32" s="90"/>
      <c r="H32" s="90"/>
    </row>
    <row r="33" spans="2:8" s="4" customFormat="1" ht="21" x14ac:dyDescent="0.35">
      <c r="B33" s="5"/>
      <c r="F33" s="90"/>
      <c r="G33" s="90"/>
      <c r="H33" s="90"/>
    </row>
    <row r="34" spans="2:8" s="4" customFormat="1" ht="21" x14ac:dyDescent="0.35">
      <c r="B34" s="5"/>
      <c r="F34" s="90"/>
      <c r="G34" s="90"/>
      <c r="H34" s="90"/>
    </row>
    <row r="35" spans="2:8" s="4" customFormat="1" ht="21" x14ac:dyDescent="0.35">
      <c r="B35" s="5"/>
      <c r="F35" s="90"/>
      <c r="G35" s="90"/>
      <c r="H35" s="90"/>
    </row>
    <row r="36" spans="2:8" s="4" customFormat="1" ht="21" x14ac:dyDescent="0.35">
      <c r="B36" s="5"/>
      <c r="F36" s="90"/>
      <c r="G36" s="90"/>
      <c r="H36" s="90"/>
    </row>
    <row r="37" spans="2:8" s="4" customFormat="1" ht="21" x14ac:dyDescent="0.35">
      <c r="B37" s="5"/>
      <c r="F37" s="90"/>
      <c r="G37" s="90"/>
      <c r="H37" s="90"/>
    </row>
    <row r="38" spans="2:8" s="4" customFormat="1" ht="21" x14ac:dyDescent="0.35">
      <c r="B38" s="235" t="s">
        <v>16</v>
      </c>
      <c r="C38" s="235"/>
      <c r="D38" s="235"/>
      <c r="E38" s="235"/>
      <c r="F38" s="235"/>
      <c r="G38" s="235"/>
      <c r="H38" s="90"/>
    </row>
    <row r="39" spans="2:8" s="4" customFormat="1" ht="21" x14ac:dyDescent="0.35">
      <c r="B39" s="5"/>
      <c r="F39" s="90"/>
      <c r="G39" s="90"/>
      <c r="H39" s="90"/>
    </row>
    <row r="40" spans="2:8" s="4" customFormat="1" ht="21" x14ac:dyDescent="0.35">
      <c r="B40" s="14" t="s">
        <v>240</v>
      </c>
      <c r="C40" s="53"/>
      <c r="D40" s="53"/>
      <c r="E40" s="53"/>
      <c r="F40" s="54"/>
      <c r="G40" s="54"/>
      <c r="H40" s="13"/>
    </row>
    <row r="41" spans="2:8" s="4" customFormat="1" ht="21.75" thickBot="1" x14ac:dyDescent="0.4">
      <c r="B41" s="14"/>
      <c r="C41" s="236" t="s">
        <v>2</v>
      </c>
      <c r="D41" s="236"/>
      <c r="E41" s="236"/>
      <c r="F41" s="48" t="s">
        <v>3</v>
      </c>
      <c r="G41" s="48" t="s">
        <v>4</v>
      </c>
      <c r="H41" s="13"/>
    </row>
    <row r="42" spans="2:8" s="4" customFormat="1" ht="21.75" thickTop="1" x14ac:dyDescent="0.35">
      <c r="B42" s="14"/>
      <c r="C42" s="232" t="s">
        <v>23</v>
      </c>
      <c r="D42" s="233"/>
      <c r="E42" s="234"/>
      <c r="F42" s="15">
        <f>DATA!C118</f>
        <v>39</v>
      </c>
      <c r="G42" s="40">
        <f>F42*100/F$44</f>
        <v>35.135135135135137</v>
      </c>
      <c r="H42" s="82"/>
    </row>
    <row r="43" spans="2:8" s="4" customFormat="1" ht="21" x14ac:dyDescent="0.35">
      <c r="B43" s="14"/>
      <c r="C43" s="232" t="s">
        <v>22</v>
      </c>
      <c r="D43" s="233"/>
      <c r="E43" s="234"/>
      <c r="F43" s="15">
        <f>DATA!C119</f>
        <v>72</v>
      </c>
      <c r="G43" s="40">
        <f>F43*100/F$44</f>
        <v>64.86486486486487</v>
      </c>
      <c r="H43" s="87"/>
    </row>
    <row r="44" spans="2:8" s="4" customFormat="1" ht="21.75" thickBot="1" x14ac:dyDescent="0.4">
      <c r="B44" s="14"/>
      <c r="C44" s="236" t="s">
        <v>5</v>
      </c>
      <c r="D44" s="236"/>
      <c r="E44" s="236"/>
      <c r="F44" s="49">
        <f>SUM(F42:F43)</f>
        <v>111</v>
      </c>
      <c r="G44" s="30">
        <f>F44*100/F$44</f>
        <v>100</v>
      </c>
    </row>
    <row r="45" spans="2:8" s="4" customFormat="1" ht="14.25" customHeight="1" thickTop="1" x14ac:dyDescent="0.35">
      <c r="B45" s="14"/>
      <c r="C45" s="16"/>
      <c r="D45" s="16"/>
      <c r="E45" s="16"/>
      <c r="F45" s="17"/>
      <c r="G45" s="18"/>
    </row>
    <row r="46" spans="2:8" s="4" customFormat="1" ht="21" x14ac:dyDescent="0.35">
      <c r="B46" s="14"/>
      <c r="C46" s="4" t="s">
        <v>241</v>
      </c>
      <c r="F46" s="13"/>
      <c r="G46" s="13"/>
    </row>
    <row r="47" spans="2:8" s="4" customFormat="1" ht="21" x14ac:dyDescent="0.35">
      <c r="B47" s="4" t="s">
        <v>244</v>
      </c>
      <c r="F47" s="13"/>
      <c r="G47" s="13"/>
    </row>
    <row r="48" spans="2:8" s="4" customFormat="1" ht="21" x14ac:dyDescent="0.35">
      <c r="B48" s="4" t="s">
        <v>245</v>
      </c>
      <c r="F48" s="87"/>
      <c r="G48" s="87"/>
    </row>
    <row r="49" spans="6:7" s="4" customFormat="1" ht="21" x14ac:dyDescent="0.35">
      <c r="F49" s="51"/>
      <c r="G49" s="51"/>
    </row>
  </sheetData>
  <mergeCells count="20">
    <mergeCell ref="B1:G1"/>
    <mergeCell ref="B6:H6"/>
    <mergeCell ref="C41:E41"/>
    <mergeCell ref="B4:G4"/>
    <mergeCell ref="B5:G5"/>
    <mergeCell ref="B3:G3"/>
    <mergeCell ref="C12:E12"/>
    <mergeCell ref="C13:E13"/>
    <mergeCell ref="C14:E14"/>
    <mergeCell ref="C20:E20"/>
    <mergeCell ref="C21:E21"/>
    <mergeCell ref="C22:E22"/>
    <mergeCell ref="C25:E25"/>
    <mergeCell ref="C23:E23"/>
    <mergeCell ref="C24:E24"/>
    <mergeCell ref="B38:G38"/>
    <mergeCell ref="C44:E44"/>
    <mergeCell ref="C11:E11"/>
    <mergeCell ref="C43:E43"/>
    <mergeCell ref="C42:E42"/>
  </mergeCells>
  <pageMargins left="3.937007874015748E-2" right="0" top="0.51181102362204722" bottom="0.23622047244094491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66" zoomScaleNormal="166" workbookViewId="0">
      <selection activeCell="C14" sqref="C14"/>
    </sheetView>
  </sheetViews>
  <sheetFormatPr defaultRowHeight="19.5" x14ac:dyDescent="0.3"/>
  <cols>
    <col min="1" max="1" width="10.875" style="188" customWidth="1"/>
    <col min="2" max="2" width="9" style="188"/>
    <col min="3" max="3" width="15.5" style="188" customWidth="1"/>
    <col min="4" max="4" width="20.75" style="188" customWidth="1"/>
    <col min="5" max="5" width="10.75" style="187" customWidth="1"/>
    <col min="6" max="6" width="15.375" style="187" customWidth="1"/>
    <col min="7" max="7" width="14.375" style="187" customWidth="1"/>
    <col min="8" max="256" width="9" style="188"/>
    <col min="257" max="257" width="10.875" style="188" customWidth="1"/>
    <col min="258" max="258" width="9" style="188"/>
    <col min="259" max="259" width="15.5" style="188" customWidth="1"/>
    <col min="260" max="260" width="20.75" style="188" customWidth="1"/>
    <col min="261" max="261" width="10.75" style="188" customWidth="1"/>
    <col min="262" max="262" width="15.375" style="188" customWidth="1"/>
    <col min="263" max="263" width="14.375" style="188" customWidth="1"/>
    <col min="264" max="512" width="9" style="188"/>
    <col min="513" max="513" width="10.875" style="188" customWidth="1"/>
    <col min="514" max="514" width="9" style="188"/>
    <col min="515" max="515" width="15.5" style="188" customWidth="1"/>
    <col min="516" max="516" width="20.75" style="188" customWidth="1"/>
    <col min="517" max="517" width="10.75" style="188" customWidth="1"/>
    <col min="518" max="518" width="15.375" style="188" customWidth="1"/>
    <col min="519" max="519" width="14.375" style="188" customWidth="1"/>
    <col min="520" max="768" width="9" style="188"/>
    <col min="769" max="769" width="10.875" style="188" customWidth="1"/>
    <col min="770" max="770" width="9" style="188"/>
    <col min="771" max="771" width="15.5" style="188" customWidth="1"/>
    <col min="772" max="772" width="20.75" style="188" customWidth="1"/>
    <col min="773" max="773" width="10.75" style="188" customWidth="1"/>
    <col min="774" max="774" width="15.375" style="188" customWidth="1"/>
    <col min="775" max="775" width="14.375" style="188" customWidth="1"/>
    <col min="776" max="1024" width="9" style="188"/>
    <col min="1025" max="1025" width="10.875" style="188" customWidth="1"/>
    <col min="1026" max="1026" width="9" style="188"/>
    <col min="1027" max="1027" width="15.5" style="188" customWidth="1"/>
    <col min="1028" max="1028" width="20.75" style="188" customWidth="1"/>
    <col min="1029" max="1029" width="10.75" style="188" customWidth="1"/>
    <col min="1030" max="1030" width="15.375" style="188" customWidth="1"/>
    <col min="1031" max="1031" width="14.375" style="188" customWidth="1"/>
    <col min="1032" max="1280" width="9" style="188"/>
    <col min="1281" max="1281" width="10.875" style="188" customWidth="1"/>
    <col min="1282" max="1282" width="9" style="188"/>
    <col min="1283" max="1283" width="15.5" style="188" customWidth="1"/>
    <col min="1284" max="1284" width="20.75" style="188" customWidth="1"/>
    <col min="1285" max="1285" width="10.75" style="188" customWidth="1"/>
    <col min="1286" max="1286" width="15.375" style="188" customWidth="1"/>
    <col min="1287" max="1287" width="14.375" style="188" customWidth="1"/>
    <col min="1288" max="1536" width="9" style="188"/>
    <col min="1537" max="1537" width="10.875" style="188" customWidth="1"/>
    <col min="1538" max="1538" width="9" style="188"/>
    <col min="1539" max="1539" width="15.5" style="188" customWidth="1"/>
    <col min="1540" max="1540" width="20.75" style="188" customWidth="1"/>
    <col min="1541" max="1541" width="10.75" style="188" customWidth="1"/>
    <col min="1542" max="1542" width="15.375" style="188" customWidth="1"/>
    <col min="1543" max="1543" width="14.375" style="188" customWidth="1"/>
    <col min="1544" max="1792" width="9" style="188"/>
    <col min="1793" max="1793" width="10.875" style="188" customWidth="1"/>
    <col min="1794" max="1794" width="9" style="188"/>
    <col min="1795" max="1795" width="15.5" style="188" customWidth="1"/>
    <col min="1796" max="1796" width="20.75" style="188" customWidth="1"/>
    <col min="1797" max="1797" width="10.75" style="188" customWidth="1"/>
    <col min="1798" max="1798" width="15.375" style="188" customWidth="1"/>
    <col min="1799" max="1799" width="14.375" style="188" customWidth="1"/>
    <col min="1800" max="2048" width="9" style="188"/>
    <col min="2049" max="2049" width="10.875" style="188" customWidth="1"/>
    <col min="2050" max="2050" width="9" style="188"/>
    <col min="2051" max="2051" width="15.5" style="188" customWidth="1"/>
    <col min="2052" max="2052" width="20.75" style="188" customWidth="1"/>
    <col min="2053" max="2053" width="10.75" style="188" customWidth="1"/>
    <col min="2054" max="2054" width="15.375" style="188" customWidth="1"/>
    <col min="2055" max="2055" width="14.375" style="188" customWidth="1"/>
    <col min="2056" max="2304" width="9" style="188"/>
    <col min="2305" max="2305" width="10.875" style="188" customWidth="1"/>
    <col min="2306" max="2306" width="9" style="188"/>
    <col min="2307" max="2307" width="15.5" style="188" customWidth="1"/>
    <col min="2308" max="2308" width="20.75" style="188" customWidth="1"/>
    <col min="2309" max="2309" width="10.75" style="188" customWidth="1"/>
    <col min="2310" max="2310" width="15.375" style="188" customWidth="1"/>
    <col min="2311" max="2311" width="14.375" style="188" customWidth="1"/>
    <col min="2312" max="2560" width="9" style="188"/>
    <col min="2561" max="2561" width="10.875" style="188" customWidth="1"/>
    <col min="2562" max="2562" width="9" style="188"/>
    <col min="2563" max="2563" width="15.5" style="188" customWidth="1"/>
    <col min="2564" max="2564" width="20.75" style="188" customWidth="1"/>
    <col min="2565" max="2565" width="10.75" style="188" customWidth="1"/>
    <col min="2566" max="2566" width="15.375" style="188" customWidth="1"/>
    <col min="2567" max="2567" width="14.375" style="188" customWidth="1"/>
    <col min="2568" max="2816" width="9" style="188"/>
    <col min="2817" max="2817" width="10.875" style="188" customWidth="1"/>
    <col min="2818" max="2818" width="9" style="188"/>
    <col min="2819" max="2819" width="15.5" style="188" customWidth="1"/>
    <col min="2820" max="2820" width="20.75" style="188" customWidth="1"/>
    <col min="2821" max="2821" width="10.75" style="188" customWidth="1"/>
    <col min="2822" max="2822" width="15.375" style="188" customWidth="1"/>
    <col min="2823" max="2823" width="14.375" style="188" customWidth="1"/>
    <col min="2824" max="3072" width="9" style="188"/>
    <col min="3073" max="3073" width="10.875" style="188" customWidth="1"/>
    <col min="3074" max="3074" width="9" style="188"/>
    <col min="3075" max="3075" width="15.5" style="188" customWidth="1"/>
    <col min="3076" max="3076" width="20.75" style="188" customWidth="1"/>
    <col min="3077" max="3077" width="10.75" style="188" customWidth="1"/>
    <col min="3078" max="3078" width="15.375" style="188" customWidth="1"/>
    <col min="3079" max="3079" width="14.375" style="188" customWidth="1"/>
    <col min="3080" max="3328" width="9" style="188"/>
    <col min="3329" max="3329" width="10.875" style="188" customWidth="1"/>
    <col min="3330" max="3330" width="9" style="188"/>
    <col min="3331" max="3331" width="15.5" style="188" customWidth="1"/>
    <col min="3332" max="3332" width="20.75" style="188" customWidth="1"/>
    <col min="3333" max="3333" width="10.75" style="188" customWidth="1"/>
    <col min="3334" max="3334" width="15.375" style="188" customWidth="1"/>
    <col min="3335" max="3335" width="14.375" style="188" customWidth="1"/>
    <col min="3336" max="3584" width="9" style="188"/>
    <col min="3585" max="3585" width="10.875" style="188" customWidth="1"/>
    <col min="3586" max="3586" width="9" style="188"/>
    <col min="3587" max="3587" width="15.5" style="188" customWidth="1"/>
    <col min="3588" max="3588" width="20.75" style="188" customWidth="1"/>
    <col min="3589" max="3589" width="10.75" style="188" customWidth="1"/>
    <col min="3590" max="3590" width="15.375" style="188" customWidth="1"/>
    <col min="3591" max="3591" width="14.375" style="188" customWidth="1"/>
    <col min="3592" max="3840" width="9" style="188"/>
    <col min="3841" max="3841" width="10.875" style="188" customWidth="1"/>
    <col min="3842" max="3842" width="9" style="188"/>
    <col min="3843" max="3843" width="15.5" style="188" customWidth="1"/>
    <col min="3844" max="3844" width="20.75" style="188" customWidth="1"/>
    <col min="3845" max="3845" width="10.75" style="188" customWidth="1"/>
    <col min="3846" max="3846" width="15.375" style="188" customWidth="1"/>
    <col min="3847" max="3847" width="14.375" style="188" customWidth="1"/>
    <col min="3848" max="4096" width="9" style="188"/>
    <col min="4097" max="4097" width="10.875" style="188" customWidth="1"/>
    <col min="4098" max="4098" width="9" style="188"/>
    <col min="4099" max="4099" width="15.5" style="188" customWidth="1"/>
    <col min="4100" max="4100" width="20.75" style="188" customWidth="1"/>
    <col min="4101" max="4101" width="10.75" style="188" customWidth="1"/>
    <col min="4102" max="4102" width="15.375" style="188" customWidth="1"/>
    <col min="4103" max="4103" width="14.375" style="188" customWidth="1"/>
    <col min="4104" max="4352" width="9" style="188"/>
    <col min="4353" max="4353" width="10.875" style="188" customWidth="1"/>
    <col min="4354" max="4354" width="9" style="188"/>
    <col min="4355" max="4355" width="15.5" style="188" customWidth="1"/>
    <col min="4356" max="4356" width="20.75" style="188" customWidth="1"/>
    <col min="4357" max="4357" width="10.75" style="188" customWidth="1"/>
    <col min="4358" max="4358" width="15.375" style="188" customWidth="1"/>
    <col min="4359" max="4359" width="14.375" style="188" customWidth="1"/>
    <col min="4360" max="4608" width="9" style="188"/>
    <col min="4609" max="4609" width="10.875" style="188" customWidth="1"/>
    <col min="4610" max="4610" width="9" style="188"/>
    <col min="4611" max="4611" width="15.5" style="188" customWidth="1"/>
    <col min="4612" max="4612" width="20.75" style="188" customWidth="1"/>
    <col min="4613" max="4613" width="10.75" style="188" customWidth="1"/>
    <col min="4614" max="4614" width="15.375" style="188" customWidth="1"/>
    <col min="4615" max="4615" width="14.375" style="188" customWidth="1"/>
    <col min="4616" max="4864" width="9" style="188"/>
    <col min="4865" max="4865" width="10.875" style="188" customWidth="1"/>
    <col min="4866" max="4866" width="9" style="188"/>
    <col min="4867" max="4867" width="15.5" style="188" customWidth="1"/>
    <col min="4868" max="4868" width="20.75" style="188" customWidth="1"/>
    <col min="4869" max="4869" width="10.75" style="188" customWidth="1"/>
    <col min="4870" max="4870" width="15.375" style="188" customWidth="1"/>
    <col min="4871" max="4871" width="14.375" style="188" customWidth="1"/>
    <col min="4872" max="5120" width="9" style="188"/>
    <col min="5121" max="5121" width="10.875" style="188" customWidth="1"/>
    <col min="5122" max="5122" width="9" style="188"/>
    <col min="5123" max="5123" width="15.5" style="188" customWidth="1"/>
    <col min="5124" max="5124" width="20.75" style="188" customWidth="1"/>
    <col min="5125" max="5125" width="10.75" style="188" customWidth="1"/>
    <col min="5126" max="5126" width="15.375" style="188" customWidth="1"/>
    <col min="5127" max="5127" width="14.375" style="188" customWidth="1"/>
    <col min="5128" max="5376" width="9" style="188"/>
    <col min="5377" max="5377" width="10.875" style="188" customWidth="1"/>
    <col min="5378" max="5378" width="9" style="188"/>
    <col min="5379" max="5379" width="15.5" style="188" customWidth="1"/>
    <col min="5380" max="5380" width="20.75" style="188" customWidth="1"/>
    <col min="5381" max="5381" width="10.75" style="188" customWidth="1"/>
    <col min="5382" max="5382" width="15.375" style="188" customWidth="1"/>
    <col min="5383" max="5383" width="14.375" style="188" customWidth="1"/>
    <col min="5384" max="5632" width="9" style="188"/>
    <col min="5633" max="5633" width="10.875" style="188" customWidth="1"/>
    <col min="5634" max="5634" width="9" style="188"/>
    <col min="5635" max="5635" width="15.5" style="188" customWidth="1"/>
    <col min="5636" max="5636" width="20.75" style="188" customWidth="1"/>
    <col min="5637" max="5637" width="10.75" style="188" customWidth="1"/>
    <col min="5638" max="5638" width="15.375" style="188" customWidth="1"/>
    <col min="5639" max="5639" width="14.375" style="188" customWidth="1"/>
    <col min="5640" max="5888" width="9" style="188"/>
    <col min="5889" max="5889" width="10.875" style="188" customWidth="1"/>
    <col min="5890" max="5890" width="9" style="188"/>
    <col min="5891" max="5891" width="15.5" style="188" customWidth="1"/>
    <col min="5892" max="5892" width="20.75" style="188" customWidth="1"/>
    <col min="5893" max="5893" width="10.75" style="188" customWidth="1"/>
    <col min="5894" max="5894" width="15.375" style="188" customWidth="1"/>
    <col min="5895" max="5895" width="14.375" style="188" customWidth="1"/>
    <col min="5896" max="6144" width="9" style="188"/>
    <col min="6145" max="6145" width="10.875" style="188" customWidth="1"/>
    <col min="6146" max="6146" width="9" style="188"/>
    <col min="6147" max="6147" width="15.5" style="188" customWidth="1"/>
    <col min="6148" max="6148" width="20.75" style="188" customWidth="1"/>
    <col min="6149" max="6149" width="10.75" style="188" customWidth="1"/>
    <col min="6150" max="6150" width="15.375" style="188" customWidth="1"/>
    <col min="6151" max="6151" width="14.375" style="188" customWidth="1"/>
    <col min="6152" max="6400" width="9" style="188"/>
    <col min="6401" max="6401" width="10.875" style="188" customWidth="1"/>
    <col min="6402" max="6402" width="9" style="188"/>
    <col min="6403" max="6403" width="15.5" style="188" customWidth="1"/>
    <col min="6404" max="6404" width="20.75" style="188" customWidth="1"/>
    <col min="6405" max="6405" width="10.75" style="188" customWidth="1"/>
    <col min="6406" max="6406" width="15.375" style="188" customWidth="1"/>
    <col min="6407" max="6407" width="14.375" style="188" customWidth="1"/>
    <col min="6408" max="6656" width="9" style="188"/>
    <col min="6657" max="6657" width="10.875" style="188" customWidth="1"/>
    <col min="6658" max="6658" width="9" style="188"/>
    <col min="6659" max="6659" width="15.5" style="188" customWidth="1"/>
    <col min="6660" max="6660" width="20.75" style="188" customWidth="1"/>
    <col min="6661" max="6661" width="10.75" style="188" customWidth="1"/>
    <col min="6662" max="6662" width="15.375" style="188" customWidth="1"/>
    <col min="6663" max="6663" width="14.375" style="188" customWidth="1"/>
    <col min="6664" max="6912" width="9" style="188"/>
    <col min="6913" max="6913" width="10.875" style="188" customWidth="1"/>
    <col min="6914" max="6914" width="9" style="188"/>
    <col min="6915" max="6915" width="15.5" style="188" customWidth="1"/>
    <col min="6916" max="6916" width="20.75" style="188" customWidth="1"/>
    <col min="6917" max="6917" width="10.75" style="188" customWidth="1"/>
    <col min="6918" max="6918" width="15.375" style="188" customWidth="1"/>
    <col min="6919" max="6919" width="14.375" style="188" customWidth="1"/>
    <col min="6920" max="7168" width="9" style="188"/>
    <col min="7169" max="7169" width="10.875" style="188" customWidth="1"/>
    <col min="7170" max="7170" width="9" style="188"/>
    <col min="7171" max="7171" width="15.5" style="188" customWidth="1"/>
    <col min="7172" max="7172" width="20.75" style="188" customWidth="1"/>
    <col min="7173" max="7173" width="10.75" style="188" customWidth="1"/>
    <col min="7174" max="7174" width="15.375" style="188" customWidth="1"/>
    <col min="7175" max="7175" width="14.375" style="188" customWidth="1"/>
    <col min="7176" max="7424" width="9" style="188"/>
    <col min="7425" max="7425" width="10.875" style="188" customWidth="1"/>
    <col min="7426" max="7426" width="9" style="188"/>
    <col min="7427" max="7427" width="15.5" style="188" customWidth="1"/>
    <col min="7428" max="7428" width="20.75" style="188" customWidth="1"/>
    <col min="7429" max="7429" width="10.75" style="188" customWidth="1"/>
    <col min="7430" max="7430" width="15.375" style="188" customWidth="1"/>
    <col min="7431" max="7431" width="14.375" style="188" customWidth="1"/>
    <col min="7432" max="7680" width="9" style="188"/>
    <col min="7681" max="7681" width="10.875" style="188" customWidth="1"/>
    <col min="7682" max="7682" width="9" style="188"/>
    <col min="7683" max="7683" width="15.5" style="188" customWidth="1"/>
    <col min="7684" max="7684" width="20.75" style="188" customWidth="1"/>
    <col min="7685" max="7685" width="10.75" style="188" customWidth="1"/>
    <col min="7686" max="7686" width="15.375" style="188" customWidth="1"/>
    <col min="7687" max="7687" width="14.375" style="188" customWidth="1"/>
    <col min="7688" max="7936" width="9" style="188"/>
    <col min="7937" max="7937" width="10.875" style="188" customWidth="1"/>
    <col min="7938" max="7938" width="9" style="188"/>
    <col min="7939" max="7939" width="15.5" style="188" customWidth="1"/>
    <col min="7940" max="7940" width="20.75" style="188" customWidth="1"/>
    <col min="7941" max="7941" width="10.75" style="188" customWidth="1"/>
    <col min="7942" max="7942" width="15.375" style="188" customWidth="1"/>
    <col min="7943" max="7943" width="14.375" style="188" customWidth="1"/>
    <col min="7944" max="8192" width="9" style="188"/>
    <col min="8193" max="8193" width="10.875" style="188" customWidth="1"/>
    <col min="8194" max="8194" width="9" style="188"/>
    <col min="8195" max="8195" width="15.5" style="188" customWidth="1"/>
    <col min="8196" max="8196" width="20.75" style="188" customWidth="1"/>
    <col min="8197" max="8197" width="10.75" style="188" customWidth="1"/>
    <col min="8198" max="8198" width="15.375" style="188" customWidth="1"/>
    <col min="8199" max="8199" width="14.375" style="188" customWidth="1"/>
    <col min="8200" max="8448" width="9" style="188"/>
    <col min="8449" max="8449" width="10.875" style="188" customWidth="1"/>
    <col min="8450" max="8450" width="9" style="188"/>
    <col min="8451" max="8451" width="15.5" style="188" customWidth="1"/>
    <col min="8452" max="8452" width="20.75" style="188" customWidth="1"/>
    <col min="8453" max="8453" width="10.75" style="188" customWidth="1"/>
    <col min="8454" max="8454" width="15.375" style="188" customWidth="1"/>
    <col min="8455" max="8455" width="14.375" style="188" customWidth="1"/>
    <col min="8456" max="8704" width="9" style="188"/>
    <col min="8705" max="8705" width="10.875" style="188" customWidth="1"/>
    <col min="8706" max="8706" width="9" style="188"/>
    <col min="8707" max="8707" width="15.5" style="188" customWidth="1"/>
    <col min="8708" max="8708" width="20.75" style="188" customWidth="1"/>
    <col min="8709" max="8709" width="10.75" style="188" customWidth="1"/>
    <col min="8710" max="8710" width="15.375" style="188" customWidth="1"/>
    <col min="8711" max="8711" width="14.375" style="188" customWidth="1"/>
    <col min="8712" max="8960" width="9" style="188"/>
    <col min="8961" max="8961" width="10.875" style="188" customWidth="1"/>
    <col min="8962" max="8962" width="9" style="188"/>
    <col min="8963" max="8963" width="15.5" style="188" customWidth="1"/>
    <col min="8964" max="8964" width="20.75" style="188" customWidth="1"/>
    <col min="8965" max="8965" width="10.75" style="188" customWidth="1"/>
    <col min="8966" max="8966" width="15.375" style="188" customWidth="1"/>
    <col min="8967" max="8967" width="14.375" style="188" customWidth="1"/>
    <col min="8968" max="9216" width="9" style="188"/>
    <col min="9217" max="9217" width="10.875" style="188" customWidth="1"/>
    <col min="9218" max="9218" width="9" style="188"/>
    <col min="9219" max="9219" width="15.5" style="188" customWidth="1"/>
    <col min="9220" max="9220" width="20.75" style="188" customWidth="1"/>
    <col min="9221" max="9221" width="10.75" style="188" customWidth="1"/>
    <col min="9222" max="9222" width="15.375" style="188" customWidth="1"/>
    <col min="9223" max="9223" width="14.375" style="188" customWidth="1"/>
    <col min="9224" max="9472" width="9" style="188"/>
    <col min="9473" max="9473" width="10.875" style="188" customWidth="1"/>
    <col min="9474" max="9474" width="9" style="188"/>
    <col min="9475" max="9475" width="15.5" style="188" customWidth="1"/>
    <col min="9476" max="9476" width="20.75" style="188" customWidth="1"/>
    <col min="9477" max="9477" width="10.75" style="188" customWidth="1"/>
    <col min="9478" max="9478" width="15.375" style="188" customWidth="1"/>
    <col min="9479" max="9479" width="14.375" style="188" customWidth="1"/>
    <col min="9480" max="9728" width="9" style="188"/>
    <col min="9729" max="9729" width="10.875" style="188" customWidth="1"/>
    <col min="9730" max="9730" width="9" style="188"/>
    <col min="9731" max="9731" width="15.5" style="188" customWidth="1"/>
    <col min="9732" max="9732" width="20.75" style="188" customWidth="1"/>
    <col min="9733" max="9733" width="10.75" style="188" customWidth="1"/>
    <col min="9734" max="9734" width="15.375" style="188" customWidth="1"/>
    <col min="9735" max="9735" width="14.375" style="188" customWidth="1"/>
    <col min="9736" max="9984" width="9" style="188"/>
    <col min="9985" max="9985" width="10.875" style="188" customWidth="1"/>
    <col min="9986" max="9986" width="9" style="188"/>
    <col min="9987" max="9987" width="15.5" style="188" customWidth="1"/>
    <col min="9988" max="9988" width="20.75" style="188" customWidth="1"/>
    <col min="9989" max="9989" width="10.75" style="188" customWidth="1"/>
    <col min="9990" max="9990" width="15.375" style="188" customWidth="1"/>
    <col min="9991" max="9991" width="14.375" style="188" customWidth="1"/>
    <col min="9992" max="10240" width="9" style="188"/>
    <col min="10241" max="10241" width="10.875" style="188" customWidth="1"/>
    <col min="10242" max="10242" width="9" style="188"/>
    <col min="10243" max="10243" width="15.5" style="188" customWidth="1"/>
    <col min="10244" max="10244" width="20.75" style="188" customWidth="1"/>
    <col min="10245" max="10245" width="10.75" style="188" customWidth="1"/>
    <col min="10246" max="10246" width="15.375" style="188" customWidth="1"/>
    <col min="10247" max="10247" width="14.375" style="188" customWidth="1"/>
    <col min="10248" max="10496" width="9" style="188"/>
    <col min="10497" max="10497" width="10.875" style="188" customWidth="1"/>
    <col min="10498" max="10498" width="9" style="188"/>
    <col min="10499" max="10499" width="15.5" style="188" customWidth="1"/>
    <col min="10500" max="10500" width="20.75" style="188" customWidth="1"/>
    <col min="10501" max="10501" width="10.75" style="188" customWidth="1"/>
    <col min="10502" max="10502" width="15.375" style="188" customWidth="1"/>
    <col min="10503" max="10503" width="14.375" style="188" customWidth="1"/>
    <col min="10504" max="10752" width="9" style="188"/>
    <col min="10753" max="10753" width="10.875" style="188" customWidth="1"/>
    <col min="10754" max="10754" width="9" style="188"/>
    <col min="10755" max="10755" width="15.5" style="188" customWidth="1"/>
    <col min="10756" max="10756" width="20.75" style="188" customWidth="1"/>
    <col min="10757" max="10757" width="10.75" style="188" customWidth="1"/>
    <col min="10758" max="10758" width="15.375" style="188" customWidth="1"/>
    <col min="10759" max="10759" width="14.375" style="188" customWidth="1"/>
    <col min="10760" max="11008" width="9" style="188"/>
    <col min="11009" max="11009" width="10.875" style="188" customWidth="1"/>
    <col min="11010" max="11010" width="9" style="188"/>
    <col min="11011" max="11011" width="15.5" style="188" customWidth="1"/>
    <col min="11012" max="11012" width="20.75" style="188" customWidth="1"/>
    <col min="11013" max="11013" width="10.75" style="188" customWidth="1"/>
    <col min="11014" max="11014" width="15.375" style="188" customWidth="1"/>
    <col min="11015" max="11015" width="14.375" style="188" customWidth="1"/>
    <col min="11016" max="11264" width="9" style="188"/>
    <col min="11265" max="11265" width="10.875" style="188" customWidth="1"/>
    <col min="11266" max="11266" width="9" style="188"/>
    <col min="11267" max="11267" width="15.5" style="188" customWidth="1"/>
    <col min="11268" max="11268" width="20.75" style="188" customWidth="1"/>
    <col min="11269" max="11269" width="10.75" style="188" customWidth="1"/>
    <col min="11270" max="11270" width="15.375" style="188" customWidth="1"/>
    <col min="11271" max="11271" width="14.375" style="188" customWidth="1"/>
    <col min="11272" max="11520" width="9" style="188"/>
    <col min="11521" max="11521" width="10.875" style="188" customWidth="1"/>
    <col min="11522" max="11522" width="9" style="188"/>
    <col min="11523" max="11523" width="15.5" style="188" customWidth="1"/>
    <col min="11524" max="11524" width="20.75" style="188" customWidth="1"/>
    <col min="11525" max="11525" width="10.75" style="188" customWidth="1"/>
    <col min="11526" max="11526" width="15.375" style="188" customWidth="1"/>
    <col min="11527" max="11527" width="14.375" style="188" customWidth="1"/>
    <col min="11528" max="11776" width="9" style="188"/>
    <col min="11777" max="11777" width="10.875" style="188" customWidth="1"/>
    <col min="11778" max="11778" width="9" style="188"/>
    <col min="11779" max="11779" width="15.5" style="188" customWidth="1"/>
    <col min="11780" max="11780" width="20.75" style="188" customWidth="1"/>
    <col min="11781" max="11781" width="10.75" style="188" customWidth="1"/>
    <col min="11782" max="11782" width="15.375" style="188" customWidth="1"/>
    <col min="11783" max="11783" width="14.375" style="188" customWidth="1"/>
    <col min="11784" max="12032" width="9" style="188"/>
    <col min="12033" max="12033" width="10.875" style="188" customWidth="1"/>
    <col min="12034" max="12034" width="9" style="188"/>
    <col min="12035" max="12035" width="15.5" style="188" customWidth="1"/>
    <col min="12036" max="12036" width="20.75" style="188" customWidth="1"/>
    <col min="12037" max="12037" width="10.75" style="188" customWidth="1"/>
    <col min="12038" max="12038" width="15.375" style="188" customWidth="1"/>
    <col min="12039" max="12039" width="14.375" style="188" customWidth="1"/>
    <col min="12040" max="12288" width="9" style="188"/>
    <col min="12289" max="12289" width="10.875" style="188" customWidth="1"/>
    <col min="12290" max="12290" width="9" style="188"/>
    <col min="12291" max="12291" width="15.5" style="188" customWidth="1"/>
    <col min="12292" max="12292" width="20.75" style="188" customWidth="1"/>
    <col min="12293" max="12293" width="10.75" style="188" customWidth="1"/>
    <col min="12294" max="12294" width="15.375" style="188" customWidth="1"/>
    <col min="12295" max="12295" width="14.375" style="188" customWidth="1"/>
    <col min="12296" max="12544" width="9" style="188"/>
    <col min="12545" max="12545" width="10.875" style="188" customWidth="1"/>
    <col min="12546" max="12546" width="9" style="188"/>
    <col min="12547" max="12547" width="15.5" style="188" customWidth="1"/>
    <col min="12548" max="12548" width="20.75" style="188" customWidth="1"/>
    <col min="12549" max="12549" width="10.75" style="188" customWidth="1"/>
    <col min="12550" max="12550" width="15.375" style="188" customWidth="1"/>
    <col min="12551" max="12551" width="14.375" style="188" customWidth="1"/>
    <col min="12552" max="12800" width="9" style="188"/>
    <col min="12801" max="12801" width="10.875" style="188" customWidth="1"/>
    <col min="12802" max="12802" width="9" style="188"/>
    <col min="12803" max="12803" width="15.5" style="188" customWidth="1"/>
    <col min="12804" max="12804" width="20.75" style="188" customWidth="1"/>
    <col min="12805" max="12805" width="10.75" style="188" customWidth="1"/>
    <col min="12806" max="12806" width="15.375" style="188" customWidth="1"/>
    <col min="12807" max="12807" width="14.375" style="188" customWidth="1"/>
    <col min="12808" max="13056" width="9" style="188"/>
    <col min="13057" max="13057" width="10.875" style="188" customWidth="1"/>
    <col min="13058" max="13058" width="9" style="188"/>
    <col min="13059" max="13059" width="15.5" style="188" customWidth="1"/>
    <col min="13060" max="13060" width="20.75" style="188" customWidth="1"/>
    <col min="13061" max="13061" width="10.75" style="188" customWidth="1"/>
    <col min="13062" max="13062" width="15.375" style="188" customWidth="1"/>
    <col min="13063" max="13063" width="14.375" style="188" customWidth="1"/>
    <col min="13064" max="13312" width="9" style="188"/>
    <col min="13313" max="13313" width="10.875" style="188" customWidth="1"/>
    <col min="13314" max="13314" width="9" style="188"/>
    <col min="13315" max="13315" width="15.5" style="188" customWidth="1"/>
    <col min="13316" max="13316" width="20.75" style="188" customWidth="1"/>
    <col min="13317" max="13317" width="10.75" style="188" customWidth="1"/>
    <col min="13318" max="13318" width="15.375" style="188" customWidth="1"/>
    <col min="13319" max="13319" width="14.375" style="188" customWidth="1"/>
    <col min="13320" max="13568" width="9" style="188"/>
    <col min="13569" max="13569" width="10.875" style="188" customWidth="1"/>
    <col min="13570" max="13570" width="9" style="188"/>
    <col min="13571" max="13571" width="15.5" style="188" customWidth="1"/>
    <col min="13572" max="13572" width="20.75" style="188" customWidth="1"/>
    <col min="13573" max="13573" width="10.75" style="188" customWidth="1"/>
    <col min="13574" max="13574" width="15.375" style="188" customWidth="1"/>
    <col min="13575" max="13575" width="14.375" style="188" customWidth="1"/>
    <col min="13576" max="13824" width="9" style="188"/>
    <col min="13825" max="13825" width="10.875" style="188" customWidth="1"/>
    <col min="13826" max="13826" width="9" style="188"/>
    <col min="13827" max="13827" width="15.5" style="188" customWidth="1"/>
    <col min="13828" max="13828" width="20.75" style="188" customWidth="1"/>
    <col min="13829" max="13829" width="10.75" style="188" customWidth="1"/>
    <col min="13830" max="13830" width="15.375" style="188" customWidth="1"/>
    <col min="13831" max="13831" width="14.375" style="188" customWidth="1"/>
    <col min="13832" max="14080" width="9" style="188"/>
    <col min="14081" max="14081" width="10.875" style="188" customWidth="1"/>
    <col min="14082" max="14082" width="9" style="188"/>
    <col min="14083" max="14083" width="15.5" style="188" customWidth="1"/>
    <col min="14084" max="14084" width="20.75" style="188" customWidth="1"/>
    <col min="14085" max="14085" width="10.75" style="188" customWidth="1"/>
    <col min="14086" max="14086" width="15.375" style="188" customWidth="1"/>
    <col min="14087" max="14087" width="14.375" style="188" customWidth="1"/>
    <col min="14088" max="14336" width="9" style="188"/>
    <col min="14337" max="14337" width="10.875" style="188" customWidth="1"/>
    <col min="14338" max="14338" width="9" style="188"/>
    <col min="14339" max="14339" width="15.5" style="188" customWidth="1"/>
    <col min="14340" max="14340" width="20.75" style="188" customWidth="1"/>
    <col min="14341" max="14341" width="10.75" style="188" customWidth="1"/>
    <col min="14342" max="14342" width="15.375" style="188" customWidth="1"/>
    <col min="14343" max="14343" width="14.375" style="188" customWidth="1"/>
    <col min="14344" max="14592" width="9" style="188"/>
    <col min="14593" max="14593" width="10.875" style="188" customWidth="1"/>
    <col min="14594" max="14594" width="9" style="188"/>
    <col min="14595" max="14595" width="15.5" style="188" customWidth="1"/>
    <col min="14596" max="14596" width="20.75" style="188" customWidth="1"/>
    <col min="14597" max="14597" width="10.75" style="188" customWidth="1"/>
    <col min="14598" max="14598" width="15.375" style="188" customWidth="1"/>
    <col min="14599" max="14599" width="14.375" style="188" customWidth="1"/>
    <col min="14600" max="14848" width="9" style="188"/>
    <col min="14849" max="14849" width="10.875" style="188" customWidth="1"/>
    <col min="14850" max="14850" width="9" style="188"/>
    <col min="14851" max="14851" width="15.5" style="188" customWidth="1"/>
    <col min="14852" max="14852" width="20.75" style="188" customWidth="1"/>
    <col min="14853" max="14853" width="10.75" style="188" customWidth="1"/>
    <col min="14854" max="14854" width="15.375" style="188" customWidth="1"/>
    <col min="14855" max="14855" width="14.375" style="188" customWidth="1"/>
    <col min="14856" max="15104" width="9" style="188"/>
    <col min="15105" max="15105" width="10.875" style="188" customWidth="1"/>
    <col min="15106" max="15106" width="9" style="188"/>
    <col min="15107" max="15107" width="15.5" style="188" customWidth="1"/>
    <col min="15108" max="15108" width="20.75" style="188" customWidth="1"/>
    <col min="15109" max="15109" width="10.75" style="188" customWidth="1"/>
    <col min="15110" max="15110" width="15.375" style="188" customWidth="1"/>
    <col min="15111" max="15111" width="14.375" style="188" customWidth="1"/>
    <col min="15112" max="15360" width="9" style="188"/>
    <col min="15361" max="15361" width="10.875" style="188" customWidth="1"/>
    <col min="15362" max="15362" width="9" style="188"/>
    <col min="15363" max="15363" width="15.5" style="188" customWidth="1"/>
    <col min="15364" max="15364" width="20.75" style="188" customWidth="1"/>
    <col min="15365" max="15365" width="10.75" style="188" customWidth="1"/>
    <col min="15366" max="15366" width="15.375" style="188" customWidth="1"/>
    <col min="15367" max="15367" width="14.375" style="188" customWidth="1"/>
    <col min="15368" max="15616" width="9" style="188"/>
    <col min="15617" max="15617" width="10.875" style="188" customWidth="1"/>
    <col min="15618" max="15618" width="9" style="188"/>
    <col min="15619" max="15619" width="15.5" style="188" customWidth="1"/>
    <col min="15620" max="15620" width="20.75" style="188" customWidth="1"/>
    <col min="15621" max="15621" width="10.75" style="188" customWidth="1"/>
    <col min="15622" max="15622" width="15.375" style="188" customWidth="1"/>
    <col min="15623" max="15623" width="14.375" style="188" customWidth="1"/>
    <col min="15624" max="15872" width="9" style="188"/>
    <col min="15873" max="15873" width="10.875" style="188" customWidth="1"/>
    <col min="15874" max="15874" width="9" style="188"/>
    <col min="15875" max="15875" width="15.5" style="188" customWidth="1"/>
    <col min="15876" max="15876" width="20.75" style="188" customWidth="1"/>
    <col min="15877" max="15877" width="10.75" style="188" customWidth="1"/>
    <col min="15878" max="15878" width="15.375" style="188" customWidth="1"/>
    <col min="15879" max="15879" width="14.375" style="188" customWidth="1"/>
    <col min="15880" max="16128" width="9" style="188"/>
    <col min="16129" max="16129" width="10.875" style="188" customWidth="1"/>
    <col min="16130" max="16130" width="9" style="188"/>
    <col min="16131" max="16131" width="15.5" style="188" customWidth="1"/>
    <col min="16132" max="16132" width="20.75" style="188" customWidth="1"/>
    <col min="16133" max="16133" width="10.75" style="188" customWidth="1"/>
    <col min="16134" max="16134" width="15.375" style="188" customWidth="1"/>
    <col min="16135" max="16135" width="14.375" style="188" customWidth="1"/>
    <col min="16136" max="16384" width="9" style="188"/>
  </cols>
  <sheetData>
    <row r="1" spans="1:8" s="1" customFormat="1" ht="16.5" customHeight="1" x14ac:dyDescent="0.3">
      <c r="A1" s="45"/>
      <c r="B1" s="235" t="s">
        <v>291</v>
      </c>
      <c r="C1" s="235"/>
      <c r="D1" s="235"/>
      <c r="E1" s="235"/>
      <c r="F1" s="235"/>
      <c r="G1" s="151"/>
      <c r="H1" s="151"/>
    </row>
    <row r="2" spans="1:8" s="1" customFormat="1" ht="16.5" customHeight="1" x14ac:dyDescent="0.3">
      <c r="A2" s="45"/>
      <c r="B2" s="102"/>
      <c r="C2" s="102"/>
      <c r="D2" s="102"/>
      <c r="E2" s="102"/>
      <c r="F2" s="102"/>
      <c r="G2" s="151"/>
      <c r="H2" s="151"/>
    </row>
    <row r="3" spans="1:8" s="1" customFormat="1" x14ac:dyDescent="0.3">
      <c r="A3" s="152" t="s">
        <v>271</v>
      </c>
      <c r="E3" s="2"/>
      <c r="F3" s="2"/>
      <c r="G3" s="2"/>
    </row>
    <row r="4" spans="1:8" s="1" customFormat="1" x14ac:dyDescent="0.3">
      <c r="A4" s="152"/>
      <c r="B4" s="242" t="s">
        <v>45</v>
      </c>
      <c r="C4" s="243"/>
      <c r="D4" s="243"/>
      <c r="E4" s="153" t="s">
        <v>3</v>
      </c>
      <c r="F4" s="153" t="s">
        <v>4</v>
      </c>
      <c r="G4" s="2"/>
    </row>
    <row r="5" spans="1:8" x14ac:dyDescent="0.3">
      <c r="A5" s="183"/>
      <c r="B5" s="154" t="s">
        <v>246</v>
      </c>
      <c r="C5" s="155"/>
      <c r="D5" s="193"/>
      <c r="E5" s="153">
        <v>10</v>
      </c>
      <c r="F5" s="157">
        <f t="shared" ref="F5:F24" si="0">E5*100/$E$80</f>
        <v>9.0090090090090094</v>
      </c>
    </row>
    <row r="6" spans="1:8" ht="21" customHeight="1" x14ac:dyDescent="0.35">
      <c r="A6" s="183"/>
      <c r="B6" s="245" t="s">
        <v>247</v>
      </c>
      <c r="C6" s="246"/>
      <c r="D6" s="247"/>
      <c r="E6" s="158">
        <v>1</v>
      </c>
      <c r="F6" s="159">
        <f t="shared" si="0"/>
        <v>0.90090090090090091</v>
      </c>
    </row>
    <row r="7" spans="1:8" ht="21" customHeight="1" x14ac:dyDescent="0.35">
      <c r="A7" s="183"/>
      <c r="B7" s="245" t="s">
        <v>274</v>
      </c>
      <c r="C7" s="246"/>
      <c r="D7" s="247"/>
      <c r="E7" s="158">
        <v>2</v>
      </c>
      <c r="F7" s="159">
        <f t="shared" si="0"/>
        <v>1.8018018018018018</v>
      </c>
    </row>
    <row r="8" spans="1:8" ht="21" customHeight="1" x14ac:dyDescent="0.35">
      <c r="A8" s="183"/>
      <c r="B8" s="245" t="s">
        <v>279</v>
      </c>
      <c r="C8" s="246"/>
      <c r="D8" s="247"/>
      <c r="E8" s="158">
        <v>1</v>
      </c>
      <c r="F8" s="159">
        <f t="shared" si="0"/>
        <v>0.90090090090090091</v>
      </c>
    </row>
    <row r="9" spans="1:8" ht="21" customHeight="1" x14ac:dyDescent="0.3">
      <c r="A9" s="183"/>
      <c r="B9" s="160" t="s">
        <v>248</v>
      </c>
      <c r="C9" s="202"/>
      <c r="D9" s="203"/>
      <c r="E9" s="161">
        <v>2</v>
      </c>
      <c r="F9" s="162">
        <f t="shared" si="0"/>
        <v>1.8018018018018018</v>
      </c>
    </row>
    <row r="10" spans="1:8" ht="21" customHeight="1" x14ac:dyDescent="0.3">
      <c r="A10" s="183"/>
      <c r="B10" s="160" t="s">
        <v>249</v>
      </c>
      <c r="C10" s="202"/>
      <c r="D10" s="203"/>
      <c r="E10" s="161">
        <v>4</v>
      </c>
      <c r="F10" s="162">
        <f t="shared" si="0"/>
        <v>3.6036036036036037</v>
      </c>
    </row>
    <row r="11" spans="1:8" ht="21" customHeight="1" x14ac:dyDescent="0.3">
      <c r="A11" s="183"/>
      <c r="B11" s="163" t="s">
        <v>250</v>
      </c>
      <c r="C11" s="164"/>
      <c r="D11" s="165"/>
      <c r="E11" s="153">
        <v>3</v>
      </c>
      <c r="F11" s="157">
        <f t="shared" si="0"/>
        <v>2.7027027027027026</v>
      </c>
    </row>
    <row r="12" spans="1:8" ht="21" customHeight="1" x14ac:dyDescent="0.3">
      <c r="A12" s="183"/>
      <c r="B12" s="241" t="s">
        <v>251</v>
      </c>
      <c r="C12" s="241"/>
      <c r="D12" s="241"/>
      <c r="E12" s="166">
        <v>1</v>
      </c>
      <c r="F12" s="159">
        <f t="shared" si="0"/>
        <v>0.90090090090090091</v>
      </c>
    </row>
    <row r="13" spans="1:8" ht="21" customHeight="1" x14ac:dyDescent="0.3">
      <c r="A13" s="183"/>
      <c r="B13" s="167" t="s">
        <v>252</v>
      </c>
      <c r="C13" s="204"/>
      <c r="D13" s="205"/>
      <c r="E13" s="166">
        <v>2</v>
      </c>
      <c r="F13" s="159">
        <f t="shared" si="0"/>
        <v>1.8018018018018018</v>
      </c>
    </row>
    <row r="14" spans="1:8" ht="21" customHeight="1" x14ac:dyDescent="0.3">
      <c r="A14" s="183"/>
      <c r="B14" s="168" t="s">
        <v>253</v>
      </c>
      <c r="C14" s="206"/>
      <c r="D14" s="206"/>
      <c r="E14" s="153">
        <v>7</v>
      </c>
      <c r="F14" s="157">
        <f t="shared" si="0"/>
        <v>6.3063063063063067</v>
      </c>
    </row>
    <row r="15" spans="1:8" ht="21" customHeight="1" x14ac:dyDescent="0.3">
      <c r="A15" s="183"/>
      <c r="B15" s="169" t="s">
        <v>254</v>
      </c>
      <c r="C15" s="198"/>
      <c r="D15" s="207"/>
      <c r="E15" s="166">
        <v>1</v>
      </c>
      <c r="F15" s="159">
        <f t="shared" si="0"/>
        <v>0.90090090090090091</v>
      </c>
    </row>
    <row r="16" spans="1:8" ht="21" customHeight="1" x14ac:dyDescent="0.3">
      <c r="A16" s="183"/>
      <c r="B16" s="169" t="s">
        <v>255</v>
      </c>
      <c r="C16" s="198"/>
      <c r="D16" s="207"/>
      <c r="E16" s="166">
        <v>3</v>
      </c>
      <c r="F16" s="159">
        <f t="shared" si="0"/>
        <v>2.7027027027027026</v>
      </c>
    </row>
    <row r="17" spans="1:7" s="1" customFormat="1" ht="21" customHeight="1" x14ac:dyDescent="0.3">
      <c r="A17" s="152"/>
      <c r="B17" s="169" t="s">
        <v>283</v>
      </c>
      <c r="C17" s="170"/>
      <c r="D17" s="171"/>
      <c r="E17" s="166">
        <v>1</v>
      </c>
      <c r="F17" s="159">
        <f t="shared" si="0"/>
        <v>0.90090090090090091</v>
      </c>
      <c r="G17" s="2"/>
    </row>
    <row r="18" spans="1:7" ht="21" customHeight="1" x14ac:dyDescent="0.3">
      <c r="A18" s="183"/>
      <c r="B18" s="169" t="s">
        <v>256</v>
      </c>
      <c r="C18" s="198"/>
      <c r="D18" s="207"/>
      <c r="E18" s="166">
        <v>1</v>
      </c>
      <c r="F18" s="159">
        <f t="shared" si="0"/>
        <v>0.90090090090090091</v>
      </c>
    </row>
    <row r="19" spans="1:7" ht="21" customHeight="1" x14ac:dyDescent="0.3">
      <c r="A19" s="183"/>
      <c r="B19" s="169" t="s">
        <v>290</v>
      </c>
      <c r="C19" s="198"/>
      <c r="D19" s="207"/>
      <c r="E19" s="166">
        <v>1</v>
      </c>
      <c r="F19" s="159">
        <f t="shared" si="0"/>
        <v>0.90090090090090091</v>
      </c>
    </row>
    <row r="20" spans="1:7" x14ac:dyDescent="0.3">
      <c r="A20" s="183"/>
      <c r="B20" s="154" t="s">
        <v>257</v>
      </c>
      <c r="C20" s="192"/>
      <c r="D20" s="193"/>
      <c r="E20" s="153">
        <v>4</v>
      </c>
      <c r="F20" s="157">
        <f t="shared" si="0"/>
        <v>3.6036036036036037</v>
      </c>
    </row>
    <row r="21" spans="1:7" x14ac:dyDescent="0.3">
      <c r="A21" s="183"/>
      <c r="B21" s="167" t="s">
        <v>258</v>
      </c>
      <c r="C21" s="204"/>
      <c r="D21" s="205"/>
      <c r="E21" s="166">
        <v>4</v>
      </c>
      <c r="F21" s="159">
        <f t="shared" si="0"/>
        <v>3.6036036036036037</v>
      </c>
    </row>
    <row r="22" spans="1:7" x14ac:dyDescent="0.3">
      <c r="A22" s="183"/>
      <c r="B22" s="163" t="s">
        <v>259</v>
      </c>
      <c r="C22" s="190"/>
      <c r="D22" s="191"/>
      <c r="E22" s="153">
        <v>6</v>
      </c>
      <c r="F22" s="157">
        <f t="shared" si="0"/>
        <v>5.4054054054054053</v>
      </c>
    </row>
    <row r="23" spans="1:7" x14ac:dyDescent="0.3">
      <c r="A23" s="183"/>
      <c r="B23" s="241" t="s">
        <v>260</v>
      </c>
      <c r="C23" s="241"/>
      <c r="D23" s="241"/>
      <c r="E23" s="166">
        <v>4</v>
      </c>
      <c r="F23" s="159">
        <f t="shared" si="0"/>
        <v>3.6036036036036037</v>
      </c>
    </row>
    <row r="24" spans="1:7" x14ac:dyDescent="0.3">
      <c r="A24" s="183"/>
      <c r="B24" s="241" t="s">
        <v>273</v>
      </c>
      <c r="C24" s="241"/>
      <c r="D24" s="241"/>
      <c r="E24" s="166">
        <v>2</v>
      </c>
      <c r="F24" s="159">
        <f t="shared" si="0"/>
        <v>1.8018018018018018</v>
      </c>
    </row>
    <row r="25" spans="1:7" x14ac:dyDescent="0.3">
      <c r="A25" s="183"/>
      <c r="B25" s="199"/>
      <c r="C25" s="199"/>
      <c r="D25" s="199"/>
      <c r="E25" s="200"/>
      <c r="F25" s="201"/>
    </row>
    <row r="26" spans="1:7" x14ac:dyDescent="0.3">
      <c r="A26" s="183"/>
      <c r="B26" s="199"/>
      <c r="C26" s="199"/>
      <c r="D26" s="199"/>
      <c r="E26" s="200"/>
      <c r="F26" s="201"/>
    </row>
    <row r="27" spans="1:7" x14ac:dyDescent="0.3">
      <c r="A27" s="183"/>
      <c r="B27" s="199"/>
      <c r="C27" s="199"/>
      <c r="D27" s="199"/>
      <c r="E27" s="200"/>
      <c r="F27" s="201"/>
    </row>
    <row r="28" spans="1:7" x14ac:dyDescent="0.3">
      <c r="A28" s="183"/>
      <c r="B28" s="199"/>
      <c r="C28" s="199"/>
      <c r="D28" s="199"/>
      <c r="E28" s="200"/>
      <c r="F28" s="201"/>
    </row>
    <row r="29" spans="1:7" x14ac:dyDescent="0.3">
      <c r="A29" s="183"/>
      <c r="B29" s="199"/>
      <c r="C29" s="199"/>
      <c r="D29" s="199"/>
      <c r="E29" s="200"/>
      <c r="F29" s="201"/>
    </row>
    <row r="30" spans="1:7" x14ac:dyDescent="0.3">
      <c r="A30" s="183"/>
      <c r="B30" s="199"/>
      <c r="C30" s="199"/>
      <c r="D30" s="199"/>
      <c r="E30" s="200"/>
      <c r="F30" s="201"/>
    </row>
    <row r="31" spans="1:7" x14ac:dyDescent="0.3">
      <c r="A31" s="183"/>
      <c r="B31" s="199"/>
      <c r="C31" s="199"/>
      <c r="D31" s="199"/>
      <c r="E31" s="200"/>
      <c r="F31" s="201"/>
    </row>
    <row r="32" spans="1:7" x14ac:dyDescent="0.3">
      <c r="A32" s="183"/>
      <c r="B32" s="199"/>
      <c r="C32" s="199"/>
      <c r="D32" s="199"/>
      <c r="E32" s="200"/>
      <c r="F32" s="201"/>
    </row>
    <row r="33" spans="1:7" x14ac:dyDescent="0.3">
      <c r="A33" s="183"/>
      <c r="B33" s="199"/>
      <c r="C33" s="199"/>
      <c r="D33" s="199"/>
      <c r="E33" s="200"/>
      <c r="F33" s="201"/>
    </row>
    <row r="34" spans="1:7" x14ac:dyDescent="0.3">
      <c r="A34" s="183"/>
      <c r="B34" s="199"/>
      <c r="C34" s="199"/>
      <c r="D34" s="199"/>
      <c r="E34" s="200"/>
      <c r="F34" s="201"/>
    </row>
    <row r="35" spans="1:7" x14ac:dyDescent="0.3">
      <c r="A35" s="183"/>
      <c r="B35" s="199"/>
      <c r="C35" s="199"/>
      <c r="D35" s="199"/>
      <c r="E35" s="200"/>
      <c r="F35" s="201"/>
    </row>
    <row r="36" spans="1:7" x14ac:dyDescent="0.3">
      <c r="A36" s="183"/>
      <c r="B36" s="199"/>
      <c r="C36" s="199"/>
      <c r="D36" s="199"/>
      <c r="E36" s="200"/>
      <c r="F36" s="201"/>
    </row>
    <row r="37" spans="1:7" x14ac:dyDescent="0.3">
      <c r="A37" s="208"/>
      <c r="B37" s="235" t="s">
        <v>292</v>
      </c>
      <c r="C37" s="235"/>
      <c r="D37" s="235"/>
      <c r="E37" s="235"/>
      <c r="F37" s="235"/>
    </row>
    <row r="38" spans="1:7" x14ac:dyDescent="0.3">
      <c r="A38" s="208"/>
      <c r="B38" s="102"/>
      <c r="C38" s="102"/>
      <c r="D38" s="102"/>
      <c r="E38" s="102"/>
      <c r="F38" s="102"/>
    </row>
    <row r="39" spans="1:7" x14ac:dyDescent="0.3">
      <c r="A39" s="183"/>
      <c r="B39" s="242" t="s">
        <v>45</v>
      </c>
      <c r="C39" s="243"/>
      <c r="D39" s="244"/>
      <c r="E39" s="153" t="s">
        <v>3</v>
      </c>
      <c r="F39" s="153" t="s">
        <v>4</v>
      </c>
    </row>
    <row r="40" spans="1:7" x14ac:dyDescent="0.3">
      <c r="A40" s="183"/>
      <c r="B40" s="163" t="s">
        <v>46</v>
      </c>
      <c r="C40" s="164"/>
      <c r="D40" s="165"/>
      <c r="E40" s="153">
        <v>41</v>
      </c>
      <c r="F40" s="157">
        <f t="shared" ref="F40:F67" si="1">E40*100/$E$80</f>
        <v>36.936936936936938</v>
      </c>
    </row>
    <row r="41" spans="1:7" x14ac:dyDescent="0.3">
      <c r="A41" s="183"/>
      <c r="B41" s="241" t="s">
        <v>261</v>
      </c>
      <c r="C41" s="241"/>
      <c r="D41" s="241"/>
      <c r="E41" s="166">
        <v>12</v>
      </c>
      <c r="F41" s="159">
        <f t="shared" si="1"/>
        <v>10.810810810810811</v>
      </c>
    </row>
    <row r="42" spans="1:7" x14ac:dyDescent="0.3">
      <c r="A42" s="183"/>
      <c r="B42" s="241" t="s">
        <v>282</v>
      </c>
      <c r="C42" s="241"/>
      <c r="D42" s="241"/>
      <c r="E42" s="166">
        <v>1</v>
      </c>
      <c r="F42" s="159">
        <f t="shared" si="1"/>
        <v>0.90090090090090091</v>
      </c>
    </row>
    <row r="43" spans="1:7" x14ac:dyDescent="0.3">
      <c r="A43" s="183"/>
      <c r="B43" s="241" t="s">
        <v>262</v>
      </c>
      <c r="C43" s="241"/>
      <c r="D43" s="241"/>
      <c r="E43" s="166">
        <v>3</v>
      </c>
      <c r="F43" s="159">
        <f t="shared" si="1"/>
        <v>2.7027027027027026</v>
      </c>
    </row>
    <row r="44" spans="1:7" x14ac:dyDescent="0.3">
      <c r="A44" s="183"/>
      <c r="B44" s="241" t="s">
        <v>263</v>
      </c>
      <c r="C44" s="241"/>
      <c r="D44" s="241"/>
      <c r="E44" s="166">
        <v>8</v>
      </c>
      <c r="F44" s="159">
        <f t="shared" si="1"/>
        <v>7.2072072072072073</v>
      </c>
    </row>
    <row r="45" spans="1:7" x14ac:dyDescent="0.3">
      <c r="A45" s="183"/>
      <c r="B45" s="241" t="s">
        <v>47</v>
      </c>
      <c r="C45" s="241"/>
      <c r="D45" s="241"/>
      <c r="E45" s="166">
        <v>9</v>
      </c>
      <c r="F45" s="159">
        <f t="shared" si="1"/>
        <v>8.1081081081081088</v>
      </c>
    </row>
    <row r="46" spans="1:7" x14ac:dyDescent="0.3">
      <c r="A46" s="183"/>
      <c r="B46" s="241" t="s">
        <v>272</v>
      </c>
      <c r="C46" s="241"/>
      <c r="D46" s="241"/>
      <c r="E46" s="166">
        <v>6</v>
      </c>
      <c r="F46" s="159">
        <f t="shared" si="1"/>
        <v>5.4054054054054053</v>
      </c>
    </row>
    <row r="47" spans="1:7" x14ac:dyDescent="0.3">
      <c r="A47" s="183"/>
      <c r="B47" s="241" t="s">
        <v>252</v>
      </c>
      <c r="C47" s="241"/>
      <c r="D47" s="241"/>
      <c r="E47" s="166">
        <v>2</v>
      </c>
      <c r="F47" s="159">
        <f t="shared" si="1"/>
        <v>1.8018018018018018</v>
      </c>
    </row>
    <row r="48" spans="1:7" s="1" customFormat="1" x14ac:dyDescent="0.3">
      <c r="A48" s="152"/>
      <c r="B48" s="154" t="s">
        <v>52</v>
      </c>
      <c r="C48" s="155"/>
      <c r="D48" s="156"/>
      <c r="E48" s="153">
        <v>7</v>
      </c>
      <c r="F48" s="157">
        <f t="shared" si="1"/>
        <v>6.3063063063063067</v>
      </c>
      <c r="G48" s="2"/>
    </row>
    <row r="49" spans="1:7" s="1" customFormat="1" x14ac:dyDescent="0.3">
      <c r="A49" s="152"/>
      <c r="B49" s="241" t="s">
        <v>264</v>
      </c>
      <c r="C49" s="241"/>
      <c r="D49" s="241"/>
      <c r="E49" s="166">
        <v>2</v>
      </c>
      <c r="F49" s="159">
        <f t="shared" si="1"/>
        <v>1.8018018018018018</v>
      </c>
      <c r="G49" s="2"/>
    </row>
    <row r="50" spans="1:7" x14ac:dyDescent="0.3">
      <c r="A50" s="183"/>
      <c r="B50" s="241" t="s">
        <v>265</v>
      </c>
      <c r="C50" s="241"/>
      <c r="D50" s="241"/>
      <c r="E50" s="166">
        <v>3</v>
      </c>
      <c r="F50" s="159">
        <f t="shared" si="1"/>
        <v>2.7027027027027026</v>
      </c>
    </row>
    <row r="51" spans="1:7" x14ac:dyDescent="0.3">
      <c r="A51" s="183"/>
      <c r="B51" s="154" t="s">
        <v>277</v>
      </c>
      <c r="C51" s="192"/>
      <c r="D51" s="193"/>
      <c r="E51" s="153">
        <v>1</v>
      </c>
      <c r="F51" s="157">
        <f t="shared" si="1"/>
        <v>0.90090090090090091</v>
      </c>
    </row>
    <row r="52" spans="1:7" x14ac:dyDescent="0.3">
      <c r="A52" s="183"/>
      <c r="B52" s="160" t="s">
        <v>275</v>
      </c>
      <c r="C52" s="194"/>
      <c r="D52" s="195"/>
      <c r="E52" s="166">
        <v>1</v>
      </c>
      <c r="F52" s="159">
        <f t="shared" si="1"/>
        <v>0.90090090090090091</v>
      </c>
    </row>
    <row r="53" spans="1:7" x14ac:dyDescent="0.3">
      <c r="A53" s="183"/>
      <c r="B53" s="154" t="s">
        <v>276</v>
      </c>
      <c r="C53" s="192"/>
      <c r="D53" s="193"/>
      <c r="E53" s="153">
        <v>1</v>
      </c>
      <c r="F53" s="157">
        <f t="shared" si="1"/>
        <v>0.90090090090090091</v>
      </c>
    </row>
    <row r="54" spans="1:7" x14ac:dyDescent="0.3">
      <c r="A54" s="183"/>
      <c r="B54" s="160" t="s">
        <v>278</v>
      </c>
      <c r="C54" s="194"/>
      <c r="D54" s="195"/>
      <c r="E54" s="166">
        <v>1</v>
      </c>
      <c r="F54" s="159">
        <f t="shared" si="1"/>
        <v>0.90090090090090091</v>
      </c>
    </row>
    <row r="55" spans="1:7" x14ac:dyDescent="0.3">
      <c r="A55" s="183"/>
      <c r="B55" s="154" t="s">
        <v>48</v>
      </c>
      <c r="C55" s="192"/>
      <c r="D55" s="193"/>
      <c r="E55" s="153">
        <v>21</v>
      </c>
      <c r="F55" s="157">
        <f t="shared" si="1"/>
        <v>18.918918918918919</v>
      </c>
    </row>
    <row r="56" spans="1:7" x14ac:dyDescent="0.3">
      <c r="A56" s="183"/>
      <c r="B56" s="160" t="s">
        <v>49</v>
      </c>
      <c r="C56" s="194"/>
      <c r="D56" s="195"/>
      <c r="E56" s="166">
        <v>21</v>
      </c>
      <c r="F56" s="159">
        <f t="shared" si="1"/>
        <v>18.918918918918919</v>
      </c>
    </row>
    <row r="57" spans="1:7" s="1" customFormat="1" x14ac:dyDescent="0.3">
      <c r="A57" s="152"/>
      <c r="B57" s="154" t="s">
        <v>53</v>
      </c>
      <c r="C57" s="155"/>
      <c r="D57" s="156"/>
      <c r="E57" s="153">
        <v>2</v>
      </c>
      <c r="F57" s="157">
        <f t="shared" si="1"/>
        <v>1.8018018018018018</v>
      </c>
      <c r="G57" s="2"/>
    </row>
    <row r="58" spans="1:7" s="1" customFormat="1" x14ac:dyDescent="0.3">
      <c r="A58" s="152"/>
      <c r="B58" s="160" t="s">
        <v>280</v>
      </c>
      <c r="C58" s="175"/>
      <c r="D58" s="176"/>
      <c r="E58" s="166">
        <v>2</v>
      </c>
      <c r="F58" s="159">
        <f t="shared" si="1"/>
        <v>1.8018018018018018</v>
      </c>
      <c r="G58" s="2"/>
    </row>
    <row r="59" spans="1:7" x14ac:dyDescent="0.3">
      <c r="A59" s="183"/>
      <c r="B59" s="154" t="s">
        <v>50</v>
      </c>
      <c r="C59" s="155"/>
      <c r="D59" s="193"/>
      <c r="E59" s="153">
        <v>2</v>
      </c>
      <c r="F59" s="157">
        <f t="shared" si="1"/>
        <v>1.8018018018018018</v>
      </c>
    </row>
    <row r="60" spans="1:7" x14ac:dyDescent="0.3">
      <c r="A60" s="183"/>
      <c r="B60" s="160" t="s">
        <v>286</v>
      </c>
      <c r="C60" s="194"/>
      <c r="D60" s="195"/>
      <c r="E60" s="166">
        <v>1</v>
      </c>
      <c r="F60" s="159">
        <f t="shared" si="1"/>
        <v>0.90090090090090091</v>
      </c>
    </row>
    <row r="61" spans="1:7" x14ac:dyDescent="0.3">
      <c r="A61" s="183"/>
      <c r="B61" s="160" t="s">
        <v>51</v>
      </c>
      <c r="C61" s="194"/>
      <c r="D61" s="195"/>
      <c r="E61" s="166">
        <v>1</v>
      </c>
      <c r="F61" s="159">
        <f t="shared" si="1"/>
        <v>0.90090090090090091</v>
      </c>
    </row>
    <row r="62" spans="1:7" x14ac:dyDescent="0.3">
      <c r="A62" s="183"/>
      <c r="B62" s="177" t="s">
        <v>223</v>
      </c>
      <c r="C62" s="178"/>
      <c r="D62" s="179"/>
      <c r="E62" s="180">
        <v>1</v>
      </c>
      <c r="F62" s="181">
        <f t="shared" si="1"/>
        <v>0.90090090090090091</v>
      </c>
    </row>
    <row r="63" spans="1:7" x14ac:dyDescent="0.3">
      <c r="A63" s="183"/>
      <c r="B63" s="241" t="s">
        <v>289</v>
      </c>
      <c r="C63" s="241"/>
      <c r="D63" s="241"/>
      <c r="E63" s="166">
        <v>1</v>
      </c>
      <c r="F63" s="159">
        <f t="shared" si="1"/>
        <v>0.90090090090090091</v>
      </c>
    </row>
    <row r="64" spans="1:7" x14ac:dyDescent="0.3">
      <c r="A64" s="183"/>
      <c r="B64" s="177" t="s">
        <v>284</v>
      </c>
      <c r="C64" s="178"/>
      <c r="D64" s="179"/>
      <c r="E64" s="180">
        <v>2</v>
      </c>
      <c r="F64" s="181">
        <f t="shared" si="1"/>
        <v>1.8018018018018018</v>
      </c>
    </row>
    <row r="65" spans="1:6" x14ac:dyDescent="0.3">
      <c r="A65" s="183"/>
      <c r="B65" s="241" t="s">
        <v>285</v>
      </c>
      <c r="C65" s="241"/>
      <c r="D65" s="241"/>
      <c r="E65" s="166">
        <v>2</v>
      </c>
      <c r="F65" s="159">
        <f t="shared" si="1"/>
        <v>1.8018018018018018</v>
      </c>
    </row>
    <row r="66" spans="1:6" x14ac:dyDescent="0.3">
      <c r="A66" s="183"/>
      <c r="B66" s="177" t="s">
        <v>287</v>
      </c>
      <c r="C66" s="178"/>
      <c r="D66" s="179"/>
      <c r="E66" s="180">
        <v>2</v>
      </c>
      <c r="F66" s="181">
        <f t="shared" si="1"/>
        <v>1.8018018018018018</v>
      </c>
    </row>
    <row r="67" spans="1:6" x14ac:dyDescent="0.3">
      <c r="A67" s="183"/>
      <c r="B67" s="241" t="s">
        <v>288</v>
      </c>
      <c r="C67" s="241"/>
      <c r="D67" s="241"/>
      <c r="E67" s="166">
        <v>2</v>
      </c>
      <c r="F67" s="159">
        <f t="shared" si="1"/>
        <v>1.8018018018018018</v>
      </c>
    </row>
    <row r="68" spans="1:6" x14ac:dyDescent="0.3">
      <c r="A68" s="183"/>
      <c r="B68" s="172"/>
      <c r="C68" s="172"/>
      <c r="D68" s="172"/>
      <c r="E68" s="173"/>
      <c r="F68" s="174"/>
    </row>
    <row r="69" spans="1:6" x14ac:dyDescent="0.3">
      <c r="A69" s="183"/>
      <c r="B69" s="172"/>
      <c r="C69" s="172"/>
      <c r="D69" s="172"/>
      <c r="E69" s="173"/>
      <c r="F69" s="174"/>
    </row>
    <row r="70" spans="1:6" x14ac:dyDescent="0.3">
      <c r="A70" s="183"/>
      <c r="B70" s="172"/>
      <c r="C70" s="172"/>
      <c r="D70" s="172"/>
      <c r="E70" s="173"/>
      <c r="F70" s="174"/>
    </row>
    <row r="71" spans="1:6" x14ac:dyDescent="0.3">
      <c r="A71" s="183"/>
      <c r="B71" s="172"/>
      <c r="C71" s="172"/>
      <c r="D71" s="172"/>
      <c r="E71" s="173"/>
      <c r="F71" s="174"/>
    </row>
    <row r="72" spans="1:6" x14ac:dyDescent="0.3">
      <c r="A72" s="183"/>
      <c r="B72" s="172"/>
      <c r="C72" s="172"/>
      <c r="D72" s="172"/>
      <c r="E72" s="173"/>
      <c r="F72" s="174"/>
    </row>
    <row r="73" spans="1:6" x14ac:dyDescent="0.3">
      <c r="A73" s="183"/>
      <c r="B73" s="172"/>
      <c r="C73" s="172"/>
      <c r="D73" s="172"/>
      <c r="E73" s="173"/>
      <c r="F73" s="174"/>
    </row>
    <row r="74" spans="1:6" x14ac:dyDescent="0.3">
      <c r="A74" s="208"/>
      <c r="B74" s="235" t="s">
        <v>293</v>
      </c>
      <c r="C74" s="235"/>
      <c r="D74" s="235"/>
      <c r="E74" s="235"/>
      <c r="F74" s="235"/>
    </row>
    <row r="75" spans="1:6" x14ac:dyDescent="0.3">
      <c r="A75" s="208"/>
      <c r="B75" s="102"/>
      <c r="C75" s="102"/>
      <c r="D75" s="102"/>
      <c r="E75" s="102"/>
      <c r="F75" s="102"/>
    </row>
    <row r="76" spans="1:6" x14ac:dyDescent="0.3">
      <c r="A76" s="183"/>
      <c r="B76" s="242" t="s">
        <v>45</v>
      </c>
      <c r="C76" s="243"/>
      <c r="D76" s="243"/>
      <c r="E76" s="153" t="s">
        <v>3</v>
      </c>
      <c r="F76" s="153" t="s">
        <v>4</v>
      </c>
    </row>
    <row r="77" spans="1:6" x14ac:dyDescent="0.3">
      <c r="A77" s="183"/>
      <c r="B77" s="177" t="s">
        <v>266</v>
      </c>
      <c r="C77" s="196"/>
      <c r="D77" s="197"/>
      <c r="E77" s="180">
        <v>3</v>
      </c>
      <c r="F77" s="181">
        <f>E77*100/$E$80</f>
        <v>2.7027027027027026</v>
      </c>
    </row>
    <row r="78" spans="1:6" x14ac:dyDescent="0.3">
      <c r="A78" s="183"/>
      <c r="B78" s="241" t="s">
        <v>267</v>
      </c>
      <c r="C78" s="241"/>
      <c r="D78" s="241"/>
      <c r="E78" s="166">
        <v>1</v>
      </c>
      <c r="F78" s="159">
        <f>E78*100/$E$80</f>
        <v>0.90090090090090091</v>
      </c>
    </row>
    <row r="79" spans="1:6" x14ac:dyDescent="0.3">
      <c r="A79" s="183"/>
      <c r="B79" s="241" t="s">
        <v>268</v>
      </c>
      <c r="C79" s="241"/>
      <c r="D79" s="241"/>
      <c r="E79" s="166">
        <v>2</v>
      </c>
      <c r="F79" s="159">
        <f>E79*100/$E$80</f>
        <v>1.8018018018018018</v>
      </c>
    </row>
    <row r="80" spans="1:6" x14ac:dyDescent="0.3">
      <c r="A80" s="183"/>
      <c r="B80" s="242" t="s">
        <v>269</v>
      </c>
      <c r="C80" s="243"/>
      <c r="D80" s="244"/>
      <c r="E80" s="182">
        <v>111</v>
      </c>
      <c r="F80" s="157">
        <f>E80*100/$E$80</f>
        <v>100</v>
      </c>
    </row>
    <row r="81" spans="1:7" x14ac:dyDescent="0.3">
      <c r="A81" s="183"/>
      <c r="B81" s="184"/>
      <c r="C81" s="184"/>
      <c r="D81" s="184"/>
      <c r="E81" s="185"/>
      <c r="F81" s="186"/>
    </row>
    <row r="82" spans="1:7" s="4" customFormat="1" ht="21" x14ac:dyDescent="0.35">
      <c r="B82" s="89" t="s">
        <v>298</v>
      </c>
      <c r="C82" s="97"/>
      <c r="D82" s="97"/>
      <c r="E82" s="98"/>
      <c r="F82" s="99"/>
      <c r="G82" s="90"/>
    </row>
    <row r="83" spans="1:7" s="4" customFormat="1" ht="21" x14ac:dyDescent="0.35">
      <c r="A83" s="4" t="s">
        <v>299</v>
      </c>
      <c r="B83" s="97"/>
      <c r="C83" s="97"/>
      <c r="D83" s="97"/>
      <c r="E83" s="98"/>
      <c r="F83" s="99"/>
      <c r="G83" s="90"/>
    </row>
    <row r="84" spans="1:7" s="4" customFormat="1" ht="21" x14ac:dyDescent="0.35">
      <c r="A84" s="4" t="s">
        <v>300</v>
      </c>
      <c r="B84" s="97"/>
      <c r="C84" s="97"/>
      <c r="D84" s="97"/>
      <c r="E84" s="98"/>
      <c r="F84" s="99"/>
      <c r="G84" s="90"/>
    </row>
    <row r="85" spans="1:7" s="4" customFormat="1" ht="21" x14ac:dyDescent="0.35">
      <c r="A85" s="4" t="s">
        <v>302</v>
      </c>
      <c r="E85" s="90"/>
      <c r="F85" s="90"/>
      <c r="G85" s="90"/>
    </row>
    <row r="86" spans="1:7" s="143" customFormat="1" ht="21" x14ac:dyDescent="0.35">
      <c r="A86" s="143" t="s">
        <v>270</v>
      </c>
      <c r="E86" s="189"/>
      <c r="F86" s="189"/>
      <c r="G86" s="189"/>
    </row>
  </sheetData>
  <mergeCells count="27">
    <mergeCell ref="B1:F1"/>
    <mergeCell ref="B4:D4"/>
    <mergeCell ref="B6:D6"/>
    <mergeCell ref="B7:D7"/>
    <mergeCell ref="B12:D12"/>
    <mergeCell ref="B8:D8"/>
    <mergeCell ref="B45:D45"/>
    <mergeCell ref="B46:D46"/>
    <mergeCell ref="B47:D47"/>
    <mergeCell ref="B49:D49"/>
    <mergeCell ref="B43:D43"/>
    <mergeCell ref="B78:D78"/>
    <mergeCell ref="B79:D79"/>
    <mergeCell ref="B80:D80"/>
    <mergeCell ref="B76:D76"/>
    <mergeCell ref="B23:D23"/>
    <mergeCell ref="B24:D24"/>
    <mergeCell ref="B39:D39"/>
    <mergeCell ref="B41:D41"/>
    <mergeCell ref="B42:D42"/>
    <mergeCell ref="B65:D65"/>
    <mergeCell ref="B67:D67"/>
    <mergeCell ref="B37:F37"/>
    <mergeCell ref="B74:F74"/>
    <mergeCell ref="B50:D50"/>
    <mergeCell ref="B63:D63"/>
    <mergeCell ref="B44:D44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opLeftCell="A7" zoomScale="120" zoomScaleNormal="120" workbookViewId="0">
      <selection activeCell="C26" sqref="C26"/>
    </sheetView>
  </sheetViews>
  <sheetFormatPr defaultRowHeight="19.5" x14ac:dyDescent="0.3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0.75" style="1" customWidth="1"/>
    <col min="6" max="6" width="7.75" style="2" customWidth="1"/>
    <col min="7" max="7" width="8.125" style="2" customWidth="1"/>
    <col min="8" max="8" width="16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9" s="7" customFormat="1" ht="21" x14ac:dyDescent="0.35">
      <c r="A1" s="261" t="s">
        <v>230</v>
      </c>
      <c r="B1" s="261"/>
      <c r="C1" s="261"/>
      <c r="D1" s="261"/>
      <c r="E1" s="261"/>
      <c r="F1" s="261"/>
      <c r="G1" s="261"/>
      <c r="H1" s="261"/>
    </row>
    <row r="2" spans="1:9" x14ac:dyDescent="0.3">
      <c r="B2" s="2"/>
      <c r="C2" s="2"/>
      <c r="D2" s="2"/>
      <c r="E2" s="2"/>
      <c r="I2" s="3"/>
    </row>
    <row r="3" spans="1:9" s="4" customFormat="1" ht="21" x14ac:dyDescent="0.35">
      <c r="B3" s="5" t="s">
        <v>18</v>
      </c>
      <c r="F3" s="39"/>
      <c r="G3" s="39"/>
      <c r="H3" s="39"/>
    </row>
    <row r="4" spans="1:9" s="10" customFormat="1" ht="25.5" customHeight="1" x14ac:dyDescent="0.35">
      <c r="B4" s="28" t="s">
        <v>303</v>
      </c>
      <c r="F4" s="39"/>
      <c r="G4" s="39"/>
      <c r="H4" s="39"/>
    </row>
    <row r="5" spans="1:9" s="10" customFormat="1" ht="21.75" thickBot="1" x14ac:dyDescent="0.4">
      <c r="B5" s="10" t="s">
        <v>229</v>
      </c>
      <c r="F5" s="41"/>
      <c r="G5" s="41"/>
      <c r="H5" s="41"/>
    </row>
    <row r="6" spans="1:9" s="4" customFormat="1" ht="21.75" thickTop="1" x14ac:dyDescent="0.35">
      <c r="B6" s="251" t="s">
        <v>6</v>
      </c>
      <c r="C6" s="252"/>
      <c r="D6" s="252"/>
      <c r="E6" s="253"/>
      <c r="F6" s="257"/>
      <c r="G6" s="259" t="s">
        <v>7</v>
      </c>
      <c r="H6" s="259" t="s">
        <v>8</v>
      </c>
    </row>
    <row r="7" spans="1:9" s="4" customFormat="1" ht="21.75" thickBot="1" x14ac:dyDescent="0.4">
      <c r="B7" s="254"/>
      <c r="C7" s="255"/>
      <c r="D7" s="255"/>
      <c r="E7" s="256"/>
      <c r="F7" s="258"/>
      <c r="G7" s="260"/>
      <c r="H7" s="260"/>
    </row>
    <row r="8" spans="1:9" s="4" customFormat="1" ht="21.75" thickTop="1" x14ac:dyDescent="0.35">
      <c r="B8" s="83" t="s">
        <v>11</v>
      </c>
      <c r="C8" s="84"/>
      <c r="D8" s="84"/>
      <c r="E8" s="85"/>
      <c r="F8" s="56"/>
      <c r="G8" s="16"/>
      <c r="H8" s="42"/>
      <c r="I8" s="6"/>
    </row>
    <row r="9" spans="1:9" s="4" customFormat="1" ht="24" customHeight="1" x14ac:dyDescent="0.35">
      <c r="B9" s="262" t="s">
        <v>43</v>
      </c>
      <c r="C9" s="263"/>
      <c r="D9" s="263"/>
      <c r="E9" s="264"/>
      <c r="F9" s="271">
        <f>DATA!J113</f>
        <v>2.4144144144144146</v>
      </c>
      <c r="G9" s="271">
        <f>DATA!J114</f>
        <v>1.2895980238287679</v>
      </c>
      <c r="H9" s="273" t="str">
        <f>IF(F9&gt;4.5,"มากที่สุด",IF(F9&gt;3.5,"มาก",IF(F9&gt;2.5,"ปานกลาง",IF(F9&gt;1.5,"น้อย",IF(F9&lt;=1.5,"น้อยที่สุด")))))</f>
        <v>น้อย</v>
      </c>
    </row>
    <row r="10" spans="1:9" s="4" customFormat="1" ht="24" customHeight="1" x14ac:dyDescent="0.35">
      <c r="B10" s="268" t="s">
        <v>41</v>
      </c>
      <c r="C10" s="269"/>
      <c r="D10" s="269"/>
      <c r="E10" s="270"/>
      <c r="F10" s="272"/>
      <c r="G10" s="272"/>
      <c r="H10" s="274"/>
    </row>
    <row r="11" spans="1:9" s="4" customFormat="1" ht="24" customHeight="1" x14ac:dyDescent="0.35">
      <c r="B11" s="262" t="s">
        <v>44</v>
      </c>
      <c r="C11" s="263"/>
      <c r="D11" s="263"/>
      <c r="E11" s="264"/>
      <c r="F11" s="271">
        <f>DATA!K113</f>
        <v>2.5315315315315314</v>
      </c>
      <c r="G11" s="271">
        <f>DATA!K114</f>
        <v>1.2122092515119944</v>
      </c>
      <c r="H11" s="273" t="str">
        <f t="shared" ref="H11" si="0">IF(F11&gt;4.5,"มากที่สุด",IF(F11&gt;3.5,"มาก",IF(F11&gt;2.5,"ปานกลาง",IF(F11&gt;1.5,"น้อย",IF(F11&lt;=1.5,"น้อยที่สุด")))))</f>
        <v>ปานกลาง</v>
      </c>
    </row>
    <row r="12" spans="1:9" s="4" customFormat="1" ht="21" customHeight="1" x14ac:dyDescent="0.35">
      <c r="B12" s="268" t="s">
        <v>42</v>
      </c>
      <c r="C12" s="269"/>
      <c r="D12" s="269"/>
      <c r="E12" s="270"/>
      <c r="F12" s="272"/>
      <c r="G12" s="272"/>
      <c r="H12" s="274"/>
    </row>
    <row r="13" spans="1:9" s="4" customFormat="1" ht="21.75" thickBot="1" x14ac:dyDescent="0.4">
      <c r="B13" s="265" t="s">
        <v>12</v>
      </c>
      <c r="C13" s="266"/>
      <c r="D13" s="266"/>
      <c r="E13" s="267"/>
      <c r="F13" s="19">
        <f>DATA!K116</f>
        <v>2.4729729729729728</v>
      </c>
      <c r="G13" s="20">
        <f>DATA!K115</f>
        <v>1.2500458594987407</v>
      </c>
      <c r="H13" s="21" t="s">
        <v>56</v>
      </c>
    </row>
    <row r="14" spans="1:9" s="4" customFormat="1" ht="21.75" thickTop="1" x14ac:dyDescent="0.35">
      <c r="B14" s="57" t="s">
        <v>13</v>
      </c>
      <c r="C14" s="58"/>
      <c r="D14" s="58"/>
      <c r="E14" s="22"/>
      <c r="F14" s="23"/>
      <c r="G14" s="23"/>
      <c r="H14" s="22"/>
    </row>
    <row r="15" spans="1:9" s="4" customFormat="1" ht="24" customHeight="1" x14ac:dyDescent="0.35">
      <c r="B15" s="262" t="s">
        <v>294</v>
      </c>
      <c r="C15" s="263"/>
      <c r="D15" s="263"/>
      <c r="E15" s="264"/>
      <c r="F15" s="271">
        <f>DATA!L113</f>
        <v>3.8018018018018016</v>
      </c>
      <c r="G15" s="271">
        <f>DATA!L114</f>
        <v>0.644131830377769</v>
      </c>
      <c r="H15" s="273" t="str">
        <f>IF(F15&gt;4.5,"มากที่สุด",IF(F15&gt;3.5,"มาก",IF(F15&gt;2.5,"ปานกลาง",IF(F15&gt;1.5,"น้อย",IF(F15&lt;=1.5,"น้อยที่สุด")))))</f>
        <v>มาก</v>
      </c>
    </row>
    <row r="16" spans="1:9" s="4" customFormat="1" ht="24" customHeight="1" x14ac:dyDescent="0.35">
      <c r="B16" s="268" t="s">
        <v>41</v>
      </c>
      <c r="C16" s="269"/>
      <c r="D16" s="269"/>
      <c r="E16" s="270"/>
      <c r="F16" s="272"/>
      <c r="G16" s="272"/>
      <c r="H16" s="274"/>
    </row>
    <row r="17" spans="1:10" s="4" customFormat="1" ht="24" customHeight="1" x14ac:dyDescent="0.35">
      <c r="B17" s="262" t="s">
        <v>295</v>
      </c>
      <c r="C17" s="263"/>
      <c r="D17" s="263"/>
      <c r="E17" s="264"/>
      <c r="F17" s="271">
        <f>DATA!M113</f>
        <v>3.7747747747747749</v>
      </c>
      <c r="G17" s="271">
        <f>DATA!M114</f>
        <v>0.66993466010682678</v>
      </c>
      <c r="H17" s="273" t="str">
        <f t="shared" ref="H17:H19" si="1">IF(F17&gt;4.5,"มากที่สุด",IF(F17&gt;3.5,"มาก",IF(F17&gt;2.5,"ปานกลาง",IF(F17&gt;1.5,"น้อย",IF(F17&lt;=1.5,"น้อยที่สุด")))))</f>
        <v>มาก</v>
      </c>
    </row>
    <row r="18" spans="1:10" s="4" customFormat="1" ht="24" customHeight="1" x14ac:dyDescent="0.35">
      <c r="B18" s="268" t="s">
        <v>42</v>
      </c>
      <c r="C18" s="269"/>
      <c r="D18" s="269"/>
      <c r="E18" s="270"/>
      <c r="F18" s="272"/>
      <c r="G18" s="272"/>
      <c r="H18" s="274"/>
    </row>
    <row r="19" spans="1:10" s="4" customFormat="1" ht="21.75" thickBot="1" x14ac:dyDescent="0.4">
      <c r="B19" s="248" t="s">
        <v>12</v>
      </c>
      <c r="C19" s="249"/>
      <c r="D19" s="249"/>
      <c r="E19" s="250"/>
      <c r="F19" s="20">
        <f>DATA!M116</f>
        <v>3.7882882882882885</v>
      </c>
      <c r="G19" s="24">
        <f>DATA!M115</f>
        <v>0.65581129869820409</v>
      </c>
      <c r="H19" s="21" t="str">
        <f t="shared" si="1"/>
        <v>มาก</v>
      </c>
      <c r="J19" s="25"/>
    </row>
    <row r="20" spans="1:10" s="4" customFormat="1" ht="16.5" customHeight="1" thickTop="1" x14ac:dyDescent="0.35">
      <c r="B20" s="6"/>
      <c r="C20" s="6"/>
      <c r="D20" s="6"/>
      <c r="E20" s="6"/>
      <c r="F20" s="26"/>
      <c r="G20" s="26"/>
      <c r="H20" s="26"/>
    </row>
    <row r="21" spans="1:10" s="4" customFormat="1" ht="21" x14ac:dyDescent="0.35">
      <c r="B21" s="10"/>
      <c r="C21" s="10" t="s">
        <v>334</v>
      </c>
      <c r="D21" s="10"/>
      <c r="E21" s="10"/>
      <c r="F21" s="10"/>
      <c r="G21" s="10"/>
      <c r="H21" s="10"/>
      <c r="I21" s="10"/>
      <c r="J21" s="10"/>
    </row>
    <row r="22" spans="1:10" s="4" customFormat="1" ht="21" x14ac:dyDescent="0.35">
      <c r="B22" s="10" t="s">
        <v>336</v>
      </c>
      <c r="C22" s="10"/>
      <c r="D22" s="10"/>
      <c r="E22" s="10"/>
      <c r="F22" s="10"/>
      <c r="G22" s="10"/>
      <c r="H22" s="10"/>
      <c r="I22" s="10"/>
      <c r="J22" s="10"/>
    </row>
    <row r="23" spans="1:10" s="4" customFormat="1" ht="21" x14ac:dyDescent="0.35">
      <c r="B23" s="10" t="s">
        <v>335</v>
      </c>
      <c r="C23" s="10"/>
      <c r="D23" s="10"/>
      <c r="E23" s="10"/>
      <c r="F23" s="10"/>
      <c r="G23" s="10"/>
      <c r="H23" s="10"/>
      <c r="I23" s="10"/>
      <c r="J23" s="10"/>
    </row>
    <row r="24" spans="1:10" s="4" customFormat="1" ht="21" x14ac:dyDescent="0.35">
      <c r="A24" s="38"/>
      <c r="B24" s="38"/>
      <c r="C24" s="38"/>
      <c r="D24" s="38"/>
      <c r="E24" s="38"/>
      <c r="F24" s="38"/>
      <c r="G24" s="10"/>
      <c r="H24" s="10"/>
    </row>
    <row r="25" spans="1:10" s="4" customFormat="1" ht="21" x14ac:dyDescent="0.35">
      <c r="B25" s="10"/>
      <c r="C25" s="10"/>
      <c r="D25" s="10"/>
      <c r="E25" s="10"/>
      <c r="F25" s="10"/>
      <c r="G25" s="10"/>
      <c r="H25" s="10"/>
      <c r="I25" s="10"/>
      <c r="J25" s="10"/>
    </row>
    <row r="26" spans="1:10" s="4" customFormat="1" ht="21" x14ac:dyDescent="0.35">
      <c r="B26" s="10"/>
      <c r="C26" s="10"/>
      <c r="D26" s="10"/>
      <c r="E26" s="10"/>
      <c r="F26" s="10"/>
      <c r="G26" s="10"/>
      <c r="H26" s="10"/>
      <c r="I26" s="10"/>
      <c r="J26" s="10"/>
    </row>
    <row r="27" spans="1:10" s="7" customFormat="1" ht="21" x14ac:dyDescent="0.35">
      <c r="B27" s="35"/>
      <c r="C27" s="35"/>
      <c r="D27" s="35"/>
      <c r="E27" s="35"/>
      <c r="F27" s="36"/>
      <c r="G27" s="36"/>
      <c r="H27" s="37"/>
    </row>
  </sheetData>
  <mergeCells count="27">
    <mergeCell ref="B18:E18"/>
    <mergeCell ref="F17:F18"/>
    <mergeCell ref="G17:G18"/>
    <mergeCell ref="H17:H18"/>
    <mergeCell ref="G11:G12"/>
    <mergeCell ref="H11:H12"/>
    <mergeCell ref="B12:E12"/>
    <mergeCell ref="B16:E16"/>
    <mergeCell ref="F15:F16"/>
    <mergeCell ref="G15:G16"/>
    <mergeCell ref="H15:H16"/>
    <mergeCell ref="B19:E19"/>
    <mergeCell ref="B6:E7"/>
    <mergeCell ref="F6:F7"/>
    <mergeCell ref="G6:G7"/>
    <mergeCell ref="A1:H1"/>
    <mergeCell ref="H6:H7"/>
    <mergeCell ref="B9:E9"/>
    <mergeCell ref="B11:E11"/>
    <mergeCell ref="B13:E13"/>
    <mergeCell ref="B17:E17"/>
    <mergeCell ref="B10:E10"/>
    <mergeCell ref="F9:F10"/>
    <mergeCell ref="G9:G10"/>
    <mergeCell ref="H9:H10"/>
    <mergeCell ref="B15:E15"/>
    <mergeCell ref="F11:F12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opLeftCell="A7" zoomScale="120" zoomScaleNormal="120" workbookViewId="0">
      <selection activeCell="E28" sqref="E28"/>
    </sheetView>
  </sheetViews>
  <sheetFormatPr defaultRowHeight="19.5" x14ac:dyDescent="0.3"/>
  <cols>
    <col min="1" max="1" width="7.125" style="1" customWidth="1"/>
    <col min="2" max="2" width="4.625" style="1" customWidth="1"/>
    <col min="3" max="3" width="7.75" style="1" customWidth="1"/>
    <col min="4" max="4" width="9" style="1"/>
    <col min="5" max="5" width="15.375" style="1" customWidth="1"/>
    <col min="6" max="6" width="21.125" style="1" customWidth="1"/>
    <col min="7" max="7" width="6.75" style="2" customWidth="1"/>
    <col min="8" max="8" width="7" style="2" customWidth="1"/>
    <col min="9" max="9" width="14.75" style="2" customWidth="1"/>
    <col min="10" max="258" width="9" style="1"/>
    <col min="259" max="259" width="10.875" style="1" customWidth="1"/>
    <col min="260" max="260" width="9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" style="1"/>
    <col min="515" max="515" width="10.875" style="1" customWidth="1"/>
    <col min="516" max="516" width="9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" style="1"/>
    <col min="771" max="771" width="10.875" style="1" customWidth="1"/>
    <col min="772" max="772" width="9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" style="1"/>
    <col min="1027" max="1027" width="10.875" style="1" customWidth="1"/>
    <col min="1028" max="1028" width="9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" style="1"/>
    <col min="1283" max="1283" width="10.875" style="1" customWidth="1"/>
    <col min="1284" max="1284" width="9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" style="1"/>
    <col min="1539" max="1539" width="10.875" style="1" customWidth="1"/>
    <col min="1540" max="1540" width="9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" style="1"/>
    <col min="1795" max="1795" width="10.875" style="1" customWidth="1"/>
    <col min="1796" max="1796" width="9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" style="1"/>
    <col min="2051" max="2051" width="10.875" style="1" customWidth="1"/>
    <col min="2052" max="2052" width="9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" style="1"/>
    <col min="2307" max="2307" width="10.875" style="1" customWidth="1"/>
    <col min="2308" max="2308" width="9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" style="1"/>
    <col min="2563" max="2563" width="10.875" style="1" customWidth="1"/>
    <col min="2564" max="2564" width="9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" style="1"/>
    <col min="2819" max="2819" width="10.875" style="1" customWidth="1"/>
    <col min="2820" max="2820" width="9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" style="1"/>
    <col min="3075" max="3075" width="10.875" style="1" customWidth="1"/>
    <col min="3076" max="3076" width="9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" style="1"/>
    <col min="3331" max="3331" width="10.875" style="1" customWidth="1"/>
    <col min="3332" max="3332" width="9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" style="1"/>
    <col min="3587" max="3587" width="10.875" style="1" customWidth="1"/>
    <col min="3588" max="3588" width="9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" style="1"/>
    <col min="3843" max="3843" width="10.875" style="1" customWidth="1"/>
    <col min="3844" max="3844" width="9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" style="1"/>
    <col min="4099" max="4099" width="10.875" style="1" customWidth="1"/>
    <col min="4100" max="4100" width="9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" style="1"/>
    <col min="4355" max="4355" width="10.875" style="1" customWidth="1"/>
    <col min="4356" max="4356" width="9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" style="1"/>
    <col min="4611" max="4611" width="10.875" style="1" customWidth="1"/>
    <col min="4612" max="4612" width="9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" style="1"/>
    <col min="4867" max="4867" width="10.875" style="1" customWidth="1"/>
    <col min="4868" max="4868" width="9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" style="1"/>
    <col min="5123" max="5123" width="10.875" style="1" customWidth="1"/>
    <col min="5124" max="5124" width="9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" style="1"/>
    <col min="5379" max="5379" width="10.875" style="1" customWidth="1"/>
    <col min="5380" max="5380" width="9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" style="1"/>
    <col min="5635" max="5635" width="10.875" style="1" customWidth="1"/>
    <col min="5636" max="5636" width="9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" style="1"/>
    <col min="5891" max="5891" width="10.875" style="1" customWidth="1"/>
    <col min="5892" max="5892" width="9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" style="1"/>
    <col min="6147" max="6147" width="10.875" style="1" customWidth="1"/>
    <col min="6148" max="6148" width="9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" style="1"/>
    <col min="6403" max="6403" width="10.875" style="1" customWidth="1"/>
    <col min="6404" max="6404" width="9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" style="1"/>
    <col min="6659" max="6659" width="10.875" style="1" customWidth="1"/>
    <col min="6660" max="6660" width="9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" style="1"/>
    <col min="6915" max="6915" width="10.875" style="1" customWidth="1"/>
    <col min="6916" max="6916" width="9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" style="1"/>
    <col min="7171" max="7171" width="10.875" style="1" customWidth="1"/>
    <col min="7172" max="7172" width="9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" style="1"/>
    <col min="7427" max="7427" width="10.875" style="1" customWidth="1"/>
    <col min="7428" max="7428" width="9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" style="1"/>
    <col min="7683" max="7683" width="10.875" style="1" customWidth="1"/>
    <col min="7684" max="7684" width="9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" style="1"/>
    <col min="7939" max="7939" width="10.875" style="1" customWidth="1"/>
    <col min="7940" max="7940" width="9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" style="1"/>
    <col min="8195" max="8195" width="10.875" style="1" customWidth="1"/>
    <col min="8196" max="8196" width="9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" style="1"/>
    <col min="8451" max="8451" width="10.875" style="1" customWidth="1"/>
    <col min="8452" max="8452" width="9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" style="1"/>
    <col min="8707" max="8707" width="10.875" style="1" customWidth="1"/>
    <col min="8708" max="8708" width="9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" style="1"/>
    <col min="8963" max="8963" width="10.875" style="1" customWidth="1"/>
    <col min="8964" max="8964" width="9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" style="1"/>
    <col min="9219" max="9219" width="10.875" style="1" customWidth="1"/>
    <col min="9220" max="9220" width="9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" style="1"/>
    <col min="9475" max="9475" width="10.875" style="1" customWidth="1"/>
    <col min="9476" max="9476" width="9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" style="1"/>
    <col min="9731" max="9731" width="10.875" style="1" customWidth="1"/>
    <col min="9732" max="9732" width="9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" style="1"/>
    <col min="9987" max="9987" width="10.875" style="1" customWidth="1"/>
    <col min="9988" max="9988" width="9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" style="1"/>
    <col min="10243" max="10243" width="10.875" style="1" customWidth="1"/>
    <col min="10244" max="10244" width="9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" style="1"/>
    <col min="10499" max="10499" width="10.875" style="1" customWidth="1"/>
    <col min="10500" max="10500" width="9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" style="1"/>
    <col min="10755" max="10755" width="10.875" style="1" customWidth="1"/>
    <col min="10756" max="10756" width="9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" style="1"/>
    <col min="11011" max="11011" width="10.875" style="1" customWidth="1"/>
    <col min="11012" max="11012" width="9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" style="1"/>
    <col min="11267" max="11267" width="10.875" style="1" customWidth="1"/>
    <col min="11268" max="11268" width="9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" style="1"/>
    <col min="11523" max="11523" width="10.875" style="1" customWidth="1"/>
    <col min="11524" max="11524" width="9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" style="1"/>
    <col min="11779" max="11779" width="10.875" style="1" customWidth="1"/>
    <col min="11780" max="11780" width="9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" style="1"/>
    <col min="12035" max="12035" width="10.875" style="1" customWidth="1"/>
    <col min="12036" max="12036" width="9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" style="1"/>
    <col min="12291" max="12291" width="10.875" style="1" customWidth="1"/>
    <col min="12292" max="12292" width="9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" style="1"/>
    <col min="12547" max="12547" width="10.875" style="1" customWidth="1"/>
    <col min="12548" max="12548" width="9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" style="1"/>
    <col min="12803" max="12803" width="10.875" style="1" customWidth="1"/>
    <col min="12804" max="12804" width="9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" style="1"/>
    <col min="13059" max="13059" width="10.875" style="1" customWidth="1"/>
    <col min="13060" max="13060" width="9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" style="1"/>
    <col min="13315" max="13315" width="10.875" style="1" customWidth="1"/>
    <col min="13316" max="13316" width="9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" style="1"/>
    <col min="13571" max="13571" width="10.875" style="1" customWidth="1"/>
    <col min="13572" max="13572" width="9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" style="1"/>
    <col min="13827" max="13827" width="10.875" style="1" customWidth="1"/>
    <col min="13828" max="13828" width="9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" style="1"/>
    <col min="14083" max="14083" width="10.875" style="1" customWidth="1"/>
    <col min="14084" max="14084" width="9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" style="1"/>
    <col min="14339" max="14339" width="10.875" style="1" customWidth="1"/>
    <col min="14340" max="14340" width="9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" style="1"/>
    <col min="14595" max="14595" width="10.875" style="1" customWidth="1"/>
    <col min="14596" max="14596" width="9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" style="1"/>
    <col min="14851" max="14851" width="10.875" style="1" customWidth="1"/>
    <col min="14852" max="14852" width="9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" style="1"/>
    <col min="15107" max="15107" width="10.875" style="1" customWidth="1"/>
    <col min="15108" max="15108" width="9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" style="1"/>
    <col min="15363" max="15363" width="10.875" style="1" customWidth="1"/>
    <col min="15364" max="15364" width="9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" style="1"/>
    <col min="15619" max="15619" width="10.875" style="1" customWidth="1"/>
    <col min="15620" max="15620" width="9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" style="1"/>
    <col min="15875" max="15875" width="10.875" style="1" customWidth="1"/>
    <col min="15876" max="15876" width="9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" style="1"/>
    <col min="16131" max="16131" width="10.875" style="1" customWidth="1"/>
    <col min="16132" max="16132" width="9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" style="1"/>
  </cols>
  <sheetData>
    <row r="1" spans="1:11" s="7" customFormat="1" ht="21" x14ac:dyDescent="0.35">
      <c r="B1" s="261" t="s">
        <v>233</v>
      </c>
      <c r="C1" s="261"/>
      <c r="D1" s="261"/>
      <c r="E1" s="261"/>
      <c r="F1" s="261"/>
      <c r="G1" s="261"/>
      <c r="H1" s="261"/>
      <c r="I1" s="261"/>
    </row>
    <row r="2" spans="1:11" s="7" customFormat="1" ht="21" x14ac:dyDescent="0.35">
      <c r="B2" s="104"/>
      <c r="C2" s="104"/>
      <c r="D2" s="104"/>
      <c r="E2" s="104"/>
      <c r="F2" s="104"/>
      <c r="G2" s="104"/>
      <c r="H2" s="104"/>
      <c r="I2" s="104"/>
    </row>
    <row r="3" spans="1:11" s="59" customFormat="1" ht="20.25" thickBot="1" x14ac:dyDescent="0.35">
      <c r="C3" s="60" t="s">
        <v>235</v>
      </c>
      <c r="G3" s="61"/>
      <c r="H3" s="61"/>
      <c r="I3" s="61"/>
    </row>
    <row r="4" spans="1:11" s="59" customFormat="1" ht="19.5" customHeight="1" thickTop="1" x14ac:dyDescent="0.3">
      <c r="C4" s="284" t="s">
        <v>6</v>
      </c>
      <c r="D4" s="285"/>
      <c r="E4" s="285"/>
      <c r="F4" s="286"/>
      <c r="G4" s="290"/>
      <c r="H4" s="292" t="s">
        <v>7</v>
      </c>
      <c r="I4" s="292" t="s">
        <v>8</v>
      </c>
    </row>
    <row r="5" spans="1:11" s="59" customFormat="1" ht="12" customHeight="1" thickBot="1" x14ac:dyDescent="0.35">
      <c r="C5" s="287"/>
      <c r="D5" s="288"/>
      <c r="E5" s="288"/>
      <c r="F5" s="289"/>
      <c r="G5" s="291"/>
      <c r="H5" s="293"/>
      <c r="I5" s="293"/>
    </row>
    <row r="6" spans="1:11" s="59" customFormat="1" ht="20.25" thickTop="1" x14ac:dyDescent="0.3">
      <c r="C6" s="294" t="s">
        <v>21</v>
      </c>
      <c r="D6" s="295"/>
      <c r="E6" s="295"/>
      <c r="F6" s="296"/>
      <c r="G6" s="62"/>
      <c r="H6" s="63"/>
      <c r="I6" s="63"/>
    </row>
    <row r="7" spans="1:11" s="59" customFormat="1" x14ac:dyDescent="0.3">
      <c r="C7" s="297" t="s">
        <v>231</v>
      </c>
      <c r="D7" s="298"/>
      <c r="E7" s="298"/>
      <c r="F7" s="299"/>
      <c r="G7" s="64">
        <f>DATA!G113</f>
        <v>4.4774774774774775</v>
      </c>
      <c r="H7" s="64">
        <f>DATA!G114</f>
        <v>0.64451316153916871</v>
      </c>
      <c r="I7" s="65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1:11" s="59" customFormat="1" x14ac:dyDescent="0.3">
      <c r="C8" s="66" t="s">
        <v>236</v>
      </c>
      <c r="D8" s="66"/>
      <c r="E8" s="66"/>
      <c r="F8" s="66"/>
      <c r="G8" s="64">
        <f>DATA!H113</f>
        <v>4.045045045045045</v>
      </c>
      <c r="H8" s="64">
        <f>DATA!H114</f>
        <v>0.91837195264611837</v>
      </c>
      <c r="I8" s="65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1:11" s="59" customFormat="1" x14ac:dyDescent="0.3">
      <c r="C9" s="67" t="s">
        <v>20</v>
      </c>
      <c r="D9" s="68"/>
      <c r="E9" s="68"/>
      <c r="F9" s="69"/>
      <c r="G9" s="303">
        <f>DATA!I113</f>
        <v>4.0990990990990994</v>
      </c>
      <c r="H9" s="303">
        <f>DATA!I114</f>
        <v>0.83071661238360317</v>
      </c>
      <c r="I9" s="305" t="str">
        <f t="shared" ref="I9:I15" si="0">IF(G9&gt;4.5,"มากที่สุด",IF(G9&gt;3.5,"มาก",IF(G9&gt;2.5,"ปานกลาง",IF(G9&gt;1.5,"น้อย",IF(G9&lt;=1.5,"น้อยที่สุด")))))</f>
        <v>มาก</v>
      </c>
    </row>
    <row r="10" spans="1:11" s="59" customFormat="1" x14ac:dyDescent="0.3">
      <c r="C10" s="70" t="s">
        <v>296</v>
      </c>
      <c r="D10" s="71"/>
      <c r="E10" s="71"/>
      <c r="F10" s="72"/>
      <c r="G10" s="304"/>
      <c r="H10" s="304"/>
      <c r="I10" s="306"/>
    </row>
    <row r="11" spans="1:11" s="59" customFormat="1" x14ac:dyDescent="0.3">
      <c r="C11" s="300" t="s">
        <v>9</v>
      </c>
      <c r="D11" s="301"/>
      <c r="E11" s="301"/>
      <c r="F11" s="302"/>
      <c r="G11" s="73">
        <f>DATA!I116</f>
        <v>4.2072072072072073</v>
      </c>
      <c r="H11" s="73">
        <f>DATA!I115</f>
        <v>0.82634101070441579</v>
      </c>
      <c r="I11" s="106" t="str">
        <f>IF(G11&gt;4.5,"มากที่สุด",IF(G11&gt;3.5,"มาก",IF(G11&gt;2.5,"ปานกลาง",IF(G11&gt;1.5,"น้อย",IF(G11&lt;=1.5,"น้อยที่สุด")))))</f>
        <v>มาก</v>
      </c>
      <c r="K11" s="74"/>
    </row>
    <row r="12" spans="1:11" s="59" customFormat="1" x14ac:dyDescent="0.3">
      <c r="C12" s="297" t="s">
        <v>54</v>
      </c>
      <c r="D12" s="298"/>
      <c r="E12" s="298"/>
      <c r="F12" s="299"/>
      <c r="G12" s="75"/>
      <c r="H12" s="75"/>
      <c r="I12" s="76"/>
    </row>
    <row r="13" spans="1:11" s="59" customFormat="1" x14ac:dyDescent="0.3">
      <c r="C13" s="280" t="s">
        <v>55</v>
      </c>
      <c r="D13" s="280"/>
      <c r="E13" s="280"/>
      <c r="F13" s="280"/>
      <c r="G13" s="77">
        <f>DATA!N113</f>
        <v>4.4414414414414418</v>
      </c>
      <c r="H13" s="77">
        <f>DATA!N114</f>
        <v>0.62790683565875838</v>
      </c>
      <c r="I13" s="78" t="str">
        <f t="shared" si="0"/>
        <v>มาก</v>
      </c>
    </row>
    <row r="14" spans="1:11" s="59" customFormat="1" x14ac:dyDescent="0.3">
      <c r="A14" s="59" t="s">
        <v>19</v>
      </c>
      <c r="C14" s="280" t="s">
        <v>304</v>
      </c>
      <c r="D14" s="280"/>
      <c r="E14" s="280"/>
      <c r="F14" s="280"/>
      <c r="G14" s="77">
        <f>DATA!O113</f>
        <v>4.3153153153153152</v>
      </c>
      <c r="H14" s="77">
        <f>DATA!O114</f>
        <v>0.64641644305681034</v>
      </c>
      <c r="I14" s="78" t="str">
        <f t="shared" si="0"/>
        <v>มาก</v>
      </c>
    </row>
    <row r="15" spans="1:11" s="59" customFormat="1" x14ac:dyDescent="0.3">
      <c r="C15" s="281" t="s">
        <v>232</v>
      </c>
      <c r="D15" s="282"/>
      <c r="E15" s="282"/>
      <c r="F15" s="283"/>
      <c r="G15" s="75">
        <f>DATA!O116</f>
        <v>4.3783783783783781</v>
      </c>
      <c r="H15" s="75">
        <f>DATA!O115</f>
        <v>0.63891953556301073</v>
      </c>
      <c r="I15" s="76" t="str">
        <f t="shared" si="0"/>
        <v>มาก</v>
      </c>
    </row>
    <row r="16" spans="1:11" s="59" customFormat="1" ht="20.25" thickBot="1" x14ac:dyDescent="0.35">
      <c r="C16" s="276" t="s">
        <v>10</v>
      </c>
      <c r="D16" s="277"/>
      <c r="E16" s="277"/>
      <c r="F16" s="278"/>
      <c r="G16" s="79">
        <f>DATA!P113</f>
        <v>4.275675675675676</v>
      </c>
      <c r="H16" s="79">
        <f>DATA!P114</f>
        <v>0.76098646508267787</v>
      </c>
      <c r="I16" s="80" t="str">
        <f t="shared" ref="I16" si="1">IF(G16&gt;4.5,"มากที่สุด",IF(G16&gt;3.5,"มาก",IF(G16&gt;2.5,"ปานกลาง",IF(G16&gt;1.5,"น้อย",IF(G16&lt;=1.5,"น้อยที่สุด")))))</f>
        <v>มาก</v>
      </c>
    </row>
    <row r="17" spans="3:9" s="143" customFormat="1" ht="21.75" thickTop="1" x14ac:dyDescent="0.35">
      <c r="C17" s="144"/>
      <c r="D17" s="144"/>
      <c r="E17" s="144"/>
      <c r="F17" s="144"/>
      <c r="G17" s="145"/>
      <c r="H17" s="145"/>
      <c r="I17" s="144"/>
    </row>
    <row r="18" spans="3:9" s="4" customFormat="1" ht="21" x14ac:dyDescent="0.35">
      <c r="C18" s="16"/>
      <c r="D18" s="279" t="s">
        <v>234</v>
      </c>
      <c r="E18" s="279"/>
      <c r="F18" s="279"/>
      <c r="G18" s="279"/>
      <c r="H18" s="279"/>
      <c r="I18" s="279"/>
    </row>
    <row r="19" spans="3:9" s="4" customFormat="1" ht="21" x14ac:dyDescent="0.35">
      <c r="C19" s="231" t="s">
        <v>297</v>
      </c>
      <c r="D19" s="275"/>
      <c r="E19" s="275"/>
      <c r="F19" s="275"/>
      <c r="G19" s="275"/>
      <c r="H19" s="275"/>
      <c r="I19" s="275"/>
    </row>
    <row r="20" spans="3:9" s="4" customFormat="1" ht="21" x14ac:dyDescent="0.35">
      <c r="C20" s="107" t="s">
        <v>301</v>
      </c>
      <c r="D20" s="108"/>
      <c r="E20" s="108"/>
      <c r="F20" s="108"/>
      <c r="G20" s="108"/>
      <c r="H20" s="108"/>
      <c r="I20" s="108"/>
    </row>
    <row r="21" spans="3:9" s="4" customFormat="1" ht="21" x14ac:dyDescent="0.35">
      <c r="C21" s="27"/>
      <c r="D21" s="231" t="s">
        <v>337</v>
      </c>
      <c r="E21" s="231"/>
      <c r="F21" s="231"/>
      <c r="G21" s="231"/>
      <c r="H21" s="231"/>
      <c r="I21" s="231"/>
    </row>
    <row r="22" spans="3:9" s="4" customFormat="1" ht="21" x14ac:dyDescent="0.35">
      <c r="C22" s="27" t="s">
        <v>338</v>
      </c>
      <c r="D22" s="107"/>
      <c r="E22" s="107"/>
      <c r="F22" s="107"/>
      <c r="G22" s="107"/>
      <c r="H22" s="107"/>
      <c r="I22" s="107"/>
    </row>
    <row r="23" spans="3:9" s="4" customFormat="1" ht="21" x14ac:dyDescent="0.35">
      <c r="C23" s="27" t="s">
        <v>340</v>
      </c>
      <c r="D23" s="107"/>
      <c r="E23" s="107"/>
      <c r="F23" s="107"/>
      <c r="G23" s="107"/>
      <c r="H23" s="107"/>
      <c r="I23" s="107"/>
    </row>
    <row r="24" spans="3:9" s="4" customFormat="1" ht="21" x14ac:dyDescent="0.35">
      <c r="C24" s="231" t="s">
        <v>339</v>
      </c>
      <c r="D24" s="275"/>
      <c r="E24" s="275"/>
      <c r="F24" s="275"/>
      <c r="G24" s="275"/>
      <c r="H24" s="275"/>
      <c r="I24" s="275"/>
    </row>
    <row r="25" spans="3:9" s="4" customFormat="1" ht="21" x14ac:dyDescent="0.35"/>
    <row r="26" spans="3:9" s="4" customFormat="1" ht="21" x14ac:dyDescent="0.35"/>
    <row r="27" spans="3:9" s="143" customFormat="1" ht="21" x14ac:dyDescent="0.35"/>
    <row r="28" spans="3:9" s="143" customFormat="1" ht="21" x14ac:dyDescent="0.35"/>
    <row r="29" spans="3:9" s="143" customFormat="1" ht="21" x14ac:dyDescent="0.35"/>
    <row r="30" spans="3:9" s="143" customFormat="1" ht="21" x14ac:dyDescent="0.35"/>
    <row r="31" spans="3:9" s="143" customFormat="1" ht="21" x14ac:dyDescent="0.35"/>
    <row r="32" spans="3:9" s="143" customFormat="1" ht="21" x14ac:dyDescent="0.35"/>
    <row r="33" s="143" customFormat="1" ht="21" x14ac:dyDescent="0.35"/>
    <row r="34" s="143" customFormat="1" ht="21" x14ac:dyDescent="0.35"/>
    <row r="35" s="143" customFormat="1" ht="21" x14ac:dyDescent="0.35"/>
    <row r="36" s="143" customFormat="1" ht="21" x14ac:dyDescent="0.35"/>
    <row r="37" s="143" customFormat="1" ht="21" x14ac:dyDescent="0.35"/>
    <row r="38" s="143" customFormat="1" ht="21" x14ac:dyDescent="0.35"/>
    <row r="39" s="143" customFormat="1" ht="21" x14ac:dyDescent="0.35"/>
    <row r="40" s="4" customFormat="1" ht="21" x14ac:dyDescent="0.35"/>
    <row r="41" s="4" customFormat="1" ht="21" x14ac:dyDescent="0.35"/>
    <row r="42" s="4" customFormat="1" ht="21" x14ac:dyDescent="0.35"/>
    <row r="43" s="4" customFormat="1" ht="21" x14ac:dyDescent="0.35"/>
    <row r="44" s="4" customFormat="1" ht="21" x14ac:dyDescent="0.35"/>
    <row r="45" s="4" customFormat="1" ht="21" x14ac:dyDescent="0.35"/>
    <row r="46" s="10" customFormat="1" ht="21" x14ac:dyDescent="0.35"/>
    <row r="47" s="10" customFormat="1" ht="21" x14ac:dyDescent="0.35"/>
    <row r="48" s="10" customFormat="1" ht="21" x14ac:dyDescent="0.35"/>
    <row r="49" spans="3:9" s="10" customFormat="1" ht="21" x14ac:dyDescent="0.35"/>
    <row r="50" spans="3:9" s="10" customFormat="1" ht="21" x14ac:dyDescent="0.35"/>
    <row r="51" spans="3:9" s="10" customFormat="1" ht="21" x14ac:dyDescent="0.35"/>
    <row r="52" spans="3:9" s="3" customFormat="1" x14ac:dyDescent="0.3">
      <c r="C52" s="146"/>
      <c r="D52" s="146"/>
    </row>
    <row r="53" spans="3:9" x14ac:dyDescent="0.3">
      <c r="C53" s="147"/>
      <c r="D53" s="147"/>
      <c r="E53" s="147"/>
      <c r="F53" s="147"/>
      <c r="G53" s="148"/>
      <c r="H53" s="148"/>
      <c r="I53" s="148"/>
    </row>
    <row r="54" spans="3:9" x14ac:dyDescent="0.3">
      <c r="C54" s="147"/>
      <c r="D54" s="147"/>
      <c r="E54" s="147"/>
      <c r="F54" s="147"/>
      <c r="G54" s="148"/>
      <c r="H54" s="148"/>
      <c r="I54" s="148"/>
    </row>
    <row r="55" spans="3:9" x14ac:dyDescent="0.3">
      <c r="C55" s="147"/>
      <c r="D55" s="147"/>
      <c r="E55" s="147"/>
      <c r="F55" s="147"/>
      <c r="G55" s="148"/>
      <c r="H55" s="148"/>
      <c r="I55" s="148"/>
    </row>
    <row r="56" spans="3:9" x14ac:dyDescent="0.3">
      <c r="C56" s="147"/>
      <c r="D56" s="147"/>
      <c r="E56" s="147"/>
      <c r="F56" s="147"/>
      <c r="G56" s="148"/>
      <c r="H56" s="148"/>
      <c r="I56" s="148"/>
    </row>
    <row r="57" spans="3:9" x14ac:dyDescent="0.3">
      <c r="C57" s="147"/>
      <c r="D57" s="147"/>
      <c r="E57" s="147"/>
      <c r="F57" s="147"/>
      <c r="G57" s="148"/>
      <c r="H57" s="148"/>
      <c r="I57" s="148"/>
    </row>
    <row r="58" spans="3:9" x14ac:dyDescent="0.3">
      <c r="C58" s="147"/>
      <c r="D58" s="147"/>
      <c r="E58" s="147"/>
      <c r="F58" s="147"/>
      <c r="G58" s="148"/>
      <c r="H58" s="148"/>
      <c r="I58" s="148"/>
    </row>
    <row r="59" spans="3:9" x14ac:dyDescent="0.3">
      <c r="C59" s="147"/>
      <c r="D59" s="147"/>
      <c r="E59" s="147"/>
      <c r="F59" s="147"/>
      <c r="G59" s="148"/>
      <c r="H59" s="148"/>
      <c r="I59" s="148"/>
    </row>
    <row r="60" spans="3:9" x14ac:dyDescent="0.3">
      <c r="C60" s="147"/>
      <c r="D60" s="147"/>
      <c r="E60" s="147"/>
      <c r="F60" s="147"/>
      <c r="G60" s="148"/>
      <c r="H60" s="148"/>
      <c r="I60" s="148"/>
    </row>
    <row r="61" spans="3:9" x14ac:dyDescent="0.3">
      <c r="C61" s="147"/>
      <c r="D61" s="147"/>
      <c r="E61" s="147"/>
      <c r="F61" s="147"/>
      <c r="G61" s="148"/>
      <c r="H61" s="148"/>
      <c r="I61" s="148"/>
    </row>
    <row r="62" spans="3:9" x14ac:dyDescent="0.3">
      <c r="C62" s="147"/>
      <c r="D62" s="147"/>
      <c r="E62" s="147"/>
      <c r="F62" s="147"/>
      <c r="G62" s="148"/>
      <c r="H62" s="148"/>
      <c r="I62" s="148"/>
    </row>
    <row r="63" spans="3:9" x14ac:dyDescent="0.3">
      <c r="C63" s="147"/>
      <c r="D63" s="147"/>
      <c r="E63" s="147"/>
      <c r="F63" s="147"/>
      <c r="G63" s="148"/>
      <c r="H63" s="148"/>
      <c r="I63" s="148"/>
    </row>
    <row r="64" spans="3:9" x14ac:dyDescent="0.3">
      <c r="C64" s="147"/>
      <c r="D64" s="147"/>
      <c r="E64" s="147"/>
      <c r="F64" s="147"/>
      <c r="G64" s="148"/>
      <c r="H64" s="148"/>
      <c r="I64" s="148"/>
    </row>
  </sheetData>
  <mergeCells count="20">
    <mergeCell ref="C14:F14"/>
    <mergeCell ref="C15:F15"/>
    <mergeCell ref="B1:I1"/>
    <mergeCell ref="C4:F5"/>
    <mergeCell ref="G4:G5"/>
    <mergeCell ref="H4:H5"/>
    <mergeCell ref="I4:I5"/>
    <mergeCell ref="C6:F6"/>
    <mergeCell ref="C7:F7"/>
    <mergeCell ref="C11:F11"/>
    <mergeCell ref="G9:G10"/>
    <mergeCell ref="H9:H10"/>
    <mergeCell ref="I9:I10"/>
    <mergeCell ref="C12:F12"/>
    <mergeCell ref="C13:F13"/>
    <mergeCell ref="D21:I21"/>
    <mergeCell ref="C24:I24"/>
    <mergeCell ref="C16:F16"/>
    <mergeCell ref="D18:I18"/>
    <mergeCell ref="C19:I19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21" sqref="C21"/>
    </sheetView>
  </sheetViews>
  <sheetFormatPr defaultRowHeight="21" x14ac:dyDescent="0.35"/>
  <cols>
    <col min="1" max="1" width="5.875" style="4" customWidth="1"/>
    <col min="2" max="2" width="5.625" style="4" customWidth="1"/>
    <col min="3" max="3" width="65" style="4" customWidth="1"/>
    <col min="4" max="4" width="7.75" style="4" customWidth="1"/>
    <col min="5" max="255" width="9" style="4"/>
    <col min="256" max="256" width="5.875" style="4" customWidth="1"/>
    <col min="257" max="257" width="5.625" style="4" customWidth="1"/>
    <col min="258" max="258" width="69.25" style="4" customWidth="1"/>
    <col min="259" max="259" width="7.375" style="4" customWidth="1"/>
    <col min="260" max="511" width="9" style="4"/>
    <col min="512" max="512" width="5.875" style="4" customWidth="1"/>
    <col min="513" max="513" width="5.625" style="4" customWidth="1"/>
    <col min="514" max="514" width="69.25" style="4" customWidth="1"/>
    <col min="515" max="515" width="7.375" style="4" customWidth="1"/>
    <col min="516" max="767" width="9" style="4"/>
    <col min="768" max="768" width="5.875" style="4" customWidth="1"/>
    <col min="769" max="769" width="5.625" style="4" customWidth="1"/>
    <col min="770" max="770" width="69.25" style="4" customWidth="1"/>
    <col min="771" max="771" width="7.375" style="4" customWidth="1"/>
    <col min="772" max="1023" width="9" style="4"/>
    <col min="1024" max="1024" width="5.875" style="4" customWidth="1"/>
    <col min="1025" max="1025" width="5.625" style="4" customWidth="1"/>
    <col min="1026" max="1026" width="69.25" style="4" customWidth="1"/>
    <col min="1027" max="1027" width="7.375" style="4" customWidth="1"/>
    <col min="1028" max="1279" width="9" style="4"/>
    <col min="1280" max="1280" width="5.875" style="4" customWidth="1"/>
    <col min="1281" max="1281" width="5.625" style="4" customWidth="1"/>
    <col min="1282" max="1282" width="69.25" style="4" customWidth="1"/>
    <col min="1283" max="1283" width="7.375" style="4" customWidth="1"/>
    <col min="1284" max="1535" width="9" style="4"/>
    <col min="1536" max="1536" width="5.875" style="4" customWidth="1"/>
    <col min="1537" max="1537" width="5.625" style="4" customWidth="1"/>
    <col min="1538" max="1538" width="69.25" style="4" customWidth="1"/>
    <col min="1539" max="1539" width="7.375" style="4" customWidth="1"/>
    <col min="1540" max="1791" width="9" style="4"/>
    <col min="1792" max="1792" width="5.875" style="4" customWidth="1"/>
    <col min="1793" max="1793" width="5.625" style="4" customWidth="1"/>
    <col min="1794" max="1794" width="69.25" style="4" customWidth="1"/>
    <col min="1795" max="1795" width="7.375" style="4" customWidth="1"/>
    <col min="1796" max="2047" width="9" style="4"/>
    <col min="2048" max="2048" width="5.875" style="4" customWidth="1"/>
    <col min="2049" max="2049" width="5.625" style="4" customWidth="1"/>
    <col min="2050" max="2050" width="69.25" style="4" customWidth="1"/>
    <col min="2051" max="2051" width="7.375" style="4" customWidth="1"/>
    <col min="2052" max="2303" width="9" style="4"/>
    <col min="2304" max="2304" width="5.875" style="4" customWidth="1"/>
    <col min="2305" max="2305" width="5.625" style="4" customWidth="1"/>
    <col min="2306" max="2306" width="69.25" style="4" customWidth="1"/>
    <col min="2307" max="2307" width="7.375" style="4" customWidth="1"/>
    <col min="2308" max="2559" width="9" style="4"/>
    <col min="2560" max="2560" width="5.875" style="4" customWidth="1"/>
    <col min="2561" max="2561" width="5.625" style="4" customWidth="1"/>
    <col min="2562" max="2562" width="69.25" style="4" customWidth="1"/>
    <col min="2563" max="2563" width="7.375" style="4" customWidth="1"/>
    <col min="2564" max="2815" width="9" style="4"/>
    <col min="2816" max="2816" width="5.875" style="4" customWidth="1"/>
    <col min="2817" max="2817" width="5.625" style="4" customWidth="1"/>
    <col min="2818" max="2818" width="69.25" style="4" customWidth="1"/>
    <col min="2819" max="2819" width="7.375" style="4" customWidth="1"/>
    <col min="2820" max="3071" width="9" style="4"/>
    <col min="3072" max="3072" width="5.875" style="4" customWidth="1"/>
    <col min="3073" max="3073" width="5.625" style="4" customWidth="1"/>
    <col min="3074" max="3074" width="69.25" style="4" customWidth="1"/>
    <col min="3075" max="3075" width="7.375" style="4" customWidth="1"/>
    <col min="3076" max="3327" width="9" style="4"/>
    <col min="3328" max="3328" width="5.875" style="4" customWidth="1"/>
    <col min="3329" max="3329" width="5.625" style="4" customWidth="1"/>
    <col min="3330" max="3330" width="69.25" style="4" customWidth="1"/>
    <col min="3331" max="3331" width="7.375" style="4" customWidth="1"/>
    <col min="3332" max="3583" width="9" style="4"/>
    <col min="3584" max="3584" width="5.875" style="4" customWidth="1"/>
    <col min="3585" max="3585" width="5.625" style="4" customWidth="1"/>
    <col min="3586" max="3586" width="69.25" style="4" customWidth="1"/>
    <col min="3587" max="3587" width="7.375" style="4" customWidth="1"/>
    <col min="3588" max="3839" width="9" style="4"/>
    <col min="3840" max="3840" width="5.875" style="4" customWidth="1"/>
    <col min="3841" max="3841" width="5.625" style="4" customWidth="1"/>
    <col min="3842" max="3842" width="69.25" style="4" customWidth="1"/>
    <col min="3843" max="3843" width="7.375" style="4" customWidth="1"/>
    <col min="3844" max="4095" width="9" style="4"/>
    <col min="4096" max="4096" width="5.875" style="4" customWidth="1"/>
    <col min="4097" max="4097" width="5.625" style="4" customWidth="1"/>
    <col min="4098" max="4098" width="69.25" style="4" customWidth="1"/>
    <col min="4099" max="4099" width="7.375" style="4" customWidth="1"/>
    <col min="4100" max="4351" width="9" style="4"/>
    <col min="4352" max="4352" width="5.875" style="4" customWidth="1"/>
    <col min="4353" max="4353" width="5.625" style="4" customWidth="1"/>
    <col min="4354" max="4354" width="69.25" style="4" customWidth="1"/>
    <col min="4355" max="4355" width="7.375" style="4" customWidth="1"/>
    <col min="4356" max="4607" width="9" style="4"/>
    <col min="4608" max="4608" width="5.875" style="4" customWidth="1"/>
    <col min="4609" max="4609" width="5.625" style="4" customWidth="1"/>
    <col min="4610" max="4610" width="69.25" style="4" customWidth="1"/>
    <col min="4611" max="4611" width="7.375" style="4" customWidth="1"/>
    <col min="4612" max="4863" width="9" style="4"/>
    <col min="4864" max="4864" width="5.875" style="4" customWidth="1"/>
    <col min="4865" max="4865" width="5.625" style="4" customWidth="1"/>
    <col min="4866" max="4866" width="69.25" style="4" customWidth="1"/>
    <col min="4867" max="4867" width="7.375" style="4" customWidth="1"/>
    <col min="4868" max="5119" width="9" style="4"/>
    <col min="5120" max="5120" width="5.875" style="4" customWidth="1"/>
    <col min="5121" max="5121" width="5.625" style="4" customWidth="1"/>
    <col min="5122" max="5122" width="69.25" style="4" customWidth="1"/>
    <col min="5123" max="5123" width="7.375" style="4" customWidth="1"/>
    <col min="5124" max="5375" width="9" style="4"/>
    <col min="5376" max="5376" width="5.875" style="4" customWidth="1"/>
    <col min="5377" max="5377" width="5.625" style="4" customWidth="1"/>
    <col min="5378" max="5378" width="69.25" style="4" customWidth="1"/>
    <col min="5379" max="5379" width="7.375" style="4" customWidth="1"/>
    <col min="5380" max="5631" width="9" style="4"/>
    <col min="5632" max="5632" width="5.875" style="4" customWidth="1"/>
    <col min="5633" max="5633" width="5.625" style="4" customWidth="1"/>
    <col min="5634" max="5634" width="69.25" style="4" customWidth="1"/>
    <col min="5635" max="5635" width="7.375" style="4" customWidth="1"/>
    <col min="5636" max="5887" width="9" style="4"/>
    <col min="5888" max="5888" width="5.875" style="4" customWidth="1"/>
    <col min="5889" max="5889" width="5.625" style="4" customWidth="1"/>
    <col min="5890" max="5890" width="69.25" style="4" customWidth="1"/>
    <col min="5891" max="5891" width="7.375" style="4" customWidth="1"/>
    <col min="5892" max="6143" width="9" style="4"/>
    <col min="6144" max="6144" width="5.875" style="4" customWidth="1"/>
    <col min="6145" max="6145" width="5.625" style="4" customWidth="1"/>
    <col min="6146" max="6146" width="69.25" style="4" customWidth="1"/>
    <col min="6147" max="6147" width="7.375" style="4" customWidth="1"/>
    <col min="6148" max="6399" width="9" style="4"/>
    <col min="6400" max="6400" width="5.875" style="4" customWidth="1"/>
    <col min="6401" max="6401" width="5.625" style="4" customWidth="1"/>
    <col min="6402" max="6402" width="69.25" style="4" customWidth="1"/>
    <col min="6403" max="6403" width="7.375" style="4" customWidth="1"/>
    <col min="6404" max="6655" width="9" style="4"/>
    <col min="6656" max="6656" width="5.875" style="4" customWidth="1"/>
    <col min="6657" max="6657" width="5.625" style="4" customWidth="1"/>
    <col min="6658" max="6658" width="69.25" style="4" customWidth="1"/>
    <col min="6659" max="6659" width="7.375" style="4" customWidth="1"/>
    <col min="6660" max="6911" width="9" style="4"/>
    <col min="6912" max="6912" width="5.875" style="4" customWidth="1"/>
    <col min="6913" max="6913" width="5.625" style="4" customWidth="1"/>
    <col min="6914" max="6914" width="69.25" style="4" customWidth="1"/>
    <col min="6915" max="6915" width="7.375" style="4" customWidth="1"/>
    <col min="6916" max="7167" width="9" style="4"/>
    <col min="7168" max="7168" width="5.875" style="4" customWidth="1"/>
    <col min="7169" max="7169" width="5.625" style="4" customWidth="1"/>
    <col min="7170" max="7170" width="69.25" style="4" customWidth="1"/>
    <col min="7171" max="7171" width="7.375" style="4" customWidth="1"/>
    <col min="7172" max="7423" width="9" style="4"/>
    <col min="7424" max="7424" width="5.875" style="4" customWidth="1"/>
    <col min="7425" max="7425" width="5.625" style="4" customWidth="1"/>
    <col min="7426" max="7426" width="69.25" style="4" customWidth="1"/>
    <col min="7427" max="7427" width="7.375" style="4" customWidth="1"/>
    <col min="7428" max="7679" width="9" style="4"/>
    <col min="7680" max="7680" width="5.875" style="4" customWidth="1"/>
    <col min="7681" max="7681" width="5.625" style="4" customWidth="1"/>
    <col min="7682" max="7682" width="69.25" style="4" customWidth="1"/>
    <col min="7683" max="7683" width="7.375" style="4" customWidth="1"/>
    <col min="7684" max="7935" width="9" style="4"/>
    <col min="7936" max="7936" width="5.875" style="4" customWidth="1"/>
    <col min="7937" max="7937" width="5.625" style="4" customWidth="1"/>
    <col min="7938" max="7938" width="69.25" style="4" customWidth="1"/>
    <col min="7939" max="7939" width="7.375" style="4" customWidth="1"/>
    <col min="7940" max="8191" width="9" style="4"/>
    <col min="8192" max="8192" width="5.875" style="4" customWidth="1"/>
    <col min="8193" max="8193" width="5.625" style="4" customWidth="1"/>
    <col min="8194" max="8194" width="69.25" style="4" customWidth="1"/>
    <col min="8195" max="8195" width="7.375" style="4" customWidth="1"/>
    <col min="8196" max="8447" width="9" style="4"/>
    <col min="8448" max="8448" width="5.875" style="4" customWidth="1"/>
    <col min="8449" max="8449" width="5.625" style="4" customWidth="1"/>
    <col min="8450" max="8450" width="69.25" style="4" customWidth="1"/>
    <col min="8451" max="8451" width="7.375" style="4" customWidth="1"/>
    <col min="8452" max="8703" width="9" style="4"/>
    <col min="8704" max="8704" width="5.875" style="4" customWidth="1"/>
    <col min="8705" max="8705" width="5.625" style="4" customWidth="1"/>
    <col min="8706" max="8706" width="69.25" style="4" customWidth="1"/>
    <col min="8707" max="8707" width="7.375" style="4" customWidth="1"/>
    <col min="8708" max="8959" width="9" style="4"/>
    <col min="8960" max="8960" width="5.875" style="4" customWidth="1"/>
    <col min="8961" max="8961" width="5.625" style="4" customWidth="1"/>
    <col min="8962" max="8962" width="69.25" style="4" customWidth="1"/>
    <col min="8963" max="8963" width="7.375" style="4" customWidth="1"/>
    <col min="8964" max="9215" width="9" style="4"/>
    <col min="9216" max="9216" width="5.875" style="4" customWidth="1"/>
    <col min="9217" max="9217" width="5.625" style="4" customWidth="1"/>
    <col min="9218" max="9218" width="69.25" style="4" customWidth="1"/>
    <col min="9219" max="9219" width="7.375" style="4" customWidth="1"/>
    <col min="9220" max="9471" width="9" style="4"/>
    <col min="9472" max="9472" width="5.875" style="4" customWidth="1"/>
    <col min="9473" max="9473" width="5.625" style="4" customWidth="1"/>
    <col min="9474" max="9474" width="69.25" style="4" customWidth="1"/>
    <col min="9475" max="9475" width="7.375" style="4" customWidth="1"/>
    <col min="9476" max="9727" width="9" style="4"/>
    <col min="9728" max="9728" width="5.875" style="4" customWidth="1"/>
    <col min="9729" max="9729" width="5.625" style="4" customWidth="1"/>
    <col min="9730" max="9730" width="69.25" style="4" customWidth="1"/>
    <col min="9731" max="9731" width="7.375" style="4" customWidth="1"/>
    <col min="9732" max="9983" width="9" style="4"/>
    <col min="9984" max="9984" width="5.875" style="4" customWidth="1"/>
    <col min="9985" max="9985" width="5.625" style="4" customWidth="1"/>
    <col min="9986" max="9986" width="69.25" style="4" customWidth="1"/>
    <col min="9987" max="9987" width="7.375" style="4" customWidth="1"/>
    <col min="9988" max="10239" width="9" style="4"/>
    <col min="10240" max="10240" width="5.875" style="4" customWidth="1"/>
    <col min="10241" max="10241" width="5.625" style="4" customWidth="1"/>
    <col min="10242" max="10242" width="69.25" style="4" customWidth="1"/>
    <col min="10243" max="10243" width="7.375" style="4" customWidth="1"/>
    <col min="10244" max="10495" width="9" style="4"/>
    <col min="10496" max="10496" width="5.875" style="4" customWidth="1"/>
    <col min="10497" max="10497" width="5.625" style="4" customWidth="1"/>
    <col min="10498" max="10498" width="69.25" style="4" customWidth="1"/>
    <col min="10499" max="10499" width="7.375" style="4" customWidth="1"/>
    <col min="10500" max="10751" width="9" style="4"/>
    <col min="10752" max="10752" width="5.875" style="4" customWidth="1"/>
    <col min="10753" max="10753" width="5.625" style="4" customWidth="1"/>
    <col min="10754" max="10754" width="69.25" style="4" customWidth="1"/>
    <col min="10755" max="10755" width="7.375" style="4" customWidth="1"/>
    <col min="10756" max="11007" width="9" style="4"/>
    <col min="11008" max="11008" width="5.875" style="4" customWidth="1"/>
    <col min="11009" max="11009" width="5.625" style="4" customWidth="1"/>
    <col min="11010" max="11010" width="69.25" style="4" customWidth="1"/>
    <col min="11011" max="11011" width="7.375" style="4" customWidth="1"/>
    <col min="11012" max="11263" width="9" style="4"/>
    <col min="11264" max="11264" width="5.875" style="4" customWidth="1"/>
    <col min="11265" max="11265" width="5.625" style="4" customWidth="1"/>
    <col min="11266" max="11266" width="69.25" style="4" customWidth="1"/>
    <col min="11267" max="11267" width="7.375" style="4" customWidth="1"/>
    <col min="11268" max="11519" width="9" style="4"/>
    <col min="11520" max="11520" width="5.875" style="4" customWidth="1"/>
    <col min="11521" max="11521" width="5.625" style="4" customWidth="1"/>
    <col min="11522" max="11522" width="69.25" style="4" customWidth="1"/>
    <col min="11523" max="11523" width="7.375" style="4" customWidth="1"/>
    <col min="11524" max="11775" width="9" style="4"/>
    <col min="11776" max="11776" width="5.875" style="4" customWidth="1"/>
    <col min="11777" max="11777" width="5.625" style="4" customWidth="1"/>
    <col min="11778" max="11778" width="69.25" style="4" customWidth="1"/>
    <col min="11779" max="11779" width="7.375" style="4" customWidth="1"/>
    <col min="11780" max="12031" width="9" style="4"/>
    <col min="12032" max="12032" width="5.875" style="4" customWidth="1"/>
    <col min="12033" max="12033" width="5.625" style="4" customWidth="1"/>
    <col min="12034" max="12034" width="69.25" style="4" customWidth="1"/>
    <col min="12035" max="12035" width="7.375" style="4" customWidth="1"/>
    <col min="12036" max="12287" width="9" style="4"/>
    <col min="12288" max="12288" width="5.875" style="4" customWidth="1"/>
    <col min="12289" max="12289" width="5.625" style="4" customWidth="1"/>
    <col min="12290" max="12290" width="69.25" style="4" customWidth="1"/>
    <col min="12291" max="12291" width="7.375" style="4" customWidth="1"/>
    <col min="12292" max="12543" width="9" style="4"/>
    <col min="12544" max="12544" width="5.875" style="4" customWidth="1"/>
    <col min="12545" max="12545" width="5.625" style="4" customWidth="1"/>
    <col min="12546" max="12546" width="69.25" style="4" customWidth="1"/>
    <col min="12547" max="12547" width="7.375" style="4" customWidth="1"/>
    <col min="12548" max="12799" width="9" style="4"/>
    <col min="12800" max="12800" width="5.875" style="4" customWidth="1"/>
    <col min="12801" max="12801" width="5.625" style="4" customWidth="1"/>
    <col min="12802" max="12802" width="69.25" style="4" customWidth="1"/>
    <col min="12803" max="12803" width="7.375" style="4" customWidth="1"/>
    <col min="12804" max="13055" width="9" style="4"/>
    <col min="13056" max="13056" width="5.875" style="4" customWidth="1"/>
    <col min="13057" max="13057" width="5.625" style="4" customWidth="1"/>
    <col min="13058" max="13058" width="69.25" style="4" customWidth="1"/>
    <col min="13059" max="13059" width="7.375" style="4" customWidth="1"/>
    <col min="13060" max="13311" width="9" style="4"/>
    <col min="13312" max="13312" width="5.875" style="4" customWidth="1"/>
    <col min="13313" max="13313" width="5.625" style="4" customWidth="1"/>
    <col min="13314" max="13314" width="69.25" style="4" customWidth="1"/>
    <col min="13315" max="13315" width="7.375" style="4" customWidth="1"/>
    <col min="13316" max="13567" width="9" style="4"/>
    <col min="13568" max="13568" width="5.875" style="4" customWidth="1"/>
    <col min="13569" max="13569" width="5.625" style="4" customWidth="1"/>
    <col min="13570" max="13570" width="69.25" style="4" customWidth="1"/>
    <col min="13571" max="13571" width="7.375" style="4" customWidth="1"/>
    <col min="13572" max="13823" width="9" style="4"/>
    <col min="13824" max="13824" width="5.875" style="4" customWidth="1"/>
    <col min="13825" max="13825" width="5.625" style="4" customWidth="1"/>
    <col min="13826" max="13826" width="69.25" style="4" customWidth="1"/>
    <col min="13827" max="13827" width="7.375" style="4" customWidth="1"/>
    <col min="13828" max="14079" width="9" style="4"/>
    <col min="14080" max="14080" width="5.875" style="4" customWidth="1"/>
    <col min="14081" max="14081" width="5.625" style="4" customWidth="1"/>
    <col min="14082" max="14082" width="69.25" style="4" customWidth="1"/>
    <col min="14083" max="14083" width="7.375" style="4" customWidth="1"/>
    <col min="14084" max="14335" width="9" style="4"/>
    <col min="14336" max="14336" width="5.875" style="4" customWidth="1"/>
    <col min="14337" max="14337" width="5.625" style="4" customWidth="1"/>
    <col min="14338" max="14338" width="69.25" style="4" customWidth="1"/>
    <col min="14339" max="14339" width="7.375" style="4" customWidth="1"/>
    <col min="14340" max="14591" width="9" style="4"/>
    <col min="14592" max="14592" width="5.875" style="4" customWidth="1"/>
    <col min="14593" max="14593" width="5.625" style="4" customWidth="1"/>
    <col min="14594" max="14594" width="69.25" style="4" customWidth="1"/>
    <col min="14595" max="14595" width="7.375" style="4" customWidth="1"/>
    <col min="14596" max="14847" width="9" style="4"/>
    <col min="14848" max="14848" width="5.875" style="4" customWidth="1"/>
    <col min="14849" max="14849" width="5.625" style="4" customWidth="1"/>
    <col min="14850" max="14850" width="69.25" style="4" customWidth="1"/>
    <col min="14851" max="14851" width="7.375" style="4" customWidth="1"/>
    <col min="14852" max="15103" width="9" style="4"/>
    <col min="15104" max="15104" width="5.875" style="4" customWidth="1"/>
    <col min="15105" max="15105" width="5.625" style="4" customWidth="1"/>
    <col min="15106" max="15106" width="69.25" style="4" customWidth="1"/>
    <col min="15107" max="15107" width="7.375" style="4" customWidth="1"/>
    <col min="15108" max="15359" width="9" style="4"/>
    <col min="15360" max="15360" width="5.875" style="4" customWidth="1"/>
    <col min="15361" max="15361" width="5.625" style="4" customWidth="1"/>
    <col min="15362" max="15362" width="69.25" style="4" customWidth="1"/>
    <col min="15363" max="15363" width="7.375" style="4" customWidth="1"/>
    <col min="15364" max="15615" width="9" style="4"/>
    <col min="15616" max="15616" width="5.875" style="4" customWidth="1"/>
    <col min="15617" max="15617" width="5.625" style="4" customWidth="1"/>
    <col min="15618" max="15618" width="69.25" style="4" customWidth="1"/>
    <col min="15619" max="15619" width="7.375" style="4" customWidth="1"/>
    <col min="15620" max="15871" width="9" style="4"/>
    <col min="15872" max="15872" width="5.875" style="4" customWidth="1"/>
    <col min="15873" max="15873" width="5.625" style="4" customWidth="1"/>
    <col min="15874" max="15874" width="69.25" style="4" customWidth="1"/>
    <col min="15875" max="15875" width="7.375" style="4" customWidth="1"/>
    <col min="15876" max="16127" width="9" style="4"/>
    <col min="16128" max="16128" width="5.875" style="4" customWidth="1"/>
    <col min="16129" max="16129" width="5.625" style="4" customWidth="1"/>
    <col min="16130" max="16130" width="69.25" style="4" customWidth="1"/>
    <col min="16131" max="16131" width="7.375" style="4" customWidth="1"/>
    <col min="16132" max="16383" width="9" style="4"/>
    <col min="16384" max="16384" width="9" style="4" customWidth="1"/>
  </cols>
  <sheetData>
    <row r="1" spans="1:4" x14ac:dyDescent="0.35">
      <c r="A1" s="261" t="s">
        <v>332</v>
      </c>
      <c r="B1" s="261"/>
      <c r="C1" s="261"/>
      <c r="D1" s="261"/>
    </row>
    <row r="2" spans="1:4" x14ac:dyDescent="0.35">
      <c r="A2" s="5" t="s">
        <v>326</v>
      </c>
    </row>
    <row r="3" spans="1:4" x14ac:dyDescent="0.35">
      <c r="B3" s="44" t="s">
        <v>330</v>
      </c>
    </row>
    <row r="4" spans="1:4" x14ac:dyDescent="0.35">
      <c r="B4" s="209" t="s">
        <v>14</v>
      </c>
      <c r="C4" s="209" t="s">
        <v>6</v>
      </c>
      <c r="D4" s="210" t="s">
        <v>305</v>
      </c>
    </row>
    <row r="5" spans="1:4" ht="24" x14ac:dyDescent="0.55000000000000004">
      <c r="B5" s="211">
        <v>1</v>
      </c>
      <c r="C5" s="212" t="s">
        <v>309</v>
      </c>
      <c r="D5" s="213">
        <v>5</v>
      </c>
    </row>
    <row r="6" spans="1:4" ht="24" x14ac:dyDescent="0.55000000000000004">
      <c r="B6" s="211">
        <v>2</v>
      </c>
      <c r="C6" s="212" t="s">
        <v>162</v>
      </c>
      <c r="D6" s="105">
        <v>3</v>
      </c>
    </row>
    <row r="7" spans="1:4" ht="24" x14ac:dyDescent="0.55000000000000004">
      <c r="B7" s="211">
        <v>3</v>
      </c>
      <c r="C7" s="212" t="s">
        <v>307</v>
      </c>
      <c r="D7" s="214">
        <v>1</v>
      </c>
    </row>
    <row r="8" spans="1:4" ht="24" x14ac:dyDescent="0.55000000000000004">
      <c r="B8" s="211">
        <v>4</v>
      </c>
      <c r="C8" s="212" t="s">
        <v>308</v>
      </c>
      <c r="D8" s="213">
        <v>1</v>
      </c>
    </row>
    <row r="9" spans="1:4" ht="24" x14ac:dyDescent="0.55000000000000004">
      <c r="B9" s="211">
        <v>5</v>
      </c>
      <c r="C9" s="215" t="s">
        <v>197</v>
      </c>
      <c r="D9" s="216">
        <v>1</v>
      </c>
    </row>
    <row r="10" spans="1:4" ht="24" x14ac:dyDescent="0.55000000000000004">
      <c r="B10" s="211">
        <v>6</v>
      </c>
      <c r="C10" s="215" t="s">
        <v>306</v>
      </c>
      <c r="D10" s="216">
        <v>1</v>
      </c>
    </row>
    <row r="11" spans="1:4" s="143" customFormat="1" x14ac:dyDescent="0.35">
      <c r="B11" s="309" t="s">
        <v>5</v>
      </c>
      <c r="C11" s="312"/>
      <c r="D11" s="217">
        <f>SUM(D5:D10)</f>
        <v>12</v>
      </c>
    </row>
    <row r="12" spans="1:4" x14ac:dyDescent="0.35">
      <c r="B12" s="143"/>
      <c r="C12" s="143"/>
      <c r="D12" s="143"/>
    </row>
    <row r="13" spans="1:4" x14ac:dyDescent="0.35">
      <c r="B13" s="44" t="s">
        <v>310</v>
      </c>
    </row>
    <row r="14" spans="1:4" x14ac:dyDescent="0.35">
      <c r="B14" s="209" t="s">
        <v>14</v>
      </c>
      <c r="C14" s="218" t="s">
        <v>6</v>
      </c>
      <c r="D14" s="210" t="s">
        <v>305</v>
      </c>
    </row>
    <row r="15" spans="1:4" s="101" customFormat="1" x14ac:dyDescent="0.35">
      <c r="B15" s="219">
        <v>1</v>
      </c>
      <c r="C15" s="220" t="s">
        <v>359</v>
      </c>
      <c r="D15" s="221">
        <v>1</v>
      </c>
    </row>
    <row r="16" spans="1:4" s="101" customFormat="1" ht="24" x14ac:dyDescent="0.55000000000000004">
      <c r="B16" s="211">
        <v>2</v>
      </c>
      <c r="C16" s="228" t="s">
        <v>309</v>
      </c>
      <c r="D16" s="221">
        <v>1</v>
      </c>
    </row>
    <row r="17" spans="2:4" ht="24" x14ac:dyDescent="0.55000000000000004">
      <c r="B17" s="310">
        <v>3</v>
      </c>
      <c r="C17" s="222" t="s">
        <v>328</v>
      </c>
      <c r="D17" s="273">
        <v>1</v>
      </c>
    </row>
    <row r="18" spans="2:4" ht="24" x14ac:dyDescent="0.55000000000000004">
      <c r="B18" s="311"/>
      <c r="C18" s="223" t="s">
        <v>329</v>
      </c>
      <c r="D18" s="274"/>
    </row>
    <row r="19" spans="2:4" s="143" customFormat="1" x14ac:dyDescent="0.35">
      <c r="B19" s="307" t="s">
        <v>5</v>
      </c>
      <c r="C19" s="308"/>
      <c r="D19" s="217">
        <f>SUM(D15:D17)</f>
        <v>3</v>
      </c>
    </row>
    <row r="21" spans="2:4" x14ac:dyDescent="0.35">
      <c r="B21" s="44" t="s">
        <v>311</v>
      </c>
    </row>
    <row r="22" spans="2:4" x14ac:dyDescent="0.35">
      <c r="B22" s="209" t="s">
        <v>14</v>
      </c>
      <c r="C22" s="218" t="s">
        <v>6</v>
      </c>
      <c r="D22" s="210" t="s">
        <v>305</v>
      </c>
    </row>
    <row r="23" spans="2:4" s="101" customFormat="1" x14ac:dyDescent="0.35">
      <c r="B23" s="219">
        <v>1</v>
      </c>
      <c r="C23" s="220" t="s">
        <v>164</v>
      </c>
      <c r="D23" s="221">
        <v>1</v>
      </c>
    </row>
    <row r="24" spans="2:4" s="101" customFormat="1" ht="24" x14ac:dyDescent="0.55000000000000004">
      <c r="B24" s="211">
        <v>2</v>
      </c>
      <c r="C24" s="215" t="s">
        <v>179</v>
      </c>
      <c r="D24" s="221">
        <v>1</v>
      </c>
    </row>
    <row r="25" spans="2:4" ht="24" x14ac:dyDescent="0.55000000000000004">
      <c r="B25" s="224">
        <v>3</v>
      </c>
      <c r="C25" s="212" t="s">
        <v>327</v>
      </c>
      <c r="D25" s="225">
        <v>1</v>
      </c>
    </row>
    <row r="26" spans="2:4" s="143" customFormat="1" x14ac:dyDescent="0.35">
      <c r="B26" s="309" t="s">
        <v>5</v>
      </c>
      <c r="C26" s="308"/>
      <c r="D26" s="217">
        <f>SUM(D23:D25)</f>
        <v>3</v>
      </c>
    </row>
  </sheetData>
  <mergeCells count="6">
    <mergeCell ref="B19:C19"/>
    <mergeCell ref="B26:C26"/>
    <mergeCell ref="B17:B18"/>
    <mergeCell ref="D17:D18"/>
    <mergeCell ref="A1:D1"/>
    <mergeCell ref="B11:C11"/>
  </mergeCells>
  <pageMargins left="0.70866141732283472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DATA</vt:lpstr>
      <vt:lpstr>บทสรุป</vt:lpstr>
      <vt:lpstr>สรุปตาราง1-2</vt:lpstr>
      <vt:lpstr>คณะ</vt:lpstr>
      <vt:lpstr>ก่อน-หลัง</vt:lpstr>
      <vt:lpstr>ตาราง 5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2021-08-09T04:31:38Z</cp:lastPrinted>
  <dcterms:created xsi:type="dcterms:W3CDTF">2014-10-15T08:34:52Z</dcterms:created>
  <dcterms:modified xsi:type="dcterms:W3CDTF">2021-08-31T07:10:34Z</dcterms:modified>
</cp:coreProperties>
</file>