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2"/>
  </bookViews>
  <sheets>
    <sheet name="Sheet2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าราง3" sheetId="6" r:id="rId6"/>
    <sheet name="ก่อน - หลัง" sheetId="7" r:id="rId7"/>
    <sheet name="444" sheetId="8" r:id="rId8"/>
  </sheets>
  <definedNames>
    <definedName name="_xlnm._FilterDatabase" localSheetId="1" hidden="1">'คีย์'!$B$1:$B$53</definedName>
  </definedNames>
  <calcPr fullCalcOnLoad="1"/>
</workbook>
</file>

<file path=xl/sharedStrings.xml><?xml version="1.0" encoding="utf-8"?>
<sst xmlns="http://schemas.openxmlformats.org/spreadsheetml/2006/main" count="189" uniqueCount="141">
  <si>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</si>
  <si>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</si>
  <si>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</si>
  <si>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</si>
  <si>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</si>
  <si>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</si>
  <si>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</si>
  <si>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</si>
  <si>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</si>
  <si>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</si>
  <si>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</si>
  <si>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</si>
  <si>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>รับทราบข้อมูล</t>
  </si>
  <si>
    <t>คณะที่สังกัด</t>
  </si>
  <si>
    <t xml:space="preserve"> - 1 -</t>
  </si>
  <si>
    <t xml:space="preserve"> - 3 -</t>
  </si>
  <si>
    <t>รวมด้านความเหมาะสมของวิทยากรบรรยาย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</si>
  <si>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</si>
  <si>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</si>
  <si>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</si>
  <si>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</si>
  <si>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</si>
  <si>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</si>
  <si>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</si>
  <si>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</si>
  <si>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</si>
  <si>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อาจารย์ที่ปรึกษา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</si>
  <si>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</si>
  <si>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</si>
  <si>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</si>
  <si>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</si>
  <si>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ประทับเวลา</t>
  </si>
  <si>
    <t>ประเภท</t>
  </si>
  <si>
    <t>สาขาวิชา</t>
  </si>
  <si>
    <t>ท่านเคยเรียนหรืออบรมในหัวข้อ “เศรษฐศาสตร์ว่าด้วยการเป็นผู้ประกอบการทางธุรกิจ” มาแล้วหรือไม่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</si>
  <si>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</si>
  <si>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</si>
  <si>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ความเหมาะสมของสถานที่และสิ่งอำนวยความสะดวก]</t>
  </si>
  <si>
    <t xml:space="preserve"> [3. ก่อนเข้าร่วมโครงการฯ ท่านมีความรู้เกี่ยวกับ เศรษฐศาสตร์ว่าด้วยการเป็นผู้ประกอบการทางธุรกิจ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</si>
  <si>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 เศรษฐศาสตร์ว่าด้วยการเป็นผู้ประกอบการทางธุรกิจ ได้มากน้อยเพียงใด]</t>
  </si>
  <si>
    <t xml:space="preserve"> [5. ความรู้ ความสามารถ และการถ่ายทอดความรู้ของวิทยากร]</t>
  </si>
  <si>
    <t xml:space="preserve"> [6.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</si>
  <si>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</si>
  <si>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</si>
  <si>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บุคลากรสายสนับสนุน</t>
  </si>
  <si>
    <t>คณะวิศวกรรมศาสตร์</t>
  </si>
  <si>
    <t>วิศวกรรมอุตสาหการ</t>
  </si>
  <si>
    <t>ไม่เคย</t>
  </si>
  <si>
    <t>Facebook</t>
  </si>
  <si>
    <t>ศิษย์เก่า ม.นเรศวร</t>
  </si>
  <si>
    <t>วิศวกรรมไฟฟ้า</t>
  </si>
  <si>
    <t>นิสิต ป.เอก</t>
  </si>
  <si>
    <t>คณะเภสัชศาสตร์</t>
  </si>
  <si>
    <t>เภสัชศาสตร์</t>
  </si>
  <si>
    <t>Website</t>
  </si>
  <si>
    <t>บุคลากรสายวิชาการ</t>
  </si>
  <si>
    <t>เภสัชกรรมปฏิบัติ</t>
  </si>
  <si>
    <t>คณะเกษตรศาสตร์ ทรัพยากรธรรมชาติและสิ่งแวดล้อม</t>
  </si>
  <si>
    <t>สัตวศาสตร์</t>
  </si>
  <si>
    <t>เ​ภสัชศาสตร์​</t>
  </si>
  <si>
    <t>คณะพยาบาลศาสตร์</t>
  </si>
  <si>
    <t>การบริหารการพยาบาล</t>
  </si>
  <si>
    <t>facebook</t>
  </si>
  <si>
    <t>อีเมล</t>
  </si>
  <si>
    <t>facebook บัณฑิตวิทยาลัย</t>
  </si>
  <si>
    <t xml:space="preserve">ผลการประเมินโครงการส่งเสริมการเรียนรู้ระดับบัณฑิตศึกษา มหาวิทยาลัยนเรศวร 
</t>
  </si>
  <si>
    <t>(กิจกรรมเศรษฐศาสตร์ว่าด้วยการเป็นผู้ประกอบการทางธุรกิจ)</t>
  </si>
  <si>
    <t>จากการจัดโครงการส่งเสริมการเรียนรู้ระดับบัณฑิตศึกษา มหาวิทยาลัยนเรศวร (กิจกรรมเศรษฐศาสตร์</t>
  </si>
  <si>
    <t>ศิษย์เก่ามหาวิทยาลัยนเรศวร</t>
  </si>
  <si>
    <t>- 2 -</t>
  </si>
  <si>
    <t>คณะ/สาขาวิชา</t>
  </si>
  <si>
    <t>สาขาวิชาเภสัชศาสตร์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</si>
  <si>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</si>
  <si>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</si>
  <si>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สาขาวิชาสัตวศาสตร์</t>
  </si>
  <si>
    <t>สาขาวิชาเภสัชกรรมปฏิบัติ</t>
  </si>
  <si>
    <t>สาขาวิชาการบริหารการพยาบาล</t>
  </si>
  <si>
    <t>สาขาวิชาวิศวกรรมอุตสาหการ</t>
  </si>
  <si>
    <t>สาขาวิชาวิศวกรรมไฟฟ้า</t>
  </si>
  <si>
    <t xml:space="preserve">     จากตาราง 2 พบว่า ผู้ตอบแบบสอบถามส่วนใหญ่สังกัดคณะเภสัชศาสตร์ มากที่สุด </t>
  </si>
  <si>
    <t xml:space="preserve">          คิดเป็นร้อยละ 37.50 รองลงมาได้แก่ คณะพยาบาลศาสตร์ และคณะวิศวกรรมศาสตร์ คิดเป็นร้อยละ 25.00</t>
  </si>
  <si>
    <t xml:space="preserve">          สาขาวิชาการบริหารการพยาบาล มากที่สุด คิดเป็นร้อยละ 25.00 รองลงมาได้แก่ สาขาวิชาสัตวศาสตร์</t>
  </si>
  <si>
    <t xml:space="preserve">          สาขาวิชาเภสัชกรรมปฏิบัติ สาขาวิชาวิศวกรรมอุตสาหการ และสาขาวิชาวิศวกรรมไฟฟ้า คิดเป็นร้อยละ 12.50</t>
  </si>
  <si>
    <t>Facebook บัณฑิตวิทยาลัย</t>
  </si>
  <si>
    <t xml:space="preserve">    1.2 ความเหมาะสมของสถานที่และสิ่งอำนวยความสะดวก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</si>
  <si>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</si>
  <si>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</si>
  <si>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</si>
  <si>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>ว่าด้วยการเป็นผู้ประกอบการทางธุรกิจ อยู่ในระดับใด</t>
  </si>
  <si>
    <t xml:space="preserve">ที่จัดในโครงการฯ ภาพรวม อยู่ในระดับมาก (ค่าเฉลี่ย 3.75) และหลังเข้ารับการอบรมค่าเฉลี่ยความรู้ </t>
  </si>
  <si>
    <t xml:space="preserve">ความเข้าใจสูงขึ้น อยู่ในระดับมาก (ค่าเฉลี่ย 4.25) </t>
  </si>
  <si>
    <t xml:space="preserve">ผลการประเมินโครงการส่งเสริมการเรียนรู้ระดับบัณฑิตศึกษา มหาวิทยาลัยนเรศวร </t>
  </si>
  <si>
    <t xml:space="preserve">     เมื่อพิจารณารายสาขาวิชา พบว่า ผู้ตอบแบบสอบถามส่วนใหญ่สังกัดสาขาวิชาเภสัชศาสตร์</t>
  </si>
  <si>
    <t xml:space="preserve">(ค่าเฉลี่ย 4.25) </t>
  </si>
  <si>
    <t xml:space="preserve">ผู้ตอบแบบประเมินส่วนใหญ่ได้รับข้อมูลการจัดโครงการฯ จากทาง Facebook บัณฑิตวิทยาลัย </t>
  </si>
  <si>
    <t>วันที่ 16 มกราคม 2566</t>
  </si>
  <si>
    <t>นิสิต ป.โท</t>
  </si>
  <si>
    <t>เพื่อน​แนะนำ</t>
  </si>
  <si>
    <t>_</t>
  </si>
  <si>
    <t xml:space="preserve">Lab grown meat </t>
  </si>
  <si>
    <t>E-Commerece</t>
  </si>
  <si>
    <t>เคย</t>
  </si>
  <si>
    <t>Presentation slides should be in English</t>
  </si>
  <si>
    <t xml:space="preserve">Entrepreneurship </t>
  </si>
  <si>
    <t>นิสิตระดับปริญญาโท</t>
  </si>
  <si>
    <t>เพื่อน</t>
  </si>
  <si>
    <t>10 คน ผู้ตอบแบบประเมิน จำนวน 4 คน คิดเป็นร้อยละ 40.00 โดยมีรายละเอียดดังนี้</t>
  </si>
  <si>
    <t xml:space="preserve">ว่าด้วยการเป็นผู้ประกอบการทางธุรกิจ) วันที่ 16 มกราคม 2566 ผู้เข้าร่วมโครงการมีจำนวนทั้งสิ้น </t>
  </si>
  <si>
    <t>ประเมินส่วนใหญ่เป็นนิสิตระดับปริญญาโท คิดเป็นร้อยละ 75.00 รองลงมาได้แก่ ศิษย์เก่ามหาวิทยาลัยนเรศวร</t>
  </si>
  <si>
    <t>คิดเป็นร้อยละ 25.00</t>
  </si>
  <si>
    <r>
      <rPr>
        <b/>
        <u val="single"/>
        <sz val="16"/>
        <rFont val="TH SarabunPSK"/>
        <family val="2"/>
      </rPr>
      <t>ตาราง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</si>
  <si>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 xml:space="preserve"> - 2 -</t>
  </si>
  <si>
    <t xml:space="preserve">จากตาราง 2 พบว่า ผู้ตอบแบบประเมินส่วนใหญ่ได้รับข้อมูลการจัดโครงการฯ </t>
  </si>
  <si>
    <t>จากทาง Facebook บัณฑิตวิทยาลัย Website บัณฑิตวิทยาลัย คณะที่สังกัด และเพื่อน</t>
  </si>
  <si>
    <t>N = 4</t>
  </si>
  <si>
    <t xml:space="preserve">    1.1 ความเหมาะสมของวันจัดกิจกรรมฯ (วันที่ 16 มกราคม 2566)</t>
  </si>
  <si>
    <t xml:space="preserve">ข้อที่มีค่าเฉลี่ยสูงที่สุด คือ ความเหมาะสมของวันจัดกิจกรรมฯ (วันที่ 16 มกราคม 2566) (ค่าเฉลี่ย 4.75) รองลงมาได้แก่ </t>
  </si>
  <si>
    <t>ความเหมาะสมของสถานที่และสิ่งอำนวยความสะดวก (ค่าเฉลี่ย 4.50) และความเหมาะสมของเอกสารประกอบกิจกรรม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</si>
  <si>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</si>
  <si>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</si>
  <si>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-4-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</si>
  <si>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ความเข้าใจเกี่ยวกับกิจกรรมในกิจกรรมฯ (N = 4)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</si>
  <si>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</si>
  <si>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4.1 ก่อนเข้าร่วมโครงการฯ ท่านมีความรู้เกี่ยวกับเศรษฐศาสตร์</t>
  </si>
  <si>
    <t>4.2 หลังเข้าร่วมโครงการฯ ท่านมีความรู้เกี่ยวกับเศรษฐศาสตร์</t>
  </si>
  <si>
    <t>อยู่ในระดับมากที่สุด (ค่าเฉลี่ย 4.75) เมื่อพิจารณารายด้าน พบว่า ด้านที่มีค่าเฉลี่ยสูงที่สุด คือ ด้านกระบวนการขั้นตอนการ</t>
  </si>
  <si>
    <t xml:space="preserve">ให้บริการ (ค่าเฉลี่ย 4.63) รองลงมาได้แก่ ด้านความเหมาะสมของวิทยากรบรรยาย (ค่าเฉลี่ย 4.25) เมื่อพิจารณารายข้อ พบว่า </t>
  </si>
  <si>
    <t>ผู้ตอบแบบประเมินส่วนใหญ่ประเมินส่วนใหญ่เป็นนิสิตระดับปริญญาโท คิดเป็นร้อยละ 75.00</t>
  </si>
  <si>
    <t>รองลงมาได้แก่ ศิษย์เก่ามหาวิทยาลัยนเรศวร คิดเป็นร้อยละ 25.00</t>
  </si>
  <si>
    <t>Website บัณฑิตวิทยาลัย คณะที่สังกัด และเพื่อน คิดเป็นร้อยละ 25.00</t>
  </si>
  <si>
    <t xml:space="preserve">ผู้ตอบแบบประเมินมีความคิดเห็นโดยรวมอยู่ในระดับมากที่สุด (ค่าเฉลี่ย 4.75) เมื่อพิจารณารายด้าน </t>
  </si>
  <si>
    <t xml:space="preserve">พบว่า ด้านที่มีค่าเฉลี่ยสูงที่สุด คือ ด้านกระบวนการขั้นตอนการให้บริการ (ค่าเฉลี่ย 4.63) รองลงมาได้แก่ </t>
  </si>
  <si>
    <t xml:space="preserve">คือ ความเหมาะสมของวันจัดกิจกรรมฯ (วันที่ 16 มกราคม 2566) (ค่าเฉลี่ย 4.75) รองลงมาได้แก่ </t>
  </si>
  <si>
    <t xml:space="preserve">ด้านความเหมาะสมของวิทยากรบรรยาย (ค่าเฉลี่ย 4.25) เมื่อพิจารณารายข้อ พบว่า ข้อที่มีค่าเฉลี่ยสูงที่สุด </t>
  </si>
  <si>
    <t>ความเหมาะสมของสถานที่และสิ่งอำนวยความสะดวก (ค่าเฉลี่ย 4.50) และความเหมาะสมของเอกสาร</t>
  </si>
  <si>
    <t xml:space="preserve">ประกอบกิจกรรม (ค่าเฉลี่ย 4.25) </t>
  </si>
  <si>
    <t xml:space="preserve">จากการจัดโครงการส่งเสริมการเรียนรู้ระดับบัณฑิตศึกษา มหาวิทยาลัยนเรศวร (กิจกรรมเศรษฐศาสตร์ </t>
  </si>
  <si>
    <t>ว่าด้วยการเป็นผู้ประกอบการทางธุรกิจ) โดยมีวัตถุประสงค์ เพื่อให้ผู้เข้ารับการอบรมได้รับความรู้และมีความเข้าใจ</t>
  </si>
  <si>
    <t xml:space="preserve">ในการทำงานของระบบเศรษฐกิจภาคธุรกิจและนำไปใช้ในการปรับเปลี่ยนราคาและปริมาณดุลยภาพในตลาด         </t>
  </si>
  <si>
    <t>และมีผู้ตอบแบบประเมิน จำนวน 4 คน คิดเป็นร้อยละ 40.00</t>
  </si>
  <si>
    <t xml:space="preserve">และบทบาทของรัฐบาลที่มีผลต่อผู้ประกอบการธุรกิจ พบว่า มีผู้เข้าร่วมโครงการจำนวนทั้งสิ้น 10 คน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</si>
</sst>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ahom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4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2" fillId="0" borderId="15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4" fillId="13" borderId="0" xfId="0" applyFont="1" applyFill="1" applyAlignment="1">
      <alignment horizontal="center"/>
    </xf>
    <xf numFmtId="0" fontId="64" fillId="12" borderId="0" xfId="0" applyFont="1" applyFill="1" applyAlignment="1">
      <alignment horizontal="center"/>
    </xf>
    <xf numFmtId="0" fontId="64" fillId="3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4" fillId="9" borderId="0" xfId="0" applyFont="1" applyFill="1" applyAlignment="1">
      <alignment horizontal="center"/>
    </xf>
    <xf numFmtId="0" fontId="64" fillId="8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4" fillId="11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9" borderId="0" xfId="0" applyFont="1" applyFill="1" applyAlignment="1">
      <alignment/>
    </xf>
    <xf numFmtId="0" fontId="65" fillId="8" borderId="0" xfId="0" applyFont="1" applyFill="1" applyAlignment="1">
      <alignment/>
    </xf>
    <xf numFmtId="0" fontId="65" fillId="13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vertical="top"/>
    </xf>
    <xf numFmtId="0" fontId="65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64" fillId="18" borderId="0" xfId="0" applyNumberFormat="1" applyFont="1" applyFill="1" applyAlignment="1">
      <alignment horizontal="center"/>
    </xf>
    <xf numFmtId="2" fontId="66" fillId="11" borderId="0" xfId="0" applyNumberFormat="1" applyFont="1" applyFill="1" applyBorder="1" applyAlignment="1">
      <alignment horizontal="center" wrapText="1"/>
    </xf>
    <xf numFmtId="2" fontId="64" fillId="11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" fontId="66" fillId="9" borderId="0" xfId="0" applyNumberFormat="1" applyFont="1" applyFill="1" applyBorder="1" applyAlignment="1">
      <alignment wrapText="1"/>
    </xf>
    <xf numFmtId="0" fontId="65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5" fillId="9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4" fillId="0" borderId="27" xfId="0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7" fillId="0" borderId="0" xfId="0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 wrapText="1"/>
    </xf>
    <xf numFmtId="0" fontId="65" fillId="11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4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14" xfId="0" applyFont="1" applyBorder="1" applyAlignment="1">
      <alignment/>
    </xf>
    <xf numFmtId="0" fontId="71" fillId="0" borderId="14" xfId="0" applyFont="1" applyFill="1" applyBorder="1" applyAlignment="1">
      <alignment horizontal="center"/>
    </xf>
    <xf numFmtId="2" fontId="71" fillId="0" borderId="14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29" xfId="0" applyFont="1" applyBorder="1" applyAlignment="1">
      <alignment horizontal="left"/>
    </xf>
    <xf numFmtId="0" fontId="72" fillId="0" borderId="30" xfId="0" applyFont="1" applyBorder="1" applyAlignment="1">
      <alignment horizontal="left"/>
    </xf>
    <xf numFmtId="0" fontId="71" fillId="0" borderId="31" xfId="0" applyFont="1" applyFill="1" applyBorder="1" applyAlignment="1">
      <alignment horizontal="center"/>
    </xf>
    <xf numFmtId="1" fontId="72" fillId="0" borderId="13" xfId="0" applyNumberFormat="1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0" fontId="72" fillId="0" borderId="29" xfId="0" applyFont="1" applyBorder="1" applyAlignment="1">
      <alignment/>
    </xf>
    <xf numFmtId="0" fontId="72" fillId="0" borderId="30" xfId="0" applyFont="1" applyBorder="1" applyAlignment="1">
      <alignment/>
    </xf>
    <xf numFmtId="0" fontId="72" fillId="0" borderId="31" xfId="0" applyFont="1" applyBorder="1" applyAlignment="1">
      <alignment/>
    </xf>
    <xf numFmtId="1" fontId="6" fillId="0" borderId="2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3" fillId="0" borderId="0" xfId="0" applyFont="1" applyAlignment="1">
      <alignment/>
    </xf>
    <xf numFmtId="212" fontId="73" fillId="0" borderId="0" xfId="0" applyNumberFormat="1" applyFont="1" applyAlignment="1">
      <alignment/>
    </xf>
    <xf numFmtId="0" fontId="73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4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C25" sqref="C25"/>
    </sheetView>
  </sheetViews>
  <sheetFormatPr defaultColWidth="12.57421875" defaultRowHeight="15.75" customHeight="1"/>
  <cols>
    <col min="1" max="18" width="18.8515625" style="33" customWidth="1"/>
    <col min="19" max="16384" width="12.57421875" style="33" customWidth="1"/>
  </cols>
  <sheetData>
    <row r="1" spans="1:12" ht="12.75">
      <c r="A1" s="152" t="s">
        <v>31</v>
      </c>
      <c r="B1" s="152" t="s">
        <v>32</v>
      </c>
      <c r="C1" s="152" t="s">
        <v>34</v>
      </c>
      <c r="D1" s="152" t="s">
        <v>35</v>
      </c>
      <c r="E1" s="152" t="s">
        <v>36</v>
      </c>
      <c r="F1" s="152" t="s">
        <v>37</v>
      </c>
      <c r="G1" s="152" t="s">
        <v>38</v>
      </c>
      <c r="H1" s="152" t="s">
        <v>39</v>
      </c>
      <c r="I1" s="152" t="s">
        <v>40</v>
      </c>
      <c r="J1" s="152" t="s">
        <v>41</v>
      </c>
      <c r="K1" s="152" t="s">
        <v>42</v>
      </c>
      <c r="L1" s="152" t="s">
        <v>43</v>
      </c>
    </row>
    <row r="2" spans="1:10" ht="12.75">
      <c r="A2" s="153">
        <v>44953.47681771991</v>
      </c>
      <c r="B2" s="154" t="s">
        <v>49</v>
      </c>
      <c r="C2" s="154" t="s">
        <v>47</v>
      </c>
      <c r="D2" s="154" t="s">
        <v>48</v>
      </c>
      <c r="E2" s="154">
        <v>5</v>
      </c>
      <c r="F2" s="154">
        <v>5</v>
      </c>
      <c r="G2" s="154">
        <v>5</v>
      </c>
      <c r="H2" s="154">
        <v>5</v>
      </c>
      <c r="I2" s="154">
        <v>5</v>
      </c>
      <c r="J2" s="154">
        <v>5</v>
      </c>
    </row>
    <row r="3" spans="1:12" ht="12.75">
      <c r="A3" s="153">
        <v>44953.51505472222</v>
      </c>
      <c r="B3" s="154" t="s">
        <v>96</v>
      </c>
      <c r="C3" s="154" t="s">
        <v>47</v>
      </c>
      <c r="D3" s="154" t="s">
        <v>97</v>
      </c>
      <c r="E3" s="154">
        <v>5</v>
      </c>
      <c r="F3" s="154">
        <v>5</v>
      </c>
      <c r="G3" s="154">
        <v>3</v>
      </c>
      <c r="H3" s="154">
        <v>5</v>
      </c>
      <c r="I3" s="154">
        <v>5</v>
      </c>
      <c r="J3" s="154">
        <v>5</v>
      </c>
      <c r="K3" s="154" t="s">
        <v>98</v>
      </c>
      <c r="L3" s="154" t="s">
        <v>99</v>
      </c>
    </row>
    <row r="4" spans="1:12" ht="12.75">
      <c r="A4" s="153">
        <v>44953.977855115736</v>
      </c>
      <c r="B4" s="154" t="s">
        <v>96</v>
      </c>
      <c r="C4" s="154" t="s">
        <v>47</v>
      </c>
      <c r="D4" s="154" t="s">
        <v>13</v>
      </c>
      <c r="E4" s="154">
        <v>5</v>
      </c>
      <c r="F4" s="154">
        <v>4</v>
      </c>
      <c r="G4" s="154">
        <v>4</v>
      </c>
      <c r="H4" s="154">
        <v>3</v>
      </c>
      <c r="I4" s="154">
        <v>5</v>
      </c>
      <c r="J4" s="154">
        <v>5</v>
      </c>
      <c r="L4" s="154" t="s">
        <v>100</v>
      </c>
    </row>
    <row r="5" spans="1:12" ht="12.75">
      <c r="A5" s="153">
        <v>44954.517853854166</v>
      </c>
      <c r="B5" s="154" t="s">
        <v>96</v>
      </c>
      <c r="C5" s="154" t="s">
        <v>101</v>
      </c>
      <c r="D5" s="154" t="s">
        <v>54</v>
      </c>
      <c r="E5" s="154">
        <v>4</v>
      </c>
      <c r="F5" s="154">
        <v>4</v>
      </c>
      <c r="G5" s="154">
        <v>3</v>
      </c>
      <c r="H5" s="154">
        <v>4</v>
      </c>
      <c r="I5" s="154">
        <v>5</v>
      </c>
      <c r="J5" s="154">
        <v>4</v>
      </c>
      <c r="K5" s="154" t="s">
        <v>102</v>
      </c>
      <c r="L5" s="154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7"/>
  <sheetViews>
    <sheetView zoomScale="110" zoomScaleNormal="110" zoomScalePageLayoutView="0" workbookViewId="0" topLeftCell="A1">
      <selection activeCell="B5" sqref="B5"/>
    </sheetView>
  </sheetViews>
  <sheetFormatPr defaultColWidth="8.7109375" defaultRowHeight="12.75"/>
  <cols>
    <col min="1" max="1" width="7.00390625" style="60" customWidth="1"/>
    <col min="2" max="2" width="29.28125" style="60" bestFit="1" customWidth="1"/>
    <col min="3" max="4" width="29.28125" style="60" hidden="1" customWidth="1"/>
    <col min="5" max="6" width="10.8515625" style="60" bestFit="1" customWidth="1"/>
    <col min="7" max="8" width="9.00390625" style="60" customWidth="1"/>
    <col min="9" max="14" width="5.00390625" style="60" customWidth="1"/>
    <col min="15" max="15" width="8.140625" style="65" bestFit="1" customWidth="1"/>
    <col min="16" max="16384" width="8.7109375" style="65" customWidth="1"/>
  </cols>
  <sheetData>
    <row r="1" spans="1:14" s="55" customFormat="1" ht="18.75">
      <c r="A1" s="51" t="s">
        <v>0</v>
      </c>
      <c r="B1" s="52" t="s">
        <v>18</v>
      </c>
      <c r="C1" s="52" t="s">
        <v>10</v>
      </c>
      <c r="D1" s="52" t="s">
        <v>33</v>
      </c>
      <c r="E1" s="53" t="s">
        <v>62</v>
      </c>
      <c r="F1" s="53" t="s">
        <v>19</v>
      </c>
      <c r="G1" s="53" t="s">
        <v>10</v>
      </c>
      <c r="H1" s="165" t="s">
        <v>105</v>
      </c>
      <c r="I1" s="54"/>
      <c r="J1" s="54"/>
      <c r="K1" s="54"/>
      <c r="L1" s="54"/>
      <c r="M1" s="54"/>
      <c r="N1" s="54"/>
    </row>
    <row r="2" spans="1:14" s="55" customFormat="1" ht="18.75">
      <c r="A2" s="51"/>
      <c r="B2" s="52"/>
      <c r="C2" s="52"/>
      <c r="D2" s="52"/>
      <c r="E2" s="53" t="s">
        <v>20</v>
      </c>
      <c r="F2" s="53" t="s">
        <v>20</v>
      </c>
      <c r="G2" s="53" t="s">
        <v>21</v>
      </c>
      <c r="H2" s="165"/>
      <c r="I2" s="56">
        <v>1</v>
      </c>
      <c r="J2" s="56">
        <v>2</v>
      </c>
      <c r="K2" s="57">
        <v>5</v>
      </c>
      <c r="L2" s="57">
        <v>6</v>
      </c>
      <c r="M2" s="51">
        <v>3</v>
      </c>
      <c r="N2" s="51">
        <v>4</v>
      </c>
    </row>
    <row r="3" spans="1:15" ht="18.75">
      <c r="A3" s="60">
        <v>1</v>
      </c>
      <c r="B3" s="61" t="s">
        <v>49</v>
      </c>
      <c r="C3" s="61" t="s">
        <v>45</v>
      </c>
      <c r="D3" s="61" t="s">
        <v>46</v>
      </c>
      <c r="E3" s="60">
        <v>1</v>
      </c>
      <c r="F3" s="60">
        <v>0</v>
      </c>
      <c r="G3" s="60">
        <v>0</v>
      </c>
      <c r="H3" s="60">
        <v>0</v>
      </c>
      <c r="I3" s="62">
        <v>5</v>
      </c>
      <c r="J3" s="62">
        <v>5</v>
      </c>
      <c r="K3" s="63">
        <v>5</v>
      </c>
      <c r="L3" s="63">
        <v>5</v>
      </c>
      <c r="M3" s="64">
        <v>5</v>
      </c>
      <c r="N3" s="64">
        <v>5</v>
      </c>
      <c r="O3" s="55"/>
    </row>
    <row r="4" spans="1:15" s="67" customFormat="1" ht="18.75">
      <c r="A4" s="66">
        <v>2</v>
      </c>
      <c r="B4" s="61" t="s">
        <v>104</v>
      </c>
      <c r="C4" s="61" t="s">
        <v>45</v>
      </c>
      <c r="D4" s="61" t="s">
        <v>50</v>
      </c>
      <c r="E4" s="60">
        <v>0</v>
      </c>
      <c r="F4" s="60">
        <v>0</v>
      </c>
      <c r="G4" s="60">
        <v>0</v>
      </c>
      <c r="H4" s="60">
        <v>1</v>
      </c>
      <c r="I4" s="62">
        <v>5</v>
      </c>
      <c r="J4" s="62">
        <v>5</v>
      </c>
      <c r="K4" s="63">
        <v>5</v>
      </c>
      <c r="L4" s="63">
        <v>5</v>
      </c>
      <c r="M4" s="64">
        <v>3</v>
      </c>
      <c r="N4" s="64">
        <v>5</v>
      </c>
      <c r="O4" s="55"/>
    </row>
    <row r="5" spans="1:15" ht="18.75">
      <c r="A5" s="60">
        <v>3</v>
      </c>
      <c r="B5" s="61" t="s">
        <v>104</v>
      </c>
      <c r="C5" s="61" t="s">
        <v>52</v>
      </c>
      <c r="D5" s="61" t="s">
        <v>53</v>
      </c>
      <c r="E5" s="60">
        <v>0</v>
      </c>
      <c r="F5" s="60">
        <v>0</v>
      </c>
      <c r="G5" s="60">
        <v>1</v>
      </c>
      <c r="H5" s="60">
        <v>0</v>
      </c>
      <c r="I5" s="62">
        <v>5</v>
      </c>
      <c r="J5" s="62">
        <v>4</v>
      </c>
      <c r="K5" s="63">
        <v>5</v>
      </c>
      <c r="L5" s="63">
        <v>5</v>
      </c>
      <c r="M5" s="64">
        <v>4</v>
      </c>
      <c r="N5" s="64">
        <v>3</v>
      </c>
      <c r="O5" s="55"/>
    </row>
    <row r="6" spans="1:15" ht="18.75">
      <c r="A6" s="66">
        <v>4</v>
      </c>
      <c r="B6" s="61" t="s">
        <v>104</v>
      </c>
      <c r="C6" s="61" t="s">
        <v>52</v>
      </c>
      <c r="D6" s="61" t="s">
        <v>56</v>
      </c>
      <c r="E6" s="60">
        <v>0</v>
      </c>
      <c r="F6" s="60">
        <v>1</v>
      </c>
      <c r="G6" s="60">
        <v>0</v>
      </c>
      <c r="H6" s="60">
        <v>0</v>
      </c>
      <c r="I6" s="62">
        <v>4</v>
      </c>
      <c r="J6" s="62">
        <v>4</v>
      </c>
      <c r="K6" s="63">
        <v>5</v>
      </c>
      <c r="L6" s="63">
        <v>4</v>
      </c>
      <c r="M6" s="64">
        <v>3</v>
      </c>
      <c r="N6" s="64">
        <v>4</v>
      </c>
      <c r="O6" s="55"/>
    </row>
    <row r="7" spans="2:15" ht="18.75">
      <c r="B7" s="68"/>
      <c r="C7" s="68"/>
      <c r="D7" s="68"/>
      <c r="E7" s="69">
        <f>COUNTIF(E3:E6,1)</f>
        <v>1</v>
      </c>
      <c r="F7" s="69">
        <f>COUNTIF(F3:F6,1)</f>
        <v>1</v>
      </c>
      <c r="G7" s="69">
        <f>COUNTIF(G3:G6,1)</f>
        <v>1</v>
      </c>
      <c r="H7" s="69">
        <f>COUNTIF(H3:H6,1)</f>
        <v>1</v>
      </c>
      <c r="I7" s="70">
        <f aca="true" t="shared" si="0" ref="I7:N7">AVERAGE(I3:I6)</f>
        <v>4.75</v>
      </c>
      <c r="J7" s="70">
        <f t="shared" si="0"/>
        <v>4.5</v>
      </c>
      <c r="K7" s="70">
        <f t="shared" si="0"/>
        <v>5</v>
      </c>
      <c r="L7" s="70">
        <f t="shared" si="0"/>
        <v>4.75</v>
      </c>
      <c r="M7" s="70">
        <f t="shared" si="0"/>
        <v>3.75</v>
      </c>
      <c r="N7" s="70">
        <f t="shared" si="0"/>
        <v>4.25</v>
      </c>
      <c r="O7" s="70">
        <f>AVERAGE(I3:L6)</f>
        <v>4.75</v>
      </c>
    </row>
    <row r="8" spans="2:15" ht="23.25" customHeight="1">
      <c r="B8" s="68"/>
      <c r="C8" s="68"/>
      <c r="D8" s="68"/>
      <c r="E8" s="71">
        <f aca="true" t="shared" si="1" ref="E8:N8">STDEV(E3:E6)</f>
        <v>0.5</v>
      </c>
      <c r="F8" s="71">
        <f t="shared" si="1"/>
        <v>0.5</v>
      </c>
      <c r="G8" s="71">
        <f t="shared" si="1"/>
        <v>0.5</v>
      </c>
      <c r="H8" s="71">
        <f t="shared" si="1"/>
        <v>0.5</v>
      </c>
      <c r="I8" s="72">
        <f t="shared" si="1"/>
        <v>0.5</v>
      </c>
      <c r="J8" s="72">
        <f t="shared" si="1"/>
        <v>0.5773502691896257</v>
      </c>
      <c r="K8" s="72">
        <f t="shared" si="1"/>
        <v>0</v>
      </c>
      <c r="L8" s="72">
        <f t="shared" si="1"/>
        <v>0.5</v>
      </c>
      <c r="M8" s="72">
        <f t="shared" si="1"/>
        <v>0.9574271077563381</v>
      </c>
      <c r="N8" s="72">
        <f t="shared" si="1"/>
        <v>0.9574271077563381</v>
      </c>
      <c r="O8" s="72">
        <f>STDEV(I3:L6)</f>
        <v>0.4472135954999579</v>
      </c>
    </row>
    <row r="9" spans="2:20" ht="18.75">
      <c r="B9" s="73"/>
      <c r="C9" s="73"/>
      <c r="D9" s="73"/>
      <c r="E9" s="73"/>
      <c r="F9" s="73"/>
      <c r="G9" s="73"/>
      <c r="H9" s="73"/>
      <c r="I9" s="73"/>
      <c r="J9" s="74">
        <f>STDEV(I3:J6)</f>
        <v>0.5175491695067657</v>
      </c>
      <c r="K9" s="73"/>
      <c r="L9" s="74">
        <f>STDEV(K3:L6)</f>
        <v>0.3535533905932738</v>
      </c>
      <c r="M9" s="74">
        <f>STDEV(M3:M6)</f>
        <v>0.9574271077563381</v>
      </c>
      <c r="N9" s="74">
        <f>STDEV(N3:N6)</f>
        <v>0.9574271077563381</v>
      </c>
      <c r="O9" s="75"/>
      <c r="P9" s="73"/>
      <c r="Q9" s="73"/>
      <c r="R9" s="73"/>
      <c r="S9" s="73"/>
      <c r="T9" s="73"/>
    </row>
    <row r="10" spans="2:15" ht="18.75">
      <c r="B10" s="113" t="s">
        <v>18</v>
      </c>
      <c r="C10" s="113"/>
      <c r="D10" s="113"/>
      <c r="E10" s="73"/>
      <c r="F10" s="73"/>
      <c r="G10" s="73"/>
      <c r="H10" s="73"/>
      <c r="I10" s="73"/>
      <c r="J10" s="76">
        <f>AVERAGE(I3:J6)</f>
        <v>4.625</v>
      </c>
      <c r="K10" s="73"/>
      <c r="L10" s="76">
        <f>AVERAGE(K3:L6)</f>
        <v>4.875</v>
      </c>
      <c r="M10" s="76">
        <f>AVERAGE(M3:M6)</f>
        <v>3.75</v>
      </c>
      <c r="N10" s="76">
        <f>AVERAGE(N3:N6)</f>
        <v>4.25</v>
      </c>
      <c r="O10" s="75"/>
    </row>
    <row r="11" spans="2:15" ht="18.75">
      <c r="B11" s="61" t="s">
        <v>44</v>
      </c>
      <c r="C11" s="110">
        <f>COUNTIF(B1:B8,"บุคลากรสายสนับสนุน")</f>
        <v>0</v>
      </c>
      <c r="D11" s="77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15" ht="18.75">
      <c r="B12" s="61" t="s">
        <v>49</v>
      </c>
      <c r="C12" s="110">
        <f>COUNTIF(B1:B9,"ศิษย์เก่า ม.นเรศวร")</f>
        <v>1</v>
      </c>
      <c r="D12" s="77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15" ht="18.75">
      <c r="B13" s="61" t="s">
        <v>51</v>
      </c>
      <c r="C13" s="110">
        <f>COUNTIF(B2:B10,"นิสิต ป.เอก")</f>
        <v>0</v>
      </c>
      <c r="D13" s="77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15" ht="18.75">
      <c r="B14" s="61" t="s">
        <v>55</v>
      </c>
      <c r="C14" s="110">
        <f>COUNTIF(B3:B6,"บุคลากรสายวิชาการ")</f>
        <v>0</v>
      </c>
      <c r="D14" s="77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8" ht="18.75">
      <c r="B15" s="54" t="s">
        <v>3</v>
      </c>
      <c r="C15" s="54">
        <f>SUM(C11:C14)</f>
        <v>1</v>
      </c>
      <c r="D15" s="54"/>
      <c r="E15" s="73"/>
      <c r="F15" s="73"/>
      <c r="G15" s="73"/>
      <c r="H15" s="73"/>
    </row>
    <row r="16" spans="5:8" ht="18.75">
      <c r="E16" s="73"/>
      <c r="F16" s="73"/>
      <c r="G16" s="73"/>
      <c r="H16" s="73"/>
    </row>
    <row r="17" spans="2:8" ht="18.75">
      <c r="B17" s="59" t="s">
        <v>10</v>
      </c>
      <c r="C17" s="111"/>
      <c r="D17" s="59"/>
      <c r="E17" s="73"/>
      <c r="F17" s="73"/>
      <c r="G17" s="73"/>
      <c r="H17" s="73"/>
    </row>
    <row r="18" spans="2:8" ht="24.75" customHeight="1">
      <c r="B18" s="68" t="s">
        <v>57</v>
      </c>
      <c r="C18" s="110">
        <f>COUNTIF(C3:C6,"คณะเกษตรศาสตร์ ทรัพยากรธรรมชาติและสิ่งแวดล้อม")</f>
        <v>0</v>
      </c>
      <c r="D18" s="68"/>
      <c r="E18" s="73"/>
      <c r="F18" s="73"/>
      <c r="G18" s="73"/>
      <c r="H18" s="73"/>
    </row>
    <row r="19" spans="2:8" ht="18.75">
      <c r="B19" s="68" t="s">
        <v>52</v>
      </c>
      <c r="C19" s="110">
        <f>COUNTIF(C2:C7,"คณะเภสัชศาสตร์")</f>
        <v>2</v>
      </c>
      <c r="D19" s="68"/>
      <c r="E19" s="73"/>
      <c r="F19" s="73"/>
      <c r="G19" s="73"/>
      <c r="H19" s="79"/>
    </row>
    <row r="20" spans="2:8" ht="18.75">
      <c r="B20" s="80" t="s">
        <v>60</v>
      </c>
      <c r="C20" s="110">
        <f>COUNTIF(C2:C8,"คณะพยาบาลศาสตร์")</f>
        <v>0</v>
      </c>
      <c r="D20" s="80"/>
      <c r="E20" s="73"/>
      <c r="F20" s="73"/>
      <c r="G20" s="73"/>
      <c r="H20" s="79"/>
    </row>
    <row r="21" spans="2:8" ht="18.75">
      <c r="B21" s="80" t="s">
        <v>45</v>
      </c>
      <c r="C21" s="110">
        <f>COUNTIF(C2:C9,"คณะวิศวกรรมศาสตร์")</f>
        <v>2</v>
      </c>
      <c r="D21" s="80"/>
      <c r="E21" s="73"/>
      <c r="F21" s="73"/>
      <c r="G21" s="73"/>
      <c r="H21" s="79"/>
    </row>
    <row r="22" spans="2:8" ht="18.75">
      <c r="B22" s="81" t="s">
        <v>3</v>
      </c>
      <c r="C22" s="81">
        <f>SUM(C18:C21)</f>
        <v>4</v>
      </c>
      <c r="D22" s="81"/>
      <c r="E22" s="73"/>
      <c r="F22" s="73"/>
      <c r="G22" s="73"/>
      <c r="H22" s="79"/>
    </row>
    <row r="23" spans="5:8" ht="18.75">
      <c r="E23" s="73"/>
      <c r="F23" s="73"/>
      <c r="G23" s="73"/>
      <c r="H23" s="73"/>
    </row>
    <row r="24" spans="2:8" ht="18.75">
      <c r="B24" s="58" t="s">
        <v>33</v>
      </c>
      <c r="C24" s="112"/>
      <c r="D24" s="58"/>
      <c r="E24" s="73"/>
      <c r="F24" s="73"/>
      <c r="G24" s="73"/>
      <c r="H24" s="73"/>
    </row>
    <row r="25" spans="2:8" ht="24.75" customHeight="1">
      <c r="B25" s="68" t="s">
        <v>46</v>
      </c>
      <c r="C25" s="110">
        <f>COUNTIF(D2:D6,"วิศวกรรมอุตสาหการ")</f>
        <v>1</v>
      </c>
      <c r="D25" s="68"/>
      <c r="E25" s="73"/>
      <c r="F25" s="73"/>
      <c r="G25" s="73"/>
      <c r="H25" s="73"/>
    </row>
    <row r="26" spans="2:8" ht="18.75">
      <c r="B26" s="68" t="s">
        <v>50</v>
      </c>
      <c r="C26" s="110">
        <f>COUNTIF(D2:D7,"วิศวกรรมไฟฟ้า")</f>
        <v>1</v>
      </c>
      <c r="D26" s="68"/>
      <c r="E26" s="73"/>
      <c r="F26" s="73"/>
      <c r="G26" s="73"/>
      <c r="H26" s="79"/>
    </row>
    <row r="27" spans="2:8" ht="18.75">
      <c r="B27" s="80" t="s">
        <v>56</v>
      </c>
      <c r="C27" s="110">
        <f>COUNTIF(D2:D8,"เภสัชกรรมปฏิบัติ")</f>
        <v>1</v>
      </c>
      <c r="D27" s="80"/>
      <c r="E27" s="73"/>
      <c r="F27" s="73"/>
      <c r="G27" s="73"/>
      <c r="H27" s="79"/>
    </row>
    <row r="28" spans="2:8" ht="18.75">
      <c r="B28" s="80" t="s">
        <v>58</v>
      </c>
      <c r="C28" s="110">
        <f>COUNTIF(D2:D9,"สัตวศาสตร์")</f>
        <v>0</v>
      </c>
      <c r="D28" s="80"/>
      <c r="E28" s="73"/>
      <c r="F28" s="73"/>
      <c r="G28" s="73"/>
      <c r="H28" s="79"/>
    </row>
    <row r="29" spans="2:8" ht="18.75">
      <c r="B29" s="80" t="s">
        <v>59</v>
      </c>
      <c r="C29" s="110">
        <v>2</v>
      </c>
      <c r="D29" s="80"/>
      <c r="E29" s="73"/>
      <c r="F29" s="73"/>
      <c r="G29" s="73"/>
      <c r="H29" s="79"/>
    </row>
    <row r="30" spans="2:8" ht="18.75">
      <c r="B30" s="80" t="s">
        <v>61</v>
      </c>
      <c r="C30" s="110">
        <f>COUNTIF(D2:D11,"การบริหารการพยาบาล")</f>
        <v>0</v>
      </c>
      <c r="D30" s="80"/>
      <c r="E30" s="73"/>
      <c r="F30" s="73"/>
      <c r="G30" s="73"/>
      <c r="H30" s="79"/>
    </row>
    <row r="31" spans="2:8" ht="18.75">
      <c r="B31" s="81" t="s">
        <v>3</v>
      </c>
      <c r="C31" s="81">
        <f>SUM(C25:C30)</f>
        <v>5</v>
      </c>
      <c r="D31" s="81"/>
      <c r="E31" s="73"/>
      <c r="F31" s="73"/>
      <c r="G31" s="73"/>
      <c r="H31" s="79"/>
    </row>
    <row r="32" spans="5:8" ht="18.75">
      <c r="E32" s="73"/>
      <c r="F32" s="73"/>
      <c r="G32" s="73"/>
      <c r="H32" s="73"/>
    </row>
    <row r="33" spans="2:8" ht="18.75">
      <c r="B33" s="56" t="s">
        <v>11</v>
      </c>
      <c r="C33" s="78"/>
      <c r="D33" s="56"/>
      <c r="E33" s="73"/>
      <c r="F33" s="73"/>
      <c r="G33" s="73"/>
      <c r="H33" s="73"/>
    </row>
    <row r="34" spans="2:8" ht="24.75" customHeight="1">
      <c r="B34" s="68" t="s">
        <v>64</v>
      </c>
      <c r="C34" s="60">
        <v>4</v>
      </c>
      <c r="D34" s="68"/>
      <c r="E34" s="73"/>
      <c r="F34" s="73"/>
      <c r="G34" s="73"/>
      <c r="H34" s="73"/>
    </row>
    <row r="35" spans="2:8" ht="24.75" customHeight="1">
      <c r="B35" s="68" t="s">
        <v>17</v>
      </c>
      <c r="C35" s="60">
        <v>3</v>
      </c>
      <c r="D35" s="68"/>
      <c r="E35" s="73"/>
      <c r="F35" s="73"/>
      <c r="G35" s="73"/>
      <c r="H35" s="73"/>
    </row>
    <row r="36" spans="2:8" ht="18.75">
      <c r="B36" s="68" t="s">
        <v>26</v>
      </c>
      <c r="C36" s="60">
        <v>2</v>
      </c>
      <c r="D36" s="68"/>
      <c r="E36" s="73"/>
      <c r="F36" s="73"/>
      <c r="G36" s="73"/>
      <c r="H36" s="79"/>
    </row>
    <row r="37" spans="2:8" ht="18.75">
      <c r="B37" s="80" t="s">
        <v>13</v>
      </c>
      <c r="C37" s="60">
        <v>2</v>
      </c>
      <c r="D37" s="80"/>
      <c r="E37" s="73"/>
      <c r="F37" s="73"/>
      <c r="G37" s="73"/>
      <c r="H37" s="79"/>
    </row>
    <row r="38" spans="2:8" ht="18.75">
      <c r="B38" s="80" t="s">
        <v>63</v>
      </c>
      <c r="C38" s="60">
        <v>2</v>
      </c>
      <c r="D38" s="80"/>
      <c r="E38" s="73"/>
      <c r="F38" s="73"/>
      <c r="G38" s="73"/>
      <c r="H38" s="79"/>
    </row>
    <row r="39" spans="2:8" ht="18.75">
      <c r="B39" s="81" t="s">
        <v>3</v>
      </c>
      <c r="C39" s="81">
        <f>SUM(C35:C38)</f>
        <v>9</v>
      </c>
      <c r="D39" s="81"/>
      <c r="E39" s="73"/>
      <c r="F39" s="73"/>
      <c r="G39" s="73"/>
      <c r="H39" s="79"/>
    </row>
    <row r="40" spans="5:8" ht="18.75">
      <c r="E40" s="73"/>
      <c r="F40" s="73"/>
      <c r="G40" s="73"/>
      <c r="H40" s="79"/>
    </row>
    <row r="41" spans="5:8" ht="18.75">
      <c r="E41" s="79"/>
      <c r="F41" s="79"/>
      <c r="G41" s="79"/>
      <c r="H41" s="79"/>
    </row>
    <row r="42" spans="5:8" ht="18.75">
      <c r="E42" s="79"/>
      <c r="F42" s="79"/>
      <c r="G42" s="79"/>
      <c r="H42" s="79"/>
    </row>
    <row r="43" spans="5:8" ht="18.75">
      <c r="E43" s="79"/>
      <c r="F43" s="79"/>
      <c r="G43" s="79"/>
      <c r="H43" s="79"/>
    </row>
    <row r="44" spans="5:8" ht="18.75">
      <c r="E44" s="79"/>
      <c r="F44" s="79"/>
      <c r="G44" s="79"/>
      <c r="H44" s="79"/>
    </row>
    <row r="45" spans="5:8" ht="18.75">
      <c r="E45" s="79"/>
      <c r="F45" s="79"/>
      <c r="G45" s="79"/>
      <c r="H45" s="79"/>
    </row>
    <row r="46" spans="5:8" ht="18.75">
      <c r="E46" s="79"/>
      <c r="F46" s="79"/>
      <c r="G46" s="79"/>
      <c r="H46" s="79"/>
    </row>
    <row r="47" spans="5:8" ht="18.75">
      <c r="E47" s="79"/>
      <c r="F47" s="79"/>
      <c r="G47" s="79"/>
      <c r="H47" s="79"/>
    </row>
  </sheetData>
  <sheetProtection/>
  <autoFilter ref="B1:B53"/>
  <mergeCells count="1">
    <mergeCell ref="H1:H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"/>
  <sheetViews>
    <sheetView tabSelected="1" zoomScale="140" zoomScaleNormal="140" zoomScalePageLayoutView="0" workbookViewId="0" topLeftCell="A4">
      <selection activeCell="D11" sqref="D11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8515625" style="1" customWidth="1"/>
    <col min="12" max="16384" width="8.7109375" style="1" customWidth="1"/>
  </cols>
  <sheetData>
    <row r="1" spans="1:11" s="29" customFormat="1" ht="30.75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29" customFormat="1" ht="30.75">
      <c r="A2" s="166" t="s">
        <v>91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29" customFormat="1" ht="30.75">
      <c r="A3" s="166" t="s">
        <v>66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s="29" customFormat="1" ht="30.75">
      <c r="A4" s="166" t="s">
        <v>95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s="29" customFormat="1" ht="30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ht="24">
      <c r="B6" s="1" t="s">
        <v>136</v>
      </c>
    </row>
    <row r="7" ht="24">
      <c r="A7" s="1" t="s">
        <v>137</v>
      </c>
    </row>
    <row r="8" ht="24">
      <c r="A8" s="1" t="s">
        <v>138</v>
      </c>
    </row>
    <row r="9" ht="24">
      <c r="A9" s="1" t="s">
        <v>140</v>
      </c>
    </row>
    <row r="10" ht="24">
      <c r="A10" s="1" t="s">
        <v>139</v>
      </c>
    </row>
    <row r="11" ht="24">
      <c r="B11" s="1" t="s">
        <v>127</v>
      </c>
    </row>
    <row r="12" ht="24">
      <c r="A12" s="1" t="s">
        <v>128</v>
      </c>
    </row>
    <row r="13" ht="24">
      <c r="B13" s="1" t="s">
        <v>94</v>
      </c>
    </row>
    <row r="14" spans="1:11" ht="24">
      <c r="A14" s="167" t="s">
        <v>129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2:7" s="5" customFormat="1" ht="24">
      <c r="B15" s="3" t="s">
        <v>130</v>
      </c>
      <c r="C15" s="14"/>
      <c r="D15" s="14"/>
      <c r="E15" s="15"/>
      <c r="F15" s="15"/>
      <c r="G15" s="14"/>
    </row>
    <row r="16" ht="24">
      <c r="A16" s="3" t="s">
        <v>131</v>
      </c>
    </row>
    <row r="17" ht="24">
      <c r="A17" s="3" t="s">
        <v>133</v>
      </c>
    </row>
    <row r="18" ht="24">
      <c r="A18" s="3" t="s">
        <v>132</v>
      </c>
    </row>
    <row r="19" ht="24">
      <c r="A19" s="3" t="s">
        <v>134</v>
      </c>
    </row>
    <row r="20" ht="24">
      <c r="A20" s="3" t="s">
        <v>135</v>
      </c>
    </row>
  </sheetData>
  <sheetProtection/>
  <mergeCells count="6">
    <mergeCell ref="A1:K1"/>
    <mergeCell ref="A5:K5"/>
    <mergeCell ref="A2:K2"/>
    <mergeCell ref="A3:K3"/>
    <mergeCell ref="A4:K4"/>
    <mergeCell ref="A14:K14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30"/>
  <sheetViews>
    <sheetView zoomScale="120" zoomScaleNormal="120" zoomScalePageLayoutView="0" workbookViewId="0" topLeftCell="A15">
      <selection activeCell="B23" sqref="B23:E23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70" t="s">
        <v>14</v>
      </c>
      <c r="B1" s="170"/>
      <c r="C1" s="170"/>
      <c r="D1" s="170"/>
      <c r="E1" s="170"/>
      <c r="F1" s="170"/>
      <c r="G1" s="170"/>
      <c r="H1" s="170"/>
      <c r="I1" s="2"/>
    </row>
    <row r="3" spans="1:9" s="29" customFormat="1" ht="27.75">
      <c r="A3" s="172" t="s">
        <v>65</v>
      </c>
      <c r="B3" s="173"/>
      <c r="C3" s="173"/>
      <c r="D3" s="173"/>
      <c r="E3" s="173"/>
      <c r="F3" s="173"/>
      <c r="G3" s="173"/>
      <c r="H3" s="173"/>
      <c r="I3" s="50"/>
    </row>
    <row r="4" spans="1:9" s="29" customFormat="1" ht="27.75">
      <c r="A4" s="174" t="s">
        <v>66</v>
      </c>
      <c r="B4" s="174"/>
      <c r="C4" s="174"/>
      <c r="D4" s="174"/>
      <c r="E4" s="174"/>
      <c r="F4" s="174"/>
      <c r="G4" s="174"/>
      <c r="H4" s="174"/>
      <c r="I4" s="50"/>
    </row>
    <row r="5" spans="1:9" s="29" customFormat="1" ht="27.75">
      <c r="A5" s="174" t="s">
        <v>95</v>
      </c>
      <c r="B5" s="174"/>
      <c r="C5" s="174"/>
      <c r="D5" s="174"/>
      <c r="E5" s="174"/>
      <c r="F5" s="174"/>
      <c r="G5" s="174"/>
      <c r="H5" s="174"/>
      <c r="I5" s="50"/>
    </row>
    <row r="6" spans="1:9" s="29" customFormat="1" ht="27.75">
      <c r="A6" s="32"/>
      <c r="B6" s="32"/>
      <c r="C6" s="32"/>
      <c r="D6" s="32"/>
      <c r="E6" s="32"/>
      <c r="F6" s="32"/>
      <c r="G6" s="32"/>
      <c r="H6" s="32"/>
      <c r="I6" s="32"/>
    </row>
    <row r="7" ht="24">
      <c r="B7" s="1" t="s">
        <v>67</v>
      </c>
    </row>
    <row r="8" ht="24">
      <c r="A8" s="1" t="s">
        <v>107</v>
      </c>
    </row>
    <row r="9" ht="24">
      <c r="A9" s="1" t="s">
        <v>106</v>
      </c>
    </row>
    <row r="11" ht="24">
      <c r="A11" s="4" t="s">
        <v>23</v>
      </c>
    </row>
    <row r="12" ht="24.75" thickBot="1">
      <c r="A12" s="3" t="s">
        <v>24</v>
      </c>
    </row>
    <row r="13" spans="2:7" ht="25.5" thickBot="1" thickTop="1">
      <c r="B13" s="171" t="s">
        <v>18</v>
      </c>
      <c r="C13" s="171"/>
      <c r="D13" s="171"/>
      <c r="E13" s="171"/>
      <c r="F13" s="10" t="s">
        <v>5</v>
      </c>
      <c r="G13" s="10" t="s">
        <v>6</v>
      </c>
    </row>
    <row r="14" spans="2:7" ht="24.75" thickTop="1">
      <c r="B14" s="13" t="s">
        <v>68</v>
      </c>
      <c r="C14" s="11"/>
      <c r="D14" s="11"/>
      <c r="E14" s="11"/>
      <c r="F14" s="16">
        <f>คีย์!C12</f>
        <v>1</v>
      </c>
      <c r="G14" s="25">
        <f>F14*100/F$16</f>
        <v>25</v>
      </c>
    </row>
    <row r="15" spans="2:7" ht="24.75" thickBot="1">
      <c r="B15" s="13" t="s">
        <v>104</v>
      </c>
      <c r="C15" s="11"/>
      <c r="D15" s="11"/>
      <c r="E15" s="11"/>
      <c r="F15" s="16">
        <v>3</v>
      </c>
      <c r="G15" s="25">
        <f>F15*100/F$16</f>
        <v>75</v>
      </c>
    </row>
    <row r="16" spans="2:7" ht="25.5" thickBot="1" thickTop="1">
      <c r="B16" s="171" t="s">
        <v>3</v>
      </c>
      <c r="C16" s="171"/>
      <c r="D16" s="171"/>
      <c r="E16" s="171"/>
      <c r="F16" s="12">
        <f>SUM(F14:F15)</f>
        <v>4</v>
      </c>
      <c r="G16" s="24">
        <f>SUM(G14:G15)</f>
        <v>100</v>
      </c>
    </row>
    <row r="17" ht="24.75" thickTop="1"/>
    <row r="18" ht="24">
      <c r="B18" s="1" t="s">
        <v>25</v>
      </c>
    </row>
    <row r="19" ht="24">
      <c r="A19" s="1" t="s">
        <v>108</v>
      </c>
    </row>
    <row r="20" ht="24">
      <c r="A20" s="1" t="s">
        <v>109</v>
      </c>
    </row>
    <row r="22" spans="1:8" ht="24">
      <c r="A22" s="36"/>
      <c r="B22" s="31"/>
      <c r="C22" s="31"/>
      <c r="D22" s="31"/>
      <c r="E22" s="31"/>
      <c r="F22" s="31"/>
      <c r="G22" s="31"/>
      <c r="H22" s="31"/>
    </row>
    <row r="23" spans="1:8" ht="24">
      <c r="A23" s="31"/>
      <c r="B23" s="168"/>
      <c r="C23" s="168"/>
      <c r="D23" s="168"/>
      <c r="E23" s="168"/>
      <c r="F23" s="11"/>
      <c r="G23" s="11"/>
      <c r="H23" s="31"/>
    </row>
    <row r="24" spans="1:8" ht="24">
      <c r="A24" s="31"/>
      <c r="B24" s="169"/>
      <c r="C24" s="169"/>
      <c r="D24" s="169"/>
      <c r="E24" s="169"/>
      <c r="F24" s="37"/>
      <c r="G24" s="28"/>
      <c r="H24" s="31"/>
    </row>
    <row r="25" spans="1:8" ht="24">
      <c r="A25" s="31"/>
      <c r="B25" s="169"/>
      <c r="C25" s="169"/>
      <c r="D25" s="169"/>
      <c r="E25" s="169"/>
      <c r="F25" s="37"/>
      <c r="G25" s="28"/>
      <c r="H25" s="31"/>
    </row>
    <row r="26" spans="1:8" ht="24">
      <c r="A26" s="31"/>
      <c r="B26" s="169"/>
      <c r="C26" s="169"/>
      <c r="D26" s="169"/>
      <c r="E26" s="169"/>
      <c r="F26" s="38"/>
      <c r="G26" s="28"/>
      <c r="H26" s="31"/>
    </row>
    <row r="27" spans="1:8" ht="24">
      <c r="A27" s="31"/>
      <c r="B27" s="169"/>
      <c r="C27" s="169"/>
      <c r="D27" s="169"/>
      <c r="E27" s="169"/>
      <c r="F27" s="37"/>
      <c r="G27" s="28"/>
      <c r="H27" s="31"/>
    </row>
    <row r="28" spans="1:8" ht="24">
      <c r="A28" s="31"/>
      <c r="B28" s="169"/>
      <c r="C28" s="169"/>
      <c r="D28" s="169"/>
      <c r="E28" s="169"/>
      <c r="F28" s="37"/>
      <c r="G28" s="28"/>
      <c r="H28" s="31"/>
    </row>
    <row r="29" spans="1:8" ht="24">
      <c r="A29" s="31"/>
      <c r="B29" s="169"/>
      <c r="C29" s="169"/>
      <c r="D29" s="169"/>
      <c r="E29" s="169"/>
      <c r="F29" s="37"/>
      <c r="G29" s="28"/>
      <c r="H29" s="31"/>
    </row>
    <row r="30" spans="1:8" ht="24">
      <c r="A30" s="31"/>
      <c r="B30" s="168"/>
      <c r="C30" s="168"/>
      <c r="D30" s="168"/>
      <c r="E30" s="168"/>
      <c r="F30" s="39"/>
      <c r="G30" s="40"/>
      <c r="H30" s="31"/>
    </row>
  </sheetData>
  <sheetProtection/>
  <mergeCells count="14">
    <mergeCell ref="A1:H1"/>
    <mergeCell ref="B13:E13"/>
    <mergeCell ref="B16:E16"/>
    <mergeCell ref="A3:H3"/>
    <mergeCell ref="A5:H5"/>
    <mergeCell ref="A4:H4"/>
    <mergeCell ref="B23:E23"/>
    <mergeCell ref="B30:E30"/>
    <mergeCell ref="B25:E25"/>
    <mergeCell ref="B29:E29"/>
    <mergeCell ref="B26:E26"/>
    <mergeCell ref="B27:E27"/>
    <mergeCell ref="B24:E24"/>
    <mergeCell ref="B28:E28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G13"/>
  <sheetViews>
    <sheetView zoomScale="115" zoomScaleNormal="115" zoomScalePageLayoutView="0" workbookViewId="0" topLeftCell="A1">
      <selection activeCell="A12" sqref="A12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4">
      <c r="A1" s="170" t="s">
        <v>111</v>
      </c>
      <c r="B1" s="170"/>
      <c r="C1" s="170"/>
      <c r="D1" s="170"/>
      <c r="E1" s="170"/>
      <c r="F1" s="170"/>
      <c r="G1" s="22"/>
    </row>
    <row r="2" spans="1:7" ht="24">
      <c r="A2" s="2"/>
      <c r="B2" s="2"/>
      <c r="C2" s="2"/>
      <c r="D2" s="2"/>
      <c r="E2" s="2"/>
      <c r="F2" s="2"/>
      <c r="G2" s="2"/>
    </row>
    <row r="3" s="1" customFormat="1" ht="24.75" thickBot="1">
      <c r="A3" s="3" t="s">
        <v>110</v>
      </c>
    </row>
    <row r="4" spans="2:4" s="1" customFormat="1" ht="25.5" thickBot="1" thickTop="1">
      <c r="B4" s="10" t="s">
        <v>12</v>
      </c>
      <c r="C4" s="10" t="s">
        <v>5</v>
      </c>
      <c r="D4" s="10" t="s">
        <v>6</v>
      </c>
    </row>
    <row r="5" spans="2:4" s="1" customFormat="1" ht="24.75" thickTop="1">
      <c r="B5" s="21" t="s">
        <v>83</v>
      </c>
      <c r="C5" s="20">
        <v>1</v>
      </c>
      <c r="D5" s="28">
        <f>C5*100/C9</f>
        <v>25</v>
      </c>
    </row>
    <row r="6" spans="2:4" s="1" customFormat="1" ht="24">
      <c r="B6" s="21" t="s">
        <v>17</v>
      </c>
      <c r="C6" s="20">
        <v>1</v>
      </c>
      <c r="D6" s="28">
        <f>C6*100/C9</f>
        <v>25</v>
      </c>
    </row>
    <row r="7" spans="2:4" s="1" customFormat="1" ht="24">
      <c r="B7" s="23" t="s">
        <v>13</v>
      </c>
      <c r="C7" s="20">
        <v>1</v>
      </c>
      <c r="D7" s="28">
        <f>C7*100/C9</f>
        <v>25</v>
      </c>
    </row>
    <row r="8" spans="2:4" s="1" customFormat="1" ht="24.75" thickBot="1">
      <c r="B8" s="47" t="s">
        <v>105</v>
      </c>
      <c r="C8" s="48">
        <v>1</v>
      </c>
      <c r="D8" s="49">
        <f>C8*100/C9</f>
        <v>25</v>
      </c>
    </row>
    <row r="9" spans="2:4" s="1" customFormat="1" ht="25.5" thickBot="1" thickTop="1">
      <c r="B9" s="27" t="s">
        <v>3</v>
      </c>
      <c r="C9" s="27">
        <f>SUM(C5:C8)</f>
        <v>4</v>
      </c>
      <c r="D9" s="26">
        <f>C9*100/C9</f>
        <v>100</v>
      </c>
    </row>
    <row r="10" s="1" customFormat="1" ht="24.75" thickTop="1"/>
    <row r="11" s="1" customFormat="1" ht="24">
      <c r="B11" s="1" t="s">
        <v>112</v>
      </c>
    </row>
    <row r="12" s="1" customFormat="1" ht="24">
      <c r="A12" s="1" t="s">
        <v>113</v>
      </c>
    </row>
    <row r="13" s="35" customFormat="1" ht="24">
      <c r="A13" s="1" t="s">
        <v>109</v>
      </c>
    </row>
    <row r="14" s="1" customFormat="1" ht="24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6"/>
  <sheetViews>
    <sheetView zoomScalePageLayoutView="0" workbookViewId="0" topLeftCell="A7">
      <selection activeCell="A18" sqref="A18:IV22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4">
      <c r="A1" s="170" t="s">
        <v>15</v>
      </c>
      <c r="B1" s="170"/>
      <c r="C1" s="170"/>
      <c r="D1" s="170"/>
      <c r="E1" s="170"/>
      <c r="F1" s="170"/>
      <c r="G1" s="170"/>
    </row>
    <row r="2" spans="1:7" ht="24">
      <c r="A2" s="2"/>
      <c r="B2" s="2"/>
      <c r="C2" s="2"/>
      <c r="D2" s="2"/>
      <c r="E2" s="2"/>
      <c r="F2" s="2"/>
      <c r="G2" s="2"/>
    </row>
    <row r="3" ht="20.25" customHeight="1">
      <c r="A3" s="4" t="s">
        <v>22</v>
      </c>
    </row>
    <row r="4" ht="20.25" customHeight="1" thickBot="1">
      <c r="A4" s="3" t="s">
        <v>118</v>
      </c>
    </row>
    <row r="5" spans="1:7" s="5" customFormat="1" ht="24" thickTop="1">
      <c r="A5" s="175" t="s">
        <v>1</v>
      </c>
      <c r="B5" s="176"/>
      <c r="C5" s="176"/>
      <c r="D5" s="176"/>
      <c r="E5" s="179" t="s">
        <v>114</v>
      </c>
      <c r="F5" s="180"/>
      <c r="G5" s="181"/>
    </row>
    <row r="6" spans="1:7" s="5" customFormat="1" ht="24" thickBot="1">
      <c r="A6" s="177"/>
      <c r="B6" s="178"/>
      <c r="C6" s="178"/>
      <c r="D6" s="178"/>
      <c r="E6" s="6"/>
      <c r="F6" s="6" t="s">
        <v>2</v>
      </c>
      <c r="G6" s="6" t="s">
        <v>7</v>
      </c>
    </row>
    <row r="7" spans="1:7" s="5" customFormat="1" ht="24" thickTop="1">
      <c r="A7" s="159" t="s">
        <v>8</v>
      </c>
      <c r="B7" s="160"/>
      <c r="C7" s="161"/>
      <c r="D7" s="162"/>
      <c r="E7" s="163"/>
      <c r="F7" s="163"/>
      <c r="G7" s="164"/>
    </row>
    <row r="8" spans="1:7" s="5" customFormat="1" ht="23.25">
      <c r="A8" s="155" t="s">
        <v>115</v>
      </c>
      <c r="B8" s="156"/>
      <c r="C8" s="156"/>
      <c r="D8" s="156"/>
      <c r="E8" s="157">
        <f>คีย์!I7</f>
        <v>4.75</v>
      </c>
      <c r="F8" s="157">
        <f>คีย์!I8</f>
        <v>0.5</v>
      </c>
      <c r="G8" s="158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23.25">
      <c r="A9" s="147" t="s">
        <v>84</v>
      </c>
      <c r="B9" s="148"/>
      <c r="C9" s="148"/>
      <c r="D9" s="148"/>
      <c r="E9" s="151">
        <f>คีย์!J7</f>
        <v>4.5</v>
      </c>
      <c r="F9" s="151">
        <f>คีย์!J8</f>
        <v>0.5773502691896257</v>
      </c>
      <c r="G9" s="150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23.25">
      <c r="A10" s="185" t="s">
        <v>9</v>
      </c>
      <c r="B10" s="186"/>
      <c r="C10" s="186"/>
      <c r="D10" s="187"/>
      <c r="E10" s="17">
        <f>คีย์!J10</f>
        <v>4.625</v>
      </c>
      <c r="F10" s="17">
        <f>คีย์!J9</f>
        <v>0.5175491695067657</v>
      </c>
      <c r="G10" s="18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23.25">
      <c r="A11" s="41" t="s">
        <v>85</v>
      </c>
      <c r="B11" s="7"/>
      <c r="C11" s="7"/>
      <c r="D11" s="34"/>
      <c r="E11" s="8"/>
      <c r="F11" s="8"/>
      <c r="G11" s="9"/>
    </row>
    <row r="12" spans="1:7" s="5" customFormat="1" ht="23.25">
      <c r="A12" s="42" t="s">
        <v>86</v>
      </c>
      <c r="B12" s="43"/>
      <c r="C12" s="43"/>
      <c r="D12" s="43"/>
      <c r="E12" s="44">
        <f>คีย์!M7</f>
        <v>3.75</v>
      </c>
      <c r="F12" s="44">
        <f>คีย์!M8</f>
        <v>0.9574271077563381</v>
      </c>
      <c r="G12" s="45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23.25">
      <c r="A13" s="147" t="s">
        <v>87</v>
      </c>
      <c r="B13" s="148"/>
      <c r="C13" s="148"/>
      <c r="D13" s="148"/>
      <c r="E13" s="149">
        <f>คีย์!N7</f>
        <v>4.25</v>
      </c>
      <c r="F13" s="149">
        <f>คีย์!N8</f>
        <v>0.9574271077563381</v>
      </c>
      <c r="G13" s="150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23.25">
      <c r="A14" s="188" t="s">
        <v>16</v>
      </c>
      <c r="B14" s="189"/>
      <c r="C14" s="189"/>
      <c r="D14" s="190"/>
      <c r="E14" s="46">
        <f>คีย์!N10</f>
        <v>4.25</v>
      </c>
      <c r="F14" s="46">
        <f>คีย์!N9</f>
        <v>0.9574271077563381</v>
      </c>
      <c r="G14" s="19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24" thickBot="1">
      <c r="A15" s="182" t="s">
        <v>3</v>
      </c>
      <c r="B15" s="183"/>
      <c r="C15" s="183"/>
      <c r="D15" s="184"/>
      <c r="E15" s="82">
        <f>คีย์!O7</f>
        <v>4.75</v>
      </c>
      <c r="F15" s="82">
        <f>คีย์!O8</f>
        <v>0.4472135954999579</v>
      </c>
      <c r="G15" s="83" t="str">
        <f>IF(E15&gt;4.5,"มากที่สุด",IF(E15&gt;3.5,"มาก",IF(E15&gt;2.5,"ปานกลาง",IF(K13E15&gt;1.5,"น้อย",IF(E15&lt;=1.5,"น้อยที่สุด")))))</f>
        <v>มากที่สุด</v>
      </c>
    </row>
    <row r="16" spans="1:7" s="5" customFormat="1" ht="24" thickTop="1">
      <c r="A16" s="14"/>
      <c r="B16" s="14"/>
      <c r="C16" s="14"/>
      <c r="D16" s="14"/>
      <c r="E16" s="15"/>
      <c r="F16" s="15"/>
      <c r="G16" s="14"/>
    </row>
    <row r="17" spans="2:7" s="5" customFormat="1" ht="24">
      <c r="B17" s="3" t="s">
        <v>119</v>
      </c>
      <c r="C17" s="14"/>
      <c r="D17" s="14"/>
      <c r="E17" s="15"/>
      <c r="F17" s="15"/>
      <c r="G17" s="14"/>
    </row>
    <row r="18" ht="24">
      <c r="A18" s="3" t="s">
        <v>125</v>
      </c>
    </row>
    <row r="19" ht="24">
      <c r="A19" s="3" t="s">
        <v>126</v>
      </c>
    </row>
    <row r="20" ht="24">
      <c r="A20" s="3" t="s">
        <v>116</v>
      </c>
    </row>
    <row r="21" ht="24">
      <c r="A21" s="3" t="s">
        <v>117</v>
      </c>
    </row>
    <row r="22" ht="24">
      <c r="A22" s="3" t="s">
        <v>93</v>
      </c>
    </row>
    <row r="23" ht="24">
      <c r="A23" s="3"/>
    </row>
    <row r="24" ht="24">
      <c r="A24" s="3"/>
    </row>
    <row r="25" ht="24">
      <c r="A25" s="3"/>
    </row>
    <row r="26" ht="24">
      <c r="A26" s="3"/>
    </row>
  </sheetData>
  <sheetProtection/>
  <mergeCells count="6">
    <mergeCell ref="A1:G1"/>
    <mergeCell ref="A5:D6"/>
    <mergeCell ref="E5:G5"/>
    <mergeCell ref="A15:D15"/>
    <mergeCell ref="A10:D10"/>
    <mergeCell ref="A14:D14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86" customWidth="1"/>
    <col min="8" max="8" width="16.57421875" style="86" customWidth="1"/>
    <col min="9" max="16384" width="9.140625" style="5" customWidth="1"/>
  </cols>
  <sheetData>
    <row r="1" spans="1:9" s="85" customFormat="1" ht="24">
      <c r="A1" s="84"/>
      <c r="B1" s="207" t="s">
        <v>120</v>
      </c>
      <c r="C1" s="207"/>
      <c r="D1" s="207"/>
      <c r="E1" s="207"/>
      <c r="F1" s="207"/>
      <c r="G1" s="207"/>
      <c r="H1" s="207"/>
      <c r="I1" s="84"/>
    </row>
    <row r="2" spans="2:9" ht="23.25">
      <c r="B2" s="86"/>
      <c r="C2" s="86"/>
      <c r="D2" s="86"/>
      <c r="E2" s="86"/>
      <c r="I2" s="87"/>
    </row>
    <row r="3" spans="2:8" s="1" customFormat="1" ht="24">
      <c r="B3" s="30" t="s">
        <v>27</v>
      </c>
      <c r="F3" s="2"/>
      <c r="G3" s="2"/>
      <c r="H3" s="2"/>
    </row>
    <row r="4" spans="2:8" s="22" customFormat="1" ht="24.75" thickBot="1">
      <c r="B4" s="88" t="s">
        <v>121</v>
      </c>
      <c r="F4" s="2"/>
      <c r="G4" s="89"/>
      <c r="H4" s="89"/>
    </row>
    <row r="5" spans="2:8" s="1" customFormat="1" ht="24.75" thickTop="1">
      <c r="B5" s="208" t="s">
        <v>1</v>
      </c>
      <c r="C5" s="209"/>
      <c r="D5" s="209"/>
      <c r="E5" s="210"/>
      <c r="F5" s="214"/>
      <c r="G5" s="216" t="s">
        <v>2</v>
      </c>
      <c r="H5" s="216" t="s">
        <v>7</v>
      </c>
    </row>
    <row r="6" spans="2:8" s="1" customFormat="1" ht="24.75" thickBot="1">
      <c r="B6" s="211"/>
      <c r="C6" s="212"/>
      <c r="D6" s="212"/>
      <c r="E6" s="213"/>
      <c r="F6" s="215"/>
      <c r="G6" s="217"/>
      <c r="H6" s="217"/>
    </row>
    <row r="7" spans="2:9" s="1" customFormat="1" ht="24.75" thickTop="1">
      <c r="B7" s="90" t="s">
        <v>28</v>
      </c>
      <c r="C7" s="91"/>
      <c r="D7" s="91"/>
      <c r="E7" s="92"/>
      <c r="F7" s="93"/>
      <c r="G7" s="94"/>
      <c r="H7" s="95"/>
      <c r="I7" s="31"/>
    </row>
    <row r="8" spans="2:8" s="1" customFormat="1" ht="24">
      <c r="B8" s="197" t="s">
        <v>123</v>
      </c>
      <c r="C8" s="198"/>
      <c r="D8" s="198"/>
      <c r="E8" s="199"/>
      <c r="F8" s="200">
        <f>คีย์!M7</f>
        <v>3.75</v>
      </c>
      <c r="G8" s="200">
        <f>คีย์!M8</f>
        <v>0.9574271077563381</v>
      </c>
      <c r="H8" s="202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" customFormat="1" ht="24">
      <c r="B9" s="204" t="s">
        <v>88</v>
      </c>
      <c r="C9" s="205"/>
      <c r="D9" s="205"/>
      <c r="E9" s="206"/>
      <c r="F9" s="201"/>
      <c r="G9" s="201"/>
      <c r="H9" s="203"/>
    </row>
    <row r="10" spans="2:8" s="1" customFormat="1" ht="24.75" thickBot="1">
      <c r="B10" s="191" t="s">
        <v>29</v>
      </c>
      <c r="C10" s="192"/>
      <c r="D10" s="192"/>
      <c r="E10" s="193"/>
      <c r="F10" s="96">
        <f>คีย์!M10</f>
        <v>3.75</v>
      </c>
      <c r="G10" s="97">
        <f>คีย์!M9</f>
        <v>0.9574271077563381</v>
      </c>
      <c r="H10" s="98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4.75" thickTop="1">
      <c r="B11" s="99" t="s">
        <v>30</v>
      </c>
      <c r="C11" s="100"/>
      <c r="D11" s="100"/>
      <c r="E11" s="101"/>
      <c r="F11" s="102"/>
      <c r="G11" s="102"/>
      <c r="H11" s="103"/>
    </row>
    <row r="12" spans="2:8" s="1" customFormat="1" ht="24">
      <c r="B12" s="197" t="s">
        <v>124</v>
      </c>
      <c r="C12" s="198"/>
      <c r="D12" s="198"/>
      <c r="E12" s="199"/>
      <c r="F12" s="200">
        <f>คีย์!N7</f>
        <v>4.25</v>
      </c>
      <c r="G12" s="200">
        <f>คีย์!N8</f>
        <v>0.9574271077563381</v>
      </c>
      <c r="H12" s="202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8" s="1" customFormat="1" ht="24">
      <c r="B13" s="204" t="s">
        <v>88</v>
      </c>
      <c r="C13" s="205"/>
      <c r="D13" s="205"/>
      <c r="E13" s="206"/>
      <c r="F13" s="201"/>
      <c r="G13" s="201"/>
      <c r="H13" s="203"/>
    </row>
    <row r="14" spans="2:10" s="1" customFormat="1" ht="24.75" thickBot="1">
      <c r="B14" s="194" t="s">
        <v>29</v>
      </c>
      <c r="C14" s="195"/>
      <c r="D14" s="195"/>
      <c r="E14" s="196"/>
      <c r="F14" s="97">
        <f>คีย์!N10</f>
        <v>4.25</v>
      </c>
      <c r="G14" s="104">
        <f>คีย์!N9</f>
        <v>0.9574271077563381</v>
      </c>
      <c r="H14" s="98" t="str">
        <f>IF(F14&gt;4.5,"มากที่สุด",IF(F14&gt;3.5,"มาก",IF(F14&gt;2.5,"ปานกลาง",IF(F14&gt;1.5,"น้อย",IF(F14&lt;=1.5,"น้อยที่สุด")))))</f>
        <v>มาก</v>
      </c>
      <c r="J14" s="105"/>
    </row>
    <row r="15" spans="2:8" s="1" customFormat="1" ht="24.75" thickTop="1">
      <c r="B15" s="31"/>
      <c r="C15" s="31"/>
      <c r="D15" s="31"/>
      <c r="E15" s="31"/>
      <c r="F15" s="31"/>
      <c r="G15" s="31"/>
      <c r="H15" s="31"/>
    </row>
    <row r="16" spans="2:10" s="1" customFormat="1" ht="24">
      <c r="B16" s="22"/>
      <c r="C16" s="22" t="s">
        <v>122</v>
      </c>
      <c r="D16" s="22"/>
      <c r="E16" s="22"/>
      <c r="F16" s="22"/>
      <c r="G16" s="22"/>
      <c r="H16" s="22"/>
      <c r="I16" s="22"/>
      <c r="J16" s="22"/>
    </row>
    <row r="17" spans="2:10" s="1" customFormat="1" ht="24">
      <c r="B17" s="22" t="s">
        <v>89</v>
      </c>
      <c r="C17" s="22"/>
      <c r="D17" s="22"/>
      <c r="E17" s="22"/>
      <c r="F17" s="22"/>
      <c r="G17" s="22"/>
      <c r="H17" s="22"/>
      <c r="I17" s="22"/>
      <c r="J17" s="22"/>
    </row>
    <row r="18" spans="2:10" s="1" customFormat="1" ht="24">
      <c r="B18" s="22" t="s">
        <v>90</v>
      </c>
      <c r="C18" s="22"/>
      <c r="D18" s="22"/>
      <c r="E18" s="22"/>
      <c r="F18" s="22"/>
      <c r="G18" s="22"/>
      <c r="H18" s="22"/>
      <c r="I18" s="22"/>
      <c r="J18" s="22"/>
    </row>
    <row r="19" spans="1:8" s="1" customFormat="1" ht="24">
      <c r="A19" s="106"/>
      <c r="B19" s="106"/>
      <c r="C19" s="106"/>
      <c r="D19" s="106"/>
      <c r="E19" s="106"/>
      <c r="F19" s="106"/>
      <c r="G19" s="22"/>
      <c r="H19" s="22"/>
    </row>
    <row r="20" spans="2:10" s="1" customFormat="1" ht="24">
      <c r="B20" s="22"/>
      <c r="C20" s="22"/>
      <c r="D20" s="22"/>
      <c r="E20" s="22"/>
      <c r="F20" s="22"/>
      <c r="G20" s="22"/>
      <c r="H20" s="22"/>
      <c r="I20" s="22"/>
      <c r="J20" s="22"/>
    </row>
    <row r="21" spans="2:10" s="1" customFormat="1" ht="24">
      <c r="B21" s="22"/>
      <c r="C21" s="22"/>
      <c r="D21" s="22"/>
      <c r="E21" s="22"/>
      <c r="F21" s="22"/>
      <c r="G21" s="22"/>
      <c r="H21" s="22"/>
      <c r="I21" s="22"/>
      <c r="J21" s="22"/>
    </row>
    <row r="22" spans="2:8" s="85" customFormat="1" ht="24">
      <c r="B22" s="107"/>
      <c r="C22" s="107"/>
      <c r="D22" s="107"/>
      <c r="E22" s="107"/>
      <c r="F22" s="108"/>
      <c r="G22" s="108"/>
      <c r="H22" s="109"/>
    </row>
  </sheetData>
  <sheetProtection/>
  <mergeCells count="17"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  <mergeCell ref="B10:E10"/>
    <mergeCell ref="B14:E14"/>
    <mergeCell ref="B12:E12"/>
    <mergeCell ref="F12:F13"/>
    <mergeCell ref="G12:G13"/>
    <mergeCell ref="H12:H13"/>
    <mergeCell ref="B13:E13"/>
  </mergeCells>
  <printOptions/>
  <pageMargins left="0.7086614173228347" right="0" top="0.7480314960629921" bottom="0.7480314960629921" header="0.31496062992125984" footer="0.31496062992125984"/>
  <pageSetup orientation="portrait" paperSize="9" r:id="rId3"/>
  <legacyDrawing r:id="rId2"/>
  <oleObjects>
    <oleObject progId="Equation.3" shapeId="358956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86" customWidth="1"/>
    <col min="6" max="6" width="16.00390625" style="86" customWidth="1"/>
    <col min="7" max="7" width="18.7109375" style="86" customWidth="1"/>
    <col min="8" max="16384" width="9.140625" style="5" customWidth="1"/>
  </cols>
  <sheetData>
    <row r="1" spans="1:256" ht="24">
      <c r="A1" s="207" t="s">
        <v>69</v>
      </c>
      <c r="B1" s="207"/>
      <c r="C1" s="207"/>
      <c r="D1" s="207"/>
      <c r="E1" s="207"/>
      <c r="F1" s="207"/>
      <c r="G1" s="84"/>
      <c r="H1" s="84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8" ht="23.25">
      <c r="A2" s="114"/>
      <c r="B2" s="114"/>
      <c r="C2" s="114"/>
      <c r="D2" s="114"/>
      <c r="E2" s="114"/>
      <c r="F2" s="114"/>
      <c r="G2" s="115"/>
      <c r="H2" s="115"/>
    </row>
    <row r="3" spans="1:6" ht="24" thickBot="1">
      <c r="A3" s="116" t="s">
        <v>73</v>
      </c>
      <c r="B3" s="117"/>
      <c r="C3" s="117"/>
      <c r="D3" s="117"/>
      <c r="E3" s="118"/>
      <c r="F3" s="118"/>
    </row>
    <row r="4" spans="1:6" ht="24.75" thickBot="1" thickTop="1">
      <c r="A4" s="116"/>
      <c r="B4" s="177" t="s">
        <v>70</v>
      </c>
      <c r="C4" s="178"/>
      <c r="D4" s="178"/>
      <c r="E4" s="119" t="s">
        <v>5</v>
      </c>
      <c r="F4" s="119" t="s">
        <v>6</v>
      </c>
    </row>
    <row r="5" spans="1:256" ht="24" thickTop="1">
      <c r="A5" s="120"/>
      <c r="B5" s="121" t="s">
        <v>57</v>
      </c>
      <c r="C5" s="122"/>
      <c r="D5" s="122"/>
      <c r="E5" s="122">
        <v>1</v>
      </c>
      <c r="F5" s="123">
        <f aca="true" t="shared" si="0" ref="F5:F15">E5*100/$E$15</f>
        <v>12.5</v>
      </c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ht="23.25">
      <c r="A6" s="120"/>
      <c r="B6" s="126" t="s">
        <v>74</v>
      </c>
      <c r="C6" s="127"/>
      <c r="D6" s="128"/>
      <c r="E6" s="129">
        <v>1</v>
      </c>
      <c r="F6" s="130">
        <f t="shared" si="0"/>
        <v>12.5</v>
      </c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spans="1:6" ht="23.25">
      <c r="A7" s="116"/>
      <c r="B7" s="131" t="s">
        <v>52</v>
      </c>
      <c r="C7" s="132"/>
      <c r="D7" s="133"/>
      <c r="E7" s="134">
        <v>3</v>
      </c>
      <c r="F7" s="135">
        <f t="shared" si="0"/>
        <v>37.5</v>
      </c>
    </row>
    <row r="8" spans="1:6" ht="24">
      <c r="A8" s="116"/>
      <c r="B8" s="218" t="s">
        <v>75</v>
      </c>
      <c r="C8" s="219"/>
      <c r="D8" s="220"/>
      <c r="E8" s="136">
        <v>1</v>
      </c>
      <c r="F8" s="137">
        <f t="shared" si="0"/>
        <v>12.5</v>
      </c>
    </row>
    <row r="9" spans="1:6" ht="24">
      <c r="A9" s="116"/>
      <c r="B9" s="218" t="s">
        <v>71</v>
      </c>
      <c r="C9" s="219"/>
      <c r="D9" s="220"/>
      <c r="E9" s="136">
        <v>2</v>
      </c>
      <c r="F9" s="137">
        <f t="shared" si="0"/>
        <v>25</v>
      </c>
    </row>
    <row r="10" spans="1:6" ht="23.25">
      <c r="A10" s="116"/>
      <c r="B10" s="131" t="s">
        <v>60</v>
      </c>
      <c r="C10" s="132"/>
      <c r="D10" s="133"/>
      <c r="E10" s="134">
        <v>2</v>
      </c>
      <c r="F10" s="135">
        <f t="shared" si="0"/>
        <v>25</v>
      </c>
    </row>
    <row r="11" spans="1:6" ht="24">
      <c r="A11" s="116"/>
      <c r="B11" s="218" t="s">
        <v>76</v>
      </c>
      <c r="C11" s="219"/>
      <c r="D11" s="220"/>
      <c r="E11" s="136">
        <v>2</v>
      </c>
      <c r="F11" s="137">
        <f t="shared" si="0"/>
        <v>25</v>
      </c>
    </row>
    <row r="12" spans="1:6" ht="23.25">
      <c r="A12" s="116"/>
      <c r="B12" s="131" t="s">
        <v>45</v>
      </c>
      <c r="C12" s="132"/>
      <c r="D12" s="133"/>
      <c r="E12" s="134">
        <v>2</v>
      </c>
      <c r="F12" s="135">
        <f t="shared" si="0"/>
        <v>25</v>
      </c>
    </row>
    <row r="13" spans="1:256" ht="23.25">
      <c r="A13" s="120"/>
      <c r="B13" s="138" t="s">
        <v>77</v>
      </c>
      <c r="C13" s="139"/>
      <c r="D13" s="140"/>
      <c r="E13" s="129">
        <v>1</v>
      </c>
      <c r="F13" s="130">
        <f t="shared" si="0"/>
        <v>12.5</v>
      </c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spans="1:256" ht="23.25">
      <c r="A14" s="120"/>
      <c r="B14" s="138" t="s">
        <v>78</v>
      </c>
      <c r="C14" s="139"/>
      <c r="D14" s="140"/>
      <c r="E14" s="129">
        <v>1</v>
      </c>
      <c r="F14" s="130">
        <f t="shared" si="0"/>
        <v>12.5</v>
      </c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</row>
    <row r="15" spans="1:6" ht="24" thickBot="1">
      <c r="A15" s="116"/>
      <c r="B15" s="182" t="s">
        <v>72</v>
      </c>
      <c r="C15" s="183"/>
      <c r="D15" s="184"/>
      <c r="E15" s="141">
        <f>SUM(E5,E7,E10,E12)</f>
        <v>8</v>
      </c>
      <c r="F15" s="82">
        <f t="shared" si="0"/>
        <v>100</v>
      </c>
    </row>
    <row r="16" spans="1:6" ht="24" thickTop="1">
      <c r="A16" s="116"/>
      <c r="B16" s="14"/>
      <c r="C16" s="14"/>
      <c r="D16" s="14"/>
      <c r="E16" s="142"/>
      <c r="F16" s="15"/>
    </row>
    <row r="17" spans="2:7" s="1" customFormat="1" ht="24">
      <c r="B17" s="143" t="s">
        <v>79</v>
      </c>
      <c r="C17" s="144"/>
      <c r="D17" s="144"/>
      <c r="E17" s="145"/>
      <c r="F17" s="146"/>
      <c r="G17" s="2"/>
    </row>
    <row r="18" spans="1:7" s="1" customFormat="1" ht="24">
      <c r="A18" s="1" t="s">
        <v>80</v>
      </c>
      <c r="B18" s="144"/>
      <c r="C18" s="144"/>
      <c r="D18" s="144"/>
      <c r="E18" s="145"/>
      <c r="F18" s="146"/>
      <c r="G18" s="2"/>
    </row>
    <row r="19" spans="1:256" ht="24">
      <c r="A19" s="1"/>
      <c r="B19" s="1" t="s">
        <v>92</v>
      </c>
      <c r="C19" s="1"/>
      <c r="D19" s="1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4">
      <c r="A20" s="1" t="s">
        <v>81</v>
      </c>
      <c r="B20" s="1"/>
      <c r="C20" s="1"/>
      <c r="D20" s="1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4">
      <c r="A21" s="1" t="s">
        <v>82</v>
      </c>
      <c r="B21" s="1"/>
      <c r="C21" s="1"/>
      <c r="D21" s="1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/>
  <mergeCells count="6">
    <mergeCell ref="B15:D15"/>
    <mergeCell ref="B8:D8"/>
    <mergeCell ref="B9:D9"/>
    <mergeCell ref="B11:D11"/>
    <mergeCell ref="A1:F1"/>
    <mergeCell ref="B4:D4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2023-08-23T09:09:47Z</cp:lastPrinted>
  <dcterms:created xsi:type="dcterms:W3CDTF">2006-03-16T15:57:13Z</dcterms:created>
  <dcterms:modified xsi:type="dcterms:W3CDTF">2023-08-23T09:10:22Z</dcterms:modified>
  <cp:category/>
  <cp:version/>
  <cp:contentType/>
  <cp:contentStatus/>
</cp:coreProperties>
</file>