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ED767D9-90E2-4AE6-84A4-E6377D130F9E}" xr6:coauthVersionLast="36" xr6:coauthVersionMax="36" xr10:uidLastSave="{00000000-0000-0000-0000-000000000000}"/>
  <bookViews>
    <workbookView xWindow="-105" yWindow="-105" windowWidth="23250" windowHeight="12570" activeTab="5" xr2:uid="{00000000-000D-0000-FFFF-FFFF00000000}"/>
  </bookViews>
  <sheets>
    <sheet name="การตอบแบบฟอร์ม 1" sheetId="1" r:id="rId1"/>
    <sheet name="EPE (Elementary 2)" sheetId="2" r:id="rId2"/>
    <sheet name="Intermediate" sheetId="10" r:id="rId3"/>
    <sheet name="Per-intermediate" sheetId="4" r:id="rId4"/>
    <sheet name="Staeter 2" sheetId="9" r:id="rId5"/>
    <sheet name="สรุปรวม" sheetId="8" r:id="rId6"/>
    <sheet name="บทสรุปผู้บริหาร" sheetId="7" r:id="rId7"/>
  </sheets>
  <definedNames>
    <definedName name="_xlnm._FilterDatabase" localSheetId="1" hidden="1">'EPE (Elementary 2)'!$G$1:$G$37</definedName>
    <definedName name="_xlnm._FilterDatabase" localSheetId="2" hidden="1">Intermediate!$H$1:$H$123</definedName>
    <definedName name="_xlnm._FilterDatabase" localSheetId="3" hidden="1">'Per-intermediate'!$G$1:$G$88</definedName>
    <definedName name="_xlnm._FilterDatabase" localSheetId="4" hidden="1">'Staeter 2'!$H$1:$H$39</definedName>
    <definedName name="_xlnm._FilterDatabase" localSheetId="0" hidden="1">'การตอบแบบฟอร์ม 1'!$I$1:$I$161</definedName>
  </definedNames>
  <calcPr calcId="191029"/>
</workbook>
</file>

<file path=xl/calcChain.xml><?xml version="1.0" encoding="utf-8"?>
<calcChain xmlns="http://schemas.openxmlformats.org/spreadsheetml/2006/main">
  <c r="C431" i="8" l="1"/>
  <c r="C426" i="8"/>
  <c r="C439" i="8" l="1"/>
  <c r="C438" i="8"/>
  <c r="C427" i="8"/>
  <c r="C430" i="8"/>
  <c r="C432" i="8"/>
  <c r="C433" i="8"/>
  <c r="C429" i="8"/>
  <c r="B434" i="8"/>
  <c r="C434" i="8" s="1"/>
  <c r="C412" i="8"/>
  <c r="C410" i="8"/>
  <c r="C287" i="8"/>
  <c r="C288" i="8" s="1"/>
  <c r="B288" i="8"/>
  <c r="D288" i="8" s="1"/>
  <c r="C284" i="8"/>
  <c r="C285" i="8" s="1"/>
  <c r="B285" i="8"/>
  <c r="D285" i="8" s="1"/>
  <c r="D261" i="8"/>
  <c r="C261" i="8"/>
  <c r="D260" i="8"/>
  <c r="C260" i="8"/>
  <c r="C259" i="8"/>
  <c r="D259" i="8"/>
  <c r="C258" i="8"/>
  <c r="D258" i="8"/>
  <c r="D257" i="8"/>
  <c r="C257" i="8"/>
  <c r="D256" i="8"/>
  <c r="C256" i="8"/>
  <c r="C255" i="8"/>
  <c r="D255" i="8"/>
  <c r="C254" i="8"/>
  <c r="D254" i="8"/>
  <c r="D253" i="8"/>
  <c r="C253" i="8"/>
  <c r="D252" i="8"/>
  <c r="C252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69" i="8"/>
  <c r="C154" i="8"/>
  <c r="C155" i="8"/>
  <c r="C156" i="8"/>
  <c r="C161" i="8"/>
  <c r="C162" i="8"/>
  <c r="C163" i="8"/>
  <c r="C140" i="8"/>
  <c r="C141" i="8"/>
  <c r="C142" i="8"/>
  <c r="C143" i="8"/>
  <c r="C144" i="8"/>
  <c r="C145" i="8"/>
  <c r="C146" i="8"/>
  <c r="C147" i="8"/>
  <c r="C148" i="8"/>
  <c r="C149" i="8"/>
  <c r="C139" i="8"/>
  <c r="C151" i="8"/>
  <c r="C117" i="8"/>
  <c r="C118" i="8"/>
  <c r="C119" i="8"/>
  <c r="C120" i="8"/>
  <c r="C121" i="8"/>
  <c r="C122" i="8"/>
  <c r="C116" i="8"/>
  <c r="B123" i="8"/>
  <c r="C123" i="8" s="1"/>
  <c r="C114" i="8"/>
  <c r="C105" i="8"/>
  <c r="C106" i="8"/>
  <c r="C107" i="8"/>
  <c r="C108" i="8"/>
  <c r="C109" i="8"/>
  <c r="C110" i="8"/>
  <c r="C111" i="8"/>
  <c r="C112" i="8"/>
  <c r="C113" i="8"/>
  <c r="C104" i="8"/>
  <c r="C102" i="8"/>
  <c r="C95" i="8"/>
  <c r="C96" i="8"/>
  <c r="C97" i="8"/>
  <c r="C98" i="8"/>
  <c r="C99" i="8"/>
  <c r="C100" i="8"/>
  <c r="C94" i="8"/>
  <c r="C74" i="8"/>
  <c r="C73" i="8"/>
  <c r="C71" i="8"/>
  <c r="C70" i="8"/>
  <c r="C68" i="8"/>
  <c r="C66" i="8"/>
  <c r="C65" i="8"/>
  <c r="C49" i="8"/>
  <c r="C46" i="8"/>
  <c r="C47" i="8"/>
  <c r="C48" i="8"/>
  <c r="C42" i="8"/>
  <c r="C43" i="8"/>
  <c r="C44" i="8"/>
  <c r="C41" i="8"/>
  <c r="C39" i="8"/>
  <c r="C36" i="8"/>
  <c r="C37" i="8"/>
  <c r="C35" i="8"/>
  <c r="D287" i="8" l="1"/>
  <c r="C262" i="8"/>
  <c r="D284" i="8"/>
  <c r="B262" i="8"/>
  <c r="D262" i="8" s="1"/>
  <c r="C25" i="8"/>
  <c r="C24" i="8"/>
  <c r="C22" i="8"/>
  <c r="C21" i="8"/>
  <c r="C19" i="8"/>
  <c r="C17" i="8"/>
  <c r="C16" i="8"/>
  <c r="H32" i="9" l="1"/>
  <c r="H31" i="9"/>
  <c r="H30" i="9"/>
  <c r="H29" i="9"/>
  <c r="H28" i="9"/>
  <c r="H27" i="9"/>
  <c r="H26" i="9"/>
  <c r="H25" i="9"/>
  <c r="H24" i="9"/>
  <c r="H23" i="9"/>
  <c r="H22" i="9"/>
  <c r="H21" i="9"/>
  <c r="E32" i="9"/>
  <c r="E31" i="9"/>
  <c r="E29" i="9"/>
  <c r="E30" i="9"/>
  <c r="E28" i="9"/>
  <c r="E27" i="9"/>
  <c r="E26" i="9"/>
  <c r="E25" i="9"/>
  <c r="B22" i="9"/>
  <c r="B21" i="9"/>
  <c r="J17" i="9"/>
  <c r="K17" i="9"/>
  <c r="L17" i="9"/>
  <c r="M17" i="9"/>
  <c r="M18" i="9" s="1"/>
  <c r="M19" i="9" s="1"/>
  <c r="N17" i="9"/>
  <c r="O17" i="9"/>
  <c r="P17" i="9"/>
  <c r="Q17" i="9"/>
  <c r="Q18" i="9" s="1"/>
  <c r="Q19" i="9" s="1"/>
  <c r="R17" i="9"/>
  <c r="S17" i="9"/>
  <c r="T17" i="9"/>
  <c r="L18" i="9"/>
  <c r="L19" i="9" s="1"/>
  <c r="P18" i="9"/>
  <c r="P19" i="9" s="1"/>
  <c r="T18" i="9"/>
  <c r="T19" i="9" s="1"/>
  <c r="J20" i="9"/>
  <c r="K20" i="9"/>
  <c r="L20" i="9"/>
  <c r="M20" i="9"/>
  <c r="N20" i="9"/>
  <c r="O20" i="9"/>
  <c r="P20" i="9"/>
  <c r="Q20" i="9"/>
  <c r="R20" i="9"/>
  <c r="S20" i="9"/>
  <c r="T20" i="9"/>
  <c r="I20" i="9"/>
  <c r="I19" i="9"/>
  <c r="I18" i="9"/>
  <c r="I17" i="9"/>
  <c r="H86" i="4"/>
  <c r="H85" i="4"/>
  <c r="H84" i="4"/>
  <c r="H82" i="4"/>
  <c r="H81" i="4"/>
  <c r="H79" i="4"/>
  <c r="H83" i="4"/>
  <c r="H80" i="4"/>
  <c r="H78" i="4"/>
  <c r="H77" i="4"/>
  <c r="H75" i="4"/>
  <c r="H73" i="4"/>
  <c r="H72" i="4"/>
  <c r="H71" i="4"/>
  <c r="H70" i="4"/>
  <c r="H76" i="4"/>
  <c r="H74" i="4"/>
  <c r="E84" i="4"/>
  <c r="I66" i="4"/>
  <c r="R19" i="9" l="1"/>
  <c r="S18" i="9"/>
  <c r="S19" i="9" s="1"/>
  <c r="O18" i="9"/>
  <c r="O19" i="9" s="1"/>
  <c r="K18" i="9"/>
  <c r="K19" i="9" s="1"/>
  <c r="R18" i="9"/>
  <c r="N18" i="9"/>
  <c r="N19" i="9" s="1"/>
  <c r="J18" i="9"/>
  <c r="J19" i="9" s="1"/>
  <c r="E82" i="4"/>
  <c r="E81" i="4"/>
  <c r="E83" i="4"/>
  <c r="E80" i="4"/>
  <c r="E79" i="4"/>
  <c r="E78" i="4"/>
  <c r="E77" i="4"/>
  <c r="E76" i="4"/>
  <c r="E75" i="4"/>
  <c r="E74" i="4"/>
  <c r="E71" i="4"/>
  <c r="E70" i="4"/>
  <c r="B76" i="4"/>
  <c r="B75" i="4"/>
  <c r="B74" i="4"/>
  <c r="B73" i="4"/>
  <c r="B71" i="4"/>
  <c r="B70" i="4"/>
  <c r="J66" i="4"/>
  <c r="J67" i="4" s="1"/>
  <c r="J68" i="4" s="1"/>
  <c r="K66" i="4"/>
  <c r="L66" i="4"/>
  <c r="L67" i="4" s="1"/>
  <c r="L68" i="4" s="1"/>
  <c r="M66" i="4"/>
  <c r="N66" i="4"/>
  <c r="N67" i="4" s="1"/>
  <c r="N68" i="4" s="1"/>
  <c r="O66" i="4"/>
  <c r="O67" i="4" s="1"/>
  <c r="O68" i="4" s="1"/>
  <c r="P66" i="4"/>
  <c r="P67" i="4" s="1"/>
  <c r="P68" i="4" s="1"/>
  <c r="Q66" i="4"/>
  <c r="R66" i="4"/>
  <c r="R67" i="4" s="1"/>
  <c r="R68" i="4" s="1"/>
  <c r="S66" i="4"/>
  <c r="S67" i="4" s="1"/>
  <c r="S68" i="4" s="1"/>
  <c r="T66" i="4"/>
  <c r="T67" i="4" s="1"/>
  <c r="J69" i="4"/>
  <c r="K69" i="4"/>
  <c r="L69" i="4"/>
  <c r="M69" i="4"/>
  <c r="N69" i="4"/>
  <c r="O69" i="4"/>
  <c r="P69" i="4"/>
  <c r="Q69" i="4"/>
  <c r="R69" i="4"/>
  <c r="S69" i="4"/>
  <c r="T69" i="4"/>
  <c r="I69" i="4"/>
  <c r="I67" i="4"/>
  <c r="I68" i="4" s="1"/>
  <c r="I5" i="10"/>
  <c r="I6" i="10"/>
  <c r="I4" i="10"/>
  <c r="J3" i="10"/>
  <c r="K3" i="10"/>
  <c r="L3" i="10"/>
  <c r="M3" i="10"/>
  <c r="M6" i="10" s="1"/>
  <c r="N3" i="10"/>
  <c r="O3" i="10"/>
  <c r="P3" i="10"/>
  <c r="Q3" i="10"/>
  <c r="Q6" i="10" s="1"/>
  <c r="R3" i="10"/>
  <c r="S3" i="10"/>
  <c r="T3" i="10"/>
  <c r="J4" i="10"/>
  <c r="J5" i="10" s="1"/>
  <c r="K4" i="10"/>
  <c r="L4" i="10"/>
  <c r="N4" i="10"/>
  <c r="N5" i="10" s="1"/>
  <c r="O4" i="10"/>
  <c r="P4" i="10"/>
  <c r="R4" i="10"/>
  <c r="R5" i="10" s="1"/>
  <c r="S4" i="10"/>
  <c r="T4" i="10"/>
  <c r="K5" i="10"/>
  <c r="L5" i="10"/>
  <c r="O5" i="10"/>
  <c r="P5" i="10"/>
  <c r="S5" i="10"/>
  <c r="T5" i="10"/>
  <c r="J6" i="10"/>
  <c r="K6" i="10"/>
  <c r="L6" i="10"/>
  <c r="N6" i="10"/>
  <c r="O6" i="10"/>
  <c r="P6" i="10"/>
  <c r="R6" i="10"/>
  <c r="S6" i="10"/>
  <c r="T6" i="10"/>
  <c r="I3" i="10"/>
  <c r="J21" i="2"/>
  <c r="J23" i="2" s="1"/>
  <c r="K21" i="2"/>
  <c r="L21" i="2"/>
  <c r="M21" i="2"/>
  <c r="N21" i="2"/>
  <c r="O21" i="2"/>
  <c r="P21" i="2"/>
  <c r="Q21" i="2"/>
  <c r="R21" i="2"/>
  <c r="S21" i="2"/>
  <c r="T21" i="2"/>
  <c r="J22" i="2"/>
  <c r="K22" i="2"/>
  <c r="K23" i="2" s="1"/>
  <c r="L22" i="2"/>
  <c r="O22" i="2"/>
  <c r="O23" i="2" s="1"/>
  <c r="P22" i="2"/>
  <c r="S22" i="2"/>
  <c r="S23" i="2" s="1"/>
  <c r="T22" i="2"/>
  <c r="L23" i="2"/>
  <c r="P23" i="2"/>
  <c r="T23" i="2"/>
  <c r="J24" i="2"/>
  <c r="K24" i="2"/>
  <c r="L24" i="2"/>
  <c r="M24" i="2"/>
  <c r="N24" i="2"/>
  <c r="O24" i="2"/>
  <c r="P24" i="2"/>
  <c r="Q24" i="2"/>
  <c r="R24" i="2"/>
  <c r="S24" i="2"/>
  <c r="T24" i="2"/>
  <c r="I22" i="2"/>
  <c r="I21" i="2"/>
  <c r="H37" i="2"/>
  <c r="H36" i="2"/>
  <c r="H34" i="2"/>
  <c r="H35" i="2"/>
  <c r="H26" i="2"/>
  <c r="I24" i="2"/>
  <c r="H33" i="2"/>
  <c r="H32" i="2"/>
  <c r="H31" i="2"/>
  <c r="H30" i="2"/>
  <c r="H29" i="2"/>
  <c r="H28" i="2"/>
  <c r="H27" i="2"/>
  <c r="E32" i="2"/>
  <c r="E31" i="2"/>
  <c r="E27" i="2"/>
  <c r="E28" i="2"/>
  <c r="E26" i="2"/>
  <c r="E30" i="2"/>
  <c r="E29" i="2"/>
  <c r="B32" i="2"/>
  <c r="B31" i="2"/>
  <c r="B27" i="2"/>
  <c r="B37" i="2"/>
  <c r="B36" i="2"/>
  <c r="B35" i="2"/>
  <c r="B26" i="2"/>
  <c r="B72" i="4" l="1"/>
  <c r="E85" i="4"/>
  <c r="T68" i="4"/>
  <c r="K67" i="4"/>
  <c r="K68" i="4" s="1"/>
  <c r="Q67" i="4"/>
  <c r="Q68" i="4" s="1"/>
  <c r="M67" i="4"/>
  <c r="M68" i="4" s="1"/>
  <c r="Q4" i="10"/>
  <c r="M4" i="10"/>
  <c r="Q5" i="10"/>
  <c r="M5" i="10"/>
  <c r="N23" i="2"/>
  <c r="R22" i="2"/>
  <c r="R23" i="2" s="1"/>
  <c r="N22" i="2"/>
  <c r="Q22" i="2"/>
  <c r="Q23" i="2" s="1"/>
  <c r="M22" i="2"/>
  <c r="M23" i="2" s="1"/>
  <c r="B38" i="2"/>
  <c r="I23" i="2"/>
  <c r="E33" i="2"/>
  <c r="B28" i="2"/>
  <c r="B33" i="2" l="1"/>
  <c r="B27" i="9" l="1"/>
  <c r="B26" i="9"/>
  <c r="B25" i="9"/>
  <c r="B24" i="9"/>
  <c r="E22" i="9"/>
  <c r="E21" i="9"/>
  <c r="E23" i="9" s="1"/>
  <c r="B77" i="4"/>
  <c r="E72" i="4"/>
  <c r="B23" i="9" l="1"/>
  <c r="B28" i="9"/>
  <c r="B440" i="8"/>
  <c r="C440" i="8" s="1"/>
  <c r="B413" i="8"/>
  <c r="C413" i="8" s="1"/>
  <c r="B185" i="8"/>
  <c r="C185" i="8" s="1"/>
  <c r="C164" i="8"/>
  <c r="C165" i="8"/>
  <c r="C166" i="8"/>
  <c r="C167" i="8"/>
  <c r="C153" i="8"/>
  <c r="B50" i="8" l="1"/>
  <c r="C50" i="8" s="1"/>
  <c r="B26" i="8"/>
  <c r="C26" i="8" s="1"/>
  <c r="B373" i="8" l="1"/>
  <c r="D373" i="8" s="1"/>
  <c r="B374" i="8"/>
  <c r="D374" i="8" s="1"/>
  <c r="B377" i="8"/>
  <c r="D377" i="8" s="1"/>
  <c r="C369" i="8" l="1"/>
  <c r="B369" i="8"/>
  <c r="B376" i="8"/>
  <c r="D376" i="8" s="1"/>
  <c r="B372" i="8"/>
  <c r="D372" i="8" s="1"/>
  <c r="C377" i="8"/>
  <c r="C371" i="8"/>
  <c r="B371" i="8"/>
  <c r="D371" i="8" s="1"/>
  <c r="C370" i="8"/>
  <c r="B370" i="8"/>
  <c r="D370" i="8" s="1"/>
  <c r="B378" i="8"/>
  <c r="D378" i="8" s="1"/>
  <c r="C375" i="8"/>
  <c r="B375" i="8"/>
  <c r="D375" i="8" s="1"/>
  <c r="D369" i="8" l="1"/>
  <c r="B379" i="8"/>
  <c r="D379" i="8" s="1"/>
  <c r="C373" i="8"/>
  <c r="C376" i="8"/>
  <c r="C374" i="8"/>
  <c r="C378" i="8"/>
  <c r="C372" i="8"/>
  <c r="C379" i="8" l="1"/>
  <c r="B199" i="8" l="1"/>
  <c r="B200" i="8"/>
  <c r="B201" i="8"/>
  <c r="B202" i="8"/>
  <c r="B203" i="8"/>
  <c r="B204" i="8"/>
  <c r="B205" i="8"/>
  <c r="B206" i="8"/>
  <c r="B233" i="8"/>
  <c r="B236" i="8"/>
  <c r="B207" i="8"/>
  <c r="C233" i="8"/>
  <c r="C236" i="8"/>
  <c r="B311" i="8"/>
  <c r="C311" i="8" l="1"/>
  <c r="C203" i="8"/>
  <c r="C201" i="8"/>
  <c r="C205" i="8"/>
  <c r="C200" i="8"/>
  <c r="C207" i="8"/>
  <c r="C198" i="8"/>
  <c r="B198" i="8"/>
  <c r="C206" i="8"/>
  <c r="C202" i="8"/>
  <c r="B208" i="8" l="1"/>
  <c r="D208" i="8" s="1"/>
  <c r="C204" i="8"/>
  <c r="C199" i="8"/>
  <c r="C208" i="8" l="1"/>
  <c r="B75" i="8"/>
  <c r="C75" i="8" s="1"/>
  <c r="B400" i="8" l="1"/>
  <c r="B403" i="8"/>
  <c r="B315" i="8"/>
  <c r="D315" i="8" s="1"/>
  <c r="B318" i="8"/>
  <c r="D318" i="8" s="1"/>
  <c r="B319" i="8"/>
  <c r="D319" i="8" s="1"/>
  <c r="C403" i="8" l="1"/>
  <c r="C400" i="8"/>
  <c r="C320" i="8"/>
  <c r="B320" i="8"/>
  <c r="D320" i="8" s="1"/>
  <c r="C314" i="8"/>
  <c r="B314" i="8"/>
  <c r="D314" i="8" s="1"/>
  <c r="C345" i="8"/>
  <c r="C346" i="8" s="1"/>
  <c r="B345" i="8"/>
  <c r="B317" i="8"/>
  <c r="D317" i="8" s="1"/>
  <c r="C313" i="8"/>
  <c r="B313" i="8"/>
  <c r="D313" i="8" s="1"/>
  <c r="B342" i="8"/>
  <c r="B316" i="8"/>
  <c r="D316" i="8" s="1"/>
  <c r="B312" i="8"/>
  <c r="D312" i="8" l="1"/>
  <c r="B321" i="8"/>
  <c r="D321" i="8" s="1"/>
  <c r="C318" i="8"/>
  <c r="C312" i="8"/>
  <c r="C342" i="8"/>
  <c r="C343" i="8" s="1"/>
  <c r="C317" i="8"/>
  <c r="C319" i="8"/>
  <c r="B343" i="8"/>
  <c r="D343" i="8" s="1"/>
  <c r="D342" i="8"/>
  <c r="C315" i="8"/>
  <c r="D345" i="8"/>
  <c r="B346" i="8"/>
  <c r="D346" i="8" s="1"/>
  <c r="C316" i="8"/>
  <c r="D311" i="8"/>
  <c r="C321" i="8" l="1"/>
  <c r="C404" i="8" l="1"/>
  <c r="D403" i="8"/>
  <c r="C401" i="8"/>
  <c r="D400" i="8"/>
  <c r="B401" i="8" l="1"/>
  <c r="D401" i="8" s="1"/>
  <c r="B404" i="8"/>
  <c r="D404" i="8" s="1"/>
  <c r="D198" i="8"/>
  <c r="D200" i="8" l="1"/>
  <c r="D201" i="8"/>
  <c r="D202" i="8"/>
  <c r="D203" i="8"/>
  <c r="D204" i="8"/>
  <c r="D205" i="8"/>
  <c r="D206" i="8"/>
  <c r="D207" i="8"/>
  <c r="C234" i="8"/>
  <c r="C237" i="8"/>
  <c r="B237" i="8" l="1"/>
  <c r="D237" i="8" s="1"/>
  <c r="D236" i="8"/>
  <c r="B234" i="8"/>
  <c r="D234" i="8" s="1"/>
  <c r="D233" i="8"/>
  <c r="D199" i="8" l="1"/>
</calcChain>
</file>

<file path=xl/sharedStrings.xml><?xml version="1.0" encoding="utf-8"?>
<sst xmlns="http://schemas.openxmlformats.org/spreadsheetml/2006/main" count="3298" uniqueCount="521">
  <si>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</si>
  <si>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</si>
  <si>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</si>
  <si>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</si>
  <si>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</si>
  <si>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</si>
  <si>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</si>
  <si>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</si>
  <si>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</si>
  <si>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</si>
  <si>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</si>
  <si>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</si>
  <si>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</si>
  <si>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</si>
  <si>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</si>
  <si>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</si>
  <si>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</si>
  <si>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</si>
  <si>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</si>
  <si>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</si>
  <si>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</si>
  <si>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</si>
  <si>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</si>
  <si>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</si>
  <si>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</si>
  <si>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</si>
  <si>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</si>
  <si>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</si>
  <si>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</si>
  <si>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</si>
  <si>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</si>
  <si>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</si>
  <si>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</si>
  <si>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</si>
  <si>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</si>
  <si>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</si>
  <si>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</si>
  <si>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</si>
  <si>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</si>
  <si>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</si>
  <si>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</si>
  <si>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</si>
  <si>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</si>
  <si>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</si>
  <si>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</si>
  <si>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</si>
  <si>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</si>
  <si>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</si>
  <si>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</si>
  <si>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</si>
  <si>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</si>
  <si>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</si>
  <si>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</si>
  <si>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</si>
  <si>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</si>
  <si>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</si>
  <si>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</si>
  <si>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</si>
  <si>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</si>
  <si>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</si>
  <si>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</si>
  <si>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</si>
  <si>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</si>
  <si>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</si>
  <si>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</si>
  <si>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</si>
  <si>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</si>
  <si>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</si>
  <si>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</si>
  <si>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</si>
  <si>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</si>
  <si>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</si>
  <si>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</si>
  <si>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</si>
  <si>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</si>
  <si>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</si>
  <si>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</si>
  <si>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</si>
  <si>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</si>
  <si>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</si>
  <si>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</si>
  <si>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</si>
  <si>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</si>
  <si>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</si>
  <si>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</si>
  <si>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</si>
  <si>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</si>
  <si>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</si>
  <si>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</si>
  <si>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</si>
  <si>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</si>
  <si>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</si>
  <si>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</si>
  <si>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</si>
  <si>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ระดับ</t>
  </si>
  <si>
    <t>สาขาวิชา</t>
  </si>
  <si>
    <t>ที่อยู่อีเมล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</si>
  <si>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</si>
  <si>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หลักสูตรและการสอน</t>
  </si>
  <si>
    <t>สาธารณสุขศาสตร์</t>
  </si>
  <si>
    <t>วิทยาศาสตร์</t>
  </si>
  <si>
    <t>เทคโนโลยีและสื่อสารการศึกษา</t>
  </si>
  <si>
    <t>บริหารธุรกิจ เศรษฐศาสตร์และการสื่อสาร</t>
  </si>
  <si>
    <t xml:space="preserve">   คณะสาธารณสุขศาสตร์</t>
  </si>
  <si>
    <t xml:space="preserve">   คณะวิศวกรรมศาสตร์</t>
  </si>
  <si>
    <t xml:space="preserve">   คณะวิทยาศาสตร์</t>
  </si>
  <si>
    <t xml:space="preserve">   คณะบริหารธุรกิจ เศรษฐศาสตร์และการสื่อสาร</t>
  </si>
  <si>
    <t xml:space="preserve">    สาขาวิชาสาธารณสุขศาสตร์</t>
  </si>
  <si>
    <t xml:space="preserve">    สาขาวิชาบริหารธุรกิจ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</si>
  <si>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</si>
  <si>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>ภาษาไทย</t>
  </si>
  <si>
    <t>มนุษยศาสตร์</t>
  </si>
  <si>
    <t xml:space="preserve">   คณะมนุษยศาสตร์</t>
  </si>
  <si>
    <t xml:space="preserve">    สาขาวิชาภาษาไทย</t>
  </si>
  <si>
    <t xml:space="preserve">          จากตารางแสดงจำนวนผู้เข้าร่วมรับการอบรมจำแนกตามคณะ/วิทยาลัย พบว่า กลุ่ม Elementary 2  </t>
  </si>
  <si>
    <t>การบริหารการศึกษา</t>
  </si>
  <si>
    <t>บริหารธุรกิจ</t>
  </si>
  <si>
    <t>ฟิสิกส์ประยุกต์</t>
  </si>
  <si>
    <t>วิทยาศาสตร์ศึกษา</t>
  </si>
  <si>
    <t xml:space="preserve">    สาขาวิชาฟิสิกส์ประยุกต์</t>
  </si>
  <si>
    <t xml:space="preserve">    สาขาวิชาการบริหารการศึกษา</t>
  </si>
  <si>
    <t xml:space="preserve">         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</si>
  <si>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</si>
  <si>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</si>
  <si>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jakaphanr65@nu.ac.th</t>
  </si>
  <si>
    <t>nutchaponp65@nu.ac.th</t>
  </si>
  <si>
    <t>jintanak65@nu.ac.th</t>
  </si>
  <si>
    <t>jutamatn65@nu.ac.th</t>
  </si>
  <si>
    <t>opsin.2537@gmail.com</t>
  </si>
  <si>
    <t>patompongb65@nu.ac.th</t>
  </si>
  <si>
    <t>kittisakse65@nu.ac.th</t>
  </si>
  <si>
    <t>poom.kamyord@gmail.com</t>
  </si>
  <si>
    <t>earthtap1996@gmail.com</t>
  </si>
  <si>
    <t>thanyathipf65@nu.ac.th</t>
  </si>
  <si>
    <t>thanakornoat2538@gmail.com</t>
  </si>
  <si>
    <t>kittikuni65@nu.ac.th</t>
  </si>
  <si>
    <t>phongpun.k@wmd.ac.th</t>
  </si>
  <si>
    <t>sippanona20@gmail.com</t>
  </si>
  <si>
    <t>sirapat.b12@gmail.com</t>
  </si>
  <si>
    <t>netkhanang@gmail.com</t>
  </si>
  <si>
    <t>patloiden3534@gmail.com</t>
  </si>
  <si>
    <t>kiranay65@nu.ac.th</t>
  </si>
  <si>
    <t>พลศึกษาและวิทยาศาสตร์การออกกำลังกาย</t>
  </si>
  <si>
    <t>yupinyusinchai@gmail.com</t>
  </si>
  <si>
    <t>piayaporn009@gmail.com</t>
  </si>
  <si>
    <t>praneek65@nu.ac.th</t>
  </si>
  <si>
    <t>porntipk65@nu.ac.th</t>
  </si>
  <si>
    <t>phu_7703@hotmail.com</t>
  </si>
  <si>
    <t>mrkaekung2@gmail.com</t>
  </si>
  <si>
    <t>watthanam65@nu.ac.th</t>
  </si>
  <si>
    <t>kitsupatb64@nu.ac.th</t>
  </si>
  <si>
    <t>สังคมศึกษา</t>
  </si>
  <si>
    <t>pattamam65@nu.ac.th</t>
  </si>
  <si>
    <t>maomiiow@gmail.com</t>
  </si>
  <si>
    <t>prisanaw65@nu.ac.th</t>
  </si>
  <si>
    <t>midchunsin@gmail.com</t>
  </si>
  <si>
    <t>parnnapats63@nu.ac.th</t>
  </si>
  <si>
    <t>kitphisarns65@nu.ac.th</t>
  </si>
  <si>
    <t>natthakornph65@nu.ac.th</t>
  </si>
  <si>
    <t>phatcharaphons65@nu.ac.th</t>
  </si>
  <si>
    <t>phornniphac65@nu.ac.th</t>
  </si>
  <si>
    <t>rattanapornta64@nu.ac.th</t>
  </si>
  <si>
    <t>nineww@gmail.com</t>
  </si>
  <si>
    <t>ดุริยางคศิลป์</t>
  </si>
  <si>
    <t>krittiyak65@nu.ac.th</t>
  </si>
  <si>
    <t>kobpornn64@nu.ac.th</t>
  </si>
  <si>
    <t>jirapornv65@nu.ac.th</t>
  </si>
  <si>
    <t>วิศวกรรมการจัดการ</t>
  </si>
  <si>
    <t>nirutk65@nu.ac.th</t>
  </si>
  <si>
    <t>titipolm64@nu.ac.th</t>
  </si>
  <si>
    <t>สัตวศาสตร์</t>
  </si>
  <si>
    <t>kaelynp65@nu.ac.th</t>
  </si>
  <si>
    <t>roipimm65@nu.ac.th</t>
  </si>
  <si>
    <t>kanpitchas64@nu.ac.th</t>
  </si>
  <si>
    <t>jarawansi65@nu.ac.th</t>
  </si>
  <si>
    <t>Smart City Management and Digital Innovation</t>
  </si>
  <si>
    <t>sudaratto65@nu.ac.th</t>
  </si>
  <si>
    <t>orathaii65@nu.ac.th</t>
  </si>
  <si>
    <t>faronong@gmail.com</t>
  </si>
  <si>
    <t>สถาปัตยกรรมศาสตร์ ศิลปะและการออกแบบ</t>
  </si>
  <si>
    <t>วิทยาลัยพลังงานทดแทนและสมาร์ตกริดเทคโนโลยี</t>
  </si>
  <si>
    <t xml:space="preserve">   51 ปีขึ้นไป</t>
  </si>
  <si>
    <t xml:space="preserve">   คณะสถาปัตยกรรมศาสตร์ ศิลปะและการออกแบบ</t>
  </si>
  <si>
    <t xml:space="preserve">   วิทยาลัยพลังงานทดแทนและสมาร์ตกริดเทคโนโลยี</t>
  </si>
  <si>
    <t xml:space="preserve">   คณะเกษตรศาสตร์ ทรัพยากรธรรมชาติและสิ่งแวดล้อม</t>
  </si>
  <si>
    <t xml:space="preserve">   สาขาวิชาหลักสูตรและการสอน</t>
  </si>
  <si>
    <t xml:space="preserve">   สาขาวิชาบริหารธุรกิจ</t>
  </si>
  <si>
    <t xml:space="preserve">   สาขาวิชาเทคโนโลยีและสื่อสารการศึกษา</t>
  </si>
  <si>
    <t xml:space="preserve">   สาขาวิชาดุริยางคศิลป์</t>
  </si>
  <si>
    <t xml:space="preserve">   สาขาวิชาการบริหารการศึกษา</t>
  </si>
  <si>
    <t xml:space="preserve">   สาขาวิชาสาธารณสุขศาสตร์</t>
  </si>
  <si>
    <t xml:space="preserve">   สาขาวิชาวิทยาศาสตร์ศึกษา</t>
  </si>
  <si>
    <t xml:space="preserve">   สาขาวิชาภาษาไทย</t>
  </si>
  <si>
    <t xml:space="preserve">    สาขาวิชาหลักสูตรและการสอน</t>
  </si>
  <si>
    <t xml:space="preserve">    สาขาวิชาพลศึกษาและวิทยาศาสตร์การออกกำลังกาย</t>
  </si>
  <si>
    <t xml:space="preserve">    สาขาวิชานวัตกรรมทางการวัดผลทางการเรียนรู้</t>
  </si>
  <si>
    <t xml:space="preserve">    สาขาวิชาสังคมศึกษา</t>
  </si>
  <si>
    <t xml:space="preserve">    สาขาวิชาดุริยางคศิลป์</t>
  </si>
  <si>
    <t xml:space="preserve">    สาขาวิชาการจัดการสมาร์ทซิตี้และนวัตกรรมดิจิทัล</t>
  </si>
  <si>
    <t xml:space="preserve">    สาขาวิชาสัตวศาสตร์</t>
  </si>
  <si>
    <t xml:space="preserve">    สาขาวิชาสถาปัตยกรรมศาสตร์ ศิลปะและการออกแบบ</t>
  </si>
  <si>
    <t xml:space="preserve">    สาขาวิชาวิศวกรรมการจัดการ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</si>
  <si>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สาขาวิชาการบริหาร</t>
  </si>
  <si>
    <t xml:space="preserve">(ค่าเฉลี่ย 4.32) </t>
  </si>
  <si>
    <t>กลุ่ม Per-Intermediate</t>
  </si>
  <si>
    <t>Per-Intermediate</t>
  </si>
  <si>
    <t xml:space="preserve">Per-Intermediate </t>
  </si>
  <si>
    <t>รายข้อพบว่า ข้อที่มีค่าเฉลี่ยสูงสุด คือ ข้อ 7) อาจารย์ผู้สอนมีการอธิบายเนื้อหาวิชาได้อย่างชัดเจน และเข้าใจง่าย</t>
  </si>
  <si>
    <t>1. กลุ่ม Elementary 2 พบว่า  ก่อนเข้ารับการอบรมผู้เข้าร่วมโครงการมีความรู้ความเข้าใจเกี่ยวกับ</t>
  </si>
  <si>
    <t>ความเข้าใจสูงขึ้นอยู่ในระดับมาก (ค่าเฉลี่ย 4.32)</t>
  </si>
  <si>
    <t>คณะศึกษาศาสตร์</t>
  </si>
  <si>
    <t>มากที่สุด</t>
  </si>
  <si>
    <t>ดีมากๆครับ</t>
  </si>
  <si>
    <t>มาก</t>
  </si>
  <si>
    <t>ปานกลาง</t>
  </si>
  <si>
    <t>เป็นหลักสูตรที่ช่วยพัฒนาทักษะด้านภาษาอังกฤษได้เป็นอย่างดี</t>
  </si>
  <si>
    <t>methapatk65@nu.ac.th</t>
  </si>
  <si>
    <t>น้อย</t>
  </si>
  <si>
    <t>การเรียนการสอนมีความเหมาะสมทั้งช่วงเวลาและช่องทางในการเรียน สามารถดูย้อนหลังทบทวนได้</t>
  </si>
  <si>
    <t>saisanm65@nu.ac.th</t>
  </si>
  <si>
    <t>kanjanadeesoi@hotmail.com</t>
  </si>
  <si>
    <t>การบริหา</t>
  </si>
  <si>
    <t>ไม่มีค่ะ</t>
  </si>
  <si>
    <t>thanasarnb64@nu.ac.th</t>
  </si>
  <si>
    <t>คณะมนุษยศาสตร์</t>
  </si>
  <si>
    <t>ดีได้ทบทวนความรู้ แต่มีระดับย่อยหลายระดับ ต้องใช้เวลาและค่าสมัคร น่ามีแค่ตอร์สเดียว</t>
  </si>
  <si>
    <t>wiriyap64@nu.ac.th</t>
  </si>
  <si>
    <t>คณะบริหารธุรกิจ เศรษฐกิจและการสื่อสาร</t>
  </si>
  <si>
    <t>piyaratj61@nu.ac.th</t>
  </si>
  <si>
    <t>คณะวิศวกรรมศาสตร์</t>
  </si>
  <si>
    <t>วิศวกรรมเครื่องกล</t>
  </si>
  <si>
    <t>rungnapaa64@nu.ac.th</t>
  </si>
  <si>
    <t>MBA</t>
  </si>
  <si>
    <t>wanidam65@nu.ac.th</t>
  </si>
  <si>
    <t>อาจารย์สอนดีมากๆเลยค่ะ</t>
  </si>
  <si>
    <t>nathapatc65@nu.ac.th</t>
  </si>
  <si>
    <t>พัฒนศึกษา</t>
  </si>
  <si>
    <t>monwipha.m@psru.ac.th</t>
  </si>
  <si>
    <t>การบริหารหารศึกษา</t>
  </si>
  <si>
    <t>supapornc65@nu.ac.th</t>
  </si>
  <si>
    <t>คณะพยาบาลศาสตร์</t>
  </si>
  <si>
    <t>การพยาบาลผู้ใหญ่และผู้สูงอายุ</t>
  </si>
  <si>
    <t>yanawut1312@gmail.com</t>
  </si>
  <si>
    <t>นวัตกรรมทางการวัดผลการเรียนรู้</t>
  </si>
  <si>
    <t>chayapornc65@nu.ac.th</t>
  </si>
  <si>
    <t>อยากให้มีการสรุปเนื้อหาในภาพรวมของการเรียนในแต่ระดับอีกครั้งก่อนสอบคะ  ขอขอบคุณคะ</t>
  </si>
  <si>
    <t>อาจารย์สอนสนุกมากๆค่ะเป็นกันเองมากๆค่ะ</t>
  </si>
  <si>
    <t>panyap65@nu.ac.th</t>
  </si>
  <si>
    <t>อยากให้เปิดเป็นประจำทุกปีครับ  เป็นการอบรมที่ดีมาก</t>
  </si>
  <si>
    <t>suntareey65@nu.ac.th</t>
  </si>
  <si>
    <t>nuttapongk65@nu.ac.th</t>
  </si>
  <si>
    <t>Biomedical Engineering</t>
  </si>
  <si>
    <t>koonlawuts65@nu.ac.th</t>
  </si>
  <si>
    <t>naraphond65@nu.ac.th</t>
  </si>
  <si>
    <t>kongphuwatch@gmail.com</t>
  </si>
  <si>
    <t>Watcharagonj65@nu.ac.th</t>
  </si>
  <si>
    <t>ชอบมากครับผม</t>
  </si>
  <si>
    <t>thatchailekkham.1993@gmail.com</t>
  </si>
  <si>
    <t>tindanaia64@nu.ac.th</t>
  </si>
  <si>
    <t>คณะสาธารณสุขศาสตร์</t>
  </si>
  <si>
    <t>ornoumac65@nu.ac.th</t>
  </si>
  <si>
    <t>คณิตศาสตร์</t>
  </si>
  <si>
    <t>Wacharach7@gmail.com</t>
  </si>
  <si>
    <t>บริหารการศึกษา</t>
  </si>
  <si>
    <t>wichayakornb@hotmail.com</t>
  </si>
  <si>
    <t>เครื่องกล</t>
  </si>
  <si>
    <t>padcharin65@nu.ac.th</t>
  </si>
  <si>
    <t>nongnutpp1993@gmail.com</t>
  </si>
  <si>
    <t>aomsinchotjira@gmail.com</t>
  </si>
  <si>
    <t>คณะสังคมศาสตร์</t>
  </si>
  <si>
    <t>รัฐศาสตร์</t>
  </si>
  <si>
    <t>wanwisa.phulthong@gmail.com</t>
  </si>
  <si>
    <t>การเรียนคอร์สภาษาอังกฤษแบบออนไลน์มีความสะดวก อยากให้มีต่อไปนะคะ ขอบคุณค่ะ</t>
  </si>
  <si>
    <t>budsayad63@nu.ac.th</t>
  </si>
  <si>
    <t>การพยาบาล</t>
  </si>
  <si>
    <t>น้อยที่สุด</t>
  </si>
  <si>
    <t>เสนอในการเปิดการอบรมเพื่อวัดระดับความรู้อย่างต่อเนื่องคะ และสามารถสอบซ่อมครั้งที่ 2  ได้คะ</t>
  </si>
  <si>
    <t>pornsudas64@nu.ac.th</t>
  </si>
  <si>
    <t>คณะสหเวชศาสตร์</t>
  </si>
  <si>
    <t>ชีวเวชศาสตร์</t>
  </si>
  <si>
    <t>yositaw65@nu.ac.th</t>
  </si>
  <si>
    <t>pangvoice007@gmail.com</t>
  </si>
  <si>
    <t xml:space="preserve">อาจารย์สอนเข้าใจค่ะ เรียนติดๆกันแบบนี้เร็วดีค่ะ อยากให้เป็นแบบนี้ต่อไป </t>
  </si>
  <si>
    <t>parapornt65@nu.ac.th</t>
  </si>
  <si>
    <t>พยาบาลศาสตร์</t>
  </si>
  <si>
    <t>maturapojp61@nu.ac.th</t>
  </si>
  <si>
    <t>สาธารณสุข</t>
  </si>
  <si>
    <t>ขอบคุณค่ะ</t>
  </si>
  <si>
    <t>esptone59@gmail.com</t>
  </si>
  <si>
    <t>อาจารย์ผู้สอนควรเน้นเกี่ยวกับความรู้ในการสอบ เรียนม2คอส อาจารย์ที่สอนคอสแรกอธิบายเข้าใจกว่าเยอะ</t>
  </si>
  <si>
    <t>eakritk65@nu.ac.th</t>
  </si>
  <si>
    <t>ควรให้มีการจัดการเรียนการสอน onsite จะได้ประโยชน์มากกว่า</t>
  </si>
  <si>
    <t>chayanans65s@nu.ac.th</t>
  </si>
  <si>
    <t>suriyak61@nu.ac.th</t>
  </si>
  <si>
    <t>คณะสถาปัตยกรรมศาสตร์ ศิลปะและการออกแบบ</t>
  </si>
  <si>
    <t>ดุษฎีบัณฑิต สาขาสถาปัตยกรรม</t>
  </si>
  <si>
    <t>chatchayac65@nu.ac.th</t>
  </si>
  <si>
    <t>napattamonn65@nu.ac.th</t>
  </si>
  <si>
    <t>เป็นการเรียนที่สนุกและได้ความรู้ค่ะ</t>
  </si>
  <si>
    <t>nisaratne64@nu.ac.th</t>
  </si>
  <si>
    <t>pakchamonj65@nu.ac.th</t>
  </si>
  <si>
    <t>EPE (Intermediate)</t>
  </si>
  <si>
    <t>ควรบอกกรอบเนื้อหาที่จะเรียนให้ชัดเจน</t>
  </si>
  <si>
    <t>สาธารณสุขศาสตรดุษฎีบัณฑิต</t>
  </si>
  <si>
    <t>pan246800@gmail.com</t>
  </si>
  <si>
    <t>sathitb65@nu.ac.th</t>
  </si>
  <si>
    <t>สมาร์ตกริดเทคโนโลยี</t>
  </si>
  <si>
    <t>ไม่มีข้อเสนอเเนะ</t>
  </si>
  <si>
    <t>คณะวิทยาศาสตร์</t>
  </si>
  <si>
    <t>คณะเกษตรศาสตร์ ทรัพยากรธรรมชาติและสิ่งแวดล้อม</t>
  </si>
  <si>
    <t>Nutthanicha21@gmail.com</t>
  </si>
  <si>
    <t>บัญชีมหาบัณฑิต</t>
  </si>
  <si>
    <t>nanthitam64@nu.ac.th</t>
  </si>
  <si>
    <t>thanyaratwo65@nu.ac.th</t>
  </si>
  <si>
    <t>bongkhots64@nu.ac.th</t>
  </si>
  <si>
    <t>คณะเภสัชศาสตร์</t>
  </si>
  <si>
    <t>วิทยาศาสตร์เครื่องสำอาง</t>
  </si>
  <si>
    <t>สัตสศาสตร์</t>
  </si>
  <si>
    <t>pmkphak@gmail.com</t>
  </si>
  <si>
    <t xml:space="preserve">้นื้อหาที่เรียน ไม่ค่อยต่อเนื่อง </t>
  </si>
  <si>
    <t>การบริหารการศึดษา</t>
  </si>
  <si>
    <t>ดี4ๆครับ</t>
  </si>
  <si>
    <t>อาจารย์สอนดี4ๆเลยค่ะ</t>
  </si>
  <si>
    <t>อาจารย์สอนสนุก4ๆค่ะเป็นกันเอง4ๆค่ะ</t>
  </si>
  <si>
    <t>อยากให้เปิดเป็นประจำทุกปีครับ  เป็นการอบรมที่ดี4</t>
  </si>
  <si>
    <t>ชอบ4ครับผม</t>
  </si>
  <si>
    <t>ควรให้มีการจัดการเรียนการสอน onsite จะได้ประโยชน์4กว่า</t>
  </si>
  <si>
    <t>บริหารธุรกิจ เศรษฐกิจและการสื่อสาร</t>
  </si>
  <si>
    <t>เภสัชศาสตร์</t>
  </si>
  <si>
    <t xml:space="preserve">เนื้อหาที่เรียน ไม่ค่อยต่อเนื่อง </t>
  </si>
  <si>
    <t>เกษตรศาสตร์ ทรัพยากรธรรมชาติและสิ่งแวดล้อม</t>
  </si>
  <si>
    <t>วิศวกรรมศาสตร์</t>
  </si>
  <si>
    <t>สหเวชศาสตร์</t>
  </si>
  <si>
    <t>การจัดการสมาร์ทซิตี้และนวัตกรรมดิจิทัล</t>
  </si>
  <si>
    <t>สังคมศาสตร์</t>
  </si>
  <si>
    <t>วิศวกรรมชีวการแพทย์</t>
  </si>
  <si>
    <t>วันที่ 14 พฤศจิกายน 2565</t>
  </si>
  <si>
    <t>ผลการประเมินโครงการภาษาอังกฤษเพื่อยกระดับความรู้นิสิตบัณฑิตศึกษา วันที่ 14 พฤศจิกายน 2565</t>
  </si>
  <si>
    <t xml:space="preserve">    1. Elementary 2                    จำนวน 19 คน</t>
  </si>
  <si>
    <t xml:space="preserve">    2. Intermediate                    จำนวน 1 คน</t>
  </si>
  <si>
    <t xml:space="preserve">    3. Per-Intermediate               จำนวน 64 คน</t>
  </si>
  <si>
    <t xml:space="preserve">    4. Starter 2                          จำนวน 15 คน</t>
  </si>
  <si>
    <t xml:space="preserve">         1. Elementary 2                    จำนวน 19 คน</t>
  </si>
  <si>
    <t xml:space="preserve">         2. Intermediate                    จำนวน 1 คน</t>
  </si>
  <si>
    <t xml:space="preserve">         3. Per-Intermediate               จำนวน 64 คน</t>
  </si>
  <si>
    <t xml:space="preserve">         4. Starter 2                          จำนวน 15 คน</t>
  </si>
  <si>
    <t xml:space="preserve">           จากตารางพบว่า กลุ่ม Elementary 2 เพศหญิง คิดเป็นร้อยละ 15.15 เพศชาย คิดเป็นร้อยละ 4.04</t>
  </si>
  <si>
    <t xml:space="preserve">Intermediate </t>
  </si>
  <si>
    <t xml:space="preserve">กลุ่ม Intermediate เพศหญิง คิดเป็นร้อยละ 1.01 กลุ่ม Per-Intermediate เพศหญิง คิดเป็นร้อยละ 34.34 </t>
  </si>
  <si>
    <t>เพศชาย คิดเป็นร้อยละ 30.30 กลุ่ม Starter 2 เป็นเพศชาย คิดเป็นร้อยละ 11.11 เพศหญิง คิดเป็นร้อยละ 4.04</t>
  </si>
  <si>
    <t xml:space="preserve">          จากตารางพบว่า กลุ่ม Elementary 2 มีอายุระหว่าง 20 - 30 ปี  คิดเป็นร้อยละ 12.12 รองลงมาคือ  </t>
  </si>
  <si>
    <t xml:space="preserve">อายุระหว่าง 31 - 40 ปี คิดเป็นร้อยละ 4.04 กลุ่ม Intermediate อายุระหว่าง 20 - 30 ปี  คิดเป็นร้อยละ 1.01 </t>
  </si>
  <si>
    <t xml:space="preserve">กลุ่ม Per-Intermediate มีอายุระหว่าง 31 - 40 ปี คิดเป็นร้อยละ 24.24 รองลงมาคือ อายุระหว่าง 20 - 30 ปี </t>
  </si>
  <si>
    <t xml:space="preserve">คิดเป็นร้อยละ 31.31 กลุ่ม Starter 2 อายุระหว่าง 20 - 30 ปี คิดเป็นร้อยละ 9.09 รองลงมาคือ มีอายุระหว่าง </t>
  </si>
  <si>
    <t>41 - 50 ปี คิดเป็นร้อยละ 3.03</t>
  </si>
  <si>
    <t>Intermediate</t>
  </si>
  <si>
    <t xml:space="preserve">          จากตารางพบว่า กลุ่ม Elementary 2 เป็นนิสิตปริญญาโท คิดเป็นร้อยละ 14.14 รองลงมาคือ นิสิตปริญญาเอก </t>
  </si>
  <si>
    <t xml:space="preserve">คิดเป็นร้อยละ 5.05 กลุ่ม Intermediate นิสิตปริญญาโท คิดเป็นร้อยละ 1.01 กลุ่ม Per-Intermediate นิสิตปริญญาโท </t>
  </si>
  <si>
    <t xml:space="preserve">คิดเป็นร้อยละ 41.41 รองลงมาคือ นิสิตปริญญาเอก คิดเป็นร้อยละ 23.23 กลุ่ม Starter 2 เป็นนิสิตปริญญาโท </t>
  </si>
  <si>
    <t>คิดเป็นร้อยละ 9.09 นิสิตปริญญาเอก คิดเป็นร้อยละ 6.06</t>
  </si>
  <si>
    <t xml:space="preserve">    คณะศึกษาศาสตร์</t>
  </si>
  <si>
    <t xml:space="preserve">   คณะพยาบาลศาสตร์</t>
  </si>
  <si>
    <t xml:space="preserve">   คณะเภสัชศาสตร์</t>
  </si>
  <si>
    <t xml:space="preserve">   คณะสหเวชศาสตร์</t>
  </si>
  <si>
    <t xml:space="preserve">   คณะสังคมศาสตร์</t>
  </si>
  <si>
    <t>สังกัดคณะศึกษาศาสตร์ คิดเป็นร้อยละ 10.10 รองลงมาคือ คณะพยาบาลศาสตร์ คิดเป็นร้อยละ 3.03</t>
  </si>
  <si>
    <t>กลุ่ม Intermediate สังกัดคณะศึกษาศาสตร์ คิดเป็นร้อยละ 1.01 กลุ่ม Per-Intermediate สังกัดคณะศึกษาศาสตร์</t>
  </si>
  <si>
    <t xml:space="preserve">คิดเป็นร้อยละ 50.50 รองลงมาคือ คณะมนุษยศาสตร์ คณะบริหารธุรกิจ เศรษฐศาสตร์และการสื่อสาร คิดเป็นร้อยละ </t>
  </si>
  <si>
    <t xml:space="preserve">2.50 และคณะสาธารณสุขศาสตร์ คิดเป็นร้อยละ 1.88 กลุ่ม Starter 2 สังกัดคณะศึกษาศาสตร์ คิดเป็นร้อยละ 35.00 </t>
  </si>
  <si>
    <t>รองลงมาคือ คณะบริหารธุรกิจ เศรษฐศาสตร์และการสื่อสาร คณะเกษตรศาสตร์ ทรัพยากรธรรมชาติและสิ่งแวดล้อม</t>
  </si>
  <si>
    <t>และคณะสาธารณสุขศาสตร์  คิดเป็นร้อยละ 2.02</t>
  </si>
  <si>
    <t xml:space="preserve">   สาขาวิชาการพยาบาลผู้ใหญ่และผู้สูงอายุ</t>
  </si>
  <si>
    <t xml:space="preserve">   สาขาวิชาสมาร์ตกริดเทคโนโลยี</t>
  </si>
  <si>
    <t xml:space="preserve">   สาขาวิชาวิทยาศาสตร์เครื่องสำอาง</t>
  </si>
  <si>
    <t xml:space="preserve">   สาขาวิชานวัตกรรมทางการวัดผลการเรียนรู้</t>
  </si>
  <si>
    <t xml:space="preserve">   สาขาวิชาพยาบาลศาสตร์</t>
  </si>
  <si>
    <t xml:space="preserve">   สาขาวิชาวิศวกรรมเครื่องกล</t>
  </si>
  <si>
    <t xml:space="preserve">   สาขาวิชาพัฒนศึกษา</t>
  </si>
  <si>
    <t xml:space="preserve">   สาขาวิชาวิศวกรรมชีวการแพทย์</t>
  </si>
  <si>
    <t xml:space="preserve">   สาขาวิชาคณิตศาสตร์</t>
  </si>
  <si>
    <t xml:space="preserve">   สาขาวิชารัฐศาสตร์</t>
  </si>
  <si>
    <t xml:space="preserve">    สาขาวิชาชีวเวชศาสตร์</t>
  </si>
  <si>
    <t xml:space="preserve">    สาขาวิชาพยาบาลศาสตร์</t>
  </si>
  <si>
    <t xml:space="preserve">การศึกษา และสาขาวิชาหลักสูตรลารสอน คิดเป็นร้อยละ 3.03 รองลงมาคือ สาขาวิชาการพยาบาลผู้ใหญ่และผู้สูงอายุ </t>
  </si>
  <si>
    <t xml:space="preserve">Intermediate  </t>
  </si>
  <si>
    <t xml:space="preserve">สาขาวิชานวัตกรรมทางการวัดผลการเรียนรู้ และสาขาวิชาสาธารณสุขศาสตร์ คิดเป็นร้อยละ 2.02 กลุ่ม Intermediate </t>
  </si>
  <si>
    <t>คิดเป็นร้อยละ 1.88 รองลงมาคือ สาขาวิชาภาษาไทย และสาขาวิชาเทคโนโลยีและสื่อสารการศึกษา  คิดเป็นร้อยละ 1.25</t>
  </si>
  <si>
    <t xml:space="preserve">สาขาวิชาการบริหารการศึกษา คิดเป็นร้อยละ1.01  กลุ่ม Per-Intermediate สาขาวิชาวิศวกรรมเครื่องกล  </t>
  </si>
  <si>
    <t>กลุ่ม Starter 2 สาขาวิชาการบริหารการศึกษา คิดเป็นร้อยละ 39.39 รองลงมาคือ สาขาวิชาพลศึกษาและวิทยาศาสตร์</t>
  </si>
  <si>
    <t>การออกกำลังกาย คิดเป็นร้อยละ 5.05</t>
  </si>
  <si>
    <t>EPE (Elementary 2) N=19</t>
  </si>
  <si>
    <t xml:space="preserve">บัณฑิตศึกษา ในกลุ่ม Elementary 2  พบว่า ภาพรวมมีความพึงพอใจอยู่ในระดับมากที่สุด (ค่าเฉลี่ยเท่ากับ 4.65) เมื่อพิจารณา </t>
  </si>
  <si>
    <t xml:space="preserve">รายข้อ พบว่า ข้อที่มีค่าเฉลี่ยสูงสุด คือ ข้อ 6) หนังสือที่เรียนมีเนื้อหาสาระ ความชัดเจน ความครบถ้วนตรงตามความต้องการ </t>
  </si>
  <si>
    <t>และเข้าใจง่าย ข้อ 8) อาจารย์ผู้สอนใช้สื่อในการอบรมที่เหมาะสมกับเนื้อหา และตอบคำถามได้อย่างชัดเจน ข้อ 9) อาจารย์ผู้สอน</t>
  </si>
  <si>
    <t>เข้าสอน – เลิกสอน ตรงตามเวลาอยู่ในระดับมากที่สุด (ค่าเฉลี่ยเท่ากับ 4.74) รองลงมาคือ ข้อ 3) การใช้งานโปรแกรมออนไลน์</t>
  </si>
  <si>
    <t>กลุ่ม Elementary 2 (N =19)</t>
  </si>
  <si>
    <t>อยู่ในระดับปานกลาง (ค่าเฉลี่ย 3.47) และหลังเข้ารับการอบรมค่าเฉลี่ยความรู้ ความเข้าใจสูงขึ้นอยู่ในระดับมาก</t>
  </si>
  <si>
    <t xml:space="preserve">ตาราง 8 แสดงผลการประเมินโครงการฯ กลุ่ม Intermediate </t>
  </si>
  <si>
    <t>กลุ่ม Intermediate  (N =1)</t>
  </si>
  <si>
    <t>EPE (Intermediate) N=1</t>
  </si>
  <si>
    <t xml:space="preserve">บัณฑิตศึกษา ในกลุ่ม Intermediate  พบว่า ภาพรวมมีความพึงพอใจอยู่ในระดับมากที่สุด (ค่าเฉลี่ยเท่ากับ 5.00) เมื่อพิจารณา </t>
  </si>
  <si>
    <t>มีความชัดเจน ใช้งานง่าย ตอบสนองความต้องการ ข้อ 4) โปรแกรมมีความเสถียร และมีเมนูที่ครบถ้วนตรงตามความต้องการ</t>
  </si>
  <si>
    <t>การสมัครเข้ารับการอบบรมมีความสะดวกและง่ายต่อการใช้งาน ข้อ 3) การใช้งานโปรแกรมออนไลน์ในการอบรม</t>
  </si>
  <si>
    <t xml:space="preserve">รายข้อ พบว่า ข้อที่มีค่าเฉลี่ยสูงสุด คือ ข้อ 1) เจ้าหน้าที่ให้บริการตอบคำถามออนไลน์ได้ถูกต้อง ชัดเจน และรวดเร็ว ข้อ 2) </t>
  </si>
  <si>
    <t xml:space="preserve">ข้อ 5) เนื้อหาสาระในบทเรียนที่ท่านอบรมมีความเหมาะสมกับระดับความรู้ ข้อ 6) หนังสือที่เรียนมีเนื้อหาสาระ ความชัดเจน </t>
  </si>
  <si>
    <t xml:space="preserve">ความครบถ้วนตรงตามความต้องการ และเข้าใจง่ายข้อ 7) อาจารย์ผู้สอนมีการอธิบายเนื้อหาวิชาได้อย่างชัดเจน และเข้าใจง่าย </t>
  </si>
  <si>
    <t xml:space="preserve">ข้อ 8) อาจารย์ผู้สอนใช้สื่อในการอบรมที่เหมาะสมกับเนื้อหา และตอบคำถามได้อย่างชัดเจน ข้อ 9) อาจารย์ผู้สอนเข้าสอน – </t>
  </si>
  <si>
    <t xml:space="preserve">เลิกสอน ตรงตามเวลา ข้อ 12) สามารถนำความรู้ไปประยุกต์ใช้ให้เกิดประโยชน์อยู่ในระดับมากที่สุด (ค่าเฉลี่ยเท่ากับ 4.68) </t>
  </si>
  <si>
    <t xml:space="preserve">(ค่าเฉลี่ย 5.00) </t>
  </si>
  <si>
    <t>อยู่ในระดับมากที่สุด (ค่าเฉลี่ย 5.00) และหลังเข้ารับการอบรมค่าเฉลี่ยความรู้ ความเข้าใจสูงขึ้นอยู่ในระดับมากที่สุด</t>
  </si>
  <si>
    <t>EPE (Pre-Intermediate) N=64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</si>
  <si>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</si>
  <si>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10 แสดงผลการประเมินโครงการฯ กลุ่ม Pre-Intermediate</t>
  </si>
  <si>
    <t>กลุ่ม Pre-Intermediate (N = 64)</t>
  </si>
  <si>
    <t xml:space="preserve">นิสิตบัณฑิตศึกษา ในกลุ่ม Pre-Intermediate  พบว่า ภาพรวมมีความพึงพอใจอยู่ในระดับมากที่สุด (ค่าเฉลี่ยเท่ากับ 4.52) </t>
  </si>
  <si>
    <t>เมื่อพิจารณารายข้อพบว่า ข้อที่มีค่าเฉลี่ยสูงสุด คือ ข้อ 2)  การสมัครเข้ารับการอบบรมมีความสะดวกและง่ายต่อการใช้งาน</t>
  </si>
  <si>
    <t xml:space="preserve">อยู่ในระดับมากที่สุด (ค่าเฉลี่ยเท่ากับ 4.75) รองลงมาคือ ข้อ 1) เจ้าหน้าที่ให้บริการตอบคำถามออนไลน์ได้ถูกต้อง ชัดเจน </t>
  </si>
  <si>
    <t>และรวดเร็วอยู่ในระดับมากที่สุด (ค่าเฉลี่ยเท่ากับ 4.73)</t>
  </si>
  <si>
    <t>ภาพรวม อยู่ในระดับมาก (ค่าเฉลี่ย 3.72)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</si>
  <si>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4.27) 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</si>
  <si>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</si>
  <si>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ตาราง 12 แสดงผลการประเมินโครงการฯ กลุ่ม Starter 2</t>
  </si>
  <si>
    <t>EPE (Starter 2) N = 15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</si>
  <si>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</si>
  <si>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Starter 2 (N = 15)</t>
  </si>
  <si>
    <t>บัณฑิตศึกษา ในกลุ่ม Starter 2 พบว่า ภาพรวมมีความพึงพอใจอยู่ในระดับมากที่สุด (ค่าเฉลี่ยเท่ากับ 4.65) เมื่อพิจารณา</t>
  </si>
  <si>
    <t>อยู่ในระดับมากที่สุด (ค่าเฉลี่ยเท่ากับ 4.87) รองลงมาคือ ข้อ 9) อาจารย์ผู้สอนเข้าสอน – เลิกสอน ตรงตามเวลา</t>
  </si>
  <si>
    <t>ระดับมากที่สุด (ค่าเฉลี่ยเท่ากับ 4.80) และข้อ 8) อาจารย์ผู้สอนใช้สื่อในการอบรมที่เหมาะสมกับเนื้อหา และตอบคำถาม</t>
  </si>
  <si>
    <t xml:space="preserve">ได้อย่างชัดเจนอยู่ในระดับมากที่สุด (ค่าเฉลี่ยเท่ากับ 4.73)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</si>
  <si>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</si>
  <si>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อยู่ในระดับมาก (ค่าเฉลี่ย 3.53) และหลังเข้ารับการอบรมค่าเฉลี่ยความรู้ ความเข้าใจสูงขึ้นอยู่ในระดับมาก (ค่าเฉลี่ย 4.27) </t>
  </si>
  <si>
    <t>สามารถดูย้อนหลังทบทวนได้</t>
  </si>
  <si>
    <t xml:space="preserve">2.อาจารย์สอนเข้าใจ </t>
  </si>
  <si>
    <t>1.เป็นหลักสูตรที่ช่วยพัฒนาทักษะด้านภาษาอังกฤษได้เป็นอย่างดี</t>
  </si>
  <si>
    <t>2.อยากให้มีการสรุปเนื้อหาในภาพรวมของการเรียนในแต่ระดับอีกครั้งก่อนสอบ</t>
  </si>
  <si>
    <t>3.อาจารย์สอนสนุก</t>
  </si>
  <si>
    <t>4.อยากให้เปิดเป็นประจำทุกปีเป็นการอบรมที่ดี</t>
  </si>
  <si>
    <t>5.การเรียนคอร์สภาษาอังกฤษแบบออนไลน์มีความสะดวกอยากให้มีต่อไป</t>
  </si>
  <si>
    <t>6.เสนอในการเปิดการอบรมเพื่อวัดระดับความรู้อย่างต่อเนื่องและสามารถสอบซ่อมครั้งที่ 2 ได้</t>
  </si>
  <si>
    <t>7.เป็นการเรียนที่สนุกและได้ความรู้</t>
  </si>
  <si>
    <t>8.ควรบอกกรอบเนื้อหาที่จะเรียนให้ชัดเจน</t>
  </si>
  <si>
    <t>2.ควรให้มีการจัดการเรียนการสอน onsite จะได้ประโยชน์</t>
  </si>
  <si>
    <t>ในครั้งนี้ จำนวนทั้งสิ้น 99 คน จำแนกเป็น</t>
  </si>
  <si>
    <t>ในการอบรมมีความชัดเจน ใช้งานง่าย ตอบสนองความต้องการ ข้อ 4) โปรแกรมมีความเสถียร และมีเมนูที่ครบถ้วนตรงตาม</t>
  </si>
  <si>
    <t xml:space="preserve">ความต้องการ ข้อ 5) เนื้อหาสาระในบทเรียนที่ท่านอบรมมีความเหมาะสมกับระดับความรู้อยู่ในระดับมากที่สุด (ค่าเฉลี่ยเท่ากับ 4.68) </t>
  </si>
  <si>
    <t>จำนวนทั้งสิ้น 99 คน จำแนกเป็น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</si>
  <si>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</si>
  <si>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 xml:space="preserve">1.01 แสดงจำนวนผู้เข้ารับการอบรมจำแนกตามอายุ พบว่า ผู้เข้ารับการอบรมส่วนใหญ่ มีอายุระหว่าง 20 - 30 ปี </t>
  </si>
  <si>
    <t xml:space="preserve">คิดเป็นร้อยละ 1.01 จำนวนผู้เข้ารับการอบรมจำแนกตามระดับการศึกษา พบว่า นิสิตปริญญาโท คิดเป็นร้อยละ </t>
  </si>
  <si>
    <t xml:space="preserve">1.01 จำนวนผู้เข้ารับการอบรมจำแนกตามคณะ/วิทยาลัย พบว่า เป็นนิสิตสังกัดคณะศึกษาศาสตร์ คิดเป็นร้อยละ </t>
  </si>
  <si>
    <t xml:space="preserve">คิดเป็นร้อยละ 1.01 </t>
  </si>
  <si>
    <t xml:space="preserve">1.01 แสดงจำนวนผู้เข้ารับการอบรมจำแนกตามสาขาวิชา พบว่า ส่วนใหญ่สาขาวิชาการบริหารการศึกษา </t>
  </si>
  <si>
    <t xml:space="preserve">              3. กลุ่ม Per-Intermediate พบว่า จำนวนผู้เข้ารับการอบรมจำแนกตามเพศเป็นเพศหญิง คิดเป็นร้อยละ </t>
  </si>
  <si>
    <t>34.34 เพศชาย คิดเป็นร้อยละ 30.30 แสดงจำนวนผู้เข้ารับการอบรมจำแนกตามอายุ พบว่า ผู้เข้ารับการอบรม</t>
  </si>
  <si>
    <t xml:space="preserve">เพศหญิง คิดเป็นร้อยละ 4.04 แสดงจำนวนผู้เข้ารับการอบรมจำแนกตามอายุ พบว่า ผู้เข้ารับการอบรมส่วนใหญ่ </t>
  </si>
  <si>
    <t>มีอายุระหว่าง 20 - 30 ปี คิดเป็นร้อยละ 9.09 รองลงมาคือ อายุระหว่าง 41 - 50 ปี คิดเป็นร้อยละ 3.03</t>
  </si>
  <si>
    <t xml:space="preserve">จำนวนผู้เข้ารับการอบรมจำแนกตามระดับการศึกษา พบว่า นิสิตปริญญาโท คิดเป็นร้อยละ 9.09 นิสิตปริญญาเอก </t>
  </si>
  <si>
    <t xml:space="preserve">คิดเป็นร้อยละ 6.06 จำนวนผู้เข้ารับการอบรมจำแนกตามคณะ/วิทยาลัย พบว่า เป็นนิสิตสังกัดคณะวิศวกรรมศาสตร์ </t>
  </si>
  <si>
    <t>คิดเป็นร้อยละ 5.05 รองลงมาคือ คณะศึกษาศาสตร์ คิดเป็นร้อยละ 4.04 แสดงจำนวนผู้เข้ารับการอบรมจำแนก</t>
  </si>
  <si>
    <t>ตามสาขาวิชา พบว่า ส่วนใหญ่สาขาวิชาการบริหารการศึกษา คิดเป็นร้อยละ 39.39 รองลงมาคือ สาขาวิชาพลศึกษา</t>
  </si>
  <si>
    <t xml:space="preserve">         และวิทยาศาสตร์การออกกำลังกาย คิดเป็นร้อยละ 5.05</t>
  </si>
  <si>
    <t>2. กลุ่ม Intermediate  พบว่า  ก่อนเข้ารับการอบรมผู้เข้าร่วมโครงการมีความรู้ความเข้าใจเกี่ยวกับ</t>
  </si>
  <si>
    <t xml:space="preserve">กิจกรรมที่จัดในโครงการฯ ภาพรวม อยู่ในระดับปานกลาง (ค่าเฉลี่ย 3.47) และหลังเข้ารับการอบรมมีค่าเฉลี่ยความรู้ </t>
  </si>
  <si>
    <t xml:space="preserve">กิจกรรมที่จัดก่อนการอบรมอยู่ในระดับมาก (ค่าเฉลี่ย 5.00)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</si>
  <si>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5.00) </t>
  </si>
  <si>
    <t>3. กลุ่ม Per-Intermediate  พบว่า  ก่อนเข้ารับการอบรมผู้เข้าร่วมโครงการมีความรู้ความเข้าใจเกี่ยวกับ</t>
  </si>
  <si>
    <t xml:space="preserve">กิจกรรมที่จัดก่อนการอบรมอยู่ในระดับปานกลาง (ค่าเฉลี่ย 3.72) และหลังเข้ารับการอบรมค่าเฉลี่ยความรู้ </t>
  </si>
  <si>
    <t xml:space="preserve">ความเข้าใจสูงขึ้นอยู่ในระดับมาก (ค่าเฉลี่ย 4.27) </t>
  </si>
  <si>
    <t>ที่จัดก่อนการอบรมอยู่ในระดับมาก (ค่าเฉลี่ย 3.53) และหลังเข้ารับการอบรมค่าเฉลี่ยความรู้ ความเข้าใจสูงขึ้น</t>
  </si>
  <si>
    <t>4. กลุ่ม Starter 2 พบว่า  ก่อนเข้ารับการอบรมผู้เข้าร่วมโครงการมีความรู้ความเข้าใจเกี่ยวกับกิจกรรม</t>
  </si>
  <si>
    <t xml:space="preserve">              4. กลุ่ม Starter 2 พบว่า จำนวนผู้เข้ารับการอบรมจำแนกตามเพศเป็นเพศชาย คิดเป็นร้อยละ 11.11</t>
  </si>
  <si>
    <t xml:space="preserve">1. กลุ่ม Elementary 2  พบว่า ภาพรวมมีความพึงพอใจอยู่ในระดับมากที่สุด (ค่าเฉลี่ยเท่ากับ 4.65) </t>
  </si>
  <si>
    <t xml:space="preserve">            เมื่อพิจารณารายข้อ พบว่า ข้อที่มีค่าเฉลี่ยสูงสุด คือ ข้อ 6) หนังสือที่เรียนมีเนื้อหาสาระ ความชัดเจน ความครบถ้วนตรงตาม</t>
  </si>
  <si>
    <t xml:space="preserve">            ความต้องการและเข้าใจง่าย ข้อ 8) อาจารย์ผู้สอนใช้สื่อในการอบรมที่เหมาะสมกับเนื้อหา และตอบคำถามได้อย่างชัดเจน </t>
  </si>
  <si>
    <t xml:space="preserve">            ข้อ 9) อาจารย์ผู้สอนเข้าสอน – เลิกสอน ตรงตามเวลาอยู่ในระดับมากที่สุด (ค่าเฉลี่ยเท่ากับ 4.74) รองลงมาคือ ข้อ 3) </t>
  </si>
  <si>
    <t xml:space="preserve">            การใช้งานโปรแกรมออนไลน์ในการอบรมมีความชัดเจน ใช้งานง่าย ตอบสนองความต้องการ ข้อ 4) โปรแกรมมีความเสถียร </t>
  </si>
  <si>
    <t xml:space="preserve">            และมีเมนูที่ครบถ้วนตรงตามความต้องการ ข้อ 5) เนื้อหาสาระในบทเรียนที่ท่านอบรมมีความเหมาะสมกับระดับความรู้</t>
  </si>
  <si>
    <t xml:space="preserve">  อยู่ในระดับมากที่สุด (ค่าเฉลี่ยเท่ากับ 4.68) </t>
  </si>
  <si>
    <t xml:space="preserve">2. กลุ่ม Intermediate พบว่า ภาพรวมมีความพึงพอใจอยู่ในระดับมากที่สุด (ค่าเฉลี่ยเท่ากับ 5.00)  </t>
  </si>
  <si>
    <t xml:space="preserve">            เมื่อพิจารณา รายข้อ พบว่า ข้อที่มีค่าเฉลี่ยสูงสุด คือ ข้อ 1) เจ้าหน้าที่ให้บริการตอบคำถามออนไลน์ได้ถูกต้อง </t>
  </si>
  <si>
    <t xml:space="preserve">            ชัดเจน และรวดเร็ว ข้อ 2) การสมัครเข้ารับการอบบรมมีความสะดวกและง่ายต่อการใช้งาน ข้อ 3) การใช้งาน</t>
  </si>
  <si>
    <t xml:space="preserve">            โปรแกรมออนไลน์ในการอบรมมีความชัดเจน ใช้งานง่าย ตอบสนองความต้องการ ข้อ 4) โปรแกรมมีความเสถียร </t>
  </si>
  <si>
    <t xml:space="preserve">            และมีเมนูที่ครบถ้วนตรงตามความต้องการ ข้อ 5) เนื้อหาสาระในบทเรียนที่ท่านอบรมมีความเหมาะสมกับระดับ</t>
  </si>
  <si>
    <t xml:space="preserve">            ความรู้ ข้อ 6) หนังสือที่เรียนมีเนื้อหาสาระ ความชัดเจน ความครบถ้วนตรงตามความต้องการ และเข้าใจง่าย</t>
  </si>
  <si>
    <t xml:space="preserve">            ข้อ 7) อาจารย์ผู้สอนมีการอธิบายเนื้อหาวิชาได้อย่างชัดเจน และเข้าใจง่าย ข้อ 8) อาจารย์ผู้สอนใช้สื่อในการอบรม </t>
  </si>
  <si>
    <t xml:space="preserve">            ที่เหมาะสมกับเนื้อหา และตอบคำถามได้อย่างชัดเจน ข้อ 9) อาจารย์ผู้สอนเข้าสอน –เลิกสอน ตรงตามเวลา </t>
  </si>
  <si>
    <t xml:space="preserve">   ข้อ 12) สามารถนำความรู้ไปประยุกต์ใช้ให้เกิดประโยชน์อยู่ในระดับมากที่สุด (ค่าเฉลี่ยเท่ากับ 4.68) </t>
  </si>
  <si>
    <t xml:space="preserve">3. กลุ่ม Pre-Intermediate พบว่า ภาพรวมมีความพึงพอใจอยู่ในระดับมากที่สุด (ค่าเฉลี่ยเท่ากับ 4.52)  </t>
  </si>
  <si>
    <t xml:space="preserve">            เมื่อพิจารณารายข้อพบว่า ข้อที่มีค่าเฉลี่ยสูงสุด คือ ข้อ 2)  การสมัครเข้ารับการอบบรมมีความสะดวกและง่าย</t>
  </si>
  <si>
    <t xml:space="preserve">            ต่อการใช้งานอยู่ในระดับมากที่สุด (ค่าเฉลี่ยเท่ากับ 4.75) รองลงมาคือ ข้อ 1) เจ้าหน้าที่ให้บริการตอบคำถาม</t>
  </si>
  <si>
    <t xml:space="preserve">            ออนไลน์ได้ถูกต้อง ชัดเจน และรวดเร็วอยู่ในระดับมากที่สุด (ค่าเฉลี่ยเท่ากับ 4.73)</t>
  </si>
  <si>
    <t xml:space="preserve">4. กลุ่ม Starter 2 พบว่า ภาพรวมมีความพึงพอใจอยู่ในระดับมากที่สุด (ค่าเฉลี่ยเท่ากับ 4.65) </t>
  </si>
  <si>
    <t xml:space="preserve">            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</t>
  </si>
  <si>
    <t xml:space="preserve">            และเข้าใจง่ายอยู่ในระดับมากที่สุด (ค่าเฉลี่ยเท่ากับ 4.87) รองลงมาคือ ข้อ 9) อาจารย์ผู้สอนเข้าสอน – เลิกสอน </t>
  </si>
  <si>
    <t xml:space="preserve">            ตรงตามเวลาระดับมากที่สุด (ค่าเฉลี่ยเท่ากับ 4.80) และข้อ 8) อาจารย์ผู้สอนใช้สื่อในการอบรมที่เหมาะสมกับเนื้อหา </t>
  </si>
  <si>
    <t xml:space="preserve">            และตอบคำถามได้อย่างชัดเจนอยู่ในระดับมากที่สุด (ค่าเฉลี่ยเท่ากับ 4.73) </t>
  </si>
  <si>
    <t>1.การเรียนการสอนมีความเหมาะสมทั้งช่วงเวลาและช่องทางในการเรียน</t>
  </si>
  <si>
    <t>1.ได้ทบทวนความรู้</t>
  </si>
  <si>
    <t xml:space="preserve">1. กลุ่ม Elementary 2  พบว่า จำนวนผู้เข้ารับการอบรมจำแนกตามเพศ เป็นเพศหญิง คิดเป็นร้อยละ </t>
  </si>
  <si>
    <t>15.15 เพศชาย คิดเป็นร้อยละ 4.04 แสดงจำนวนผู้เข้ารับการอบรมจำแนกตามอายุ พบว่า ผู้เข้ารับการอบรม</t>
  </si>
  <si>
    <t xml:space="preserve">ส่วนใหญ่มีอายุระหว่าง 20 - 30 ปี คิดเป็นร้อยละ 12.12 รองลงมาคือ อายุระหว่าง 31 - 40 ปี คิดเป็นร้อยละ 4.04 </t>
  </si>
  <si>
    <t xml:space="preserve">แสดงจำนวนผู้เข้ารับการอบรมจำแนกตามระดับการศึกษา พบว่า เป็นนิสิตปริญญาโท คิดเป็นร้อยละ 14.14 </t>
  </si>
  <si>
    <t xml:space="preserve">รองลงมาคือ นิสิตปริญญาเอก คิดเป็นร้อยละ 5.05 แสดงจำนวนผู้เข้ารับการอบรมจำแนกตามคณะ/วิทยาลัย พบว่า </t>
  </si>
  <si>
    <t xml:space="preserve">         เป็นนิสิตสังกัดคณะศึกษาศาสตร์  คิดเป็นร้อยละ 10.10 รองลงมาคือ คณะพยาบาลศาสตร์ คิดเป็นร้อยละ 3.03 </t>
  </si>
  <si>
    <t xml:space="preserve">         และคณะสาธารณสุขศาสตร์ คิดเป็นร้อยละ 2.02 แสดงจำนวนผู้เข้ารับการอบรมจำแนกตามสาขาวิชา พบว่า </t>
  </si>
  <si>
    <t xml:space="preserve">ส่วนใหญ่สาขาวิชาการบริหารการศึกษา สาขาวิชาหลักสูตรและการสอน คิดเป็นร้อยละ 3.03 รองลงมาคือ </t>
  </si>
  <si>
    <t>สาขาวิชาการพยาบาลผู้ใหญ่และผู้สูงอายุ สาขาวิชาวิทยาศาสตร์ศึกษา สาขาวิชานวัตกรรมทางการวัดผลการเรียนรู้</t>
  </si>
  <si>
    <t>คิดเป็นร้อยละ 2.02</t>
  </si>
  <si>
    <t xml:space="preserve">ส่วนใหญ่มีอายุระหว่าง 20 - 30 ปี คิดเป็นร้อยละ 31.31 รองลงมาคือ อายุระหว่าง 31 - 40 ปี คิดเป็นร้อยละ </t>
  </si>
  <si>
    <t xml:space="preserve">24.24 จำนวนผู้เข้ารับการอบรมจำแนกตามระดับการศึกษา พบว่า นิสิตปริญญาโท คิดเป็นร้อยละ 41.41 </t>
  </si>
  <si>
    <t xml:space="preserve">รองลงมาคือ นิสิตปริญญาเอก คิดเป็นร้อยละ 23.23 จำนวนผู้เข้ารับการอบรมจำแนกตามคณะ/วิทยาลัย พบว่า </t>
  </si>
  <si>
    <t xml:space="preserve">         เป็นนิสิตสังกัดคณะศึกษาศาสตร์ คิดเป็นร้อยละ 50.51 รองลงมาคือ คณะมนุษยศาสตร์ คณะบริหารธุรกิจ </t>
  </si>
  <si>
    <t xml:space="preserve">เศรษฐศาสตร์และการสื่อสาร คณะเกษตรศาสตร์ ทรัพยากรธรรมชาติและสิ่งแวดล้อม และคณะสาธารณสุขศาสตร์  </t>
  </si>
  <si>
    <t xml:space="preserve">คิดเป็นร้อยละ 1.88 แสดงจำนวนผู้เข้ารับการอบรมจำแนกตามสาขาวิชา พบว่า ส่วนใหญ่สาขาวิศวกรรมเครื่องกล </t>
  </si>
  <si>
    <t>คิดเป็นร้อยละ 1.88 รองลงมาคือ สาขาวิชาภาษาไทย สาขาวิชาเทคโนโลยีและสื่อสารการศึกษา คิดเป็นร้อยละ 1.25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</si>
  <si>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การเรียนการสอนมีความเหมาะสมทั้งช่วงเวลาและช่องทางในการเรียน สามารถดูย้อนหลัง</t>
    </r>
  </si>
  <si>
    <t>ทบทวนได้ อาจารย์สอนเข้าใจ เป็นหลักสูตรที่ช่วยพัฒนาทักษะด้านภาษาอังกฤษได้เป็นอย่างดีอยากให้มีการสรุป</t>
  </si>
  <si>
    <t>เนื้อหาในภาพรวมของการเรียนในแต่ระดับอีกครั้งก่อนสอบ อาจารย์สอนสนุก อยากให้เปิดเป็นประจำทุกปีเป็นการ</t>
  </si>
  <si>
    <t>อบรมที่ดีการเรียนคอร์สภาษาอังกฤษแบบออนไลน์มีความสะดวกอยากให้มีต่อไปเสนอในการเปิดการอบรมเพื่อวัด</t>
  </si>
  <si>
    <t>ระดับความรู้อย่างต่อเนื่องและสามารถสอบซ่อมครั้งที่ 2 ได้ เป็นการเรียนที่สนุกและได้ความรู้ควรบอกกรอบเนื้อหา</t>
  </si>
  <si>
    <t>ที่จะเรียนให้ชัดเจนได้ทบทวนความรู้ ควรให้มีการจัดการเรียนการสอน onsite จะได้ประโยชน์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</si>
</sst>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7" x14ac:knownFonts="1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 applyFont="1" applyAlignment="1"/>
    <xf numFmtId="2" fontId="1" fillId="2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0" xfId="0" applyFont="1" applyFill="1" applyBorder="1" applyAlignment="1"/>
    <xf numFmtId="0" fontId="12" fillId="0" borderId="0" xfId="0" applyFont="1" applyAlignment="1"/>
    <xf numFmtId="0" fontId="6" fillId="0" borderId="4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9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1" fillId="0" borderId="0" xfId="0" applyFont="1" applyAlignment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6" fillId="0" borderId="0" xfId="0" applyFont="1" applyFill="1" applyAlignment="1"/>
    <xf numFmtId="0" fontId="16" fillId="0" borderId="0" xfId="0" applyFont="1" applyAlignment="1">
      <alignment horizontal="center"/>
    </xf>
    <xf numFmtId="0" fontId="22" fillId="0" borderId="0" xfId="0" applyFont="1" applyAlignment="1"/>
    <xf numFmtId="0" fontId="2" fillId="0" borderId="2" xfId="0" applyFont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18" fillId="0" borderId="3" xfId="0" applyFont="1" applyBorder="1" applyAlignment="1"/>
    <xf numFmtId="0" fontId="18" fillId="0" borderId="2" xfId="0" applyFont="1" applyBorder="1" applyAlignment="1"/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/>
    <xf numFmtId="0" fontId="4" fillId="0" borderId="0" xfId="0" applyFont="1" applyFill="1" applyBorder="1" applyAlignment="1">
      <alignment vertical="top"/>
    </xf>
    <xf numFmtId="0" fontId="23" fillId="0" borderId="0" xfId="0" applyFont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7" fillId="6" borderId="4" xfId="0" applyFont="1" applyFill="1" applyBorder="1" applyAlignment="1"/>
    <xf numFmtId="0" fontId="2" fillId="6" borderId="4" xfId="0" applyFont="1" applyFill="1" applyBorder="1" applyAlignment="1"/>
    <xf numFmtId="0" fontId="4" fillId="6" borderId="11" xfId="0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5" borderId="0" xfId="0" applyFont="1" applyFill="1" applyAlignment="1"/>
    <xf numFmtId="0" fontId="25" fillId="0" borderId="0" xfId="0" applyFont="1"/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" fillId="0" borderId="7" xfId="0" applyFont="1" applyFill="1" applyBorder="1" applyAlignment="1"/>
    <xf numFmtId="0" fontId="7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6" fillId="0" borderId="0" xfId="0" applyFont="1"/>
    <xf numFmtId="187" fontId="26" fillId="0" borderId="0" xfId="0" applyNumberFormat="1" applyFont="1" applyAlignment="1"/>
    <xf numFmtId="0" fontId="26" fillId="0" borderId="0" xfId="0" applyFont="1" applyAlignment="1"/>
    <xf numFmtId="0" fontId="25" fillId="0" borderId="0" xfId="0" applyFont="1" applyAlignment="1"/>
    <xf numFmtId="0" fontId="6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5" fillId="6" borderId="4" xfId="0" applyFont="1" applyFill="1" applyBorder="1" applyAlignment="1"/>
    <xf numFmtId="0" fontId="0" fillId="6" borderId="4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8" fillId="0" borderId="16" xfId="0" applyFont="1" applyBorder="1" applyAlignment="1"/>
    <xf numFmtId="0" fontId="5" fillId="0" borderId="2" xfId="0" applyFont="1" applyFill="1" applyBorder="1" applyAlignment="1"/>
    <xf numFmtId="0" fontId="2" fillId="0" borderId="5" xfId="0" applyFont="1" applyFill="1" applyBorder="1" applyAlignment="1"/>
    <xf numFmtId="2" fontId="5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229</xdr:row>
          <xdr:rowOff>219075</xdr:rowOff>
        </xdr:from>
        <xdr:to>
          <xdr:col>1</xdr:col>
          <xdr:colOff>257175</xdr:colOff>
          <xdr:row>230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396</xdr:row>
          <xdr:rowOff>161925</xdr:rowOff>
        </xdr:from>
        <xdr:to>
          <xdr:col>1</xdr:col>
          <xdr:colOff>257175</xdr:colOff>
          <xdr:row>397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229</xdr:row>
          <xdr:rowOff>219075</xdr:rowOff>
        </xdr:from>
        <xdr:to>
          <xdr:col>1</xdr:col>
          <xdr:colOff>257175</xdr:colOff>
          <xdr:row>230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396</xdr:row>
          <xdr:rowOff>161925</xdr:rowOff>
        </xdr:from>
        <xdr:to>
          <xdr:col>1</xdr:col>
          <xdr:colOff>257175</xdr:colOff>
          <xdr:row>397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5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338</xdr:row>
          <xdr:rowOff>219075</xdr:rowOff>
        </xdr:from>
        <xdr:to>
          <xdr:col>1</xdr:col>
          <xdr:colOff>257175</xdr:colOff>
          <xdr:row>339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5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338</xdr:row>
          <xdr:rowOff>219075</xdr:rowOff>
        </xdr:from>
        <xdr:to>
          <xdr:col>1</xdr:col>
          <xdr:colOff>257175</xdr:colOff>
          <xdr:row>339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280</xdr:row>
          <xdr:rowOff>219075</xdr:rowOff>
        </xdr:from>
        <xdr:to>
          <xdr:col>1</xdr:col>
          <xdr:colOff>257175</xdr:colOff>
          <xdr:row>281</xdr:row>
          <xdr:rowOff>85725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5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280</xdr:row>
          <xdr:rowOff>219075</xdr:rowOff>
        </xdr:from>
        <xdr:to>
          <xdr:col>1</xdr:col>
          <xdr:colOff>257175</xdr:colOff>
          <xdr:row>281</xdr:row>
          <xdr:rowOff>85725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ekokulope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"/>
  <sheetViews>
    <sheetView zoomScale="93" zoomScaleNormal="93" workbookViewId="0">
      <pane ySplit="1" topLeftCell="A64" activePane="bottomLeft" state="frozen"/>
      <selection pane="bottomLeft" activeCell="D105" sqref="D105"/>
    </sheetView>
  </sheetViews>
  <sheetFormatPr defaultColWidth="12.5703125" defaultRowHeight="15.75" customHeight="1" x14ac:dyDescent="0.2"/>
  <cols>
    <col min="2" max="28" width="18.85546875" customWidth="1"/>
  </cols>
  <sheetData>
    <row r="1" spans="1:22" ht="12.75" x14ac:dyDescent="0.2">
      <c r="B1" s="174" t="s">
        <v>0</v>
      </c>
      <c r="C1" s="174" t="s">
        <v>96</v>
      </c>
      <c r="D1" s="174" t="s">
        <v>1</v>
      </c>
      <c r="E1" s="174" t="s">
        <v>2</v>
      </c>
      <c r="F1" s="174" t="s">
        <v>3</v>
      </c>
      <c r="G1" s="174" t="s">
        <v>4</v>
      </c>
      <c r="H1" s="174" t="s">
        <v>5</v>
      </c>
      <c r="I1" s="174" t="s">
        <v>6</v>
      </c>
      <c r="J1" s="174" t="s">
        <v>7</v>
      </c>
      <c r="K1" s="174" t="s">
        <v>8</v>
      </c>
      <c r="L1" s="174" t="s">
        <v>9</v>
      </c>
      <c r="M1" s="174" t="s">
        <v>10</v>
      </c>
      <c r="N1" s="174" t="s">
        <v>11</v>
      </c>
      <c r="O1" s="174" t="s">
        <v>12</v>
      </c>
      <c r="P1" s="174" t="s">
        <v>13</v>
      </c>
      <c r="Q1" s="174" t="s">
        <v>14</v>
      </c>
      <c r="R1" s="174" t="s">
        <v>15</v>
      </c>
      <c r="S1" s="174" t="s">
        <v>16</v>
      </c>
      <c r="T1" s="174" t="s">
        <v>17</v>
      </c>
      <c r="U1" s="174" t="s">
        <v>18</v>
      </c>
      <c r="V1" s="174" t="s">
        <v>19</v>
      </c>
    </row>
    <row r="2" spans="1:22" ht="12.75" x14ac:dyDescent="0.2">
      <c r="A2">
        <v>1</v>
      </c>
      <c r="B2" s="175">
        <v>44879.779848483799</v>
      </c>
      <c r="C2" s="176" t="s">
        <v>130</v>
      </c>
      <c r="D2" s="176" t="s">
        <v>20</v>
      </c>
      <c r="E2" s="176" t="s">
        <v>24</v>
      </c>
      <c r="F2" s="176" t="s">
        <v>28</v>
      </c>
      <c r="G2" s="176" t="s">
        <v>210</v>
      </c>
      <c r="H2" s="176" t="s">
        <v>115</v>
      </c>
      <c r="I2" s="176" t="s">
        <v>30</v>
      </c>
      <c r="J2" s="176" t="s">
        <v>211</v>
      </c>
      <c r="K2" s="176" t="s">
        <v>211</v>
      </c>
      <c r="L2" s="176" t="s">
        <v>211</v>
      </c>
      <c r="M2" s="176" t="s">
        <v>211</v>
      </c>
      <c r="N2" s="176" t="s">
        <v>211</v>
      </c>
      <c r="O2" s="176" t="s">
        <v>211</v>
      </c>
      <c r="P2" s="176" t="s">
        <v>211</v>
      </c>
      <c r="Q2" s="176" t="s">
        <v>211</v>
      </c>
      <c r="R2" s="176" t="s">
        <v>211</v>
      </c>
      <c r="S2" s="176" t="s">
        <v>211</v>
      </c>
      <c r="T2" s="176" t="s">
        <v>211</v>
      </c>
      <c r="U2" s="176" t="s">
        <v>211</v>
      </c>
      <c r="V2" s="176" t="s">
        <v>212</v>
      </c>
    </row>
    <row r="3" spans="1:22" ht="12.75" x14ac:dyDescent="0.2">
      <c r="A3">
        <v>2</v>
      </c>
      <c r="B3" s="175">
        <v>44879.782520474539</v>
      </c>
      <c r="C3" s="176" t="s">
        <v>133</v>
      </c>
      <c r="D3" s="176" t="s">
        <v>25</v>
      </c>
      <c r="E3" s="176" t="s">
        <v>24</v>
      </c>
      <c r="F3" s="176" t="s">
        <v>22</v>
      </c>
      <c r="G3" s="176" t="s">
        <v>210</v>
      </c>
      <c r="H3" s="176" t="s">
        <v>115</v>
      </c>
      <c r="I3" s="176" t="s">
        <v>30</v>
      </c>
      <c r="J3" s="176" t="s">
        <v>211</v>
      </c>
      <c r="K3" s="176" t="s">
        <v>211</v>
      </c>
      <c r="L3" s="176" t="s">
        <v>211</v>
      </c>
      <c r="M3" s="176" t="s">
        <v>211</v>
      </c>
      <c r="N3" s="176" t="s">
        <v>211</v>
      </c>
      <c r="O3" s="176" t="s">
        <v>211</v>
      </c>
      <c r="P3" s="176" t="s">
        <v>213</v>
      </c>
      <c r="Q3" s="176" t="s">
        <v>213</v>
      </c>
      <c r="R3" s="176" t="s">
        <v>213</v>
      </c>
      <c r="S3" s="176" t="s">
        <v>214</v>
      </c>
      <c r="T3" s="176" t="s">
        <v>211</v>
      </c>
      <c r="U3" s="176" t="s">
        <v>211</v>
      </c>
      <c r="V3" s="176" t="s">
        <v>215</v>
      </c>
    </row>
    <row r="4" spans="1:22" ht="12.75" x14ac:dyDescent="0.2">
      <c r="A4">
        <v>3</v>
      </c>
      <c r="B4" s="175">
        <v>44879.784370069443</v>
      </c>
      <c r="C4" s="176" t="s">
        <v>216</v>
      </c>
      <c r="D4" s="176" t="s">
        <v>20</v>
      </c>
      <c r="E4" s="176" t="s">
        <v>26</v>
      </c>
      <c r="F4" s="176" t="s">
        <v>28</v>
      </c>
      <c r="G4" s="176" t="s">
        <v>210</v>
      </c>
      <c r="H4" s="176" t="s">
        <v>115</v>
      </c>
      <c r="I4" s="176" t="s">
        <v>23</v>
      </c>
      <c r="J4" s="176" t="s">
        <v>211</v>
      </c>
      <c r="K4" s="176" t="s">
        <v>211</v>
      </c>
      <c r="L4" s="176" t="s">
        <v>211</v>
      </c>
      <c r="M4" s="176" t="s">
        <v>211</v>
      </c>
      <c r="N4" s="176" t="s">
        <v>211</v>
      </c>
      <c r="O4" s="176" t="s">
        <v>211</v>
      </c>
      <c r="P4" s="176" t="s">
        <v>211</v>
      </c>
      <c r="Q4" s="176" t="s">
        <v>211</v>
      </c>
      <c r="R4" s="176" t="s">
        <v>211</v>
      </c>
      <c r="S4" s="176" t="s">
        <v>217</v>
      </c>
      <c r="T4" s="176" t="s">
        <v>213</v>
      </c>
      <c r="U4" s="176" t="s">
        <v>213</v>
      </c>
      <c r="V4" s="176" t="s">
        <v>218</v>
      </c>
    </row>
    <row r="5" spans="1:22" ht="12.75" x14ac:dyDescent="0.2">
      <c r="A5">
        <v>4</v>
      </c>
      <c r="B5" s="175">
        <v>44879.785845983795</v>
      </c>
      <c r="C5" s="176" t="s">
        <v>157</v>
      </c>
      <c r="D5" s="176" t="s">
        <v>20</v>
      </c>
      <c r="E5" s="176" t="s">
        <v>21</v>
      </c>
      <c r="F5" s="176" t="s">
        <v>28</v>
      </c>
      <c r="G5" s="176" t="s">
        <v>210</v>
      </c>
      <c r="H5" s="176" t="s">
        <v>115</v>
      </c>
      <c r="I5" s="176" t="s">
        <v>30</v>
      </c>
      <c r="J5" s="176" t="s">
        <v>211</v>
      </c>
      <c r="K5" s="176" t="s">
        <v>211</v>
      </c>
      <c r="L5" s="176" t="s">
        <v>211</v>
      </c>
      <c r="M5" s="176" t="s">
        <v>211</v>
      </c>
      <c r="N5" s="176" t="s">
        <v>211</v>
      </c>
      <c r="O5" s="176" t="s">
        <v>211</v>
      </c>
      <c r="P5" s="176" t="s">
        <v>213</v>
      </c>
      <c r="Q5" s="176" t="s">
        <v>213</v>
      </c>
      <c r="R5" s="176" t="s">
        <v>213</v>
      </c>
      <c r="S5" s="176" t="s">
        <v>217</v>
      </c>
      <c r="T5" s="176" t="s">
        <v>213</v>
      </c>
      <c r="U5" s="176" t="s">
        <v>213</v>
      </c>
    </row>
    <row r="6" spans="1:22" ht="12.75" x14ac:dyDescent="0.2">
      <c r="A6">
        <v>5</v>
      </c>
      <c r="B6" s="175">
        <v>44879.788861863424</v>
      </c>
      <c r="C6" s="176" t="s">
        <v>219</v>
      </c>
      <c r="D6" s="176" t="s">
        <v>20</v>
      </c>
      <c r="E6" s="176" t="s">
        <v>26</v>
      </c>
      <c r="F6" s="176" t="s">
        <v>28</v>
      </c>
      <c r="G6" s="176" t="s">
        <v>210</v>
      </c>
      <c r="H6" s="176" t="s">
        <v>110</v>
      </c>
      <c r="I6" s="176" t="s">
        <v>29</v>
      </c>
      <c r="J6" s="176" t="s">
        <v>211</v>
      </c>
      <c r="K6" s="176" t="s">
        <v>211</v>
      </c>
      <c r="L6" s="176" t="s">
        <v>211</v>
      </c>
      <c r="M6" s="176" t="s">
        <v>211</v>
      </c>
      <c r="N6" s="176" t="s">
        <v>211</v>
      </c>
      <c r="O6" s="176" t="s">
        <v>211</v>
      </c>
      <c r="P6" s="176" t="s">
        <v>211</v>
      </c>
      <c r="Q6" s="176" t="s">
        <v>211</v>
      </c>
      <c r="R6" s="176" t="s">
        <v>211</v>
      </c>
      <c r="S6" s="176" t="s">
        <v>217</v>
      </c>
      <c r="T6" s="176" t="s">
        <v>213</v>
      </c>
      <c r="U6" s="176" t="s">
        <v>213</v>
      </c>
      <c r="V6" s="176" t="s">
        <v>31</v>
      </c>
    </row>
    <row r="7" spans="1:22" ht="12.75" x14ac:dyDescent="0.2">
      <c r="A7">
        <v>6</v>
      </c>
      <c r="B7" s="175">
        <v>44879.789955428241</v>
      </c>
      <c r="C7" s="176" t="s">
        <v>220</v>
      </c>
      <c r="D7" s="176" t="s">
        <v>25</v>
      </c>
      <c r="E7" s="176" t="s">
        <v>24</v>
      </c>
      <c r="F7" s="176" t="s">
        <v>28</v>
      </c>
      <c r="G7" s="176" t="s">
        <v>210</v>
      </c>
      <c r="H7" s="176" t="s">
        <v>221</v>
      </c>
      <c r="I7" s="176" t="s">
        <v>23</v>
      </c>
      <c r="J7" s="176" t="s">
        <v>213</v>
      </c>
      <c r="K7" s="176" t="s">
        <v>213</v>
      </c>
      <c r="L7" s="176" t="s">
        <v>211</v>
      </c>
      <c r="M7" s="176" t="s">
        <v>211</v>
      </c>
      <c r="N7" s="176" t="s">
        <v>211</v>
      </c>
      <c r="O7" s="176" t="s">
        <v>211</v>
      </c>
      <c r="P7" s="176" t="s">
        <v>211</v>
      </c>
      <c r="Q7" s="176" t="s">
        <v>211</v>
      </c>
      <c r="R7" s="176" t="s">
        <v>211</v>
      </c>
      <c r="S7" s="176" t="s">
        <v>211</v>
      </c>
      <c r="T7" s="176" t="s">
        <v>211</v>
      </c>
      <c r="U7" s="176" t="s">
        <v>211</v>
      </c>
      <c r="V7" s="176" t="s">
        <v>222</v>
      </c>
    </row>
    <row r="8" spans="1:22" ht="12.75" x14ac:dyDescent="0.2">
      <c r="A8">
        <v>7</v>
      </c>
      <c r="B8" s="175">
        <v>44879.791760219909</v>
      </c>
      <c r="C8" s="176" t="s">
        <v>137</v>
      </c>
      <c r="D8" s="176" t="s">
        <v>20</v>
      </c>
      <c r="E8" s="176" t="s">
        <v>26</v>
      </c>
      <c r="F8" s="176" t="s">
        <v>28</v>
      </c>
      <c r="G8" s="176" t="s">
        <v>210</v>
      </c>
      <c r="H8" s="176" t="s">
        <v>115</v>
      </c>
      <c r="I8" s="176" t="s">
        <v>30</v>
      </c>
      <c r="J8" s="176" t="s">
        <v>211</v>
      </c>
      <c r="K8" s="176" t="s">
        <v>214</v>
      </c>
      <c r="L8" s="176" t="s">
        <v>211</v>
      </c>
      <c r="M8" s="176" t="s">
        <v>213</v>
      </c>
      <c r="N8" s="176" t="s">
        <v>211</v>
      </c>
      <c r="O8" s="176" t="s">
        <v>211</v>
      </c>
      <c r="P8" s="176" t="s">
        <v>213</v>
      </c>
      <c r="Q8" s="176" t="s">
        <v>213</v>
      </c>
      <c r="R8" s="176" t="s">
        <v>213</v>
      </c>
      <c r="S8" s="176" t="s">
        <v>217</v>
      </c>
      <c r="T8" s="176" t="s">
        <v>214</v>
      </c>
      <c r="U8" s="176" t="s">
        <v>214</v>
      </c>
    </row>
    <row r="9" spans="1:22" ht="12.75" x14ac:dyDescent="0.2">
      <c r="A9">
        <v>8</v>
      </c>
      <c r="B9" s="175">
        <v>44879.791767233794</v>
      </c>
      <c r="C9" s="176" t="s">
        <v>223</v>
      </c>
      <c r="D9" s="176" t="s">
        <v>20</v>
      </c>
      <c r="E9" s="176" t="s">
        <v>32</v>
      </c>
      <c r="F9" s="176" t="s">
        <v>22</v>
      </c>
      <c r="G9" s="176" t="s">
        <v>224</v>
      </c>
      <c r="H9" s="176" t="s">
        <v>110</v>
      </c>
      <c r="I9" s="176" t="s">
        <v>29</v>
      </c>
      <c r="J9" s="176" t="s">
        <v>211</v>
      </c>
      <c r="K9" s="176" t="s">
        <v>211</v>
      </c>
      <c r="L9" s="176" t="s">
        <v>211</v>
      </c>
      <c r="M9" s="176" t="s">
        <v>211</v>
      </c>
      <c r="N9" s="176" t="s">
        <v>211</v>
      </c>
      <c r="O9" s="176" t="s">
        <v>211</v>
      </c>
      <c r="P9" s="176" t="s">
        <v>211</v>
      </c>
      <c r="Q9" s="176" t="s">
        <v>211</v>
      </c>
      <c r="R9" s="176" t="s">
        <v>211</v>
      </c>
      <c r="S9" s="176" t="s">
        <v>214</v>
      </c>
      <c r="T9" s="176" t="s">
        <v>213</v>
      </c>
      <c r="U9" s="176" t="s">
        <v>213</v>
      </c>
      <c r="V9" s="176" t="s">
        <v>225</v>
      </c>
    </row>
    <row r="10" spans="1:22" ht="12.75" x14ac:dyDescent="0.2">
      <c r="A10">
        <v>9</v>
      </c>
      <c r="B10" s="175">
        <v>44879.793554594908</v>
      </c>
      <c r="C10" s="176" t="s">
        <v>226</v>
      </c>
      <c r="D10" s="176" t="s">
        <v>20</v>
      </c>
      <c r="E10" s="176" t="s">
        <v>26</v>
      </c>
      <c r="F10" s="176" t="s">
        <v>28</v>
      </c>
      <c r="G10" s="176" t="s">
        <v>227</v>
      </c>
      <c r="H10" s="176" t="s">
        <v>116</v>
      </c>
      <c r="I10" s="176" t="s">
        <v>29</v>
      </c>
      <c r="K10" s="176" t="s">
        <v>211</v>
      </c>
      <c r="L10" s="176" t="s">
        <v>211</v>
      </c>
      <c r="M10" s="176" t="s">
        <v>211</v>
      </c>
      <c r="N10" s="176" t="s">
        <v>211</v>
      </c>
      <c r="O10" s="176" t="s">
        <v>211</v>
      </c>
      <c r="P10" s="176" t="s">
        <v>211</v>
      </c>
      <c r="Q10" s="176" t="s">
        <v>211</v>
      </c>
      <c r="R10" s="176" t="s">
        <v>211</v>
      </c>
      <c r="S10" s="176" t="s">
        <v>211</v>
      </c>
      <c r="T10" s="176" t="s">
        <v>211</v>
      </c>
      <c r="U10" s="176" t="s">
        <v>211</v>
      </c>
    </row>
    <row r="11" spans="1:22" ht="12.75" x14ac:dyDescent="0.2">
      <c r="A11">
        <v>10</v>
      </c>
      <c r="B11" s="175">
        <v>44879.794697847217</v>
      </c>
      <c r="C11" s="176" t="s">
        <v>228</v>
      </c>
      <c r="D11" s="176" t="s">
        <v>20</v>
      </c>
      <c r="E11" s="176" t="s">
        <v>26</v>
      </c>
      <c r="F11" s="176" t="s">
        <v>28</v>
      </c>
      <c r="G11" s="176" t="s">
        <v>229</v>
      </c>
      <c r="H11" s="176" t="s">
        <v>230</v>
      </c>
      <c r="I11" s="176" t="s">
        <v>29</v>
      </c>
      <c r="J11" s="176" t="s">
        <v>213</v>
      </c>
      <c r="K11" s="176" t="s">
        <v>213</v>
      </c>
      <c r="L11" s="176" t="s">
        <v>211</v>
      </c>
      <c r="M11" s="176" t="s">
        <v>211</v>
      </c>
      <c r="N11" s="176" t="s">
        <v>213</v>
      </c>
      <c r="O11" s="176" t="s">
        <v>213</v>
      </c>
      <c r="P11" s="176" t="s">
        <v>211</v>
      </c>
      <c r="Q11" s="176" t="s">
        <v>211</v>
      </c>
      <c r="R11" s="176" t="s">
        <v>211</v>
      </c>
      <c r="S11" s="176" t="s">
        <v>214</v>
      </c>
      <c r="T11" s="176" t="s">
        <v>211</v>
      </c>
      <c r="U11" s="176" t="s">
        <v>211</v>
      </c>
    </row>
    <row r="12" spans="1:22" ht="12.75" x14ac:dyDescent="0.2">
      <c r="A12">
        <v>11</v>
      </c>
      <c r="B12" s="175">
        <v>44879.794741493053</v>
      </c>
      <c r="C12" s="176" t="s">
        <v>231</v>
      </c>
      <c r="D12" s="176" t="s">
        <v>25</v>
      </c>
      <c r="E12" s="176" t="s">
        <v>26</v>
      </c>
      <c r="F12" s="176" t="s">
        <v>28</v>
      </c>
      <c r="G12" s="176" t="s">
        <v>227</v>
      </c>
      <c r="H12" s="176" t="s">
        <v>232</v>
      </c>
      <c r="I12" s="176" t="s">
        <v>23</v>
      </c>
      <c r="J12" s="176" t="s">
        <v>214</v>
      </c>
      <c r="K12" s="176" t="s">
        <v>214</v>
      </c>
      <c r="L12" s="176" t="s">
        <v>214</v>
      </c>
      <c r="M12" s="176" t="s">
        <v>214</v>
      </c>
      <c r="N12" s="176" t="s">
        <v>214</v>
      </c>
      <c r="O12" s="176" t="s">
        <v>214</v>
      </c>
      <c r="P12" s="176" t="s">
        <v>214</v>
      </c>
      <c r="Q12" s="176" t="s">
        <v>214</v>
      </c>
      <c r="R12" s="176" t="s">
        <v>214</v>
      </c>
      <c r="S12" s="176" t="s">
        <v>214</v>
      </c>
      <c r="T12" s="176" t="s">
        <v>214</v>
      </c>
      <c r="U12" s="176" t="s">
        <v>214</v>
      </c>
      <c r="V12" s="176" t="s">
        <v>31</v>
      </c>
    </row>
    <row r="13" spans="1:22" ht="12.75" x14ac:dyDescent="0.2">
      <c r="A13">
        <v>12</v>
      </c>
      <c r="B13" s="175">
        <v>44879.794788553241</v>
      </c>
      <c r="C13" s="176" t="s">
        <v>139</v>
      </c>
      <c r="D13" s="176" t="s">
        <v>25</v>
      </c>
      <c r="E13" s="176" t="s">
        <v>24</v>
      </c>
      <c r="F13" s="176" t="s">
        <v>22</v>
      </c>
      <c r="G13" s="176" t="s">
        <v>210</v>
      </c>
      <c r="H13" s="176" t="s">
        <v>115</v>
      </c>
      <c r="I13" s="176" t="s">
        <v>30</v>
      </c>
      <c r="J13" s="176" t="s">
        <v>211</v>
      </c>
      <c r="K13" s="176" t="s">
        <v>211</v>
      </c>
      <c r="L13" s="176" t="s">
        <v>211</v>
      </c>
      <c r="M13" s="176" t="s">
        <v>211</v>
      </c>
      <c r="N13" s="176" t="s">
        <v>211</v>
      </c>
      <c r="O13" s="176" t="s">
        <v>211</v>
      </c>
      <c r="P13" s="176" t="s">
        <v>213</v>
      </c>
      <c r="Q13" s="176" t="s">
        <v>213</v>
      </c>
      <c r="R13" s="176" t="s">
        <v>211</v>
      </c>
      <c r="S13" s="176" t="s">
        <v>214</v>
      </c>
      <c r="T13" s="176" t="s">
        <v>213</v>
      </c>
      <c r="U13" s="176" t="s">
        <v>213</v>
      </c>
    </row>
    <row r="14" spans="1:22" ht="12.75" x14ac:dyDescent="0.2">
      <c r="A14">
        <v>13</v>
      </c>
      <c r="B14" s="175">
        <v>44879.795108831022</v>
      </c>
      <c r="C14" s="176" t="s">
        <v>233</v>
      </c>
      <c r="D14" s="176" t="s">
        <v>25</v>
      </c>
      <c r="E14" s="176" t="s">
        <v>26</v>
      </c>
      <c r="F14" s="176" t="s">
        <v>28</v>
      </c>
      <c r="G14" s="176" t="s">
        <v>210</v>
      </c>
      <c r="H14" s="176" t="s">
        <v>98</v>
      </c>
      <c r="I14" s="176" t="s">
        <v>23</v>
      </c>
      <c r="J14" s="176" t="s">
        <v>211</v>
      </c>
      <c r="K14" s="176" t="s">
        <v>211</v>
      </c>
      <c r="L14" s="176" t="s">
        <v>211</v>
      </c>
      <c r="M14" s="176" t="s">
        <v>211</v>
      </c>
      <c r="N14" s="176" t="s">
        <v>211</v>
      </c>
      <c r="O14" s="176" t="s">
        <v>211</v>
      </c>
      <c r="P14" s="176" t="s">
        <v>211</v>
      </c>
      <c r="Q14" s="176" t="s">
        <v>211</v>
      </c>
      <c r="R14" s="176" t="s">
        <v>211</v>
      </c>
      <c r="S14" s="176" t="s">
        <v>211</v>
      </c>
      <c r="T14" s="176" t="s">
        <v>211</v>
      </c>
      <c r="U14" s="176" t="s">
        <v>211</v>
      </c>
      <c r="V14" s="176" t="s">
        <v>234</v>
      </c>
    </row>
    <row r="15" spans="1:22" ht="12.75" x14ac:dyDescent="0.2">
      <c r="A15">
        <v>14</v>
      </c>
      <c r="B15" s="175">
        <v>44879.795455266205</v>
      </c>
      <c r="C15" s="176" t="s">
        <v>235</v>
      </c>
      <c r="D15" s="176" t="s">
        <v>20</v>
      </c>
      <c r="E15" s="176" t="s">
        <v>24</v>
      </c>
      <c r="F15" s="176" t="s">
        <v>22</v>
      </c>
      <c r="G15" s="176" t="s">
        <v>210</v>
      </c>
      <c r="H15" s="176" t="s">
        <v>236</v>
      </c>
      <c r="I15" s="176" t="s">
        <v>29</v>
      </c>
      <c r="J15" s="176" t="s">
        <v>211</v>
      </c>
      <c r="K15" s="176" t="s">
        <v>211</v>
      </c>
      <c r="L15" s="176" t="s">
        <v>211</v>
      </c>
      <c r="M15" s="176" t="s">
        <v>211</v>
      </c>
      <c r="N15" s="176" t="s">
        <v>211</v>
      </c>
      <c r="O15" s="176" t="s">
        <v>211</v>
      </c>
      <c r="P15" s="176" t="s">
        <v>211</v>
      </c>
      <c r="Q15" s="176" t="s">
        <v>211</v>
      </c>
      <c r="R15" s="176" t="s">
        <v>211</v>
      </c>
      <c r="S15" s="176" t="s">
        <v>211</v>
      </c>
      <c r="T15" s="176" t="s">
        <v>211</v>
      </c>
      <c r="U15" s="176" t="s">
        <v>211</v>
      </c>
      <c r="V15" s="176" t="s">
        <v>31</v>
      </c>
    </row>
    <row r="16" spans="1:22" ht="12.75" x14ac:dyDescent="0.2">
      <c r="A16">
        <v>15</v>
      </c>
      <c r="B16" s="175">
        <v>44879.796272523148</v>
      </c>
      <c r="C16" s="176" t="s">
        <v>237</v>
      </c>
      <c r="D16" s="176" t="s">
        <v>25</v>
      </c>
      <c r="E16" s="176" t="s">
        <v>26</v>
      </c>
      <c r="F16" s="176" t="s">
        <v>22</v>
      </c>
      <c r="G16" s="176" t="s">
        <v>210</v>
      </c>
      <c r="H16" s="176" t="s">
        <v>98</v>
      </c>
      <c r="I16" s="176" t="s">
        <v>23</v>
      </c>
      <c r="J16" s="176" t="s">
        <v>211</v>
      </c>
      <c r="K16" s="176" t="s">
        <v>211</v>
      </c>
      <c r="L16" s="176" t="s">
        <v>211</v>
      </c>
      <c r="M16" s="176" t="s">
        <v>211</v>
      </c>
      <c r="N16" s="176" t="s">
        <v>211</v>
      </c>
      <c r="O16" s="176" t="s">
        <v>211</v>
      </c>
      <c r="P16" s="176" t="s">
        <v>211</v>
      </c>
      <c r="Q16" s="176" t="s">
        <v>211</v>
      </c>
      <c r="R16" s="176" t="s">
        <v>211</v>
      </c>
      <c r="S16" s="176" t="s">
        <v>211</v>
      </c>
      <c r="T16" s="176" t="s">
        <v>211</v>
      </c>
      <c r="U16" s="176" t="s">
        <v>211</v>
      </c>
    </row>
    <row r="17" spans="1:22" ht="12.75" x14ac:dyDescent="0.2">
      <c r="A17">
        <v>16</v>
      </c>
      <c r="B17" s="175">
        <v>44879.796409421295</v>
      </c>
      <c r="C17" s="176" t="s">
        <v>149</v>
      </c>
      <c r="D17" s="176" t="s">
        <v>20</v>
      </c>
      <c r="E17" s="176" t="s">
        <v>26</v>
      </c>
      <c r="F17" s="176" t="s">
        <v>28</v>
      </c>
      <c r="G17" s="176" t="s">
        <v>210</v>
      </c>
      <c r="H17" s="176" t="s">
        <v>238</v>
      </c>
      <c r="I17" s="176" t="s">
        <v>30</v>
      </c>
      <c r="J17" s="176" t="s">
        <v>211</v>
      </c>
      <c r="K17" s="176" t="s">
        <v>211</v>
      </c>
      <c r="L17" s="176" t="s">
        <v>211</v>
      </c>
      <c r="M17" s="176" t="s">
        <v>211</v>
      </c>
      <c r="O17" s="176" t="s">
        <v>211</v>
      </c>
      <c r="P17" s="176" t="s">
        <v>211</v>
      </c>
      <c r="Q17" s="176" t="s">
        <v>211</v>
      </c>
      <c r="R17" s="176" t="s">
        <v>211</v>
      </c>
      <c r="S17" s="176" t="s">
        <v>211</v>
      </c>
      <c r="T17" s="176" t="s">
        <v>211</v>
      </c>
      <c r="U17" s="176" t="s">
        <v>211</v>
      </c>
    </row>
    <row r="18" spans="1:22" ht="12.75" x14ac:dyDescent="0.2">
      <c r="A18">
        <v>17</v>
      </c>
      <c r="B18" s="175">
        <v>44879.796798993055</v>
      </c>
      <c r="C18" s="176" t="s">
        <v>239</v>
      </c>
      <c r="D18" s="176" t="s">
        <v>25</v>
      </c>
      <c r="E18" s="176" t="s">
        <v>26</v>
      </c>
      <c r="F18" s="176" t="s">
        <v>28</v>
      </c>
      <c r="G18" s="176" t="s">
        <v>240</v>
      </c>
      <c r="H18" s="176" t="s">
        <v>241</v>
      </c>
      <c r="I18" s="176" t="s">
        <v>23</v>
      </c>
      <c r="J18" s="176" t="s">
        <v>211</v>
      </c>
      <c r="K18" s="176" t="s">
        <v>211</v>
      </c>
      <c r="L18" s="176" t="s">
        <v>211</v>
      </c>
      <c r="M18" s="176" t="s">
        <v>211</v>
      </c>
      <c r="N18" s="176" t="s">
        <v>211</v>
      </c>
      <c r="O18" s="176" t="s">
        <v>211</v>
      </c>
      <c r="P18" s="176" t="s">
        <v>211</v>
      </c>
      <c r="Q18" s="176" t="s">
        <v>211</v>
      </c>
      <c r="R18" s="176" t="s">
        <v>211</v>
      </c>
      <c r="S18" s="176" t="s">
        <v>211</v>
      </c>
      <c r="T18" s="176" t="s">
        <v>211</v>
      </c>
      <c r="U18" s="176" t="s">
        <v>211</v>
      </c>
    </row>
    <row r="19" spans="1:22" ht="12.75" x14ac:dyDescent="0.2">
      <c r="A19">
        <v>18</v>
      </c>
      <c r="B19" s="175">
        <v>44879.7971669213</v>
      </c>
      <c r="C19" s="176" t="s">
        <v>242</v>
      </c>
      <c r="D19" s="176" t="s">
        <v>20</v>
      </c>
      <c r="E19" s="176" t="s">
        <v>21</v>
      </c>
      <c r="F19" s="176" t="s">
        <v>22</v>
      </c>
      <c r="G19" s="176" t="s">
        <v>210</v>
      </c>
      <c r="H19" s="176" t="s">
        <v>243</v>
      </c>
      <c r="I19" s="176" t="s">
        <v>23</v>
      </c>
      <c r="J19" s="176" t="s">
        <v>211</v>
      </c>
      <c r="K19" s="176" t="s">
        <v>211</v>
      </c>
      <c r="L19" s="176" t="s">
        <v>211</v>
      </c>
      <c r="M19" s="176" t="s">
        <v>211</v>
      </c>
      <c r="N19" s="176" t="s">
        <v>211</v>
      </c>
      <c r="O19" s="176" t="s">
        <v>211</v>
      </c>
      <c r="P19" s="176" t="s">
        <v>211</v>
      </c>
      <c r="Q19" s="176" t="s">
        <v>211</v>
      </c>
      <c r="R19" s="176" t="s">
        <v>211</v>
      </c>
      <c r="S19" s="176" t="s">
        <v>211</v>
      </c>
      <c r="T19" s="176" t="s">
        <v>211</v>
      </c>
      <c r="U19" s="176" t="s">
        <v>211</v>
      </c>
    </row>
    <row r="20" spans="1:22" ht="12.75" x14ac:dyDescent="0.2">
      <c r="A20">
        <v>19</v>
      </c>
      <c r="B20" s="175">
        <v>44879.797424351855</v>
      </c>
      <c r="C20" s="176" t="s">
        <v>244</v>
      </c>
      <c r="D20" s="176" t="s">
        <v>25</v>
      </c>
      <c r="E20" s="176" t="s">
        <v>26</v>
      </c>
      <c r="F20" s="176" t="s">
        <v>28</v>
      </c>
      <c r="G20" s="176" t="s">
        <v>210</v>
      </c>
      <c r="H20" s="176" t="s">
        <v>243</v>
      </c>
      <c r="I20" s="176" t="s">
        <v>23</v>
      </c>
      <c r="J20" s="176" t="s">
        <v>211</v>
      </c>
      <c r="K20" s="176" t="s">
        <v>211</v>
      </c>
      <c r="L20" s="176" t="s">
        <v>211</v>
      </c>
      <c r="M20" s="176" t="s">
        <v>211</v>
      </c>
      <c r="N20" s="176" t="s">
        <v>211</v>
      </c>
      <c r="O20" s="176" t="s">
        <v>211</v>
      </c>
      <c r="P20" s="176" t="s">
        <v>211</v>
      </c>
      <c r="Q20" s="176" t="s">
        <v>211</v>
      </c>
      <c r="R20" s="176" t="s">
        <v>211</v>
      </c>
      <c r="S20" s="176" t="s">
        <v>214</v>
      </c>
      <c r="T20" s="176" t="s">
        <v>213</v>
      </c>
      <c r="U20" s="176" t="s">
        <v>213</v>
      </c>
    </row>
    <row r="21" spans="1:22" ht="12.75" x14ac:dyDescent="0.2">
      <c r="A21">
        <v>20</v>
      </c>
      <c r="B21" s="175">
        <v>44879.797455810185</v>
      </c>
      <c r="C21" s="176" t="s">
        <v>143</v>
      </c>
      <c r="D21" s="176" t="s">
        <v>25</v>
      </c>
      <c r="E21" s="176" t="s">
        <v>24</v>
      </c>
      <c r="F21" s="176" t="s">
        <v>22</v>
      </c>
      <c r="G21" s="176" t="s">
        <v>210</v>
      </c>
      <c r="H21" s="176" t="s">
        <v>115</v>
      </c>
      <c r="I21" s="176" t="s">
        <v>30</v>
      </c>
      <c r="J21" s="176" t="s">
        <v>211</v>
      </c>
      <c r="K21" s="176" t="s">
        <v>211</v>
      </c>
      <c r="L21" s="176" t="s">
        <v>211</v>
      </c>
      <c r="M21" s="176" t="s">
        <v>211</v>
      </c>
      <c r="N21" s="176" t="s">
        <v>213</v>
      </c>
      <c r="O21" s="176" t="s">
        <v>211</v>
      </c>
      <c r="P21" s="176" t="s">
        <v>214</v>
      </c>
      <c r="Q21" s="176" t="s">
        <v>213</v>
      </c>
      <c r="R21" s="176" t="s">
        <v>214</v>
      </c>
      <c r="S21" s="176" t="s">
        <v>213</v>
      </c>
      <c r="T21" s="176" t="s">
        <v>213</v>
      </c>
      <c r="U21" s="176" t="s">
        <v>213</v>
      </c>
      <c r="V21" s="176" t="s">
        <v>31</v>
      </c>
    </row>
    <row r="22" spans="1:22" ht="12.75" x14ac:dyDescent="0.2">
      <c r="A22">
        <v>21</v>
      </c>
      <c r="B22" s="175">
        <v>44879.797515034719</v>
      </c>
      <c r="C22" s="176" t="s">
        <v>145</v>
      </c>
      <c r="D22" s="176" t="s">
        <v>25</v>
      </c>
      <c r="E22" s="176" t="s">
        <v>24</v>
      </c>
      <c r="F22" s="176" t="s">
        <v>22</v>
      </c>
      <c r="G22" s="176" t="s">
        <v>210</v>
      </c>
      <c r="H22" s="176" t="s">
        <v>243</v>
      </c>
      <c r="I22" s="176" t="s">
        <v>30</v>
      </c>
      <c r="J22" s="176" t="s">
        <v>211</v>
      </c>
      <c r="K22" s="176" t="s">
        <v>211</v>
      </c>
      <c r="L22" s="176" t="s">
        <v>213</v>
      </c>
      <c r="M22" s="176" t="s">
        <v>214</v>
      </c>
      <c r="N22" s="176" t="s">
        <v>214</v>
      </c>
      <c r="O22" s="176" t="s">
        <v>213</v>
      </c>
      <c r="P22" s="176" t="s">
        <v>213</v>
      </c>
      <c r="Q22" s="176" t="s">
        <v>213</v>
      </c>
      <c r="R22" s="176" t="s">
        <v>213</v>
      </c>
      <c r="S22" s="176" t="s">
        <v>214</v>
      </c>
      <c r="T22" s="176" t="s">
        <v>213</v>
      </c>
      <c r="U22" s="176" t="s">
        <v>213</v>
      </c>
      <c r="V22" s="176" t="s">
        <v>245</v>
      </c>
    </row>
    <row r="23" spans="1:22" ht="12.75" x14ac:dyDescent="0.2">
      <c r="A23">
        <v>22</v>
      </c>
      <c r="B23" s="175">
        <v>44879.797690509258</v>
      </c>
      <c r="C23" s="176" t="s">
        <v>127</v>
      </c>
      <c r="D23" s="176" t="s">
        <v>25</v>
      </c>
      <c r="E23" s="176" t="s">
        <v>26</v>
      </c>
      <c r="F23" s="176" t="s">
        <v>28</v>
      </c>
      <c r="G23" s="176" t="s">
        <v>210</v>
      </c>
      <c r="H23" s="176" t="s">
        <v>115</v>
      </c>
      <c r="I23" s="176" t="s">
        <v>30</v>
      </c>
      <c r="J23" s="176" t="s">
        <v>211</v>
      </c>
      <c r="K23" s="176" t="s">
        <v>211</v>
      </c>
      <c r="L23" s="176" t="s">
        <v>211</v>
      </c>
      <c r="M23" s="176" t="s">
        <v>211</v>
      </c>
      <c r="N23" s="176" t="s">
        <v>211</v>
      </c>
      <c r="O23" s="176" t="s">
        <v>211</v>
      </c>
      <c r="P23" s="176" t="s">
        <v>211</v>
      </c>
      <c r="Q23" s="176" t="s">
        <v>211</v>
      </c>
      <c r="R23" s="176" t="s">
        <v>211</v>
      </c>
      <c r="S23" s="176" t="s">
        <v>211</v>
      </c>
      <c r="T23" s="176" t="s">
        <v>211</v>
      </c>
      <c r="U23" s="176" t="s">
        <v>211</v>
      </c>
      <c r="V23" s="176" t="s">
        <v>246</v>
      </c>
    </row>
    <row r="24" spans="1:22" ht="12.75" x14ac:dyDescent="0.2">
      <c r="A24">
        <v>23</v>
      </c>
      <c r="B24" s="175">
        <v>44879.798497245371</v>
      </c>
      <c r="C24" s="176" t="s">
        <v>247</v>
      </c>
      <c r="D24" s="176" t="s">
        <v>20</v>
      </c>
      <c r="E24" s="176" t="s">
        <v>24</v>
      </c>
      <c r="F24" s="176" t="s">
        <v>28</v>
      </c>
      <c r="G24" s="176" t="s">
        <v>210</v>
      </c>
      <c r="H24" s="176" t="s">
        <v>115</v>
      </c>
      <c r="I24" s="176" t="s">
        <v>30</v>
      </c>
      <c r="J24" s="176" t="s">
        <v>211</v>
      </c>
      <c r="K24" s="176" t="s">
        <v>211</v>
      </c>
      <c r="L24" s="176" t="s">
        <v>211</v>
      </c>
      <c r="M24" s="176" t="s">
        <v>211</v>
      </c>
      <c r="N24" s="176" t="s">
        <v>211</v>
      </c>
      <c r="O24" s="176" t="s">
        <v>211</v>
      </c>
      <c r="P24" s="176" t="s">
        <v>213</v>
      </c>
      <c r="Q24" s="176" t="s">
        <v>213</v>
      </c>
      <c r="R24" s="176" t="s">
        <v>213</v>
      </c>
      <c r="S24" s="176" t="s">
        <v>214</v>
      </c>
      <c r="T24" s="176" t="s">
        <v>213</v>
      </c>
      <c r="U24" s="176" t="s">
        <v>211</v>
      </c>
      <c r="V24" s="176" t="s">
        <v>248</v>
      </c>
    </row>
    <row r="25" spans="1:22" ht="12.75" x14ac:dyDescent="0.2">
      <c r="A25">
        <v>24</v>
      </c>
      <c r="B25" s="175">
        <v>44879.799591550924</v>
      </c>
      <c r="C25" s="176" t="s">
        <v>135</v>
      </c>
      <c r="D25" s="176" t="s">
        <v>20</v>
      </c>
      <c r="E25" s="176" t="s">
        <v>24</v>
      </c>
      <c r="F25" s="176" t="s">
        <v>22</v>
      </c>
      <c r="G25" s="176" t="s">
        <v>210</v>
      </c>
      <c r="H25" s="176" t="s">
        <v>115</v>
      </c>
      <c r="I25" s="176" t="s">
        <v>30</v>
      </c>
      <c r="J25" s="176" t="s">
        <v>211</v>
      </c>
      <c r="K25" s="176" t="s">
        <v>211</v>
      </c>
      <c r="L25" s="176" t="s">
        <v>211</v>
      </c>
      <c r="M25" s="176" t="s">
        <v>211</v>
      </c>
      <c r="N25" s="176" t="s">
        <v>211</v>
      </c>
      <c r="O25" s="176" t="s">
        <v>211</v>
      </c>
      <c r="P25" s="176" t="s">
        <v>213</v>
      </c>
      <c r="Q25" s="176" t="s">
        <v>213</v>
      </c>
      <c r="R25" s="176" t="s">
        <v>213</v>
      </c>
      <c r="S25" s="176" t="s">
        <v>214</v>
      </c>
      <c r="T25" s="176" t="s">
        <v>213</v>
      </c>
      <c r="U25" s="176" t="s">
        <v>213</v>
      </c>
    </row>
    <row r="26" spans="1:22" ht="12.75" x14ac:dyDescent="0.2">
      <c r="A26">
        <v>25</v>
      </c>
      <c r="B26" s="175">
        <v>44879.799858460647</v>
      </c>
      <c r="C26" s="176" t="s">
        <v>249</v>
      </c>
      <c r="D26" s="176" t="s">
        <v>25</v>
      </c>
      <c r="E26" s="176" t="s">
        <v>26</v>
      </c>
      <c r="F26" s="176" t="s">
        <v>28</v>
      </c>
      <c r="G26" s="176" t="s">
        <v>240</v>
      </c>
      <c r="H26" s="176" t="s">
        <v>241</v>
      </c>
      <c r="I26" s="176" t="s">
        <v>29</v>
      </c>
      <c r="J26" s="176" t="s">
        <v>213</v>
      </c>
      <c r="K26" s="176" t="s">
        <v>213</v>
      </c>
      <c r="L26" s="176" t="s">
        <v>213</v>
      </c>
      <c r="M26" s="176" t="s">
        <v>213</v>
      </c>
      <c r="N26" s="176" t="s">
        <v>213</v>
      </c>
      <c r="O26" s="176" t="s">
        <v>213</v>
      </c>
      <c r="P26" s="176" t="s">
        <v>213</v>
      </c>
      <c r="Q26" s="176" t="s">
        <v>213</v>
      </c>
      <c r="R26" s="176" t="s">
        <v>213</v>
      </c>
      <c r="S26" s="176" t="s">
        <v>214</v>
      </c>
      <c r="T26" s="176" t="s">
        <v>213</v>
      </c>
      <c r="U26" s="176" t="s">
        <v>213</v>
      </c>
      <c r="V26" s="176" t="s">
        <v>31</v>
      </c>
    </row>
    <row r="27" spans="1:22" ht="12.75" x14ac:dyDescent="0.2">
      <c r="A27">
        <v>26</v>
      </c>
      <c r="B27" s="175">
        <v>44879.800064594907</v>
      </c>
      <c r="C27" s="176" t="s">
        <v>250</v>
      </c>
      <c r="D27" s="176" t="s">
        <v>20</v>
      </c>
      <c r="E27" s="176" t="s">
        <v>24</v>
      </c>
      <c r="F27" s="176" t="s">
        <v>22</v>
      </c>
      <c r="G27" s="176" t="s">
        <v>229</v>
      </c>
      <c r="H27" s="176" t="s">
        <v>251</v>
      </c>
      <c r="I27" s="176" t="s">
        <v>29</v>
      </c>
      <c r="J27" s="176" t="s">
        <v>214</v>
      </c>
      <c r="K27" s="176" t="s">
        <v>214</v>
      </c>
      <c r="L27" s="176" t="s">
        <v>214</v>
      </c>
      <c r="M27" s="176" t="s">
        <v>214</v>
      </c>
      <c r="N27" s="176" t="s">
        <v>214</v>
      </c>
      <c r="O27" s="176" t="s">
        <v>214</v>
      </c>
      <c r="Q27" s="176" t="s">
        <v>214</v>
      </c>
      <c r="R27" s="176" t="s">
        <v>214</v>
      </c>
      <c r="S27" s="176" t="s">
        <v>214</v>
      </c>
      <c r="T27" s="176" t="s">
        <v>214</v>
      </c>
      <c r="U27" s="176" t="s">
        <v>214</v>
      </c>
    </row>
    <row r="28" spans="1:22" ht="12.75" x14ac:dyDescent="0.2">
      <c r="A28">
        <v>27</v>
      </c>
      <c r="B28" s="175">
        <v>44879.800167337962</v>
      </c>
      <c r="C28" s="176" t="s">
        <v>177</v>
      </c>
      <c r="D28" s="176" t="s">
        <v>25</v>
      </c>
      <c r="E28" s="176" t="s">
        <v>26</v>
      </c>
      <c r="F28" s="176" t="s">
        <v>28</v>
      </c>
      <c r="G28" s="176" t="s">
        <v>227</v>
      </c>
      <c r="H28" s="176" t="s">
        <v>116</v>
      </c>
      <c r="I28" s="176" t="s">
        <v>30</v>
      </c>
      <c r="J28" s="176" t="s">
        <v>211</v>
      </c>
      <c r="K28" s="176" t="s">
        <v>211</v>
      </c>
      <c r="L28" s="176" t="s">
        <v>211</v>
      </c>
      <c r="M28" s="176" t="s">
        <v>211</v>
      </c>
      <c r="N28" s="176" t="s">
        <v>211</v>
      </c>
      <c r="O28" s="176" t="s">
        <v>211</v>
      </c>
      <c r="P28" s="176" t="s">
        <v>211</v>
      </c>
      <c r="Q28" s="176" t="s">
        <v>211</v>
      </c>
      <c r="R28" s="176" t="s">
        <v>211</v>
      </c>
      <c r="S28" s="176" t="s">
        <v>211</v>
      </c>
      <c r="T28" s="176" t="s">
        <v>211</v>
      </c>
      <c r="U28" s="176" t="s">
        <v>211</v>
      </c>
    </row>
    <row r="29" spans="1:22" ht="12.75" x14ac:dyDescent="0.2">
      <c r="A29">
        <v>28</v>
      </c>
      <c r="B29" s="175">
        <v>44879.800214803239</v>
      </c>
      <c r="C29" s="176" t="s">
        <v>252</v>
      </c>
      <c r="D29" s="176" t="s">
        <v>20</v>
      </c>
      <c r="E29" s="176" t="s">
        <v>24</v>
      </c>
      <c r="F29" s="176" t="s">
        <v>22</v>
      </c>
      <c r="G29" s="176" t="s">
        <v>210</v>
      </c>
      <c r="H29" s="176" t="s">
        <v>142</v>
      </c>
      <c r="I29" s="176" t="s">
        <v>30</v>
      </c>
      <c r="J29" s="176" t="s">
        <v>211</v>
      </c>
      <c r="K29" s="176" t="s">
        <v>211</v>
      </c>
      <c r="L29" s="176" t="s">
        <v>211</v>
      </c>
      <c r="M29" s="176" t="s">
        <v>211</v>
      </c>
      <c r="N29" s="176" t="s">
        <v>211</v>
      </c>
      <c r="O29" s="176" t="s">
        <v>211</v>
      </c>
      <c r="P29" s="176" t="s">
        <v>211</v>
      </c>
      <c r="Q29" s="176" t="s">
        <v>211</v>
      </c>
      <c r="R29" s="176" t="s">
        <v>211</v>
      </c>
      <c r="S29" s="176" t="s">
        <v>211</v>
      </c>
      <c r="T29" s="176" t="s">
        <v>211</v>
      </c>
      <c r="U29" s="176" t="s">
        <v>211</v>
      </c>
    </row>
    <row r="30" spans="1:22" ht="12.75" x14ac:dyDescent="0.2">
      <c r="A30">
        <v>29</v>
      </c>
      <c r="B30" s="175">
        <v>44879.800683564812</v>
      </c>
      <c r="C30" s="176" t="s">
        <v>253</v>
      </c>
      <c r="D30" s="176" t="s">
        <v>25</v>
      </c>
      <c r="E30" s="176" t="s">
        <v>26</v>
      </c>
      <c r="F30" s="176" t="s">
        <v>28</v>
      </c>
      <c r="G30" s="176" t="s">
        <v>210</v>
      </c>
      <c r="H30" s="176" t="s">
        <v>115</v>
      </c>
      <c r="I30" s="176" t="s">
        <v>30</v>
      </c>
      <c r="J30" s="176" t="s">
        <v>213</v>
      </c>
      <c r="K30" s="176" t="s">
        <v>213</v>
      </c>
      <c r="L30" s="176" t="s">
        <v>213</v>
      </c>
      <c r="M30" s="176" t="s">
        <v>213</v>
      </c>
      <c r="N30" s="176" t="s">
        <v>213</v>
      </c>
      <c r="O30" s="176" t="s">
        <v>213</v>
      </c>
      <c r="P30" s="176" t="s">
        <v>213</v>
      </c>
      <c r="Q30" s="176" t="s">
        <v>213</v>
      </c>
      <c r="R30" s="176" t="s">
        <v>213</v>
      </c>
      <c r="S30" s="176" t="s">
        <v>214</v>
      </c>
      <c r="T30" s="176" t="s">
        <v>213</v>
      </c>
      <c r="U30" s="176" t="s">
        <v>213</v>
      </c>
      <c r="V30" s="176" t="s">
        <v>31</v>
      </c>
    </row>
    <row r="31" spans="1:22" ht="12.75" x14ac:dyDescent="0.2">
      <c r="A31">
        <v>30</v>
      </c>
      <c r="B31" s="175">
        <v>44879.801108969907</v>
      </c>
      <c r="C31" s="176" t="s">
        <v>146</v>
      </c>
      <c r="D31" s="176" t="s">
        <v>25</v>
      </c>
      <c r="E31" s="176" t="s">
        <v>24</v>
      </c>
      <c r="F31" s="176" t="s">
        <v>28</v>
      </c>
      <c r="G31" s="176" t="s">
        <v>210</v>
      </c>
      <c r="H31" s="176" t="s">
        <v>98</v>
      </c>
      <c r="I31" s="176" t="s">
        <v>23</v>
      </c>
      <c r="J31" s="176" t="s">
        <v>211</v>
      </c>
      <c r="K31" s="176" t="s">
        <v>211</v>
      </c>
      <c r="L31" s="176" t="s">
        <v>211</v>
      </c>
      <c r="M31" s="176" t="s">
        <v>211</v>
      </c>
      <c r="N31" s="176" t="s">
        <v>211</v>
      </c>
      <c r="O31" s="176" t="s">
        <v>211</v>
      </c>
      <c r="P31" s="176" t="s">
        <v>211</v>
      </c>
      <c r="Q31" s="176" t="s">
        <v>211</v>
      </c>
      <c r="R31" s="176" t="s">
        <v>211</v>
      </c>
      <c r="S31" s="176" t="s">
        <v>214</v>
      </c>
      <c r="T31" s="176" t="s">
        <v>213</v>
      </c>
      <c r="U31" s="176" t="s">
        <v>213</v>
      </c>
    </row>
    <row r="32" spans="1:22" ht="12.75" x14ac:dyDescent="0.2">
      <c r="A32">
        <v>31</v>
      </c>
      <c r="B32" s="175">
        <v>44879.801342268518</v>
      </c>
      <c r="C32" s="176" t="s">
        <v>138</v>
      </c>
      <c r="D32" s="176" t="s">
        <v>25</v>
      </c>
      <c r="E32" s="176" t="s">
        <v>26</v>
      </c>
      <c r="F32" s="176" t="s">
        <v>28</v>
      </c>
      <c r="G32" s="176" t="s">
        <v>210</v>
      </c>
      <c r="H32" s="176" t="s">
        <v>115</v>
      </c>
      <c r="I32" s="176" t="s">
        <v>30</v>
      </c>
      <c r="J32" s="176" t="s">
        <v>213</v>
      </c>
      <c r="K32" s="176" t="s">
        <v>213</v>
      </c>
      <c r="L32" s="176" t="s">
        <v>213</v>
      </c>
      <c r="M32" s="176" t="s">
        <v>213</v>
      </c>
      <c r="N32" s="176" t="s">
        <v>213</v>
      </c>
      <c r="O32" s="176" t="s">
        <v>213</v>
      </c>
      <c r="P32" s="176" t="s">
        <v>213</v>
      </c>
      <c r="Q32" s="176" t="s">
        <v>213</v>
      </c>
      <c r="R32" s="176" t="s">
        <v>213</v>
      </c>
      <c r="S32" s="176" t="s">
        <v>213</v>
      </c>
      <c r="T32" s="176" t="s">
        <v>213</v>
      </c>
      <c r="U32" s="176" t="s">
        <v>213</v>
      </c>
      <c r="V32" s="176" t="s">
        <v>31</v>
      </c>
    </row>
    <row r="33" spans="1:22" ht="12.75" x14ac:dyDescent="0.2">
      <c r="A33">
        <v>32</v>
      </c>
      <c r="B33" s="175">
        <v>44879.801424432866</v>
      </c>
      <c r="C33" s="176" t="s">
        <v>161</v>
      </c>
      <c r="D33" s="176" t="s">
        <v>25</v>
      </c>
      <c r="E33" s="176" t="s">
        <v>26</v>
      </c>
      <c r="F33" s="176" t="s">
        <v>28</v>
      </c>
      <c r="G33" s="176" t="s">
        <v>210</v>
      </c>
      <c r="H33" s="176" t="s">
        <v>110</v>
      </c>
      <c r="I33" s="176" t="s">
        <v>30</v>
      </c>
      <c r="J33" s="176" t="s">
        <v>211</v>
      </c>
      <c r="K33" s="176" t="s">
        <v>211</v>
      </c>
      <c r="L33" s="176" t="s">
        <v>211</v>
      </c>
      <c r="M33" s="176" t="s">
        <v>213</v>
      </c>
      <c r="N33" s="176" t="s">
        <v>213</v>
      </c>
      <c r="O33" s="176" t="s">
        <v>213</v>
      </c>
      <c r="P33" s="176" t="s">
        <v>213</v>
      </c>
      <c r="Q33" s="176" t="s">
        <v>213</v>
      </c>
      <c r="R33" s="176" t="s">
        <v>213</v>
      </c>
      <c r="S33" s="176" t="s">
        <v>214</v>
      </c>
      <c r="T33" s="176" t="s">
        <v>213</v>
      </c>
      <c r="U33" s="176" t="s">
        <v>213</v>
      </c>
      <c r="V33" s="176" t="s">
        <v>31</v>
      </c>
    </row>
    <row r="34" spans="1:22" ht="12.75" x14ac:dyDescent="0.2">
      <c r="A34">
        <v>33</v>
      </c>
      <c r="B34" s="175">
        <v>44879.801700752316</v>
      </c>
      <c r="C34" s="176" t="s">
        <v>134</v>
      </c>
      <c r="D34" s="176" t="s">
        <v>20</v>
      </c>
      <c r="E34" s="176" t="s">
        <v>26</v>
      </c>
      <c r="F34" s="176" t="s">
        <v>28</v>
      </c>
      <c r="G34" s="176" t="s">
        <v>210</v>
      </c>
      <c r="H34" s="176" t="s">
        <v>115</v>
      </c>
      <c r="I34" s="176" t="s">
        <v>30</v>
      </c>
      <c r="J34" s="176" t="s">
        <v>211</v>
      </c>
      <c r="K34" s="176" t="s">
        <v>211</v>
      </c>
      <c r="L34" s="176" t="s">
        <v>211</v>
      </c>
      <c r="M34" s="176" t="s">
        <v>211</v>
      </c>
      <c r="N34" s="176" t="s">
        <v>211</v>
      </c>
      <c r="O34" s="176" t="s">
        <v>211</v>
      </c>
      <c r="P34" s="176" t="s">
        <v>211</v>
      </c>
      <c r="Q34" s="176" t="s">
        <v>211</v>
      </c>
      <c r="R34" s="176" t="s">
        <v>211</v>
      </c>
      <c r="S34" s="176" t="s">
        <v>211</v>
      </c>
      <c r="T34" s="176" t="s">
        <v>211</v>
      </c>
      <c r="U34" s="176" t="s">
        <v>211</v>
      </c>
    </row>
    <row r="35" spans="1:22" ht="12.75" x14ac:dyDescent="0.2">
      <c r="A35">
        <v>34</v>
      </c>
      <c r="B35" s="175">
        <v>44879.801944143517</v>
      </c>
      <c r="C35" s="176" t="s">
        <v>254</v>
      </c>
      <c r="D35" s="176" t="s">
        <v>25</v>
      </c>
      <c r="E35" s="176" t="s">
        <v>21</v>
      </c>
      <c r="F35" s="176" t="s">
        <v>22</v>
      </c>
      <c r="G35" s="176" t="s">
        <v>210</v>
      </c>
      <c r="H35" s="176" t="s">
        <v>115</v>
      </c>
      <c r="I35" s="176" t="s">
        <v>30</v>
      </c>
      <c r="J35" s="176" t="s">
        <v>211</v>
      </c>
      <c r="K35" s="176" t="s">
        <v>211</v>
      </c>
      <c r="L35" s="176" t="s">
        <v>211</v>
      </c>
      <c r="M35" s="176" t="s">
        <v>213</v>
      </c>
      <c r="N35" s="176" t="s">
        <v>211</v>
      </c>
      <c r="O35" s="176" t="s">
        <v>211</v>
      </c>
      <c r="P35" s="176" t="s">
        <v>211</v>
      </c>
      <c r="Q35" s="176" t="s">
        <v>213</v>
      </c>
      <c r="R35" s="176" t="s">
        <v>211</v>
      </c>
      <c r="S35" s="176" t="s">
        <v>214</v>
      </c>
      <c r="T35" s="176" t="s">
        <v>213</v>
      </c>
      <c r="U35" s="176" t="s">
        <v>213</v>
      </c>
      <c r="V35" s="176" t="s">
        <v>31</v>
      </c>
    </row>
    <row r="36" spans="1:22" ht="12.75" x14ac:dyDescent="0.2">
      <c r="A36">
        <v>35</v>
      </c>
      <c r="B36" s="175">
        <v>44879.802310925923</v>
      </c>
      <c r="C36" s="176" t="s">
        <v>255</v>
      </c>
      <c r="D36" s="176" t="s">
        <v>20</v>
      </c>
      <c r="E36" s="176" t="s">
        <v>26</v>
      </c>
      <c r="F36" s="176" t="s">
        <v>28</v>
      </c>
      <c r="G36" s="176" t="s">
        <v>224</v>
      </c>
      <c r="H36" s="176" t="s">
        <v>163</v>
      </c>
      <c r="I36" s="176" t="s">
        <v>29</v>
      </c>
      <c r="J36" s="176" t="s">
        <v>211</v>
      </c>
      <c r="K36" s="176" t="s">
        <v>211</v>
      </c>
      <c r="L36" s="176" t="s">
        <v>211</v>
      </c>
      <c r="M36" s="176" t="s">
        <v>211</v>
      </c>
      <c r="N36" s="176" t="s">
        <v>211</v>
      </c>
      <c r="O36" s="176" t="s">
        <v>211</v>
      </c>
      <c r="P36" s="176" t="s">
        <v>211</v>
      </c>
      <c r="Q36" s="176" t="s">
        <v>211</v>
      </c>
      <c r="R36" s="176" t="s">
        <v>211</v>
      </c>
      <c r="S36" s="176" t="s">
        <v>211</v>
      </c>
      <c r="T36" s="176" t="s">
        <v>211</v>
      </c>
      <c r="U36" s="176" t="s">
        <v>211</v>
      </c>
    </row>
    <row r="37" spans="1:22" ht="12.75" x14ac:dyDescent="0.2">
      <c r="A37">
        <v>36</v>
      </c>
      <c r="B37" s="175">
        <v>44879.802633391198</v>
      </c>
      <c r="C37" s="176" t="s">
        <v>178</v>
      </c>
      <c r="D37" s="176" t="s">
        <v>20</v>
      </c>
      <c r="E37" s="176" t="s">
        <v>21</v>
      </c>
      <c r="F37" s="176" t="s">
        <v>28</v>
      </c>
      <c r="G37" s="176" t="s">
        <v>210</v>
      </c>
      <c r="H37" s="176" t="s">
        <v>115</v>
      </c>
      <c r="I37" s="176" t="s">
        <v>30</v>
      </c>
      <c r="J37" s="176" t="s">
        <v>211</v>
      </c>
      <c r="K37" s="176" t="s">
        <v>211</v>
      </c>
      <c r="L37" s="176" t="s">
        <v>211</v>
      </c>
      <c r="M37" s="176" t="s">
        <v>211</v>
      </c>
      <c r="N37" s="176" t="s">
        <v>211</v>
      </c>
      <c r="O37" s="176" t="s">
        <v>211</v>
      </c>
      <c r="P37" s="176" t="s">
        <v>211</v>
      </c>
      <c r="Q37" s="176" t="s">
        <v>211</v>
      </c>
      <c r="R37" s="176" t="s">
        <v>211</v>
      </c>
      <c r="S37" s="176" t="s">
        <v>211</v>
      </c>
      <c r="T37" s="176" t="s">
        <v>211</v>
      </c>
      <c r="U37" s="176" t="s">
        <v>211</v>
      </c>
      <c r="V37" s="176" t="s">
        <v>256</v>
      </c>
    </row>
    <row r="38" spans="1:22" ht="12.75" x14ac:dyDescent="0.2">
      <c r="A38">
        <v>37</v>
      </c>
      <c r="B38" s="175">
        <v>44879.804621759264</v>
      </c>
      <c r="C38" s="176" t="s">
        <v>153</v>
      </c>
      <c r="D38" s="176" t="s">
        <v>25</v>
      </c>
      <c r="E38" s="176" t="s">
        <v>24</v>
      </c>
      <c r="F38" s="176" t="s">
        <v>22</v>
      </c>
      <c r="G38" s="176" t="s">
        <v>210</v>
      </c>
      <c r="H38" s="176" t="s">
        <v>115</v>
      </c>
      <c r="I38" s="176" t="s">
        <v>30</v>
      </c>
      <c r="J38" s="176" t="s">
        <v>211</v>
      </c>
      <c r="K38" s="176" t="s">
        <v>211</v>
      </c>
      <c r="L38" s="176" t="s">
        <v>211</v>
      </c>
      <c r="M38" s="176" t="s">
        <v>211</v>
      </c>
      <c r="N38" s="176" t="s">
        <v>211</v>
      </c>
      <c r="O38" s="176" t="s">
        <v>211</v>
      </c>
      <c r="P38" s="176" t="s">
        <v>211</v>
      </c>
      <c r="Q38" s="176" t="s">
        <v>211</v>
      </c>
      <c r="R38" s="176" t="s">
        <v>211</v>
      </c>
      <c r="S38" s="176" t="s">
        <v>211</v>
      </c>
      <c r="T38" s="176" t="s">
        <v>211</v>
      </c>
      <c r="U38" s="176" t="s">
        <v>211</v>
      </c>
    </row>
    <row r="39" spans="1:22" ht="12.75" x14ac:dyDescent="0.2">
      <c r="A39">
        <v>38</v>
      </c>
      <c r="B39" s="175">
        <v>44879.805090856476</v>
      </c>
      <c r="C39" s="176" t="s">
        <v>257</v>
      </c>
      <c r="D39" s="176" t="s">
        <v>20</v>
      </c>
      <c r="E39" s="176" t="s">
        <v>26</v>
      </c>
      <c r="F39" s="176" t="s">
        <v>28</v>
      </c>
      <c r="G39" s="176" t="s">
        <v>210</v>
      </c>
      <c r="H39" s="176" t="s">
        <v>115</v>
      </c>
      <c r="I39" s="176" t="s">
        <v>30</v>
      </c>
      <c r="J39" s="176" t="s">
        <v>211</v>
      </c>
      <c r="K39" s="176" t="s">
        <v>211</v>
      </c>
      <c r="L39" s="176" t="s">
        <v>211</v>
      </c>
      <c r="M39" s="176" t="s">
        <v>211</v>
      </c>
      <c r="N39" s="176" t="s">
        <v>211</v>
      </c>
      <c r="O39" s="176" t="s">
        <v>211</v>
      </c>
      <c r="P39" s="176" t="s">
        <v>211</v>
      </c>
      <c r="Q39" s="176" t="s">
        <v>211</v>
      </c>
      <c r="R39" s="176" t="s">
        <v>211</v>
      </c>
      <c r="S39" s="176" t="s">
        <v>211</v>
      </c>
      <c r="T39" s="176" t="s">
        <v>211</v>
      </c>
      <c r="U39" s="176" t="s">
        <v>211</v>
      </c>
    </row>
    <row r="40" spans="1:22" ht="12.75" x14ac:dyDescent="0.2">
      <c r="A40">
        <v>39</v>
      </c>
      <c r="B40" s="175">
        <v>44879.807186782404</v>
      </c>
      <c r="C40" s="176" t="s">
        <v>129</v>
      </c>
      <c r="D40" s="176" t="s">
        <v>20</v>
      </c>
      <c r="E40" s="176" t="s">
        <v>26</v>
      </c>
      <c r="F40" s="176" t="s">
        <v>28</v>
      </c>
      <c r="G40" s="176" t="s">
        <v>210</v>
      </c>
      <c r="H40" s="176" t="s">
        <v>115</v>
      </c>
      <c r="I40" s="176" t="s">
        <v>30</v>
      </c>
      <c r="J40" s="176" t="s">
        <v>213</v>
      </c>
      <c r="K40" s="176" t="s">
        <v>213</v>
      </c>
      <c r="L40" s="176" t="s">
        <v>213</v>
      </c>
      <c r="M40" s="176" t="s">
        <v>213</v>
      </c>
      <c r="N40" s="176" t="s">
        <v>213</v>
      </c>
      <c r="O40" s="176" t="s">
        <v>213</v>
      </c>
      <c r="P40" s="176" t="s">
        <v>213</v>
      </c>
      <c r="Q40" s="176" t="s">
        <v>213</v>
      </c>
      <c r="R40" s="176" t="s">
        <v>213</v>
      </c>
      <c r="S40" s="176" t="s">
        <v>213</v>
      </c>
      <c r="T40" s="176" t="s">
        <v>213</v>
      </c>
      <c r="U40" s="176" t="s">
        <v>213</v>
      </c>
      <c r="V40" s="176" t="s">
        <v>31</v>
      </c>
    </row>
    <row r="41" spans="1:22" ht="12.75" x14ac:dyDescent="0.2">
      <c r="A41">
        <v>40</v>
      </c>
      <c r="B41" s="175">
        <v>44879.807298460648</v>
      </c>
      <c r="C41" s="176" t="s">
        <v>258</v>
      </c>
      <c r="D41" s="176" t="s">
        <v>20</v>
      </c>
      <c r="E41" s="176" t="s">
        <v>26</v>
      </c>
      <c r="F41" s="176" t="s">
        <v>28</v>
      </c>
      <c r="G41" s="176" t="s">
        <v>259</v>
      </c>
      <c r="H41" s="176" t="s">
        <v>99</v>
      </c>
      <c r="I41" s="176" t="s">
        <v>23</v>
      </c>
      <c r="J41" s="176" t="s">
        <v>213</v>
      </c>
      <c r="K41" s="176" t="s">
        <v>213</v>
      </c>
      <c r="L41" s="176" t="s">
        <v>211</v>
      </c>
      <c r="M41" s="176" t="s">
        <v>211</v>
      </c>
      <c r="N41" s="176" t="s">
        <v>211</v>
      </c>
      <c r="O41" s="176" t="s">
        <v>211</v>
      </c>
      <c r="P41" s="176" t="s">
        <v>211</v>
      </c>
      <c r="Q41" s="176" t="s">
        <v>211</v>
      </c>
      <c r="R41" s="176" t="s">
        <v>211</v>
      </c>
      <c r="S41" s="176" t="s">
        <v>214</v>
      </c>
      <c r="T41" s="176" t="s">
        <v>211</v>
      </c>
      <c r="U41" s="176" t="s">
        <v>211</v>
      </c>
      <c r="V41" s="176" t="s">
        <v>31</v>
      </c>
    </row>
    <row r="42" spans="1:22" ht="12.75" x14ac:dyDescent="0.2">
      <c r="A42">
        <v>41</v>
      </c>
      <c r="B42" s="175">
        <v>44879.807319699074</v>
      </c>
      <c r="C42" s="176" t="s">
        <v>260</v>
      </c>
      <c r="D42" s="176" t="s">
        <v>25</v>
      </c>
      <c r="E42" s="176" t="s">
        <v>26</v>
      </c>
      <c r="F42" s="176" t="s">
        <v>28</v>
      </c>
      <c r="G42" s="176" t="s">
        <v>210</v>
      </c>
      <c r="H42" s="176" t="s">
        <v>261</v>
      </c>
      <c r="I42" s="176" t="s">
        <v>29</v>
      </c>
      <c r="J42" s="176" t="s">
        <v>213</v>
      </c>
      <c r="K42" s="176" t="s">
        <v>211</v>
      </c>
      <c r="L42" s="176" t="s">
        <v>213</v>
      </c>
      <c r="M42" s="176" t="s">
        <v>211</v>
      </c>
      <c r="N42" s="176" t="s">
        <v>213</v>
      </c>
      <c r="O42" s="176" t="s">
        <v>211</v>
      </c>
      <c r="P42" s="176" t="s">
        <v>211</v>
      </c>
      <c r="Q42" s="176" t="s">
        <v>211</v>
      </c>
      <c r="R42" s="176" t="s">
        <v>211</v>
      </c>
      <c r="S42" s="176" t="s">
        <v>214</v>
      </c>
      <c r="T42" s="176" t="s">
        <v>213</v>
      </c>
      <c r="U42" s="176" t="s">
        <v>213</v>
      </c>
      <c r="V42" s="176" t="s">
        <v>31</v>
      </c>
    </row>
    <row r="43" spans="1:22" ht="12.75" x14ac:dyDescent="0.2">
      <c r="A43">
        <v>42</v>
      </c>
      <c r="B43" s="175">
        <v>44879.807450243054</v>
      </c>
      <c r="C43" s="176" t="s">
        <v>262</v>
      </c>
      <c r="D43" s="176" t="s">
        <v>20</v>
      </c>
      <c r="E43" s="176" t="s">
        <v>24</v>
      </c>
      <c r="F43" s="176" t="s">
        <v>22</v>
      </c>
      <c r="G43" s="176" t="s">
        <v>210</v>
      </c>
      <c r="H43" s="176" t="s">
        <v>142</v>
      </c>
      <c r="I43" s="176" t="s">
        <v>30</v>
      </c>
      <c r="J43" s="176" t="s">
        <v>211</v>
      </c>
      <c r="K43" s="176" t="s">
        <v>211</v>
      </c>
      <c r="L43" s="176" t="s">
        <v>211</v>
      </c>
      <c r="M43" s="176" t="s">
        <v>211</v>
      </c>
      <c r="N43" s="176" t="s">
        <v>211</v>
      </c>
      <c r="O43" s="176" t="s">
        <v>211</v>
      </c>
      <c r="P43" s="176" t="s">
        <v>211</v>
      </c>
      <c r="Q43" s="176" t="s">
        <v>211</v>
      </c>
      <c r="R43" s="176" t="s">
        <v>211</v>
      </c>
      <c r="S43" s="176" t="s">
        <v>211</v>
      </c>
      <c r="T43" s="176" t="s">
        <v>211</v>
      </c>
      <c r="U43" s="176" t="s">
        <v>211</v>
      </c>
    </row>
    <row r="44" spans="1:22" ht="12.75" x14ac:dyDescent="0.2">
      <c r="A44">
        <v>43</v>
      </c>
      <c r="B44" s="175">
        <v>44879.80816439815</v>
      </c>
      <c r="C44" s="176" t="s">
        <v>155</v>
      </c>
      <c r="D44" s="176" t="s">
        <v>20</v>
      </c>
      <c r="E44" s="176" t="s">
        <v>21</v>
      </c>
      <c r="F44" s="176" t="s">
        <v>28</v>
      </c>
      <c r="G44" s="176" t="s">
        <v>210</v>
      </c>
      <c r="H44" s="176" t="s">
        <v>263</v>
      </c>
      <c r="I44" s="176" t="s">
        <v>30</v>
      </c>
      <c r="J44" s="176" t="s">
        <v>211</v>
      </c>
      <c r="K44" s="176" t="s">
        <v>211</v>
      </c>
      <c r="L44" s="176" t="s">
        <v>211</v>
      </c>
      <c r="M44" s="176" t="s">
        <v>211</v>
      </c>
      <c r="N44" s="176" t="s">
        <v>211</v>
      </c>
      <c r="O44" s="176" t="s">
        <v>211</v>
      </c>
      <c r="P44" s="176" t="s">
        <v>211</v>
      </c>
      <c r="Q44" s="176" t="s">
        <v>211</v>
      </c>
      <c r="R44" s="176" t="s">
        <v>211</v>
      </c>
      <c r="S44" s="176" t="s">
        <v>211</v>
      </c>
      <c r="T44" s="176" t="s">
        <v>211</v>
      </c>
      <c r="U44" s="176" t="s">
        <v>211</v>
      </c>
    </row>
    <row r="45" spans="1:22" ht="12.75" x14ac:dyDescent="0.2">
      <c r="A45">
        <v>44</v>
      </c>
      <c r="B45" s="175">
        <v>44879.80822259259</v>
      </c>
      <c r="C45" s="176" t="s">
        <v>124</v>
      </c>
      <c r="D45" s="176" t="s">
        <v>20</v>
      </c>
      <c r="E45" s="176" t="s">
        <v>26</v>
      </c>
      <c r="F45" s="176" t="s">
        <v>28</v>
      </c>
      <c r="G45" s="176" t="s">
        <v>210</v>
      </c>
      <c r="H45" s="176" t="s">
        <v>115</v>
      </c>
      <c r="I45" s="176" t="s">
        <v>30</v>
      </c>
      <c r="J45" s="176" t="s">
        <v>211</v>
      </c>
      <c r="K45" s="176" t="s">
        <v>211</v>
      </c>
      <c r="L45" s="176" t="s">
        <v>211</v>
      </c>
      <c r="M45" s="176" t="s">
        <v>211</v>
      </c>
      <c r="N45" s="176" t="s">
        <v>211</v>
      </c>
      <c r="O45" s="176" t="s">
        <v>211</v>
      </c>
      <c r="P45" s="176" t="s">
        <v>211</v>
      </c>
      <c r="Q45" s="176" t="s">
        <v>211</v>
      </c>
      <c r="R45" s="176" t="s">
        <v>211</v>
      </c>
      <c r="S45" s="176" t="s">
        <v>211</v>
      </c>
      <c r="T45" s="176" t="s">
        <v>211</v>
      </c>
      <c r="U45" s="176" t="s">
        <v>211</v>
      </c>
      <c r="V45" s="176" t="s">
        <v>31</v>
      </c>
    </row>
    <row r="46" spans="1:22" ht="12.75" x14ac:dyDescent="0.2">
      <c r="A46">
        <v>45</v>
      </c>
      <c r="B46" s="175">
        <v>44879.808568865745</v>
      </c>
      <c r="C46" s="176" t="s">
        <v>264</v>
      </c>
      <c r="D46" s="176" t="s">
        <v>20</v>
      </c>
      <c r="E46" s="176" t="s">
        <v>26</v>
      </c>
      <c r="F46" s="176" t="s">
        <v>28</v>
      </c>
      <c r="G46" s="176" t="s">
        <v>229</v>
      </c>
      <c r="H46" s="176" t="s">
        <v>265</v>
      </c>
      <c r="I46" s="176" t="s">
        <v>29</v>
      </c>
      <c r="J46" s="176" t="s">
        <v>211</v>
      </c>
      <c r="K46" s="176" t="s">
        <v>213</v>
      </c>
      <c r="L46" s="176" t="s">
        <v>213</v>
      </c>
      <c r="M46" s="176" t="s">
        <v>213</v>
      </c>
      <c r="N46" s="176" t="s">
        <v>211</v>
      </c>
      <c r="O46" s="176" t="s">
        <v>211</v>
      </c>
      <c r="P46" s="176" t="s">
        <v>211</v>
      </c>
      <c r="Q46" s="176" t="s">
        <v>211</v>
      </c>
      <c r="R46" s="176" t="s">
        <v>211</v>
      </c>
      <c r="S46" s="176" t="s">
        <v>214</v>
      </c>
      <c r="T46" s="176" t="s">
        <v>213</v>
      </c>
      <c r="U46" s="176" t="s">
        <v>213</v>
      </c>
    </row>
    <row r="47" spans="1:22" ht="12.75" x14ac:dyDescent="0.2">
      <c r="A47">
        <v>46</v>
      </c>
      <c r="B47" s="175">
        <v>44879.808667523146</v>
      </c>
      <c r="C47" s="176" t="s">
        <v>266</v>
      </c>
      <c r="D47" s="176" t="s">
        <v>25</v>
      </c>
      <c r="E47" s="176" t="s">
        <v>26</v>
      </c>
      <c r="F47" s="176" t="s">
        <v>28</v>
      </c>
      <c r="G47" s="176" t="s">
        <v>210</v>
      </c>
      <c r="H47" s="176" t="s">
        <v>115</v>
      </c>
      <c r="I47" s="176" t="s">
        <v>30</v>
      </c>
      <c r="J47" s="176" t="s">
        <v>213</v>
      </c>
      <c r="K47" s="176" t="s">
        <v>211</v>
      </c>
      <c r="L47" s="176" t="s">
        <v>213</v>
      </c>
      <c r="M47" s="176" t="s">
        <v>214</v>
      </c>
      <c r="N47" s="176" t="s">
        <v>213</v>
      </c>
      <c r="O47" s="176" t="s">
        <v>211</v>
      </c>
      <c r="P47" s="176" t="s">
        <v>211</v>
      </c>
      <c r="Q47" s="176" t="s">
        <v>213</v>
      </c>
      <c r="R47" s="176" t="s">
        <v>213</v>
      </c>
      <c r="S47" s="176" t="s">
        <v>213</v>
      </c>
      <c r="T47" s="176" t="s">
        <v>213</v>
      </c>
      <c r="U47" s="176" t="s">
        <v>213</v>
      </c>
    </row>
    <row r="48" spans="1:22" ht="12.75" x14ac:dyDescent="0.2">
      <c r="A48">
        <v>47</v>
      </c>
      <c r="B48" s="175">
        <v>44879.808822268518</v>
      </c>
      <c r="C48" s="176" t="s">
        <v>141</v>
      </c>
      <c r="D48" s="176" t="s">
        <v>25</v>
      </c>
      <c r="E48" s="176" t="s">
        <v>24</v>
      </c>
      <c r="F48" s="176" t="s">
        <v>22</v>
      </c>
      <c r="G48" s="176" t="s">
        <v>210</v>
      </c>
      <c r="H48" s="176" t="s">
        <v>142</v>
      </c>
      <c r="I48" s="176" t="s">
        <v>30</v>
      </c>
      <c r="J48" s="176" t="s">
        <v>211</v>
      </c>
      <c r="K48" s="176" t="s">
        <v>211</v>
      </c>
      <c r="L48" s="176" t="s">
        <v>213</v>
      </c>
      <c r="M48" s="176" t="s">
        <v>214</v>
      </c>
      <c r="N48" s="176" t="s">
        <v>213</v>
      </c>
      <c r="O48" s="176" t="s">
        <v>214</v>
      </c>
      <c r="P48" s="176" t="s">
        <v>214</v>
      </c>
      <c r="Q48" s="176" t="s">
        <v>213</v>
      </c>
      <c r="R48" s="176" t="s">
        <v>213</v>
      </c>
      <c r="S48" s="176" t="s">
        <v>214</v>
      </c>
      <c r="T48" s="176" t="s">
        <v>213</v>
      </c>
      <c r="U48" s="176" t="s">
        <v>213</v>
      </c>
    </row>
    <row r="49" spans="1:22" ht="12.75" x14ac:dyDescent="0.2">
      <c r="A49">
        <v>48</v>
      </c>
      <c r="B49" s="175">
        <v>44879.809118090277</v>
      </c>
      <c r="C49" s="176" t="s">
        <v>158</v>
      </c>
      <c r="D49" s="176" t="s">
        <v>20</v>
      </c>
      <c r="E49" s="176" t="s">
        <v>24</v>
      </c>
      <c r="F49" s="176" t="s">
        <v>22</v>
      </c>
      <c r="G49" s="176" t="s">
        <v>210</v>
      </c>
      <c r="H49" s="176" t="s">
        <v>142</v>
      </c>
      <c r="I49" s="176" t="s">
        <v>30</v>
      </c>
      <c r="J49" s="176" t="s">
        <v>213</v>
      </c>
      <c r="K49" s="176" t="s">
        <v>213</v>
      </c>
      <c r="L49" s="176" t="s">
        <v>213</v>
      </c>
      <c r="M49" s="176" t="s">
        <v>213</v>
      </c>
      <c r="N49" s="176" t="s">
        <v>217</v>
      </c>
      <c r="O49" s="176" t="s">
        <v>214</v>
      </c>
      <c r="P49" s="176" t="s">
        <v>217</v>
      </c>
      <c r="Q49" s="176" t="s">
        <v>214</v>
      </c>
      <c r="R49" s="176" t="s">
        <v>213</v>
      </c>
      <c r="S49" s="176" t="s">
        <v>217</v>
      </c>
      <c r="T49" s="176" t="s">
        <v>214</v>
      </c>
      <c r="U49" s="176" t="s">
        <v>214</v>
      </c>
      <c r="V49" s="176" t="s">
        <v>31</v>
      </c>
    </row>
    <row r="50" spans="1:22" ht="12.75" x14ac:dyDescent="0.2">
      <c r="A50">
        <v>49</v>
      </c>
      <c r="B50" s="175">
        <v>44879.809138807876</v>
      </c>
      <c r="C50" s="176" t="s">
        <v>164</v>
      </c>
      <c r="D50" s="176" t="s">
        <v>25</v>
      </c>
      <c r="E50" s="176" t="s">
        <v>26</v>
      </c>
      <c r="F50" s="176" t="s">
        <v>28</v>
      </c>
      <c r="G50" s="176" t="s">
        <v>210</v>
      </c>
      <c r="H50" s="176" t="s">
        <v>115</v>
      </c>
      <c r="I50" s="176" t="s">
        <v>30</v>
      </c>
      <c r="J50" s="176" t="s">
        <v>211</v>
      </c>
      <c r="K50" s="176" t="s">
        <v>211</v>
      </c>
      <c r="L50" s="176" t="s">
        <v>211</v>
      </c>
      <c r="M50" s="176" t="s">
        <v>211</v>
      </c>
      <c r="N50" s="176" t="s">
        <v>211</v>
      </c>
      <c r="O50" s="176" t="s">
        <v>211</v>
      </c>
      <c r="P50" s="176" t="s">
        <v>211</v>
      </c>
      <c r="Q50" s="176" t="s">
        <v>211</v>
      </c>
      <c r="R50" s="176" t="s">
        <v>211</v>
      </c>
      <c r="S50" s="176" t="s">
        <v>211</v>
      </c>
      <c r="T50" s="176" t="s">
        <v>211</v>
      </c>
      <c r="U50" s="176" t="s">
        <v>211</v>
      </c>
    </row>
    <row r="51" spans="1:22" ht="12.75" x14ac:dyDescent="0.2">
      <c r="A51">
        <v>50</v>
      </c>
      <c r="B51" s="175">
        <v>44879.80930552083</v>
      </c>
      <c r="C51" s="176" t="s">
        <v>267</v>
      </c>
      <c r="D51" s="176" t="s">
        <v>25</v>
      </c>
      <c r="E51" s="176" t="s">
        <v>26</v>
      </c>
      <c r="F51" s="176" t="s">
        <v>28</v>
      </c>
      <c r="G51" s="176" t="s">
        <v>210</v>
      </c>
      <c r="H51" s="176" t="s">
        <v>142</v>
      </c>
      <c r="I51" s="176" t="s">
        <v>30</v>
      </c>
      <c r="J51" s="176" t="s">
        <v>213</v>
      </c>
      <c r="K51" s="176" t="s">
        <v>213</v>
      </c>
      <c r="L51" s="176" t="s">
        <v>214</v>
      </c>
      <c r="M51" s="176" t="s">
        <v>213</v>
      </c>
      <c r="N51" s="176" t="s">
        <v>211</v>
      </c>
      <c r="O51" s="176" t="s">
        <v>213</v>
      </c>
      <c r="P51" s="176" t="s">
        <v>213</v>
      </c>
      <c r="Q51" s="176" t="s">
        <v>213</v>
      </c>
      <c r="R51" s="176" t="s">
        <v>211</v>
      </c>
      <c r="S51" s="176" t="s">
        <v>213</v>
      </c>
      <c r="T51" s="176" t="s">
        <v>213</v>
      </c>
      <c r="U51" s="176" t="s">
        <v>213</v>
      </c>
    </row>
    <row r="52" spans="1:22" ht="12.75" x14ac:dyDescent="0.2">
      <c r="A52">
        <v>51</v>
      </c>
      <c r="B52" s="175">
        <v>44879.809887175928</v>
      </c>
      <c r="C52" s="176" t="s">
        <v>268</v>
      </c>
      <c r="D52" s="176" t="s">
        <v>20</v>
      </c>
      <c r="E52" s="176" t="s">
        <v>26</v>
      </c>
      <c r="F52" s="176" t="s">
        <v>28</v>
      </c>
      <c r="G52" s="176" t="s">
        <v>269</v>
      </c>
      <c r="H52" s="176" t="s">
        <v>270</v>
      </c>
      <c r="I52" s="176" t="s">
        <v>29</v>
      </c>
      <c r="J52" s="176" t="s">
        <v>211</v>
      </c>
      <c r="K52" s="176" t="s">
        <v>211</v>
      </c>
      <c r="L52" s="176" t="s">
        <v>211</v>
      </c>
      <c r="M52" s="176" t="s">
        <v>211</v>
      </c>
      <c r="N52" s="176" t="s">
        <v>211</v>
      </c>
      <c r="O52" s="176" t="s">
        <v>211</v>
      </c>
      <c r="Q52" s="176" t="s">
        <v>211</v>
      </c>
      <c r="R52" s="176" t="s">
        <v>211</v>
      </c>
      <c r="S52" s="176" t="s">
        <v>211</v>
      </c>
      <c r="T52" s="176" t="s">
        <v>211</v>
      </c>
      <c r="U52" s="176" t="s">
        <v>211</v>
      </c>
    </row>
    <row r="53" spans="1:22" ht="12.75" x14ac:dyDescent="0.2">
      <c r="A53">
        <v>52</v>
      </c>
      <c r="B53" s="175">
        <v>44879.810209016199</v>
      </c>
      <c r="C53" s="176" t="s">
        <v>126</v>
      </c>
      <c r="D53" s="176" t="s">
        <v>25</v>
      </c>
      <c r="E53" s="176" t="s">
        <v>26</v>
      </c>
      <c r="F53" s="176" t="s">
        <v>28</v>
      </c>
      <c r="G53" s="176" t="s">
        <v>210</v>
      </c>
      <c r="H53" s="176" t="s">
        <v>115</v>
      </c>
      <c r="I53" s="176" t="s">
        <v>30</v>
      </c>
      <c r="J53" s="176" t="s">
        <v>211</v>
      </c>
      <c r="K53" s="176" t="s">
        <v>211</v>
      </c>
      <c r="L53" s="176" t="s">
        <v>211</v>
      </c>
      <c r="M53" s="176" t="s">
        <v>211</v>
      </c>
      <c r="N53" s="176" t="s">
        <v>211</v>
      </c>
      <c r="O53" s="176" t="s">
        <v>211</v>
      </c>
      <c r="P53" s="176" t="s">
        <v>211</v>
      </c>
      <c r="Q53" s="176" t="s">
        <v>211</v>
      </c>
      <c r="R53" s="176" t="s">
        <v>211</v>
      </c>
      <c r="S53" s="176" t="s">
        <v>211</v>
      </c>
      <c r="T53" s="176" t="s">
        <v>211</v>
      </c>
      <c r="U53" s="176" t="s">
        <v>211</v>
      </c>
    </row>
    <row r="54" spans="1:22" ht="12.75" x14ac:dyDescent="0.2">
      <c r="A54">
        <v>53</v>
      </c>
      <c r="B54" s="175">
        <v>44879.810332766203</v>
      </c>
      <c r="C54" s="176" t="s">
        <v>131</v>
      </c>
      <c r="D54" s="176" t="s">
        <v>20</v>
      </c>
      <c r="E54" s="176" t="s">
        <v>26</v>
      </c>
      <c r="F54" s="176" t="s">
        <v>28</v>
      </c>
      <c r="G54" s="176" t="s">
        <v>210</v>
      </c>
      <c r="H54" s="176" t="s">
        <v>115</v>
      </c>
      <c r="I54" s="176" t="s">
        <v>30</v>
      </c>
      <c r="J54" s="176" t="s">
        <v>211</v>
      </c>
      <c r="K54" s="176" t="s">
        <v>211</v>
      </c>
      <c r="L54" s="176" t="s">
        <v>211</v>
      </c>
      <c r="M54" s="176" t="s">
        <v>211</v>
      </c>
      <c r="N54" s="176" t="s">
        <v>211</v>
      </c>
      <c r="O54" s="176" t="s">
        <v>211</v>
      </c>
      <c r="P54" s="176" t="s">
        <v>211</v>
      </c>
      <c r="Q54" s="176" t="s">
        <v>211</v>
      </c>
      <c r="R54" s="176" t="s">
        <v>213</v>
      </c>
      <c r="S54" s="176" t="s">
        <v>211</v>
      </c>
      <c r="T54" s="176" t="s">
        <v>211</v>
      </c>
      <c r="U54" s="176" t="s">
        <v>211</v>
      </c>
    </row>
    <row r="55" spans="1:22" ht="12.75" x14ac:dyDescent="0.2">
      <c r="A55">
        <v>54</v>
      </c>
      <c r="B55" s="175">
        <v>44879.810589293978</v>
      </c>
      <c r="C55" s="176" t="s">
        <v>271</v>
      </c>
      <c r="D55" s="176" t="s">
        <v>25</v>
      </c>
      <c r="E55" s="176" t="s">
        <v>24</v>
      </c>
      <c r="F55" s="176" t="s">
        <v>22</v>
      </c>
      <c r="G55" s="176" t="s">
        <v>210</v>
      </c>
      <c r="H55" s="176" t="s">
        <v>98</v>
      </c>
      <c r="I55" s="176" t="s">
        <v>30</v>
      </c>
      <c r="J55" s="176" t="s">
        <v>213</v>
      </c>
      <c r="K55" s="176" t="s">
        <v>211</v>
      </c>
      <c r="L55" s="176" t="s">
        <v>211</v>
      </c>
      <c r="M55" s="176" t="s">
        <v>213</v>
      </c>
      <c r="N55" s="176" t="s">
        <v>213</v>
      </c>
      <c r="O55" s="176" t="s">
        <v>213</v>
      </c>
      <c r="P55" s="176" t="s">
        <v>213</v>
      </c>
      <c r="Q55" s="176" t="s">
        <v>213</v>
      </c>
      <c r="R55" s="176" t="s">
        <v>213</v>
      </c>
      <c r="S55" s="176" t="s">
        <v>214</v>
      </c>
      <c r="T55" s="176" t="s">
        <v>213</v>
      </c>
      <c r="U55" s="176" t="s">
        <v>213</v>
      </c>
      <c r="V55" s="176" t="s">
        <v>272</v>
      </c>
    </row>
    <row r="56" spans="1:22" ht="12.75" x14ac:dyDescent="0.2">
      <c r="A56">
        <v>55</v>
      </c>
      <c r="B56" s="175">
        <v>44879.810703854164</v>
      </c>
      <c r="C56" s="176" t="s">
        <v>273</v>
      </c>
      <c r="D56" s="176" t="s">
        <v>25</v>
      </c>
      <c r="E56" s="176" t="s">
        <v>21</v>
      </c>
      <c r="F56" s="176" t="s">
        <v>22</v>
      </c>
      <c r="G56" s="176" t="s">
        <v>240</v>
      </c>
      <c r="H56" s="176" t="s">
        <v>274</v>
      </c>
      <c r="I56" s="176" t="s">
        <v>30</v>
      </c>
      <c r="J56" s="176" t="s">
        <v>211</v>
      </c>
      <c r="K56" s="176" t="s">
        <v>211</v>
      </c>
      <c r="L56" s="176" t="s">
        <v>211</v>
      </c>
      <c r="M56" s="176" t="s">
        <v>211</v>
      </c>
      <c r="N56" s="176" t="s">
        <v>214</v>
      </c>
      <c r="O56" s="176" t="s">
        <v>213</v>
      </c>
      <c r="P56" s="176" t="s">
        <v>214</v>
      </c>
      <c r="Q56" s="176" t="s">
        <v>214</v>
      </c>
      <c r="R56" s="176" t="s">
        <v>217</v>
      </c>
      <c r="S56" s="176" t="s">
        <v>275</v>
      </c>
      <c r="T56" s="176" t="s">
        <v>214</v>
      </c>
      <c r="U56" s="176" t="s">
        <v>211</v>
      </c>
      <c r="V56" s="176" t="s">
        <v>276</v>
      </c>
    </row>
    <row r="57" spans="1:22" ht="12.75" x14ac:dyDescent="0.2">
      <c r="A57">
        <v>56</v>
      </c>
      <c r="B57" s="175">
        <v>44879.8110737963</v>
      </c>
      <c r="C57" s="176" t="s">
        <v>166</v>
      </c>
      <c r="D57" s="176" t="s">
        <v>25</v>
      </c>
      <c r="E57" s="176" t="s">
        <v>24</v>
      </c>
      <c r="F57" s="176" t="s">
        <v>22</v>
      </c>
      <c r="G57" s="176" t="s">
        <v>229</v>
      </c>
      <c r="H57" s="176" t="s">
        <v>167</v>
      </c>
      <c r="I57" s="176" t="s">
        <v>30</v>
      </c>
      <c r="J57" s="176" t="s">
        <v>213</v>
      </c>
      <c r="K57" s="176" t="s">
        <v>213</v>
      </c>
      <c r="L57" s="176" t="s">
        <v>213</v>
      </c>
      <c r="M57" s="176" t="s">
        <v>213</v>
      </c>
      <c r="N57" s="176" t="s">
        <v>213</v>
      </c>
      <c r="O57" s="176" t="s">
        <v>213</v>
      </c>
      <c r="P57" s="176" t="s">
        <v>213</v>
      </c>
      <c r="Q57" s="176" t="s">
        <v>213</v>
      </c>
      <c r="R57" s="176" t="s">
        <v>213</v>
      </c>
      <c r="S57" s="176" t="s">
        <v>214</v>
      </c>
      <c r="T57" s="176" t="s">
        <v>213</v>
      </c>
      <c r="U57" s="176" t="s">
        <v>213</v>
      </c>
    </row>
    <row r="58" spans="1:22" ht="12.75" x14ac:dyDescent="0.2">
      <c r="A58">
        <v>57</v>
      </c>
      <c r="B58" s="175">
        <v>44879.811293495368</v>
      </c>
      <c r="C58" s="176" t="s">
        <v>277</v>
      </c>
      <c r="D58" s="176" t="s">
        <v>25</v>
      </c>
      <c r="E58" s="176" t="s">
        <v>26</v>
      </c>
      <c r="F58" s="176" t="s">
        <v>22</v>
      </c>
      <c r="G58" s="176" t="s">
        <v>278</v>
      </c>
      <c r="H58" s="176" t="s">
        <v>279</v>
      </c>
      <c r="I58" s="176" t="s">
        <v>30</v>
      </c>
      <c r="J58" s="176" t="s">
        <v>213</v>
      </c>
      <c r="K58" s="176" t="s">
        <v>213</v>
      </c>
      <c r="L58" s="176" t="s">
        <v>213</v>
      </c>
      <c r="M58" s="176" t="s">
        <v>213</v>
      </c>
      <c r="N58" s="176" t="s">
        <v>213</v>
      </c>
      <c r="O58" s="176" t="s">
        <v>213</v>
      </c>
      <c r="P58" s="176" t="s">
        <v>213</v>
      </c>
      <c r="Q58" s="176" t="s">
        <v>213</v>
      </c>
      <c r="R58" s="176" t="s">
        <v>213</v>
      </c>
      <c r="S58" s="176" t="s">
        <v>213</v>
      </c>
      <c r="T58" s="176" t="s">
        <v>213</v>
      </c>
      <c r="U58" s="176" t="s">
        <v>213</v>
      </c>
      <c r="V58" s="176" t="s">
        <v>31</v>
      </c>
    </row>
    <row r="59" spans="1:22" ht="12.75" x14ac:dyDescent="0.2">
      <c r="A59">
        <v>58</v>
      </c>
      <c r="B59" s="175">
        <v>44879.811991932875</v>
      </c>
      <c r="C59" s="176" t="s">
        <v>280</v>
      </c>
      <c r="D59" s="176" t="s">
        <v>25</v>
      </c>
      <c r="E59" s="176" t="s">
        <v>26</v>
      </c>
      <c r="F59" s="176" t="s">
        <v>28</v>
      </c>
      <c r="G59" s="176" t="s">
        <v>240</v>
      </c>
      <c r="H59" s="176" t="s">
        <v>241</v>
      </c>
      <c r="I59" s="176" t="s">
        <v>23</v>
      </c>
      <c r="J59" s="176" t="s">
        <v>213</v>
      </c>
      <c r="K59" s="176" t="s">
        <v>211</v>
      </c>
      <c r="L59" s="176" t="s">
        <v>211</v>
      </c>
      <c r="M59" s="176" t="s">
        <v>211</v>
      </c>
      <c r="N59" s="176" t="s">
        <v>213</v>
      </c>
      <c r="O59" s="176" t="s">
        <v>211</v>
      </c>
      <c r="P59" s="176" t="s">
        <v>213</v>
      </c>
      <c r="Q59" s="176" t="s">
        <v>211</v>
      </c>
      <c r="R59" s="176" t="s">
        <v>211</v>
      </c>
      <c r="S59" s="176" t="s">
        <v>217</v>
      </c>
      <c r="T59" s="176" t="s">
        <v>213</v>
      </c>
      <c r="U59" s="176" t="s">
        <v>213</v>
      </c>
    </row>
    <row r="60" spans="1:22" ht="12.75" x14ac:dyDescent="0.2">
      <c r="A60">
        <v>59</v>
      </c>
      <c r="B60" s="175">
        <v>44879.812094317131</v>
      </c>
      <c r="C60" s="176" t="s">
        <v>132</v>
      </c>
      <c r="D60" s="176" t="s">
        <v>20</v>
      </c>
      <c r="E60" s="176" t="s">
        <v>26</v>
      </c>
      <c r="F60" s="176" t="s">
        <v>28</v>
      </c>
      <c r="G60" s="176" t="s">
        <v>210</v>
      </c>
      <c r="H60" s="176" t="s">
        <v>115</v>
      </c>
      <c r="I60" s="176" t="s">
        <v>30</v>
      </c>
      <c r="J60" s="176" t="s">
        <v>211</v>
      </c>
      <c r="K60" s="176" t="s">
        <v>211</v>
      </c>
      <c r="L60" s="176" t="s">
        <v>211</v>
      </c>
      <c r="M60" s="176" t="s">
        <v>211</v>
      </c>
      <c r="N60" s="176" t="s">
        <v>211</v>
      </c>
      <c r="O60" s="176" t="s">
        <v>211</v>
      </c>
      <c r="P60" s="176" t="s">
        <v>211</v>
      </c>
      <c r="Q60" s="176" t="s">
        <v>211</v>
      </c>
      <c r="R60" s="176" t="s">
        <v>211</v>
      </c>
      <c r="S60" s="176" t="s">
        <v>211</v>
      </c>
      <c r="T60" s="176" t="s">
        <v>211</v>
      </c>
      <c r="U60" s="176" t="s">
        <v>211</v>
      </c>
    </row>
    <row r="61" spans="1:22" ht="12.75" x14ac:dyDescent="0.2">
      <c r="A61">
        <v>60</v>
      </c>
      <c r="B61" s="175">
        <v>44879.812318101853</v>
      </c>
      <c r="C61" s="176" t="s">
        <v>281</v>
      </c>
      <c r="D61" s="176" t="s">
        <v>25</v>
      </c>
      <c r="E61" s="176" t="s">
        <v>26</v>
      </c>
      <c r="F61" s="176" t="s">
        <v>22</v>
      </c>
      <c r="G61" s="176" t="s">
        <v>224</v>
      </c>
      <c r="H61" s="176" t="s">
        <v>163</v>
      </c>
      <c r="I61" s="176" t="s">
        <v>23</v>
      </c>
      <c r="J61" s="176" t="s">
        <v>211</v>
      </c>
      <c r="K61" s="176" t="s">
        <v>211</v>
      </c>
      <c r="L61" s="176" t="s">
        <v>211</v>
      </c>
      <c r="M61" s="176" t="s">
        <v>211</v>
      </c>
      <c r="N61" s="176" t="s">
        <v>211</v>
      </c>
      <c r="O61" s="176" t="s">
        <v>211</v>
      </c>
      <c r="P61" s="176" t="s">
        <v>211</v>
      </c>
      <c r="Q61" s="176" t="s">
        <v>211</v>
      </c>
      <c r="R61" s="176" t="s">
        <v>211</v>
      </c>
      <c r="S61" s="176" t="s">
        <v>211</v>
      </c>
      <c r="T61" s="176" t="s">
        <v>211</v>
      </c>
      <c r="U61" s="176" t="s">
        <v>211</v>
      </c>
      <c r="V61" s="176" t="s">
        <v>282</v>
      </c>
    </row>
    <row r="62" spans="1:22" ht="12.75" x14ac:dyDescent="0.2">
      <c r="A62">
        <v>61</v>
      </c>
      <c r="B62" s="175">
        <v>44879.812590706017</v>
      </c>
      <c r="C62" s="176" t="s">
        <v>283</v>
      </c>
      <c r="D62" s="176" t="s">
        <v>25</v>
      </c>
      <c r="E62" s="176" t="s">
        <v>21</v>
      </c>
      <c r="F62" s="176" t="s">
        <v>22</v>
      </c>
      <c r="G62" s="176" t="s">
        <v>240</v>
      </c>
      <c r="H62" s="176" t="s">
        <v>284</v>
      </c>
      <c r="I62" s="176" t="s">
        <v>23</v>
      </c>
      <c r="J62" s="176" t="s">
        <v>213</v>
      </c>
      <c r="K62" s="176" t="s">
        <v>213</v>
      </c>
      <c r="L62" s="176" t="s">
        <v>213</v>
      </c>
      <c r="M62" s="176" t="s">
        <v>213</v>
      </c>
      <c r="N62" s="176" t="s">
        <v>213</v>
      </c>
      <c r="O62" s="176" t="s">
        <v>213</v>
      </c>
      <c r="P62" s="176" t="s">
        <v>213</v>
      </c>
      <c r="Q62" s="176" t="s">
        <v>213</v>
      </c>
      <c r="R62" s="176" t="s">
        <v>213</v>
      </c>
      <c r="S62" s="176" t="s">
        <v>214</v>
      </c>
      <c r="T62" s="176" t="s">
        <v>214</v>
      </c>
      <c r="U62" s="176" t="s">
        <v>213</v>
      </c>
    </row>
    <row r="63" spans="1:22" ht="12.75" x14ac:dyDescent="0.2">
      <c r="A63">
        <v>62</v>
      </c>
      <c r="B63" s="175">
        <v>44879.812901365745</v>
      </c>
      <c r="C63" s="176" t="s">
        <v>162</v>
      </c>
      <c r="D63" s="176" t="s">
        <v>20</v>
      </c>
      <c r="E63" s="176" t="s">
        <v>24</v>
      </c>
      <c r="F63" s="176" t="s">
        <v>22</v>
      </c>
      <c r="G63" s="176" t="s">
        <v>224</v>
      </c>
      <c r="H63" s="176" t="s">
        <v>163</v>
      </c>
      <c r="I63" s="176" t="s">
        <v>30</v>
      </c>
      <c r="J63" s="176" t="s">
        <v>211</v>
      </c>
      <c r="K63" s="176" t="s">
        <v>211</v>
      </c>
      <c r="L63" s="176" t="s">
        <v>211</v>
      </c>
      <c r="M63" s="176" t="s">
        <v>211</v>
      </c>
      <c r="N63" s="176" t="s">
        <v>214</v>
      </c>
      <c r="O63" s="176" t="s">
        <v>214</v>
      </c>
      <c r="P63" s="176" t="s">
        <v>214</v>
      </c>
      <c r="Q63" s="176" t="s">
        <v>214</v>
      </c>
      <c r="R63" s="176" t="s">
        <v>213</v>
      </c>
      <c r="S63" s="176" t="s">
        <v>214</v>
      </c>
      <c r="T63" s="176" t="s">
        <v>214</v>
      </c>
      <c r="U63" s="176" t="s">
        <v>217</v>
      </c>
    </row>
    <row r="64" spans="1:22" ht="12.75" x14ac:dyDescent="0.2">
      <c r="A64">
        <v>63</v>
      </c>
      <c r="B64" s="175">
        <v>44879.813239745374</v>
      </c>
      <c r="C64" s="176" t="s">
        <v>128</v>
      </c>
      <c r="D64" s="176" t="s">
        <v>25</v>
      </c>
      <c r="E64" s="176" t="s">
        <v>26</v>
      </c>
      <c r="F64" s="176" t="s">
        <v>28</v>
      </c>
      <c r="G64" s="176" t="s">
        <v>210</v>
      </c>
      <c r="H64" s="176" t="s">
        <v>263</v>
      </c>
      <c r="I64" s="176" t="s">
        <v>30</v>
      </c>
      <c r="J64" s="176" t="s">
        <v>211</v>
      </c>
      <c r="K64" s="176" t="s">
        <v>211</v>
      </c>
      <c r="L64" s="176" t="s">
        <v>211</v>
      </c>
      <c r="M64" s="176" t="s">
        <v>211</v>
      </c>
      <c r="N64" s="176" t="s">
        <v>211</v>
      </c>
      <c r="O64" s="176" t="s">
        <v>211</v>
      </c>
      <c r="P64" s="176" t="s">
        <v>211</v>
      </c>
      <c r="Q64" s="176" t="s">
        <v>211</v>
      </c>
      <c r="R64" s="176" t="s">
        <v>213</v>
      </c>
      <c r="S64" s="176" t="s">
        <v>214</v>
      </c>
      <c r="T64" s="176" t="s">
        <v>213</v>
      </c>
      <c r="U64" s="176" t="s">
        <v>213</v>
      </c>
    </row>
    <row r="65" spans="1:22" ht="12.75" x14ac:dyDescent="0.2">
      <c r="A65">
        <v>64</v>
      </c>
      <c r="B65" s="175">
        <v>44879.813711493058</v>
      </c>
      <c r="C65" s="176" t="s">
        <v>285</v>
      </c>
      <c r="D65" s="176" t="s">
        <v>25</v>
      </c>
      <c r="E65" s="176" t="s">
        <v>21</v>
      </c>
      <c r="F65" s="176" t="s">
        <v>22</v>
      </c>
      <c r="G65" s="176" t="s">
        <v>259</v>
      </c>
      <c r="H65" s="176" t="s">
        <v>286</v>
      </c>
      <c r="I65" s="176" t="s">
        <v>29</v>
      </c>
      <c r="J65" s="176" t="s">
        <v>211</v>
      </c>
      <c r="K65" s="176" t="s">
        <v>211</v>
      </c>
      <c r="L65" s="176" t="s">
        <v>211</v>
      </c>
      <c r="M65" s="176" t="s">
        <v>211</v>
      </c>
      <c r="N65" s="176" t="s">
        <v>211</v>
      </c>
      <c r="O65" s="176" t="s">
        <v>211</v>
      </c>
      <c r="P65" s="176" t="s">
        <v>211</v>
      </c>
      <c r="Q65" s="176" t="s">
        <v>211</v>
      </c>
      <c r="R65" s="176" t="s">
        <v>211</v>
      </c>
      <c r="S65" s="176" t="s">
        <v>214</v>
      </c>
      <c r="T65" s="176" t="s">
        <v>213</v>
      </c>
      <c r="U65" s="176" t="s">
        <v>211</v>
      </c>
      <c r="V65" s="176" t="s">
        <v>287</v>
      </c>
    </row>
    <row r="66" spans="1:22" ht="12.75" x14ac:dyDescent="0.2">
      <c r="A66">
        <v>65</v>
      </c>
      <c r="B66" s="175">
        <v>44879.813885289353</v>
      </c>
      <c r="C66" s="176" t="s">
        <v>288</v>
      </c>
      <c r="D66" s="176" t="s">
        <v>20</v>
      </c>
      <c r="E66" s="176" t="s">
        <v>24</v>
      </c>
      <c r="F66" s="176" t="s">
        <v>28</v>
      </c>
      <c r="G66" s="176" t="s">
        <v>224</v>
      </c>
      <c r="H66" s="176" t="s">
        <v>163</v>
      </c>
      <c r="I66" s="176" t="s">
        <v>30</v>
      </c>
      <c r="J66" s="176" t="s">
        <v>213</v>
      </c>
      <c r="K66" s="176" t="s">
        <v>213</v>
      </c>
      <c r="L66" s="176" t="s">
        <v>213</v>
      </c>
      <c r="M66" s="176" t="s">
        <v>213</v>
      </c>
      <c r="N66" s="176" t="s">
        <v>213</v>
      </c>
      <c r="O66" s="176" t="s">
        <v>213</v>
      </c>
      <c r="P66" s="176" t="s">
        <v>217</v>
      </c>
      <c r="Q66" s="176" t="s">
        <v>217</v>
      </c>
      <c r="R66" s="176" t="s">
        <v>214</v>
      </c>
      <c r="S66" s="176" t="s">
        <v>217</v>
      </c>
      <c r="T66" s="176" t="s">
        <v>214</v>
      </c>
      <c r="U66" s="176" t="s">
        <v>214</v>
      </c>
      <c r="V66" s="176" t="s">
        <v>289</v>
      </c>
    </row>
    <row r="67" spans="1:22" ht="12.75" x14ac:dyDescent="0.2">
      <c r="A67">
        <v>66</v>
      </c>
      <c r="B67" s="175">
        <v>44879.814958784722</v>
      </c>
      <c r="C67" s="176" t="s">
        <v>125</v>
      </c>
      <c r="D67" s="176" t="s">
        <v>20</v>
      </c>
      <c r="E67" s="176" t="s">
        <v>26</v>
      </c>
      <c r="F67" s="176" t="s">
        <v>28</v>
      </c>
      <c r="G67" s="176" t="s">
        <v>210</v>
      </c>
      <c r="H67" s="176" t="s">
        <v>115</v>
      </c>
      <c r="I67" s="176" t="s">
        <v>30</v>
      </c>
      <c r="J67" s="176" t="s">
        <v>211</v>
      </c>
      <c r="K67" s="176" t="s">
        <v>211</v>
      </c>
      <c r="L67" s="176" t="s">
        <v>211</v>
      </c>
      <c r="M67" s="176" t="s">
        <v>211</v>
      </c>
      <c r="N67" s="176" t="s">
        <v>211</v>
      </c>
      <c r="O67" s="176" t="s">
        <v>211</v>
      </c>
      <c r="P67" s="176" t="s">
        <v>211</v>
      </c>
      <c r="Q67" s="176" t="s">
        <v>211</v>
      </c>
      <c r="R67" s="176" t="s">
        <v>211</v>
      </c>
      <c r="S67" s="176" t="s">
        <v>217</v>
      </c>
      <c r="T67" s="176" t="s">
        <v>213</v>
      </c>
      <c r="U67" s="176" t="s">
        <v>213</v>
      </c>
    </row>
    <row r="68" spans="1:22" ht="12.75" x14ac:dyDescent="0.2">
      <c r="A68">
        <v>67</v>
      </c>
      <c r="B68" s="175">
        <v>44879.815784710649</v>
      </c>
      <c r="C68" s="176" t="s">
        <v>290</v>
      </c>
      <c r="D68" s="176" t="s">
        <v>20</v>
      </c>
      <c r="E68" s="176" t="s">
        <v>21</v>
      </c>
      <c r="F68" s="176" t="s">
        <v>22</v>
      </c>
      <c r="G68" s="176" t="s">
        <v>229</v>
      </c>
      <c r="H68" s="176" t="s">
        <v>230</v>
      </c>
      <c r="I68" s="176" t="s">
        <v>29</v>
      </c>
      <c r="J68" s="176" t="s">
        <v>213</v>
      </c>
      <c r="K68" s="176" t="s">
        <v>213</v>
      </c>
      <c r="L68" s="176" t="s">
        <v>214</v>
      </c>
      <c r="M68" s="176" t="s">
        <v>213</v>
      </c>
      <c r="N68" s="176" t="s">
        <v>213</v>
      </c>
      <c r="O68" s="176" t="s">
        <v>213</v>
      </c>
      <c r="P68" s="176" t="s">
        <v>213</v>
      </c>
      <c r="Q68" s="176" t="s">
        <v>213</v>
      </c>
      <c r="R68" s="176" t="s">
        <v>211</v>
      </c>
      <c r="S68" s="176" t="s">
        <v>217</v>
      </c>
      <c r="T68" s="176" t="s">
        <v>214</v>
      </c>
      <c r="U68" s="176" t="s">
        <v>214</v>
      </c>
      <c r="V68" s="176" t="s">
        <v>291</v>
      </c>
    </row>
    <row r="69" spans="1:22" ht="12.75" x14ac:dyDescent="0.2">
      <c r="A69">
        <v>68</v>
      </c>
      <c r="B69" s="175">
        <v>44879.815959965279</v>
      </c>
      <c r="C69" s="176" t="s">
        <v>292</v>
      </c>
      <c r="D69" s="176" t="s">
        <v>20</v>
      </c>
      <c r="E69" s="176" t="s">
        <v>24</v>
      </c>
      <c r="F69" s="176" t="s">
        <v>28</v>
      </c>
      <c r="G69" s="176" t="s">
        <v>210</v>
      </c>
      <c r="H69" s="176" t="s">
        <v>115</v>
      </c>
      <c r="I69" s="176" t="s">
        <v>30</v>
      </c>
      <c r="J69" s="176" t="s">
        <v>211</v>
      </c>
      <c r="K69" s="176" t="s">
        <v>211</v>
      </c>
      <c r="L69" s="176" t="s">
        <v>211</v>
      </c>
      <c r="M69" s="176" t="s">
        <v>211</v>
      </c>
      <c r="N69" s="176" t="s">
        <v>211</v>
      </c>
      <c r="O69" s="176" t="s">
        <v>211</v>
      </c>
      <c r="P69" s="176" t="s">
        <v>211</v>
      </c>
      <c r="Q69" s="176" t="s">
        <v>211</v>
      </c>
      <c r="R69" s="176" t="s">
        <v>211</v>
      </c>
      <c r="S69" s="176" t="s">
        <v>211</v>
      </c>
      <c r="T69" s="176" t="s">
        <v>211</v>
      </c>
      <c r="U69" s="176" t="s">
        <v>211</v>
      </c>
    </row>
    <row r="70" spans="1:22" ht="12.75" x14ac:dyDescent="0.2">
      <c r="A70">
        <v>69</v>
      </c>
      <c r="B70" s="175">
        <v>44879.816793877311</v>
      </c>
      <c r="C70" s="176" t="s">
        <v>293</v>
      </c>
      <c r="D70" s="176" t="s">
        <v>20</v>
      </c>
      <c r="E70" s="176" t="s">
        <v>26</v>
      </c>
      <c r="F70" s="176" t="s">
        <v>28</v>
      </c>
      <c r="G70" s="176" t="s">
        <v>229</v>
      </c>
      <c r="H70" s="176" t="s">
        <v>230</v>
      </c>
      <c r="I70" s="176" t="s">
        <v>29</v>
      </c>
      <c r="J70" s="176" t="s">
        <v>211</v>
      </c>
      <c r="K70" s="176" t="s">
        <v>211</v>
      </c>
      <c r="L70" s="176" t="s">
        <v>211</v>
      </c>
      <c r="M70" s="176" t="s">
        <v>211</v>
      </c>
      <c r="N70" s="176" t="s">
        <v>211</v>
      </c>
      <c r="O70" s="176" t="s">
        <v>211</v>
      </c>
      <c r="P70" s="176" t="s">
        <v>211</v>
      </c>
      <c r="Q70" s="176" t="s">
        <v>211</v>
      </c>
      <c r="R70" s="176" t="s">
        <v>211</v>
      </c>
      <c r="S70" s="176" t="s">
        <v>211</v>
      </c>
      <c r="T70" s="176" t="s">
        <v>211</v>
      </c>
      <c r="U70" s="176" t="s">
        <v>211</v>
      </c>
    </row>
    <row r="71" spans="1:22" ht="12.75" x14ac:dyDescent="0.2">
      <c r="A71">
        <v>70</v>
      </c>
      <c r="B71" s="175">
        <v>44879.817305173608</v>
      </c>
      <c r="C71" s="176" t="s">
        <v>165</v>
      </c>
      <c r="D71" s="176" t="s">
        <v>20</v>
      </c>
      <c r="E71" s="176" t="s">
        <v>24</v>
      </c>
      <c r="F71" s="176" t="s">
        <v>22</v>
      </c>
      <c r="G71" s="176" t="s">
        <v>294</v>
      </c>
      <c r="H71" s="176" t="s">
        <v>295</v>
      </c>
      <c r="I71" s="176" t="s">
        <v>30</v>
      </c>
      <c r="J71" s="176" t="s">
        <v>213</v>
      </c>
      <c r="K71" s="176" t="s">
        <v>213</v>
      </c>
      <c r="L71" s="176" t="s">
        <v>213</v>
      </c>
      <c r="M71" s="176" t="s">
        <v>213</v>
      </c>
      <c r="N71" s="176" t="s">
        <v>213</v>
      </c>
      <c r="O71" s="176" t="s">
        <v>213</v>
      </c>
      <c r="P71" s="176" t="s">
        <v>213</v>
      </c>
      <c r="Q71" s="176" t="s">
        <v>213</v>
      </c>
      <c r="R71" s="176" t="s">
        <v>214</v>
      </c>
      <c r="S71" s="176" t="s">
        <v>217</v>
      </c>
      <c r="T71" s="176" t="s">
        <v>214</v>
      </c>
      <c r="U71" s="176" t="s">
        <v>211</v>
      </c>
    </row>
    <row r="72" spans="1:22" ht="12.75" x14ac:dyDescent="0.2">
      <c r="A72">
        <v>71</v>
      </c>
      <c r="B72" s="175">
        <v>44879.817786099535</v>
      </c>
      <c r="C72" s="176" t="s">
        <v>296</v>
      </c>
      <c r="D72" s="176" t="s">
        <v>25</v>
      </c>
      <c r="E72" s="176" t="s">
        <v>21</v>
      </c>
      <c r="F72" s="176" t="s">
        <v>22</v>
      </c>
      <c r="G72" s="176" t="s">
        <v>210</v>
      </c>
      <c r="H72" s="176" t="s">
        <v>101</v>
      </c>
      <c r="I72" s="176" t="s">
        <v>29</v>
      </c>
      <c r="J72" s="176" t="s">
        <v>211</v>
      </c>
      <c r="K72" s="176" t="s">
        <v>211</v>
      </c>
      <c r="L72" s="176" t="s">
        <v>211</v>
      </c>
      <c r="M72" s="176" t="s">
        <v>211</v>
      </c>
      <c r="N72" s="176" t="s">
        <v>211</v>
      </c>
      <c r="O72" s="176" t="s">
        <v>211</v>
      </c>
      <c r="P72" s="176" t="s">
        <v>211</v>
      </c>
      <c r="Q72" s="176" t="s">
        <v>211</v>
      </c>
      <c r="R72" s="176" t="s">
        <v>211</v>
      </c>
      <c r="S72" s="176" t="s">
        <v>214</v>
      </c>
      <c r="T72" s="176" t="s">
        <v>213</v>
      </c>
      <c r="U72" s="176" t="s">
        <v>211</v>
      </c>
    </row>
    <row r="73" spans="1:22" ht="12.75" x14ac:dyDescent="0.2">
      <c r="A73">
        <v>72</v>
      </c>
      <c r="B73" s="175">
        <v>44879.819592974542</v>
      </c>
      <c r="C73" s="176" t="s">
        <v>297</v>
      </c>
      <c r="D73" s="176" t="s">
        <v>25</v>
      </c>
      <c r="E73" s="176" t="s">
        <v>24</v>
      </c>
      <c r="F73" s="176" t="s">
        <v>28</v>
      </c>
      <c r="G73" s="176" t="s">
        <v>210</v>
      </c>
      <c r="H73" s="176" t="s">
        <v>98</v>
      </c>
      <c r="I73" s="176" t="s">
        <v>30</v>
      </c>
      <c r="J73" s="176" t="s">
        <v>211</v>
      </c>
      <c r="K73" s="176" t="s">
        <v>211</v>
      </c>
      <c r="L73" s="176" t="s">
        <v>213</v>
      </c>
      <c r="M73" s="176" t="s">
        <v>213</v>
      </c>
      <c r="N73" s="176" t="s">
        <v>213</v>
      </c>
      <c r="O73" s="176" t="s">
        <v>213</v>
      </c>
      <c r="P73" s="176" t="s">
        <v>213</v>
      </c>
      <c r="Q73" s="176" t="s">
        <v>213</v>
      </c>
      <c r="R73" s="176" t="s">
        <v>213</v>
      </c>
      <c r="S73" s="176" t="s">
        <v>214</v>
      </c>
      <c r="T73" s="176" t="s">
        <v>213</v>
      </c>
      <c r="U73" s="176" t="s">
        <v>213</v>
      </c>
      <c r="V73" s="176" t="s">
        <v>31</v>
      </c>
    </row>
    <row r="74" spans="1:22" ht="12.75" x14ac:dyDescent="0.2">
      <c r="A74">
        <v>73</v>
      </c>
      <c r="B74" s="175">
        <v>44879.819719652776</v>
      </c>
      <c r="C74" s="176" t="s">
        <v>144</v>
      </c>
      <c r="D74" s="176" t="s">
        <v>25</v>
      </c>
      <c r="E74" s="176" t="s">
        <v>26</v>
      </c>
      <c r="F74" s="176" t="s">
        <v>28</v>
      </c>
      <c r="G74" s="176" t="s">
        <v>210</v>
      </c>
      <c r="H74" s="176" t="s">
        <v>263</v>
      </c>
      <c r="I74" s="176" t="s">
        <v>30</v>
      </c>
      <c r="J74" s="176" t="s">
        <v>211</v>
      </c>
      <c r="K74" s="176" t="s">
        <v>213</v>
      </c>
      <c r="L74" s="176" t="s">
        <v>213</v>
      </c>
      <c r="M74" s="176" t="s">
        <v>213</v>
      </c>
      <c r="N74" s="176" t="s">
        <v>213</v>
      </c>
      <c r="O74" s="176" t="s">
        <v>213</v>
      </c>
      <c r="P74" s="176" t="s">
        <v>211</v>
      </c>
      <c r="Q74" s="176" t="s">
        <v>211</v>
      </c>
      <c r="R74" s="176" t="s">
        <v>211</v>
      </c>
      <c r="S74" s="176" t="s">
        <v>214</v>
      </c>
      <c r="T74" s="176" t="s">
        <v>213</v>
      </c>
      <c r="U74" s="176" t="s">
        <v>213</v>
      </c>
      <c r="V74" s="176" t="s">
        <v>31</v>
      </c>
    </row>
    <row r="75" spans="1:22" ht="12.75" x14ac:dyDescent="0.2">
      <c r="A75">
        <v>74</v>
      </c>
      <c r="B75" s="175">
        <v>44879.820296770835</v>
      </c>
      <c r="C75" s="176" t="s">
        <v>160</v>
      </c>
      <c r="D75" s="176" t="s">
        <v>25</v>
      </c>
      <c r="E75" s="176" t="s">
        <v>26</v>
      </c>
      <c r="F75" s="176" t="s">
        <v>28</v>
      </c>
      <c r="G75" s="176" t="s">
        <v>210</v>
      </c>
      <c r="H75" s="176" t="s">
        <v>115</v>
      </c>
      <c r="I75" s="176" t="s">
        <v>30</v>
      </c>
      <c r="J75" s="176" t="s">
        <v>211</v>
      </c>
      <c r="K75" s="176" t="s">
        <v>211</v>
      </c>
      <c r="L75" s="176" t="s">
        <v>211</v>
      </c>
      <c r="M75" s="176" t="s">
        <v>211</v>
      </c>
      <c r="N75" s="176" t="s">
        <v>211</v>
      </c>
      <c r="O75" s="176" t="s">
        <v>211</v>
      </c>
      <c r="P75" s="176" t="s">
        <v>211</v>
      </c>
      <c r="Q75" s="176" t="s">
        <v>211</v>
      </c>
      <c r="R75" s="176" t="s">
        <v>211</v>
      </c>
      <c r="S75" s="176" t="s">
        <v>211</v>
      </c>
      <c r="T75" s="176" t="s">
        <v>211</v>
      </c>
      <c r="U75" s="176" t="s">
        <v>211</v>
      </c>
      <c r="V75" s="176" t="s">
        <v>298</v>
      </c>
    </row>
    <row r="76" spans="1:22" ht="12.75" x14ac:dyDescent="0.2">
      <c r="A76">
        <v>75</v>
      </c>
      <c r="B76" s="175">
        <v>44879.821354664353</v>
      </c>
      <c r="C76" s="176" t="s">
        <v>299</v>
      </c>
      <c r="D76" s="176" t="s">
        <v>25</v>
      </c>
      <c r="E76" s="176" t="s">
        <v>26</v>
      </c>
      <c r="F76" s="176" t="s">
        <v>28</v>
      </c>
      <c r="G76" s="176" t="s">
        <v>210</v>
      </c>
      <c r="H76" s="176" t="s">
        <v>118</v>
      </c>
      <c r="I76" s="176" t="s">
        <v>23</v>
      </c>
      <c r="J76" s="176" t="s">
        <v>213</v>
      </c>
      <c r="K76" s="176" t="s">
        <v>211</v>
      </c>
      <c r="L76" s="176" t="s">
        <v>213</v>
      </c>
      <c r="M76" s="176" t="s">
        <v>213</v>
      </c>
      <c r="N76" s="176" t="s">
        <v>211</v>
      </c>
      <c r="O76" s="176" t="s">
        <v>211</v>
      </c>
      <c r="P76" s="176" t="s">
        <v>211</v>
      </c>
      <c r="Q76" s="176" t="s">
        <v>211</v>
      </c>
      <c r="R76" s="176" t="s">
        <v>211</v>
      </c>
      <c r="S76" s="176" t="s">
        <v>217</v>
      </c>
      <c r="T76" s="176" t="s">
        <v>213</v>
      </c>
      <c r="U76" s="176" t="s">
        <v>213</v>
      </c>
      <c r="V76" s="176" t="s">
        <v>31</v>
      </c>
    </row>
    <row r="77" spans="1:22" ht="12.75" x14ac:dyDescent="0.2">
      <c r="A77">
        <v>76</v>
      </c>
      <c r="B77" s="175">
        <v>44879.821675474537</v>
      </c>
      <c r="C77" s="176" t="s">
        <v>140</v>
      </c>
      <c r="D77" s="176" t="s">
        <v>20</v>
      </c>
      <c r="E77" s="176" t="s">
        <v>26</v>
      </c>
      <c r="F77" s="176" t="s">
        <v>28</v>
      </c>
      <c r="G77" s="176" t="s">
        <v>210</v>
      </c>
      <c r="H77" s="176" t="s">
        <v>98</v>
      </c>
      <c r="I77" s="176" t="s">
        <v>30</v>
      </c>
      <c r="J77" s="176" t="s">
        <v>211</v>
      </c>
      <c r="K77" s="176" t="s">
        <v>211</v>
      </c>
      <c r="L77" s="176" t="s">
        <v>211</v>
      </c>
      <c r="M77" s="176" t="s">
        <v>211</v>
      </c>
      <c r="N77" s="176" t="s">
        <v>211</v>
      </c>
      <c r="O77" s="176" t="s">
        <v>211</v>
      </c>
      <c r="P77" s="176" t="s">
        <v>211</v>
      </c>
      <c r="Q77" s="176" t="s">
        <v>211</v>
      </c>
      <c r="R77" s="176" t="s">
        <v>211</v>
      </c>
      <c r="S77" s="176" t="s">
        <v>211</v>
      </c>
      <c r="T77" s="176" t="s">
        <v>211</v>
      </c>
      <c r="U77" s="176" t="s">
        <v>211</v>
      </c>
    </row>
    <row r="78" spans="1:22" ht="12.75" x14ac:dyDescent="0.2">
      <c r="A78">
        <v>77</v>
      </c>
      <c r="B78" s="175">
        <v>44879.824060208339</v>
      </c>
      <c r="C78" s="176" t="s">
        <v>300</v>
      </c>
      <c r="D78" s="176" t="s">
        <v>25</v>
      </c>
      <c r="E78" s="176" t="s">
        <v>26</v>
      </c>
      <c r="F78" s="176" t="s">
        <v>28</v>
      </c>
      <c r="G78" s="176" t="s">
        <v>210</v>
      </c>
      <c r="H78" s="176" t="s">
        <v>115</v>
      </c>
      <c r="I78" s="176" t="s">
        <v>301</v>
      </c>
      <c r="J78" s="176" t="s">
        <v>211</v>
      </c>
      <c r="K78" s="176" t="s">
        <v>211</v>
      </c>
      <c r="L78" s="176" t="s">
        <v>211</v>
      </c>
      <c r="M78" s="176" t="s">
        <v>211</v>
      </c>
      <c r="N78" s="176" t="s">
        <v>211</v>
      </c>
      <c r="O78" s="176" t="s">
        <v>211</v>
      </c>
      <c r="P78" s="176" t="s">
        <v>211</v>
      </c>
      <c r="Q78" s="176" t="s">
        <v>211</v>
      </c>
      <c r="R78" s="176" t="s">
        <v>211</v>
      </c>
      <c r="S78" s="176" t="s">
        <v>211</v>
      </c>
      <c r="T78" s="176" t="s">
        <v>211</v>
      </c>
      <c r="U78" s="176" t="s">
        <v>211</v>
      </c>
    </row>
    <row r="79" spans="1:22" ht="12.75" x14ac:dyDescent="0.2">
      <c r="A79">
        <v>78</v>
      </c>
      <c r="B79" s="175">
        <v>44879.824115995369</v>
      </c>
      <c r="C79" s="176" t="s">
        <v>168</v>
      </c>
      <c r="D79" s="176" t="s">
        <v>20</v>
      </c>
      <c r="E79" s="176" t="s">
        <v>21</v>
      </c>
      <c r="F79" s="176" t="s">
        <v>22</v>
      </c>
      <c r="G79" s="176" t="s">
        <v>210</v>
      </c>
      <c r="H79" s="176" t="s">
        <v>115</v>
      </c>
      <c r="I79" s="176" t="s">
        <v>30</v>
      </c>
      <c r="J79" s="176" t="s">
        <v>211</v>
      </c>
      <c r="K79" s="176" t="s">
        <v>211</v>
      </c>
      <c r="L79" s="176" t="s">
        <v>211</v>
      </c>
      <c r="M79" s="176" t="s">
        <v>211</v>
      </c>
      <c r="N79" s="176" t="s">
        <v>213</v>
      </c>
      <c r="O79" s="176" t="s">
        <v>213</v>
      </c>
      <c r="P79" s="176" t="s">
        <v>213</v>
      </c>
      <c r="Q79" s="176" t="s">
        <v>213</v>
      </c>
      <c r="R79" s="176" t="s">
        <v>213</v>
      </c>
      <c r="S79" s="176" t="s">
        <v>214</v>
      </c>
      <c r="T79" s="176" t="s">
        <v>213</v>
      </c>
      <c r="U79" s="176" t="s">
        <v>213</v>
      </c>
    </row>
    <row r="80" spans="1:22" ht="12.75" x14ac:dyDescent="0.2">
      <c r="A80">
        <v>79</v>
      </c>
      <c r="B80" s="175">
        <v>44879.825739282409</v>
      </c>
      <c r="C80" s="176" t="s">
        <v>148</v>
      </c>
      <c r="D80" s="176" t="s">
        <v>20</v>
      </c>
      <c r="E80" s="176" t="s">
        <v>24</v>
      </c>
      <c r="F80" s="176" t="s">
        <v>28</v>
      </c>
      <c r="G80" s="176" t="s">
        <v>210</v>
      </c>
      <c r="H80" s="176" t="s">
        <v>115</v>
      </c>
      <c r="I80" s="176" t="s">
        <v>30</v>
      </c>
      <c r="J80" s="176" t="s">
        <v>211</v>
      </c>
      <c r="K80" s="176" t="s">
        <v>211</v>
      </c>
      <c r="L80" s="176" t="s">
        <v>211</v>
      </c>
      <c r="M80" s="176" t="s">
        <v>211</v>
      </c>
      <c r="N80" s="176" t="s">
        <v>211</v>
      </c>
      <c r="O80" s="176" t="s">
        <v>211</v>
      </c>
      <c r="P80" s="176" t="s">
        <v>211</v>
      </c>
      <c r="Q80" s="176" t="s">
        <v>211</v>
      </c>
      <c r="R80" s="176" t="s">
        <v>211</v>
      </c>
      <c r="S80" s="176" t="s">
        <v>211</v>
      </c>
      <c r="T80" s="176" t="s">
        <v>211</v>
      </c>
      <c r="U80" s="176" t="s">
        <v>211</v>
      </c>
      <c r="V80" s="176" t="s">
        <v>302</v>
      </c>
    </row>
    <row r="81" spans="1:22" ht="12.75" x14ac:dyDescent="0.2">
      <c r="A81">
        <v>80</v>
      </c>
      <c r="B81" s="175">
        <v>44879.826232708336</v>
      </c>
      <c r="C81" s="176" t="s">
        <v>171</v>
      </c>
      <c r="D81" s="176" t="s">
        <v>25</v>
      </c>
      <c r="E81" s="176" t="s">
        <v>26</v>
      </c>
      <c r="F81" s="176" t="s">
        <v>22</v>
      </c>
      <c r="G81" s="176" t="s">
        <v>259</v>
      </c>
      <c r="H81" s="176" t="s">
        <v>303</v>
      </c>
      <c r="I81" s="176" t="s">
        <v>30</v>
      </c>
      <c r="J81" s="176" t="s">
        <v>213</v>
      </c>
      <c r="K81" s="176" t="s">
        <v>213</v>
      </c>
      <c r="L81" s="176" t="s">
        <v>213</v>
      </c>
      <c r="M81" s="176" t="s">
        <v>213</v>
      </c>
      <c r="N81" s="176" t="s">
        <v>213</v>
      </c>
      <c r="O81" s="176" t="s">
        <v>213</v>
      </c>
      <c r="P81" s="176" t="s">
        <v>213</v>
      </c>
      <c r="Q81" s="176" t="s">
        <v>213</v>
      </c>
      <c r="R81" s="176" t="s">
        <v>213</v>
      </c>
      <c r="S81" s="176" t="s">
        <v>213</v>
      </c>
      <c r="T81" s="176" t="s">
        <v>213</v>
      </c>
      <c r="U81" s="176" t="s">
        <v>213</v>
      </c>
      <c r="V81" s="176" t="s">
        <v>31</v>
      </c>
    </row>
    <row r="82" spans="1:22" ht="12.75" x14ac:dyDescent="0.2">
      <c r="A82">
        <v>81</v>
      </c>
      <c r="B82" s="175">
        <v>44879.826467754625</v>
      </c>
      <c r="C82" s="176" t="s">
        <v>304</v>
      </c>
      <c r="D82" s="176" t="s">
        <v>25</v>
      </c>
      <c r="E82" s="176" t="s">
        <v>21</v>
      </c>
      <c r="F82" s="176" t="s">
        <v>22</v>
      </c>
      <c r="G82" s="176" t="s">
        <v>210</v>
      </c>
      <c r="H82" s="176" t="s">
        <v>115</v>
      </c>
      <c r="I82" s="176" t="s">
        <v>30</v>
      </c>
      <c r="J82" s="176" t="s">
        <v>211</v>
      </c>
      <c r="K82" s="176" t="s">
        <v>211</v>
      </c>
      <c r="L82" s="176" t="s">
        <v>211</v>
      </c>
      <c r="M82" s="176" t="s">
        <v>211</v>
      </c>
      <c r="N82" s="176" t="s">
        <v>213</v>
      </c>
      <c r="O82" s="176" t="s">
        <v>211</v>
      </c>
      <c r="P82" s="176" t="s">
        <v>211</v>
      </c>
      <c r="Q82" s="176" t="s">
        <v>213</v>
      </c>
      <c r="R82" s="176" t="s">
        <v>211</v>
      </c>
      <c r="S82" s="176" t="s">
        <v>214</v>
      </c>
      <c r="T82" s="176" t="s">
        <v>213</v>
      </c>
      <c r="U82" s="176" t="s">
        <v>213</v>
      </c>
      <c r="V82" s="176" t="s">
        <v>31</v>
      </c>
    </row>
    <row r="83" spans="1:22" ht="12.75" x14ac:dyDescent="0.2">
      <c r="A83">
        <v>82</v>
      </c>
      <c r="B83" s="175">
        <v>44879.827198819446</v>
      </c>
      <c r="C83" s="176" t="s">
        <v>305</v>
      </c>
      <c r="D83" s="176" t="s">
        <v>20</v>
      </c>
      <c r="E83" s="176" t="s">
        <v>24</v>
      </c>
      <c r="F83" s="176" t="s">
        <v>28</v>
      </c>
      <c r="G83" s="176" t="s">
        <v>180</v>
      </c>
      <c r="H83" s="176" t="s">
        <v>306</v>
      </c>
      <c r="I83" s="176" t="s">
        <v>23</v>
      </c>
      <c r="J83" s="176" t="s">
        <v>211</v>
      </c>
      <c r="K83" s="176" t="s">
        <v>213</v>
      </c>
      <c r="L83" s="176" t="s">
        <v>211</v>
      </c>
      <c r="M83" s="176" t="s">
        <v>211</v>
      </c>
      <c r="N83" s="176" t="s">
        <v>211</v>
      </c>
      <c r="O83" s="176" t="s">
        <v>211</v>
      </c>
      <c r="P83" s="176" t="s">
        <v>211</v>
      </c>
      <c r="Q83" s="176" t="s">
        <v>211</v>
      </c>
      <c r="R83" s="176" t="s">
        <v>211</v>
      </c>
      <c r="S83" s="176" t="s">
        <v>211</v>
      </c>
      <c r="T83" s="176" t="s">
        <v>211</v>
      </c>
      <c r="U83" s="176" t="s">
        <v>211</v>
      </c>
      <c r="V83" s="176" t="s">
        <v>307</v>
      </c>
    </row>
    <row r="84" spans="1:22" ht="12.75" x14ac:dyDescent="0.2">
      <c r="A84">
        <v>83</v>
      </c>
      <c r="B84" s="175">
        <v>44879.827750925921</v>
      </c>
      <c r="C84" s="176" t="s">
        <v>150</v>
      </c>
      <c r="D84" s="176" t="s">
        <v>20</v>
      </c>
      <c r="E84" s="176" t="s">
        <v>26</v>
      </c>
      <c r="F84" s="176" t="s">
        <v>28</v>
      </c>
      <c r="G84" s="176" t="s">
        <v>210</v>
      </c>
      <c r="H84" s="176" t="s">
        <v>151</v>
      </c>
      <c r="I84" s="176" t="s">
        <v>30</v>
      </c>
      <c r="J84" s="176" t="s">
        <v>213</v>
      </c>
      <c r="K84" s="176" t="s">
        <v>211</v>
      </c>
      <c r="L84" s="176" t="s">
        <v>211</v>
      </c>
      <c r="M84" s="176" t="s">
        <v>211</v>
      </c>
      <c r="N84" s="176" t="s">
        <v>211</v>
      </c>
      <c r="O84" s="176" t="s">
        <v>211</v>
      </c>
      <c r="P84" s="176" t="s">
        <v>211</v>
      </c>
      <c r="Q84" s="176" t="s">
        <v>211</v>
      </c>
      <c r="R84" s="176" t="s">
        <v>211</v>
      </c>
      <c r="S84" s="176" t="s">
        <v>214</v>
      </c>
      <c r="T84" s="176" t="s">
        <v>213</v>
      </c>
      <c r="U84" s="176" t="s">
        <v>213</v>
      </c>
    </row>
    <row r="85" spans="1:22" ht="12.75" x14ac:dyDescent="0.2">
      <c r="A85">
        <v>84</v>
      </c>
      <c r="B85" s="175">
        <v>44879.828541724535</v>
      </c>
      <c r="C85" s="176" t="s">
        <v>176</v>
      </c>
      <c r="D85" s="176" t="s">
        <v>25</v>
      </c>
      <c r="E85" s="176" t="s">
        <v>26</v>
      </c>
      <c r="F85" s="176" t="s">
        <v>28</v>
      </c>
      <c r="G85" s="176" t="s">
        <v>308</v>
      </c>
      <c r="H85" s="176" t="s">
        <v>117</v>
      </c>
      <c r="I85" s="176" t="s">
        <v>30</v>
      </c>
      <c r="J85" s="176" t="s">
        <v>213</v>
      </c>
      <c r="K85" s="176" t="s">
        <v>213</v>
      </c>
      <c r="L85" s="176" t="s">
        <v>213</v>
      </c>
      <c r="M85" s="176" t="s">
        <v>213</v>
      </c>
      <c r="N85" s="176" t="s">
        <v>213</v>
      </c>
      <c r="O85" s="176" t="s">
        <v>213</v>
      </c>
      <c r="P85" s="176" t="s">
        <v>214</v>
      </c>
      <c r="Q85" s="176" t="s">
        <v>214</v>
      </c>
      <c r="R85" s="176" t="s">
        <v>214</v>
      </c>
      <c r="S85" s="176" t="s">
        <v>213</v>
      </c>
      <c r="T85" s="176" t="s">
        <v>213</v>
      </c>
      <c r="U85" s="176" t="s">
        <v>213</v>
      </c>
    </row>
    <row r="86" spans="1:22" ht="12.75" x14ac:dyDescent="0.2">
      <c r="A86">
        <v>85</v>
      </c>
      <c r="B86" s="175">
        <v>44879.831027789347</v>
      </c>
      <c r="C86" s="176" t="s">
        <v>169</v>
      </c>
      <c r="D86" s="176" t="s">
        <v>20</v>
      </c>
      <c r="E86" s="176" t="s">
        <v>26</v>
      </c>
      <c r="F86" s="176" t="s">
        <v>28</v>
      </c>
      <c r="G86" s="176" t="s">
        <v>309</v>
      </c>
      <c r="H86" s="176" t="s">
        <v>170</v>
      </c>
      <c r="I86" s="176" t="s">
        <v>30</v>
      </c>
      <c r="J86" s="176" t="s">
        <v>213</v>
      </c>
      <c r="K86" s="176" t="s">
        <v>211</v>
      </c>
      <c r="L86" s="176" t="s">
        <v>213</v>
      </c>
      <c r="M86" s="176" t="s">
        <v>213</v>
      </c>
      <c r="N86" s="176" t="s">
        <v>211</v>
      </c>
      <c r="O86" s="176" t="s">
        <v>211</v>
      </c>
      <c r="P86" s="176" t="s">
        <v>211</v>
      </c>
      <c r="Q86" s="176" t="s">
        <v>211</v>
      </c>
      <c r="R86" s="176" t="s">
        <v>211</v>
      </c>
      <c r="S86" s="176" t="s">
        <v>214</v>
      </c>
      <c r="T86" s="176" t="s">
        <v>213</v>
      </c>
      <c r="U86" s="176" t="s">
        <v>213</v>
      </c>
    </row>
    <row r="87" spans="1:22" ht="12.75" x14ac:dyDescent="0.2">
      <c r="A87">
        <v>86</v>
      </c>
      <c r="B87" s="175">
        <v>44879.831320474535</v>
      </c>
      <c r="C87" s="176" t="s">
        <v>310</v>
      </c>
      <c r="D87" s="176" t="s">
        <v>25</v>
      </c>
      <c r="E87" s="176" t="s">
        <v>26</v>
      </c>
      <c r="F87" s="176" t="s">
        <v>28</v>
      </c>
      <c r="G87" s="176" t="s">
        <v>210</v>
      </c>
      <c r="H87" s="176" t="s">
        <v>115</v>
      </c>
      <c r="I87" s="176" t="s">
        <v>23</v>
      </c>
      <c r="J87" s="176" t="s">
        <v>213</v>
      </c>
      <c r="K87" s="176" t="s">
        <v>213</v>
      </c>
      <c r="L87" s="176" t="s">
        <v>213</v>
      </c>
      <c r="M87" s="176" t="s">
        <v>213</v>
      </c>
      <c r="N87" s="176" t="s">
        <v>213</v>
      </c>
      <c r="O87" s="176" t="s">
        <v>213</v>
      </c>
      <c r="P87" s="176" t="s">
        <v>213</v>
      </c>
      <c r="Q87" s="176" t="s">
        <v>213</v>
      </c>
      <c r="R87" s="176" t="s">
        <v>213</v>
      </c>
      <c r="S87" s="176" t="s">
        <v>213</v>
      </c>
      <c r="T87" s="176" t="s">
        <v>213</v>
      </c>
      <c r="U87" s="176" t="s">
        <v>213</v>
      </c>
    </row>
    <row r="88" spans="1:22" ht="12.75" x14ac:dyDescent="0.2">
      <c r="A88">
        <v>87</v>
      </c>
      <c r="B88" s="175">
        <v>44879.831503576388</v>
      </c>
      <c r="C88" s="176" t="s">
        <v>173</v>
      </c>
      <c r="D88" s="176" t="s">
        <v>25</v>
      </c>
      <c r="E88" s="176" t="s">
        <v>26</v>
      </c>
      <c r="F88" s="176" t="s">
        <v>28</v>
      </c>
      <c r="G88" s="176" t="s">
        <v>227</v>
      </c>
      <c r="H88" s="176" t="s">
        <v>311</v>
      </c>
      <c r="I88" s="176" t="s">
        <v>30</v>
      </c>
      <c r="J88" s="176" t="s">
        <v>213</v>
      </c>
      <c r="K88" s="176" t="s">
        <v>211</v>
      </c>
      <c r="L88" s="176" t="s">
        <v>211</v>
      </c>
      <c r="M88" s="176" t="s">
        <v>214</v>
      </c>
      <c r="N88" s="176" t="s">
        <v>214</v>
      </c>
      <c r="O88" s="176" t="s">
        <v>213</v>
      </c>
      <c r="P88" s="176" t="s">
        <v>213</v>
      </c>
      <c r="Q88" s="176" t="s">
        <v>213</v>
      </c>
      <c r="R88" s="176" t="s">
        <v>211</v>
      </c>
      <c r="S88" s="176" t="s">
        <v>214</v>
      </c>
      <c r="T88" s="176" t="s">
        <v>213</v>
      </c>
      <c r="U88" s="176" t="s">
        <v>211</v>
      </c>
      <c r="V88" s="176" t="s">
        <v>31</v>
      </c>
    </row>
    <row r="89" spans="1:22" ht="12.75" x14ac:dyDescent="0.2">
      <c r="A89">
        <v>88</v>
      </c>
      <c r="B89" s="175">
        <v>44879.833108923616</v>
      </c>
      <c r="C89" s="176" t="s">
        <v>312</v>
      </c>
      <c r="D89" s="176" t="s">
        <v>25</v>
      </c>
      <c r="E89" s="176" t="s">
        <v>26</v>
      </c>
      <c r="F89" s="176" t="s">
        <v>28</v>
      </c>
      <c r="G89" s="176" t="s">
        <v>210</v>
      </c>
      <c r="H89" s="176" t="s">
        <v>118</v>
      </c>
      <c r="I89" s="176" t="s">
        <v>23</v>
      </c>
      <c r="J89" s="176" t="s">
        <v>211</v>
      </c>
      <c r="K89" s="176" t="s">
        <v>211</v>
      </c>
      <c r="L89" s="176" t="s">
        <v>211</v>
      </c>
      <c r="M89" s="176" t="s">
        <v>211</v>
      </c>
      <c r="N89" s="176" t="s">
        <v>211</v>
      </c>
      <c r="O89" s="176" t="s">
        <v>211</v>
      </c>
      <c r="P89" s="176" t="s">
        <v>211</v>
      </c>
      <c r="Q89" s="176" t="s">
        <v>211</v>
      </c>
      <c r="R89" s="176" t="s">
        <v>211</v>
      </c>
      <c r="S89" s="176" t="s">
        <v>275</v>
      </c>
      <c r="T89" s="176" t="s">
        <v>213</v>
      </c>
      <c r="U89" s="176" t="s">
        <v>213</v>
      </c>
      <c r="V89" s="176" t="s">
        <v>31</v>
      </c>
    </row>
    <row r="90" spans="1:22" ht="12.75" x14ac:dyDescent="0.2">
      <c r="A90">
        <v>89</v>
      </c>
      <c r="B90" s="175">
        <v>44879.833516284722</v>
      </c>
      <c r="C90" s="176" t="s">
        <v>313</v>
      </c>
      <c r="D90" s="176" t="s">
        <v>25</v>
      </c>
      <c r="E90" s="176" t="s">
        <v>21</v>
      </c>
      <c r="F90" s="176" t="s">
        <v>22</v>
      </c>
      <c r="G90" s="176" t="s">
        <v>259</v>
      </c>
      <c r="H90" s="176" t="s">
        <v>99</v>
      </c>
      <c r="I90" s="176" t="s">
        <v>23</v>
      </c>
      <c r="J90" s="176" t="s">
        <v>213</v>
      </c>
      <c r="K90" s="176" t="s">
        <v>213</v>
      </c>
      <c r="L90" s="176" t="s">
        <v>213</v>
      </c>
      <c r="M90" s="176" t="s">
        <v>213</v>
      </c>
      <c r="N90" s="176" t="s">
        <v>213</v>
      </c>
      <c r="O90" s="176" t="s">
        <v>213</v>
      </c>
      <c r="P90" s="176" t="s">
        <v>213</v>
      </c>
      <c r="Q90" s="176" t="s">
        <v>213</v>
      </c>
      <c r="R90" s="176" t="s">
        <v>213</v>
      </c>
      <c r="S90" s="176" t="s">
        <v>217</v>
      </c>
      <c r="T90" s="176" t="s">
        <v>213</v>
      </c>
      <c r="U90" s="176" t="s">
        <v>211</v>
      </c>
    </row>
    <row r="91" spans="1:22" ht="12.75" x14ac:dyDescent="0.2">
      <c r="A91">
        <v>90</v>
      </c>
      <c r="B91" s="175">
        <v>44879.836528391199</v>
      </c>
      <c r="C91" s="176" t="s">
        <v>156</v>
      </c>
      <c r="D91" s="176" t="s">
        <v>25</v>
      </c>
      <c r="E91" s="176" t="s">
        <v>26</v>
      </c>
      <c r="F91" s="176" t="s">
        <v>28</v>
      </c>
      <c r="G91" s="176" t="s">
        <v>259</v>
      </c>
      <c r="H91" s="176" t="s">
        <v>31</v>
      </c>
      <c r="I91" s="176" t="s">
        <v>30</v>
      </c>
      <c r="J91" s="176" t="s">
        <v>211</v>
      </c>
      <c r="K91" s="176" t="s">
        <v>211</v>
      </c>
      <c r="L91" s="176" t="s">
        <v>211</v>
      </c>
      <c r="M91" s="176" t="s">
        <v>211</v>
      </c>
      <c r="N91" s="176" t="s">
        <v>211</v>
      </c>
      <c r="O91" s="176" t="s">
        <v>211</v>
      </c>
      <c r="P91" s="176" t="s">
        <v>213</v>
      </c>
      <c r="Q91" s="176" t="s">
        <v>211</v>
      </c>
      <c r="R91" s="176" t="s">
        <v>213</v>
      </c>
      <c r="S91" s="176" t="s">
        <v>214</v>
      </c>
      <c r="T91" s="176" t="s">
        <v>213</v>
      </c>
      <c r="U91" s="176" t="s">
        <v>213</v>
      </c>
    </row>
    <row r="92" spans="1:22" ht="12.75" x14ac:dyDescent="0.2">
      <c r="A92">
        <v>91</v>
      </c>
      <c r="B92" s="175">
        <v>44879.836584155091</v>
      </c>
      <c r="C92" s="176" t="s">
        <v>154</v>
      </c>
      <c r="D92" s="176" t="s">
        <v>25</v>
      </c>
      <c r="E92" s="176" t="s">
        <v>21</v>
      </c>
      <c r="F92" s="176" t="s">
        <v>22</v>
      </c>
      <c r="G92" s="176" t="s">
        <v>210</v>
      </c>
      <c r="H92" s="176" t="s">
        <v>115</v>
      </c>
      <c r="I92" s="176" t="s">
        <v>30</v>
      </c>
      <c r="J92" s="176" t="s">
        <v>211</v>
      </c>
      <c r="K92" s="176" t="s">
        <v>211</v>
      </c>
      <c r="L92" s="176" t="s">
        <v>211</v>
      </c>
      <c r="M92" s="176" t="s">
        <v>211</v>
      </c>
      <c r="N92" s="176" t="s">
        <v>211</v>
      </c>
      <c r="O92" s="176" t="s">
        <v>211</v>
      </c>
      <c r="P92" s="176" t="s">
        <v>211</v>
      </c>
      <c r="Q92" s="176" t="s">
        <v>211</v>
      </c>
      <c r="R92" s="176" t="s">
        <v>211</v>
      </c>
      <c r="S92" s="176" t="s">
        <v>211</v>
      </c>
      <c r="T92" s="176" t="s">
        <v>211</v>
      </c>
      <c r="U92" s="176" t="s">
        <v>211</v>
      </c>
      <c r="V92" s="176" t="s">
        <v>31</v>
      </c>
    </row>
    <row r="93" spans="1:22" ht="12.75" x14ac:dyDescent="0.2">
      <c r="A93">
        <v>92</v>
      </c>
      <c r="B93" s="175">
        <v>44879.837416111113</v>
      </c>
      <c r="C93" s="176" t="s">
        <v>147</v>
      </c>
      <c r="D93" s="176" t="s">
        <v>20</v>
      </c>
      <c r="E93" s="176" t="s">
        <v>26</v>
      </c>
      <c r="F93" s="176" t="s">
        <v>28</v>
      </c>
      <c r="G93" s="176" t="s">
        <v>210</v>
      </c>
      <c r="H93" s="176" t="s">
        <v>115</v>
      </c>
      <c r="I93" s="176" t="s">
        <v>30</v>
      </c>
      <c r="J93" s="176" t="s">
        <v>211</v>
      </c>
      <c r="K93" s="176" t="s">
        <v>213</v>
      </c>
      <c r="L93" s="176" t="s">
        <v>211</v>
      </c>
      <c r="M93" s="176" t="s">
        <v>211</v>
      </c>
      <c r="N93" s="176" t="s">
        <v>211</v>
      </c>
      <c r="O93" s="176" t="s">
        <v>211</v>
      </c>
      <c r="P93" s="176" t="s">
        <v>211</v>
      </c>
      <c r="Q93" s="176" t="s">
        <v>213</v>
      </c>
      <c r="R93" s="176" t="s">
        <v>211</v>
      </c>
      <c r="S93" s="176" t="s">
        <v>211</v>
      </c>
      <c r="T93" s="176" t="s">
        <v>213</v>
      </c>
      <c r="U93" s="176" t="s">
        <v>211</v>
      </c>
    </row>
    <row r="94" spans="1:22" ht="12.75" x14ac:dyDescent="0.2">
      <c r="A94">
        <v>93</v>
      </c>
      <c r="B94" s="175">
        <v>44879.840533240742</v>
      </c>
      <c r="C94" s="176" t="s">
        <v>314</v>
      </c>
      <c r="D94" s="176" t="s">
        <v>25</v>
      </c>
      <c r="E94" s="176" t="s">
        <v>24</v>
      </c>
      <c r="F94" s="176" t="s">
        <v>28</v>
      </c>
      <c r="G94" s="176" t="s">
        <v>315</v>
      </c>
      <c r="H94" s="176" t="s">
        <v>316</v>
      </c>
      <c r="I94" s="176" t="s">
        <v>23</v>
      </c>
      <c r="J94" s="176" t="s">
        <v>211</v>
      </c>
      <c r="K94" s="176" t="s">
        <v>211</v>
      </c>
      <c r="L94" s="176" t="s">
        <v>211</v>
      </c>
      <c r="M94" s="176" t="s">
        <v>211</v>
      </c>
      <c r="N94" s="176" t="s">
        <v>211</v>
      </c>
      <c r="O94" s="176" t="s">
        <v>211</v>
      </c>
      <c r="P94" s="176" t="s">
        <v>211</v>
      </c>
      <c r="Q94" s="176" t="s">
        <v>211</v>
      </c>
      <c r="R94" s="176" t="s">
        <v>211</v>
      </c>
      <c r="S94" s="176" t="s">
        <v>214</v>
      </c>
      <c r="T94" s="176" t="s">
        <v>213</v>
      </c>
      <c r="U94" s="176" t="s">
        <v>213</v>
      </c>
    </row>
    <row r="95" spans="1:22" ht="12.75" x14ac:dyDescent="0.2">
      <c r="A95">
        <v>94</v>
      </c>
      <c r="B95" s="175">
        <v>44879.840557233794</v>
      </c>
      <c r="C95" s="176" t="s">
        <v>152</v>
      </c>
      <c r="D95" s="176" t="s">
        <v>25</v>
      </c>
      <c r="E95" s="176" t="s">
        <v>24</v>
      </c>
      <c r="F95" s="176" t="s">
        <v>28</v>
      </c>
      <c r="G95" s="176" t="s">
        <v>210</v>
      </c>
      <c r="H95" s="176" t="s">
        <v>263</v>
      </c>
      <c r="I95" s="176" t="s">
        <v>30</v>
      </c>
      <c r="J95" s="176" t="s">
        <v>211</v>
      </c>
      <c r="K95" s="176" t="s">
        <v>211</v>
      </c>
      <c r="L95" s="176" t="s">
        <v>211</v>
      </c>
      <c r="M95" s="176" t="s">
        <v>211</v>
      </c>
      <c r="N95" s="176" t="s">
        <v>211</v>
      </c>
      <c r="O95" s="176" t="s">
        <v>213</v>
      </c>
      <c r="P95" s="176" t="s">
        <v>213</v>
      </c>
      <c r="R95" s="176" t="s">
        <v>213</v>
      </c>
      <c r="S95" s="176" t="s">
        <v>213</v>
      </c>
      <c r="T95" s="176" t="s">
        <v>213</v>
      </c>
      <c r="U95" s="176" t="s">
        <v>213</v>
      </c>
    </row>
    <row r="96" spans="1:22" ht="12.75" x14ac:dyDescent="0.2">
      <c r="A96">
        <v>95</v>
      </c>
      <c r="B96" s="175">
        <v>44879.84233900463</v>
      </c>
      <c r="C96" s="176" t="s">
        <v>172</v>
      </c>
      <c r="D96" s="176" t="s">
        <v>25</v>
      </c>
      <c r="E96" s="176" t="s">
        <v>24</v>
      </c>
      <c r="F96" s="176" t="s">
        <v>22</v>
      </c>
      <c r="G96" s="176" t="s">
        <v>309</v>
      </c>
      <c r="H96" s="176" t="s">
        <v>317</v>
      </c>
      <c r="I96" s="176" t="s">
        <v>30</v>
      </c>
      <c r="J96" s="176" t="s">
        <v>211</v>
      </c>
      <c r="K96" s="176" t="s">
        <v>211</v>
      </c>
      <c r="L96" s="176" t="s">
        <v>213</v>
      </c>
      <c r="M96" s="176" t="s">
        <v>213</v>
      </c>
      <c r="N96" s="176" t="s">
        <v>211</v>
      </c>
      <c r="O96" s="176" t="s">
        <v>211</v>
      </c>
      <c r="P96" s="176" t="s">
        <v>213</v>
      </c>
      <c r="Q96" s="176" t="s">
        <v>213</v>
      </c>
      <c r="R96" s="176" t="s">
        <v>213</v>
      </c>
      <c r="S96" s="176" t="s">
        <v>214</v>
      </c>
      <c r="T96" s="176" t="s">
        <v>213</v>
      </c>
      <c r="U96" s="176" t="s">
        <v>213</v>
      </c>
    </row>
    <row r="97" spans="1:22" ht="12.75" x14ac:dyDescent="0.2">
      <c r="A97">
        <v>96</v>
      </c>
      <c r="B97" s="175">
        <v>44879.845480266202</v>
      </c>
      <c r="C97" s="176" t="s">
        <v>318</v>
      </c>
      <c r="D97" s="176" t="s">
        <v>25</v>
      </c>
      <c r="E97" s="176" t="s">
        <v>24</v>
      </c>
      <c r="F97" s="176" t="s">
        <v>28</v>
      </c>
      <c r="G97" s="176" t="s">
        <v>210</v>
      </c>
      <c r="H97" s="176" t="s">
        <v>263</v>
      </c>
      <c r="I97" s="176" t="s">
        <v>30</v>
      </c>
      <c r="J97" s="176" t="s">
        <v>211</v>
      </c>
      <c r="K97" s="176" t="s">
        <v>211</v>
      </c>
      <c r="L97" s="176" t="s">
        <v>211</v>
      </c>
      <c r="M97" s="176" t="s">
        <v>211</v>
      </c>
      <c r="N97" s="176" t="s">
        <v>211</v>
      </c>
      <c r="O97" s="176" t="s">
        <v>211</v>
      </c>
      <c r="P97" s="176" t="s">
        <v>211</v>
      </c>
      <c r="Q97" s="176" t="s">
        <v>211</v>
      </c>
      <c r="R97" s="176" t="s">
        <v>211</v>
      </c>
      <c r="S97" s="176" t="s">
        <v>211</v>
      </c>
      <c r="T97" s="176" t="s">
        <v>211</v>
      </c>
      <c r="U97" s="176" t="s">
        <v>211</v>
      </c>
    </row>
    <row r="98" spans="1:22" ht="12.75" x14ac:dyDescent="0.2">
      <c r="A98">
        <v>97</v>
      </c>
      <c r="B98" s="175">
        <v>44879.846421145834</v>
      </c>
      <c r="C98" s="176" t="s">
        <v>159</v>
      </c>
      <c r="D98" s="176" t="s">
        <v>20</v>
      </c>
      <c r="E98" s="176" t="s">
        <v>26</v>
      </c>
      <c r="F98" s="176" t="s">
        <v>28</v>
      </c>
      <c r="G98" s="176" t="s">
        <v>210</v>
      </c>
      <c r="H98" s="176" t="s">
        <v>115</v>
      </c>
      <c r="I98" s="176" t="s">
        <v>30</v>
      </c>
      <c r="J98" s="176" t="s">
        <v>211</v>
      </c>
      <c r="K98" s="176" t="s">
        <v>211</v>
      </c>
      <c r="L98" s="176" t="s">
        <v>211</v>
      </c>
      <c r="M98" s="176" t="s">
        <v>211</v>
      </c>
      <c r="N98" s="176" t="s">
        <v>213</v>
      </c>
      <c r="O98" s="176" t="s">
        <v>214</v>
      </c>
      <c r="P98" s="176" t="s">
        <v>213</v>
      </c>
      <c r="Q98" s="176" t="s">
        <v>213</v>
      </c>
      <c r="R98" s="176" t="s">
        <v>213</v>
      </c>
      <c r="S98" s="176" t="s">
        <v>217</v>
      </c>
      <c r="T98" s="176" t="s">
        <v>213</v>
      </c>
      <c r="U98" s="176" t="s">
        <v>213</v>
      </c>
    </row>
    <row r="99" spans="1:22" ht="12.75" x14ac:dyDescent="0.2">
      <c r="A99">
        <v>98</v>
      </c>
      <c r="B99" s="175">
        <v>44879.848485185183</v>
      </c>
      <c r="C99" s="176" t="s">
        <v>174</v>
      </c>
      <c r="D99" s="176" t="s">
        <v>25</v>
      </c>
      <c r="E99" s="176" t="s">
        <v>32</v>
      </c>
      <c r="F99" s="176" t="s">
        <v>22</v>
      </c>
      <c r="G99" s="176" t="s">
        <v>180</v>
      </c>
      <c r="H99" s="176" t="s">
        <v>175</v>
      </c>
      <c r="I99" s="176" t="s">
        <v>30</v>
      </c>
      <c r="J99" s="176" t="s">
        <v>213</v>
      </c>
      <c r="K99" s="176" t="s">
        <v>213</v>
      </c>
      <c r="L99" s="176" t="s">
        <v>213</v>
      </c>
      <c r="M99" s="176" t="s">
        <v>213</v>
      </c>
      <c r="N99" s="176" t="s">
        <v>214</v>
      </c>
      <c r="O99" s="176" t="s">
        <v>214</v>
      </c>
      <c r="P99" s="176" t="s">
        <v>214</v>
      </c>
      <c r="Q99" s="176" t="s">
        <v>214</v>
      </c>
      <c r="R99" s="176" t="s">
        <v>213</v>
      </c>
      <c r="S99" s="176" t="s">
        <v>214</v>
      </c>
      <c r="T99" s="176" t="s">
        <v>213</v>
      </c>
      <c r="U99" s="176" t="s">
        <v>213</v>
      </c>
      <c r="V99" s="176" t="s">
        <v>319</v>
      </c>
    </row>
    <row r="100" spans="1:22" ht="12.75" x14ac:dyDescent="0.2">
      <c r="A100">
        <v>99</v>
      </c>
      <c r="B100" s="175">
        <v>44879.850192546292</v>
      </c>
      <c r="C100" s="176" t="s">
        <v>136</v>
      </c>
      <c r="D100" s="176" t="s">
        <v>20</v>
      </c>
      <c r="E100" s="176" t="s">
        <v>24</v>
      </c>
      <c r="F100" s="176" t="s">
        <v>28</v>
      </c>
      <c r="G100" s="176" t="s">
        <v>210</v>
      </c>
      <c r="H100" s="176" t="s">
        <v>320</v>
      </c>
      <c r="I100" s="176" t="s">
        <v>30</v>
      </c>
      <c r="J100" s="176" t="s">
        <v>211</v>
      </c>
      <c r="K100" s="176" t="s">
        <v>211</v>
      </c>
      <c r="L100" s="176" t="s">
        <v>211</v>
      </c>
      <c r="M100" s="176" t="s">
        <v>213</v>
      </c>
      <c r="N100" s="176" t="s">
        <v>213</v>
      </c>
      <c r="O100" s="176" t="s">
        <v>211</v>
      </c>
      <c r="P100" s="176" t="s">
        <v>213</v>
      </c>
      <c r="Q100" s="176" t="s">
        <v>213</v>
      </c>
      <c r="R100" s="176" t="s">
        <v>213</v>
      </c>
      <c r="S100" s="176" t="s">
        <v>214</v>
      </c>
      <c r="T100" s="176" t="s">
        <v>213</v>
      </c>
      <c r="U100" s="176" t="s">
        <v>213</v>
      </c>
    </row>
  </sheetData>
  <autoFilter ref="I1:I161" xr:uid="{CADC735E-FAB5-4685-865D-11839172C801}"/>
  <hyperlinks>
    <hyperlink ref="C75" r:id="rId1" display="mekokulope@gmail.com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U38"/>
  <sheetViews>
    <sheetView topLeftCell="K1" zoomScale="106" zoomScaleNormal="106" workbookViewId="0">
      <selection activeCell="U13" sqref="U13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41" t="s">
        <v>0</v>
      </c>
      <c r="B1" s="141" t="s">
        <v>96</v>
      </c>
      <c r="C1" s="141" t="s">
        <v>1</v>
      </c>
      <c r="D1" s="141" t="s">
        <v>2</v>
      </c>
      <c r="E1" s="141" t="s">
        <v>3</v>
      </c>
      <c r="F1" s="141" t="s">
        <v>4</v>
      </c>
      <c r="G1" s="141" t="s">
        <v>5</v>
      </c>
      <c r="H1" s="141" t="s">
        <v>6</v>
      </c>
      <c r="I1" s="141" t="s">
        <v>7</v>
      </c>
      <c r="J1" s="141" t="s">
        <v>8</v>
      </c>
      <c r="K1" s="141" t="s">
        <v>9</v>
      </c>
      <c r="L1" s="141" t="s">
        <v>10</v>
      </c>
      <c r="M1" s="141" t="s">
        <v>11</v>
      </c>
      <c r="N1" s="141" t="s">
        <v>12</v>
      </c>
      <c r="O1" s="141" t="s">
        <v>13</v>
      </c>
      <c r="P1" s="141" t="s">
        <v>14</v>
      </c>
      <c r="Q1" s="141" t="s">
        <v>15</v>
      </c>
      <c r="R1" s="141" t="s">
        <v>16</v>
      </c>
      <c r="S1" s="141" t="s">
        <v>17</v>
      </c>
      <c r="T1" s="141" t="s">
        <v>18</v>
      </c>
      <c r="U1" s="141" t="s">
        <v>19</v>
      </c>
    </row>
    <row r="2" spans="1:21" x14ac:dyDescent="0.2">
      <c r="A2" s="175">
        <v>44879.784370069443</v>
      </c>
      <c r="B2" s="176" t="s">
        <v>216</v>
      </c>
      <c r="C2" s="176" t="s">
        <v>20</v>
      </c>
      <c r="D2" s="176" t="s">
        <v>26</v>
      </c>
      <c r="E2" s="176" t="s">
        <v>28</v>
      </c>
      <c r="F2" s="176" t="s">
        <v>27</v>
      </c>
      <c r="G2" s="176" t="s">
        <v>115</v>
      </c>
      <c r="H2" s="176" t="s">
        <v>23</v>
      </c>
      <c r="I2" s="176">
        <v>5</v>
      </c>
      <c r="J2" s="176">
        <v>5</v>
      </c>
      <c r="K2" s="176">
        <v>5</v>
      </c>
      <c r="L2" s="176">
        <v>5</v>
      </c>
      <c r="M2" s="176">
        <v>5</v>
      </c>
      <c r="N2" s="176">
        <v>5</v>
      </c>
      <c r="O2" s="176">
        <v>5</v>
      </c>
      <c r="P2" s="176">
        <v>5</v>
      </c>
      <c r="Q2" s="176">
        <v>5</v>
      </c>
      <c r="R2" s="176">
        <v>2</v>
      </c>
      <c r="S2" s="176">
        <v>4</v>
      </c>
      <c r="T2" s="176">
        <v>4</v>
      </c>
      <c r="U2" s="176" t="s">
        <v>218</v>
      </c>
    </row>
    <row r="3" spans="1:21" x14ac:dyDescent="0.2">
      <c r="A3" s="175">
        <v>44879.789953703701</v>
      </c>
      <c r="B3" s="176" t="s">
        <v>220</v>
      </c>
      <c r="C3" s="176" t="s">
        <v>25</v>
      </c>
      <c r="D3" s="176" t="s">
        <v>24</v>
      </c>
      <c r="E3" s="176" t="s">
        <v>28</v>
      </c>
      <c r="F3" s="176" t="s">
        <v>27</v>
      </c>
      <c r="G3" s="176" t="s">
        <v>115</v>
      </c>
      <c r="H3" s="176" t="s">
        <v>23</v>
      </c>
      <c r="I3" s="176">
        <v>4</v>
      </c>
      <c r="J3" s="176">
        <v>4</v>
      </c>
      <c r="K3" s="176">
        <v>5</v>
      </c>
      <c r="L3" s="176">
        <v>5</v>
      </c>
      <c r="M3" s="176">
        <v>5</v>
      </c>
      <c r="N3" s="176">
        <v>5</v>
      </c>
      <c r="O3" s="176">
        <v>5</v>
      </c>
      <c r="P3" s="176">
        <v>5</v>
      </c>
      <c r="Q3" s="176">
        <v>5</v>
      </c>
      <c r="R3" s="176">
        <v>5</v>
      </c>
      <c r="S3" s="176">
        <v>5</v>
      </c>
      <c r="T3" s="176">
        <v>5</v>
      </c>
      <c r="U3" s="176" t="s">
        <v>222</v>
      </c>
    </row>
    <row r="4" spans="1:21" x14ac:dyDescent="0.2">
      <c r="A4" s="175">
        <v>44879.794741493053</v>
      </c>
      <c r="B4" s="176" t="s">
        <v>231</v>
      </c>
      <c r="C4" s="176" t="s">
        <v>25</v>
      </c>
      <c r="D4" s="176" t="s">
        <v>26</v>
      </c>
      <c r="E4" s="176" t="s">
        <v>28</v>
      </c>
      <c r="F4" s="176" t="s">
        <v>327</v>
      </c>
      <c r="G4" s="176" t="s">
        <v>116</v>
      </c>
      <c r="H4" s="176" t="s">
        <v>23</v>
      </c>
      <c r="I4" s="176">
        <v>3</v>
      </c>
      <c r="J4" s="176">
        <v>3</v>
      </c>
      <c r="K4" s="176">
        <v>3</v>
      </c>
      <c r="L4" s="176">
        <v>3</v>
      </c>
      <c r="M4" s="176">
        <v>3</v>
      </c>
      <c r="N4" s="176">
        <v>3</v>
      </c>
      <c r="O4" s="176">
        <v>3</v>
      </c>
      <c r="P4" s="176">
        <v>3</v>
      </c>
      <c r="Q4" s="176">
        <v>3</v>
      </c>
      <c r="R4" s="176">
        <v>3</v>
      </c>
      <c r="S4" s="176">
        <v>3</v>
      </c>
      <c r="T4" s="176">
        <v>3</v>
      </c>
      <c r="U4" s="176" t="s">
        <v>31</v>
      </c>
    </row>
    <row r="5" spans="1:21" x14ac:dyDescent="0.2">
      <c r="A5" s="175">
        <v>44879.795104166667</v>
      </c>
      <c r="B5" s="176" t="s">
        <v>233</v>
      </c>
      <c r="C5" s="176" t="s">
        <v>25</v>
      </c>
      <c r="D5" s="176" t="s">
        <v>26</v>
      </c>
      <c r="E5" s="176" t="s">
        <v>28</v>
      </c>
      <c r="F5" s="176" t="s">
        <v>27</v>
      </c>
      <c r="G5" s="176" t="s">
        <v>98</v>
      </c>
      <c r="H5" s="176" t="s">
        <v>23</v>
      </c>
      <c r="I5" s="176">
        <v>5</v>
      </c>
      <c r="J5" s="176">
        <v>5</v>
      </c>
      <c r="K5" s="176">
        <v>5</v>
      </c>
      <c r="L5" s="176">
        <v>5</v>
      </c>
      <c r="M5" s="176">
        <v>5</v>
      </c>
      <c r="N5" s="176">
        <v>5</v>
      </c>
      <c r="O5" s="176">
        <v>5</v>
      </c>
      <c r="P5" s="176">
        <v>5</v>
      </c>
      <c r="Q5" s="176">
        <v>5</v>
      </c>
      <c r="R5" s="176">
        <v>5</v>
      </c>
      <c r="S5" s="176">
        <v>5</v>
      </c>
      <c r="T5" s="176">
        <v>5</v>
      </c>
      <c r="U5" s="176" t="s">
        <v>322</v>
      </c>
    </row>
    <row r="6" spans="1:21" x14ac:dyDescent="0.2">
      <c r="A6" s="175">
        <v>44879.796272523148</v>
      </c>
      <c r="B6" s="176" t="s">
        <v>237</v>
      </c>
      <c r="C6" s="176" t="s">
        <v>25</v>
      </c>
      <c r="D6" s="176" t="s">
        <v>26</v>
      </c>
      <c r="E6" s="176" t="s">
        <v>22</v>
      </c>
      <c r="F6" s="176" t="s">
        <v>27</v>
      </c>
      <c r="G6" s="176" t="s">
        <v>98</v>
      </c>
      <c r="H6" s="176" t="s">
        <v>23</v>
      </c>
      <c r="I6" s="176">
        <v>5</v>
      </c>
      <c r="J6" s="176">
        <v>5</v>
      </c>
      <c r="K6" s="176">
        <v>5</v>
      </c>
      <c r="L6" s="176">
        <v>5</v>
      </c>
      <c r="M6" s="176">
        <v>5</v>
      </c>
      <c r="N6" s="176">
        <v>5</v>
      </c>
      <c r="O6" s="176">
        <v>5</v>
      </c>
      <c r="P6" s="176">
        <v>5</v>
      </c>
      <c r="Q6" s="176">
        <v>5</v>
      </c>
      <c r="R6" s="176">
        <v>5</v>
      </c>
      <c r="S6" s="176">
        <v>5</v>
      </c>
      <c r="T6" s="176">
        <v>5</v>
      </c>
    </row>
    <row r="7" spans="1:21" x14ac:dyDescent="0.2">
      <c r="A7" s="175">
        <v>44879.796798993055</v>
      </c>
      <c r="B7" s="176" t="s">
        <v>239</v>
      </c>
      <c r="C7" s="176" t="s">
        <v>25</v>
      </c>
      <c r="D7" s="176" t="s">
        <v>26</v>
      </c>
      <c r="E7" s="176" t="s">
        <v>28</v>
      </c>
      <c r="F7" s="176" t="s">
        <v>284</v>
      </c>
      <c r="G7" s="176" t="s">
        <v>241</v>
      </c>
      <c r="H7" s="176" t="s">
        <v>23</v>
      </c>
      <c r="I7" s="176">
        <v>5</v>
      </c>
      <c r="J7" s="176">
        <v>5</v>
      </c>
      <c r="K7" s="176">
        <v>5</v>
      </c>
      <c r="L7" s="176">
        <v>5</v>
      </c>
      <c r="M7" s="176">
        <v>5</v>
      </c>
      <c r="N7" s="176">
        <v>5</v>
      </c>
      <c r="O7" s="176">
        <v>5</v>
      </c>
      <c r="P7" s="176">
        <v>5</v>
      </c>
      <c r="Q7" s="176">
        <v>5</v>
      </c>
      <c r="R7" s="176">
        <v>5</v>
      </c>
      <c r="S7" s="176">
        <v>5</v>
      </c>
      <c r="T7" s="176">
        <v>5</v>
      </c>
    </row>
    <row r="8" spans="1:21" x14ac:dyDescent="0.2">
      <c r="A8" s="175">
        <v>44879.797164351854</v>
      </c>
      <c r="B8" s="176" t="s">
        <v>242</v>
      </c>
      <c r="C8" s="176" t="s">
        <v>20</v>
      </c>
      <c r="D8" s="176" t="s">
        <v>21</v>
      </c>
      <c r="E8" s="176" t="s">
        <v>22</v>
      </c>
      <c r="F8" s="176" t="s">
        <v>27</v>
      </c>
      <c r="G8" s="176" t="s">
        <v>243</v>
      </c>
      <c r="H8" s="176" t="s">
        <v>23</v>
      </c>
      <c r="I8" s="176">
        <v>5</v>
      </c>
      <c r="J8" s="176">
        <v>5</v>
      </c>
      <c r="K8" s="176">
        <v>5</v>
      </c>
      <c r="L8" s="176">
        <v>5</v>
      </c>
      <c r="M8" s="176">
        <v>5</v>
      </c>
      <c r="N8" s="176">
        <v>5</v>
      </c>
      <c r="O8" s="176">
        <v>5</v>
      </c>
      <c r="P8" s="176">
        <v>5</v>
      </c>
      <c r="Q8" s="176">
        <v>5</v>
      </c>
      <c r="R8" s="176">
        <v>5</v>
      </c>
      <c r="S8" s="176">
        <v>5</v>
      </c>
      <c r="T8" s="176">
        <v>5</v>
      </c>
    </row>
    <row r="9" spans="1:21" x14ac:dyDescent="0.2">
      <c r="A9" s="175">
        <v>44879.797424351855</v>
      </c>
      <c r="B9" s="176" t="s">
        <v>244</v>
      </c>
      <c r="C9" s="176" t="s">
        <v>25</v>
      </c>
      <c r="D9" s="176" t="s">
        <v>26</v>
      </c>
      <c r="E9" s="176" t="s">
        <v>28</v>
      </c>
      <c r="F9" s="176" t="s">
        <v>27</v>
      </c>
      <c r="G9" s="176" t="s">
        <v>243</v>
      </c>
      <c r="H9" s="176" t="s">
        <v>23</v>
      </c>
      <c r="I9" s="176">
        <v>5</v>
      </c>
      <c r="J9" s="176">
        <v>5</v>
      </c>
      <c r="K9" s="176">
        <v>5</v>
      </c>
      <c r="L9" s="176">
        <v>5</v>
      </c>
      <c r="M9" s="176">
        <v>5</v>
      </c>
      <c r="N9" s="176">
        <v>5</v>
      </c>
      <c r="O9" s="176">
        <v>5</v>
      </c>
      <c r="P9" s="176">
        <v>5</v>
      </c>
      <c r="Q9" s="176">
        <v>5</v>
      </c>
      <c r="R9" s="176">
        <v>3</v>
      </c>
      <c r="S9" s="176">
        <v>4</v>
      </c>
      <c r="T9" s="176">
        <v>4</v>
      </c>
    </row>
    <row r="10" spans="1:21" x14ac:dyDescent="0.2">
      <c r="A10" s="175">
        <v>44879.801108969907</v>
      </c>
      <c r="B10" s="176" t="s">
        <v>146</v>
      </c>
      <c r="C10" s="176" t="s">
        <v>25</v>
      </c>
      <c r="D10" s="176" t="s">
        <v>24</v>
      </c>
      <c r="E10" s="176" t="s">
        <v>28</v>
      </c>
      <c r="F10" s="176" t="s">
        <v>27</v>
      </c>
      <c r="G10" s="176" t="s">
        <v>98</v>
      </c>
      <c r="H10" s="176" t="s">
        <v>23</v>
      </c>
      <c r="I10" s="176">
        <v>5</v>
      </c>
      <c r="J10" s="176">
        <v>5</v>
      </c>
      <c r="K10" s="176">
        <v>5</v>
      </c>
      <c r="L10" s="176">
        <v>5</v>
      </c>
      <c r="M10" s="176">
        <v>5</v>
      </c>
      <c r="N10" s="176">
        <v>5</v>
      </c>
      <c r="O10" s="176">
        <v>5</v>
      </c>
      <c r="P10" s="176">
        <v>5</v>
      </c>
      <c r="Q10" s="176">
        <v>5</v>
      </c>
      <c r="R10" s="176">
        <v>3</v>
      </c>
      <c r="S10" s="176">
        <v>4</v>
      </c>
      <c r="T10" s="176">
        <v>4</v>
      </c>
    </row>
    <row r="11" spans="1:21" x14ac:dyDescent="0.2">
      <c r="A11" s="175">
        <v>44879.807298460648</v>
      </c>
      <c r="B11" s="176" t="s">
        <v>258</v>
      </c>
      <c r="C11" s="176" t="s">
        <v>20</v>
      </c>
      <c r="D11" s="176" t="s">
        <v>26</v>
      </c>
      <c r="E11" s="176" t="s">
        <v>28</v>
      </c>
      <c r="F11" s="176" t="s">
        <v>99</v>
      </c>
      <c r="G11" s="176" t="s">
        <v>99</v>
      </c>
      <c r="H11" s="176" t="s">
        <v>23</v>
      </c>
      <c r="I11" s="176">
        <v>4</v>
      </c>
      <c r="J11" s="176">
        <v>4</v>
      </c>
      <c r="K11" s="176">
        <v>5</v>
      </c>
      <c r="L11" s="176">
        <v>5</v>
      </c>
      <c r="M11" s="176">
        <v>5</v>
      </c>
      <c r="N11" s="176">
        <v>5</v>
      </c>
      <c r="O11" s="176">
        <v>5</v>
      </c>
      <c r="P11" s="176">
        <v>5</v>
      </c>
      <c r="Q11" s="176">
        <v>5</v>
      </c>
      <c r="R11" s="176">
        <v>3</v>
      </c>
      <c r="S11" s="176">
        <v>5</v>
      </c>
      <c r="T11" s="176">
        <v>5</v>
      </c>
      <c r="U11" s="176" t="s">
        <v>31</v>
      </c>
    </row>
    <row r="12" spans="1:21" x14ac:dyDescent="0.2">
      <c r="A12" s="175">
        <v>44879.811991932875</v>
      </c>
      <c r="B12" s="176" t="s">
        <v>280</v>
      </c>
      <c r="C12" s="176" t="s">
        <v>25</v>
      </c>
      <c r="D12" s="176" t="s">
        <v>26</v>
      </c>
      <c r="E12" s="176" t="s">
        <v>28</v>
      </c>
      <c r="F12" s="176" t="s">
        <v>284</v>
      </c>
      <c r="G12" s="176" t="s">
        <v>241</v>
      </c>
      <c r="H12" s="176" t="s">
        <v>23</v>
      </c>
      <c r="I12" s="176">
        <v>4</v>
      </c>
      <c r="J12" s="176">
        <v>5</v>
      </c>
      <c r="K12" s="176">
        <v>5</v>
      </c>
      <c r="L12" s="176">
        <v>5</v>
      </c>
      <c r="M12" s="176">
        <v>4</v>
      </c>
      <c r="N12" s="176">
        <v>5</v>
      </c>
      <c r="O12" s="176">
        <v>4</v>
      </c>
      <c r="P12" s="176">
        <v>5</v>
      </c>
      <c r="Q12" s="176">
        <v>5</v>
      </c>
      <c r="R12" s="176">
        <v>2</v>
      </c>
      <c r="S12" s="176">
        <v>4</v>
      </c>
      <c r="T12" s="176">
        <v>4</v>
      </c>
    </row>
    <row r="13" spans="1:21" x14ac:dyDescent="0.2">
      <c r="A13" s="175">
        <v>44879.812318101853</v>
      </c>
      <c r="B13" s="176" t="s">
        <v>281</v>
      </c>
      <c r="C13" s="176" t="s">
        <v>25</v>
      </c>
      <c r="D13" s="176" t="s">
        <v>26</v>
      </c>
      <c r="E13" s="176" t="s">
        <v>22</v>
      </c>
      <c r="F13" s="176" t="s">
        <v>111</v>
      </c>
      <c r="G13" s="176" t="s">
        <v>163</v>
      </c>
      <c r="H13" s="176" t="s">
        <v>23</v>
      </c>
      <c r="I13" s="176">
        <v>5</v>
      </c>
      <c r="J13" s="176">
        <v>5</v>
      </c>
      <c r="K13" s="176">
        <v>5</v>
      </c>
      <c r="L13" s="176">
        <v>5</v>
      </c>
      <c r="M13" s="176">
        <v>5</v>
      </c>
      <c r="N13" s="176">
        <v>5</v>
      </c>
      <c r="O13" s="176">
        <v>5</v>
      </c>
      <c r="P13" s="176">
        <v>5</v>
      </c>
      <c r="Q13" s="176">
        <v>5</v>
      </c>
      <c r="R13" s="176">
        <v>5</v>
      </c>
      <c r="S13" s="176">
        <v>5</v>
      </c>
      <c r="T13" s="176">
        <v>5</v>
      </c>
      <c r="U13" s="176" t="s">
        <v>282</v>
      </c>
    </row>
    <row r="14" spans="1:21" x14ac:dyDescent="0.2">
      <c r="A14" s="175">
        <v>44879.812590706017</v>
      </c>
      <c r="B14" s="176" t="s">
        <v>283</v>
      </c>
      <c r="C14" s="176" t="s">
        <v>25</v>
      </c>
      <c r="D14" s="176" t="s">
        <v>21</v>
      </c>
      <c r="E14" s="176" t="s">
        <v>22</v>
      </c>
      <c r="F14" s="176" t="s">
        <v>284</v>
      </c>
      <c r="G14" s="176" t="s">
        <v>284</v>
      </c>
      <c r="H14" s="176" t="s">
        <v>23</v>
      </c>
      <c r="I14" s="176">
        <v>4</v>
      </c>
      <c r="J14" s="176">
        <v>4</v>
      </c>
      <c r="K14" s="176">
        <v>4</v>
      </c>
      <c r="L14" s="176">
        <v>4</v>
      </c>
      <c r="M14" s="176">
        <v>4</v>
      </c>
      <c r="N14" s="176">
        <v>4</v>
      </c>
      <c r="O14" s="176">
        <v>4</v>
      </c>
      <c r="P14" s="176">
        <v>4</v>
      </c>
      <c r="Q14" s="176">
        <v>4</v>
      </c>
      <c r="R14" s="176">
        <v>3</v>
      </c>
      <c r="S14" s="176">
        <v>3</v>
      </c>
      <c r="T14" s="176">
        <v>4</v>
      </c>
    </row>
    <row r="15" spans="1:21" x14ac:dyDescent="0.2">
      <c r="A15" s="175">
        <v>44879.82135416667</v>
      </c>
      <c r="B15" s="176" t="s">
        <v>299</v>
      </c>
      <c r="C15" s="176" t="s">
        <v>25</v>
      </c>
      <c r="D15" s="176" t="s">
        <v>26</v>
      </c>
      <c r="E15" s="176" t="s">
        <v>28</v>
      </c>
      <c r="F15" s="176" t="s">
        <v>27</v>
      </c>
      <c r="G15" s="176" t="s">
        <v>118</v>
      </c>
      <c r="H15" s="176" t="s">
        <v>23</v>
      </c>
      <c r="I15" s="176">
        <v>4</v>
      </c>
      <c r="J15" s="176">
        <v>5</v>
      </c>
      <c r="K15" s="176">
        <v>4</v>
      </c>
      <c r="L15" s="176">
        <v>4</v>
      </c>
      <c r="M15" s="176">
        <v>5</v>
      </c>
      <c r="N15" s="176">
        <v>5</v>
      </c>
      <c r="O15" s="176">
        <v>5</v>
      </c>
      <c r="P15" s="176">
        <v>5</v>
      </c>
      <c r="Q15" s="176">
        <v>5</v>
      </c>
      <c r="R15" s="176">
        <v>2</v>
      </c>
      <c r="S15" s="176">
        <v>4</v>
      </c>
      <c r="T15" s="176">
        <v>4</v>
      </c>
      <c r="U15" s="176" t="s">
        <v>31</v>
      </c>
    </row>
    <row r="16" spans="1:21" x14ac:dyDescent="0.2">
      <c r="A16" s="175">
        <v>44879.827199074076</v>
      </c>
      <c r="B16" s="176" t="s">
        <v>305</v>
      </c>
      <c r="C16" s="176" t="s">
        <v>20</v>
      </c>
      <c r="D16" s="176" t="s">
        <v>24</v>
      </c>
      <c r="E16" s="176" t="s">
        <v>28</v>
      </c>
      <c r="F16" s="176" t="s">
        <v>180</v>
      </c>
      <c r="G16" s="176" t="s">
        <v>306</v>
      </c>
      <c r="H16" s="176" t="s">
        <v>23</v>
      </c>
      <c r="I16" s="176">
        <v>5</v>
      </c>
      <c r="J16" s="176">
        <v>4</v>
      </c>
      <c r="K16" s="176">
        <v>5</v>
      </c>
      <c r="L16" s="176">
        <v>5</v>
      </c>
      <c r="M16" s="176">
        <v>5</v>
      </c>
      <c r="N16" s="176">
        <v>5</v>
      </c>
      <c r="O16" s="176">
        <v>5</v>
      </c>
      <c r="P16" s="176">
        <v>5</v>
      </c>
      <c r="Q16" s="176">
        <v>5</v>
      </c>
      <c r="R16" s="176">
        <v>5</v>
      </c>
      <c r="S16" s="176">
        <v>5</v>
      </c>
      <c r="T16" s="176">
        <v>5</v>
      </c>
      <c r="U16" s="176" t="s">
        <v>307</v>
      </c>
    </row>
    <row r="17" spans="1:21" x14ac:dyDescent="0.2">
      <c r="A17" s="175">
        <v>44879.831319444442</v>
      </c>
      <c r="B17" s="176" t="s">
        <v>310</v>
      </c>
      <c r="C17" s="176" t="s">
        <v>25</v>
      </c>
      <c r="D17" s="176" t="s">
        <v>26</v>
      </c>
      <c r="E17" s="176" t="s">
        <v>28</v>
      </c>
      <c r="F17" s="176" t="s">
        <v>27</v>
      </c>
      <c r="G17" s="176" t="s">
        <v>115</v>
      </c>
      <c r="H17" s="176" t="s">
        <v>23</v>
      </c>
      <c r="I17" s="176">
        <v>4</v>
      </c>
      <c r="J17" s="176">
        <v>4</v>
      </c>
      <c r="K17" s="176">
        <v>4</v>
      </c>
      <c r="L17" s="176">
        <v>4</v>
      </c>
      <c r="M17" s="176">
        <v>4</v>
      </c>
      <c r="N17" s="176">
        <v>4</v>
      </c>
      <c r="O17" s="176">
        <v>4</v>
      </c>
      <c r="P17" s="176">
        <v>4</v>
      </c>
      <c r="Q17" s="176">
        <v>4</v>
      </c>
      <c r="R17" s="176">
        <v>4</v>
      </c>
      <c r="S17" s="176">
        <v>4</v>
      </c>
      <c r="T17" s="176">
        <v>4</v>
      </c>
    </row>
    <row r="18" spans="1:21" x14ac:dyDescent="0.2">
      <c r="A18" s="175">
        <v>44879.833113425928</v>
      </c>
      <c r="B18" s="176" t="s">
        <v>312</v>
      </c>
      <c r="C18" s="176" t="s">
        <v>25</v>
      </c>
      <c r="D18" s="176" t="s">
        <v>26</v>
      </c>
      <c r="E18" s="176" t="s">
        <v>28</v>
      </c>
      <c r="F18" s="176" t="s">
        <v>27</v>
      </c>
      <c r="G18" s="176" t="s">
        <v>118</v>
      </c>
      <c r="H18" s="176" t="s">
        <v>23</v>
      </c>
      <c r="I18" s="176">
        <v>5</v>
      </c>
      <c r="J18" s="176">
        <v>5</v>
      </c>
      <c r="K18" s="176">
        <v>5</v>
      </c>
      <c r="L18" s="176">
        <v>5</v>
      </c>
      <c r="M18" s="176">
        <v>5</v>
      </c>
      <c r="N18" s="176">
        <v>5</v>
      </c>
      <c r="O18" s="176">
        <v>5</v>
      </c>
      <c r="P18" s="176">
        <v>5</v>
      </c>
      <c r="Q18" s="176">
        <v>5</v>
      </c>
      <c r="R18" s="176">
        <v>1</v>
      </c>
      <c r="S18" s="176">
        <v>4</v>
      </c>
      <c r="T18" s="176">
        <v>4</v>
      </c>
      <c r="U18" s="176" t="s">
        <v>31</v>
      </c>
    </row>
    <row r="19" spans="1:21" x14ac:dyDescent="0.2">
      <c r="A19" s="175">
        <v>44879.833516284722</v>
      </c>
      <c r="B19" s="176" t="s">
        <v>313</v>
      </c>
      <c r="C19" s="176" t="s">
        <v>25</v>
      </c>
      <c r="D19" s="176" t="s">
        <v>21</v>
      </c>
      <c r="E19" s="176" t="s">
        <v>22</v>
      </c>
      <c r="F19" s="176" t="s">
        <v>99</v>
      </c>
      <c r="G19" s="176" t="s">
        <v>99</v>
      </c>
      <c r="H19" s="176" t="s">
        <v>23</v>
      </c>
      <c r="I19" s="176">
        <v>4</v>
      </c>
      <c r="J19" s="176">
        <v>4</v>
      </c>
      <c r="K19" s="176">
        <v>4</v>
      </c>
      <c r="L19" s="176">
        <v>4</v>
      </c>
      <c r="M19" s="176">
        <v>4</v>
      </c>
      <c r="N19" s="176">
        <v>4</v>
      </c>
      <c r="O19" s="176">
        <v>4</v>
      </c>
      <c r="P19" s="176">
        <v>4</v>
      </c>
      <c r="Q19" s="176">
        <v>4</v>
      </c>
      <c r="R19" s="176">
        <v>2</v>
      </c>
      <c r="S19" s="176">
        <v>4</v>
      </c>
      <c r="T19" s="176">
        <v>5</v>
      </c>
    </row>
    <row r="20" spans="1:21" x14ac:dyDescent="0.2">
      <c r="A20" s="175">
        <v>44879.840533240742</v>
      </c>
      <c r="B20" s="176" t="s">
        <v>314</v>
      </c>
      <c r="C20" s="176" t="s">
        <v>25</v>
      </c>
      <c r="D20" s="176" t="s">
        <v>24</v>
      </c>
      <c r="E20" s="176" t="s">
        <v>28</v>
      </c>
      <c r="F20" s="176" t="s">
        <v>328</v>
      </c>
      <c r="G20" s="176" t="s">
        <v>316</v>
      </c>
      <c r="H20" s="176" t="s">
        <v>23</v>
      </c>
      <c r="I20" s="176">
        <v>5</v>
      </c>
      <c r="J20" s="176">
        <v>5</v>
      </c>
      <c r="K20" s="176">
        <v>5</v>
      </c>
      <c r="L20" s="176">
        <v>5</v>
      </c>
      <c r="M20" s="176">
        <v>5</v>
      </c>
      <c r="N20" s="176">
        <v>5</v>
      </c>
      <c r="O20" s="176">
        <v>5</v>
      </c>
      <c r="P20" s="176">
        <v>5</v>
      </c>
      <c r="Q20" s="176">
        <v>5</v>
      </c>
      <c r="R20" s="176">
        <v>3</v>
      </c>
      <c r="S20" s="176">
        <v>4</v>
      </c>
      <c r="T20" s="176">
        <v>4</v>
      </c>
    </row>
    <row r="21" spans="1:21" ht="23.25" x14ac:dyDescent="0.2">
      <c r="I21" s="1">
        <f>AVERAGE(I2:I20)</f>
        <v>4.5263157894736841</v>
      </c>
      <c r="J21" s="1">
        <f t="shared" ref="J21:T21" si="0">AVERAGE(J2:J20)</f>
        <v>4.5789473684210522</v>
      </c>
      <c r="K21" s="1">
        <f t="shared" si="0"/>
        <v>4.6842105263157894</v>
      </c>
      <c r="L21" s="1">
        <f t="shared" si="0"/>
        <v>4.6842105263157894</v>
      </c>
      <c r="M21" s="1">
        <f t="shared" si="0"/>
        <v>4.6842105263157894</v>
      </c>
      <c r="N21" s="1">
        <f t="shared" si="0"/>
        <v>4.7368421052631575</v>
      </c>
      <c r="O21" s="1">
        <f t="shared" si="0"/>
        <v>4.6842105263157894</v>
      </c>
      <c r="P21" s="1">
        <f t="shared" si="0"/>
        <v>4.7368421052631575</v>
      </c>
      <c r="Q21" s="1">
        <f t="shared" si="0"/>
        <v>4.7368421052631575</v>
      </c>
      <c r="R21" s="1">
        <f t="shared" si="0"/>
        <v>3.4736842105263159</v>
      </c>
      <c r="S21" s="1">
        <f t="shared" si="0"/>
        <v>4.3157894736842106</v>
      </c>
      <c r="T21" s="1">
        <f t="shared" si="0"/>
        <v>4.4210526315789478</v>
      </c>
    </row>
    <row r="22" spans="1:21" ht="23.25" x14ac:dyDescent="0.2">
      <c r="I22" s="2">
        <f>STDEV(I2:I21)</f>
        <v>0.5954583420518279</v>
      </c>
      <c r="J22" s="2">
        <f t="shared" ref="J22:T22" si="1">STDEV(J2:J21)</f>
        <v>0.59078800843798651</v>
      </c>
      <c r="K22" s="2">
        <f t="shared" si="1"/>
        <v>0.56685945338257682</v>
      </c>
      <c r="L22" s="2">
        <f t="shared" si="1"/>
        <v>0.56685945338257682</v>
      </c>
      <c r="M22" s="2">
        <f t="shared" si="1"/>
        <v>0.56685945338257682</v>
      </c>
      <c r="N22" s="2">
        <f t="shared" si="1"/>
        <v>0.54696341291648987</v>
      </c>
      <c r="O22" s="2">
        <f t="shared" si="1"/>
        <v>0.56685945338257682</v>
      </c>
      <c r="P22" s="2">
        <f t="shared" si="1"/>
        <v>0.54696341291648987</v>
      </c>
      <c r="Q22" s="2">
        <f t="shared" si="1"/>
        <v>0.54696341291648987</v>
      </c>
      <c r="R22" s="2">
        <f t="shared" si="1"/>
        <v>1.3126277803515705</v>
      </c>
      <c r="S22" s="2">
        <f t="shared" si="1"/>
        <v>0.65314071821004749</v>
      </c>
      <c r="T22" s="2">
        <f t="shared" si="1"/>
        <v>0.59078800843799406</v>
      </c>
    </row>
    <row r="23" spans="1:21" ht="23.25" x14ac:dyDescent="0.2">
      <c r="I23" s="3">
        <f>AVERAGE(I2:I22)</f>
        <v>4.3391321015012148</v>
      </c>
      <c r="J23" s="3">
        <f t="shared" ref="J23:T23" si="2">AVERAGE(J2:J22)</f>
        <v>4.3890350179456687</v>
      </c>
      <c r="K23" s="3">
        <f t="shared" si="2"/>
        <v>4.4881461895094459</v>
      </c>
      <c r="L23" s="3">
        <f t="shared" si="2"/>
        <v>4.4881461895094459</v>
      </c>
      <c r="M23" s="3">
        <f t="shared" si="2"/>
        <v>4.4881461895094459</v>
      </c>
      <c r="N23" s="3">
        <f t="shared" si="2"/>
        <v>4.5373240722942683</v>
      </c>
      <c r="O23" s="3">
        <f t="shared" si="2"/>
        <v>4.4881461895094459</v>
      </c>
      <c r="P23" s="3">
        <f t="shared" si="2"/>
        <v>4.5373240722942683</v>
      </c>
      <c r="Q23" s="3">
        <f t="shared" si="2"/>
        <v>4.5373240722942683</v>
      </c>
      <c r="R23" s="3">
        <f t="shared" si="2"/>
        <v>3.3707767614703759</v>
      </c>
      <c r="S23" s="3">
        <f t="shared" si="2"/>
        <v>4.1413776281854409</v>
      </c>
      <c r="T23" s="3">
        <f t="shared" si="2"/>
        <v>4.2386590780960445</v>
      </c>
    </row>
    <row r="24" spans="1:21" ht="23.25" x14ac:dyDescent="0.2">
      <c r="I24" s="4">
        <f>STDEV(I2:I20)</f>
        <v>0.61177529032149902</v>
      </c>
      <c r="J24" s="4">
        <f t="shared" ref="J24:T24" si="3">STDEV(J2:J20)</f>
        <v>0.60697697866688483</v>
      </c>
      <c r="K24" s="4">
        <f t="shared" si="3"/>
        <v>0.58239272535781883</v>
      </c>
      <c r="L24" s="4">
        <f t="shared" si="3"/>
        <v>0.58239272535781883</v>
      </c>
      <c r="M24" s="4">
        <f t="shared" si="3"/>
        <v>0.58239272535781883</v>
      </c>
      <c r="N24" s="4">
        <f t="shared" si="3"/>
        <v>0.56195148694901587</v>
      </c>
      <c r="O24" s="4">
        <f t="shared" si="3"/>
        <v>0.58239272535781883</v>
      </c>
      <c r="P24" s="4">
        <f t="shared" si="3"/>
        <v>0.56195148694901587</v>
      </c>
      <c r="Q24" s="4">
        <f t="shared" si="3"/>
        <v>0.56195148694901587</v>
      </c>
      <c r="R24" s="4">
        <f t="shared" si="3"/>
        <v>1.3485968449808849</v>
      </c>
      <c r="S24" s="4">
        <f t="shared" si="3"/>
        <v>0.67103829820720284</v>
      </c>
      <c r="T24" s="4">
        <f t="shared" si="3"/>
        <v>0.60697697866688483</v>
      </c>
    </row>
    <row r="25" spans="1:21" ht="24" x14ac:dyDescent="0.55000000000000004">
      <c r="A25" s="101" t="s">
        <v>93</v>
      </c>
      <c r="D25" s="139" t="s">
        <v>92</v>
      </c>
      <c r="E25" s="5"/>
      <c r="F25" s="137"/>
      <c r="G25" s="101" t="s">
        <v>95</v>
      </c>
      <c r="H25" s="137"/>
    </row>
    <row r="26" spans="1:21" ht="24" x14ac:dyDescent="0.55000000000000004">
      <c r="A26" s="121" t="s">
        <v>25</v>
      </c>
      <c r="B26" s="122">
        <f>COUNTIF(C2:C20,"หญิง")</f>
        <v>15</v>
      </c>
      <c r="D26" s="123" t="s">
        <v>27</v>
      </c>
      <c r="E26" s="125">
        <f>COUNTIF(F2:F20,"ศึกษาศาสตร์")</f>
        <v>10</v>
      </c>
      <c r="F26" s="5"/>
      <c r="G26" s="124" t="s">
        <v>115</v>
      </c>
      <c r="H26" s="122">
        <f>COUNTIF(G2:G20,"การบริหารการศึกษา")</f>
        <v>3</v>
      </c>
    </row>
    <row r="27" spans="1:21" ht="24" x14ac:dyDescent="0.55000000000000004">
      <c r="A27" s="121" t="s">
        <v>20</v>
      </c>
      <c r="B27" s="122">
        <f>COUNTIF(C2:C21,"ชาย")</f>
        <v>4</v>
      </c>
      <c r="D27" s="123" t="s">
        <v>327</v>
      </c>
      <c r="E27" s="125">
        <f>COUNTIF(F2:F21,"บริหารธุรกิจ เศรษฐกิจและการสื่อสาร")</f>
        <v>1</v>
      </c>
      <c r="F27" s="5"/>
      <c r="G27" s="124" t="s">
        <v>98</v>
      </c>
      <c r="H27" s="122">
        <f>COUNTIF(G2:G21,"หลักสูตรและการสอน")</f>
        <v>3</v>
      </c>
    </row>
    <row r="28" spans="1:21" ht="24" x14ac:dyDescent="0.55000000000000004">
      <c r="B28" s="120">
        <f>SUBTOTAL(9,B26:B27)</f>
        <v>19</v>
      </c>
      <c r="D28" s="123" t="s">
        <v>284</v>
      </c>
      <c r="E28" s="125">
        <f>COUNTIF(F2:F22,"พยาบาลศาสตร์")</f>
        <v>3</v>
      </c>
      <c r="F28" s="5"/>
      <c r="G28" s="124" t="s">
        <v>241</v>
      </c>
      <c r="H28" s="122">
        <f>COUNTIF(G2:G22,"การพยาบาลผู้ใหญ่และผู้สูงอายุ")</f>
        <v>2</v>
      </c>
    </row>
    <row r="29" spans="1:21" ht="24" x14ac:dyDescent="0.55000000000000004">
      <c r="D29" s="123" t="s">
        <v>180</v>
      </c>
      <c r="E29" s="125">
        <f>COUNTIF(F2:F23,"วิทยาลัยพลังงานทดแทนและสมาร์ตกริดเทคโนโลยี")</f>
        <v>1</v>
      </c>
      <c r="F29" s="5"/>
      <c r="G29" s="124" t="s">
        <v>306</v>
      </c>
      <c r="H29" s="122">
        <f>COUNTIF(G2:G23,"สมาร์ตกริดเทคโนโลยี")</f>
        <v>1</v>
      </c>
    </row>
    <row r="30" spans="1:21" ht="24" x14ac:dyDescent="0.55000000000000004">
      <c r="A30" s="101" t="s">
        <v>94</v>
      </c>
      <c r="B30" s="137"/>
      <c r="D30" s="123" t="s">
        <v>328</v>
      </c>
      <c r="E30" s="125">
        <f>COUNTIF(F2:F24,"เภสัชศาสตร์")</f>
        <v>1</v>
      </c>
      <c r="F30" s="5"/>
      <c r="G30" s="124" t="s">
        <v>118</v>
      </c>
      <c r="H30" s="122">
        <f>COUNTIF(G2:G24,"วิทยาศาสตร์ศึกษา")</f>
        <v>2</v>
      </c>
    </row>
    <row r="31" spans="1:21" ht="24" x14ac:dyDescent="0.55000000000000004">
      <c r="A31" s="121" t="s">
        <v>28</v>
      </c>
      <c r="B31" s="122">
        <f>COUNTIF(E2:E20,"ปริญญาโท")</f>
        <v>14</v>
      </c>
      <c r="D31" s="123" t="s">
        <v>111</v>
      </c>
      <c r="E31" s="125">
        <f>COUNTIF(F3:F24,"มนุษยศาสตร์")</f>
        <v>1</v>
      </c>
      <c r="F31" s="5"/>
      <c r="G31" s="124" t="s">
        <v>316</v>
      </c>
      <c r="H31" s="122">
        <f>COUNTIF(G2:G24,"วิทยาศาสตร์เครื่องสำอาง")</f>
        <v>1</v>
      </c>
    </row>
    <row r="32" spans="1:21" ht="24" x14ac:dyDescent="0.55000000000000004">
      <c r="A32" s="121" t="s">
        <v>22</v>
      </c>
      <c r="B32" s="122">
        <f>COUNTIF(E3:E21,"ปริญญาเอก")</f>
        <v>5</v>
      </c>
      <c r="D32" s="123" t="s">
        <v>99</v>
      </c>
      <c r="E32" s="125">
        <f>COUNTIF(F4:F24,"สาธารณสุขศาสตร์")</f>
        <v>2</v>
      </c>
      <c r="F32" s="5"/>
      <c r="G32" s="124" t="s">
        <v>243</v>
      </c>
      <c r="H32" s="122">
        <f>COUNTIF(G2:G24,"นวัตกรรมทางการวัดผลการเรียนรู้")</f>
        <v>2</v>
      </c>
    </row>
    <row r="33" spans="1:8" ht="24" x14ac:dyDescent="0.55000000000000004">
      <c r="A33" s="5"/>
      <c r="B33" s="138">
        <f>SUBTOTAL(9,B30:B32)</f>
        <v>19</v>
      </c>
      <c r="E33" s="138">
        <f>SUBTOTAL(9,E26:E32)</f>
        <v>19</v>
      </c>
      <c r="F33" s="5"/>
      <c r="G33" s="124" t="s">
        <v>163</v>
      </c>
      <c r="H33" s="122">
        <f>COUNTIF(G2:G24,"ดุริยางคศิลป์")</f>
        <v>1</v>
      </c>
    </row>
    <row r="34" spans="1:8" ht="24" x14ac:dyDescent="0.55000000000000004">
      <c r="F34" s="5"/>
      <c r="G34" s="124" t="s">
        <v>99</v>
      </c>
      <c r="H34" s="122">
        <f>COUNTIF(G2:G25,"สาธารณสุขศาสตร์")</f>
        <v>2</v>
      </c>
    </row>
    <row r="35" spans="1:8" ht="24" x14ac:dyDescent="0.55000000000000004">
      <c r="A35" s="121" t="s">
        <v>26</v>
      </c>
      <c r="B35" s="122">
        <f>COUNTIF(D2:D20,"20-30 ปี")</f>
        <v>12</v>
      </c>
      <c r="F35" s="5"/>
      <c r="G35" s="124" t="s">
        <v>284</v>
      </c>
      <c r="H35" s="122">
        <f>COUNTIF(G2:G26,"พยาบาลศาสตร์")</f>
        <v>1</v>
      </c>
    </row>
    <row r="36" spans="1:8" ht="24" x14ac:dyDescent="0.55000000000000004">
      <c r="A36" s="121" t="s">
        <v>24</v>
      </c>
      <c r="B36" s="122">
        <f>COUNTIF(D3:D21,"31-40 ปี")</f>
        <v>4</v>
      </c>
      <c r="F36" s="5"/>
      <c r="G36" s="124" t="s">
        <v>116</v>
      </c>
      <c r="H36" s="122">
        <f>COUNTIF(G2:G27,"บริหารธุรกิจ")</f>
        <v>1</v>
      </c>
    </row>
    <row r="37" spans="1:8" ht="24" x14ac:dyDescent="0.55000000000000004">
      <c r="A37" s="121" t="s">
        <v>21</v>
      </c>
      <c r="B37" s="122">
        <f>COUNTIF(D2:D22,"41-50 ปี")</f>
        <v>3</v>
      </c>
      <c r="H37" s="120">
        <f>SUBTOTAL(9,H26:H36)</f>
        <v>19</v>
      </c>
    </row>
    <row r="38" spans="1:8" ht="21" customHeight="1" x14ac:dyDescent="0.2">
      <c r="B38" s="120">
        <f>SUBTOTAL(9,B35:B37)</f>
        <v>19</v>
      </c>
    </row>
  </sheetData>
  <autoFilter ref="G1:G37" xr:uid="{7D78DCF7-6BC7-45C7-BFB4-74F5610B4E27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B564-32E2-444D-AA6F-FD565486A670}">
  <sheetPr>
    <tabColor theme="5" tint="0.39997558519241921"/>
  </sheetPr>
  <dimension ref="A1:U25"/>
  <sheetViews>
    <sheetView topLeftCell="J1" workbookViewId="0">
      <selection activeCell="H23" sqref="H23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41" t="s">
        <v>0</v>
      </c>
      <c r="B1" s="141" t="s">
        <v>96</v>
      </c>
      <c r="C1" s="141" t="s">
        <v>1</v>
      </c>
      <c r="D1" s="141" t="s">
        <v>2</v>
      </c>
      <c r="E1" s="141" t="s">
        <v>3</v>
      </c>
      <c r="F1" s="141" t="s">
        <v>4</v>
      </c>
      <c r="G1" s="141" t="s">
        <v>5</v>
      </c>
      <c r="H1" s="141" t="s">
        <v>6</v>
      </c>
      <c r="I1" s="141" t="s">
        <v>7</v>
      </c>
      <c r="J1" s="141" t="s">
        <v>8</v>
      </c>
      <c r="K1" s="141" t="s">
        <v>9</v>
      </c>
      <c r="L1" s="141" t="s">
        <v>10</v>
      </c>
      <c r="M1" s="141" t="s">
        <v>11</v>
      </c>
      <c r="N1" s="141" t="s">
        <v>12</v>
      </c>
      <c r="O1" s="141" t="s">
        <v>13</v>
      </c>
      <c r="P1" s="141" t="s">
        <v>14</v>
      </c>
      <c r="Q1" s="141" t="s">
        <v>15</v>
      </c>
      <c r="R1" s="141" t="s">
        <v>16</v>
      </c>
      <c r="S1" s="141" t="s">
        <v>17</v>
      </c>
      <c r="T1" s="141" t="s">
        <v>18</v>
      </c>
      <c r="U1" s="141" t="s">
        <v>19</v>
      </c>
    </row>
    <row r="2" spans="1:21" x14ac:dyDescent="0.2">
      <c r="A2" s="175">
        <v>44879.824060208339</v>
      </c>
      <c r="B2" s="176" t="s">
        <v>300</v>
      </c>
      <c r="C2" s="176" t="s">
        <v>25</v>
      </c>
      <c r="D2" s="176" t="s">
        <v>26</v>
      </c>
      <c r="E2" s="176" t="s">
        <v>28</v>
      </c>
      <c r="F2" s="176" t="s">
        <v>210</v>
      </c>
      <c r="G2" s="176" t="s">
        <v>115</v>
      </c>
      <c r="H2" s="176" t="s">
        <v>301</v>
      </c>
      <c r="I2" s="176">
        <v>5</v>
      </c>
      <c r="J2" s="176">
        <v>5</v>
      </c>
      <c r="K2" s="176">
        <v>5</v>
      </c>
      <c r="L2" s="176">
        <v>5</v>
      </c>
      <c r="M2" s="176">
        <v>5</v>
      </c>
      <c r="N2" s="176">
        <v>5</v>
      </c>
      <c r="O2" s="176">
        <v>5</v>
      </c>
      <c r="P2" s="176">
        <v>5</v>
      </c>
      <c r="Q2" s="176">
        <v>5</v>
      </c>
      <c r="R2" s="176">
        <v>4</v>
      </c>
      <c r="S2" s="176">
        <v>5</v>
      </c>
      <c r="T2" s="176">
        <v>5</v>
      </c>
    </row>
    <row r="3" spans="1:21" ht="23.25" x14ac:dyDescent="0.2">
      <c r="I3" s="1">
        <f>AVERAGE(I2:I2)</f>
        <v>5</v>
      </c>
      <c r="J3" s="1">
        <f t="shared" ref="J3:T3" si="0">AVERAGE(J2:J2)</f>
        <v>5</v>
      </c>
      <c r="K3" s="1">
        <f t="shared" si="0"/>
        <v>5</v>
      </c>
      <c r="L3" s="1">
        <f t="shared" si="0"/>
        <v>5</v>
      </c>
      <c r="M3" s="1">
        <f t="shared" si="0"/>
        <v>5</v>
      </c>
      <c r="N3" s="1">
        <f t="shared" si="0"/>
        <v>5</v>
      </c>
      <c r="O3" s="1">
        <f t="shared" si="0"/>
        <v>5</v>
      </c>
      <c r="P3" s="1">
        <f t="shared" si="0"/>
        <v>5</v>
      </c>
      <c r="Q3" s="1">
        <f t="shared" si="0"/>
        <v>5</v>
      </c>
      <c r="R3" s="1">
        <f t="shared" si="0"/>
        <v>4</v>
      </c>
      <c r="S3" s="1">
        <f t="shared" si="0"/>
        <v>5</v>
      </c>
      <c r="T3" s="1">
        <f t="shared" si="0"/>
        <v>5</v>
      </c>
    </row>
    <row r="4" spans="1:21" ht="23.25" x14ac:dyDescent="0.2">
      <c r="I4" s="2">
        <f>STDEV(I2:I3)</f>
        <v>0</v>
      </c>
      <c r="J4" s="2">
        <f t="shared" ref="J4:T4" si="1">STDEV(J2:J3)</f>
        <v>0</v>
      </c>
      <c r="K4" s="2">
        <f t="shared" si="1"/>
        <v>0</v>
      </c>
      <c r="L4" s="2">
        <f t="shared" si="1"/>
        <v>0</v>
      </c>
      <c r="M4" s="2">
        <f t="shared" si="1"/>
        <v>0</v>
      </c>
      <c r="N4" s="2">
        <f t="shared" si="1"/>
        <v>0</v>
      </c>
      <c r="O4" s="2">
        <f t="shared" si="1"/>
        <v>0</v>
      </c>
      <c r="P4" s="2">
        <f t="shared" si="1"/>
        <v>0</v>
      </c>
      <c r="Q4" s="2">
        <f t="shared" si="1"/>
        <v>0</v>
      </c>
      <c r="R4" s="2">
        <f t="shared" si="1"/>
        <v>0</v>
      </c>
      <c r="S4" s="2">
        <f t="shared" si="1"/>
        <v>0</v>
      </c>
      <c r="T4" s="2">
        <f t="shared" si="1"/>
        <v>0</v>
      </c>
    </row>
    <row r="5" spans="1:21" ht="23.25" x14ac:dyDescent="0.2">
      <c r="I5" s="3">
        <f>AVERAGE(I2:I4)</f>
        <v>3.3333333333333335</v>
      </c>
      <c r="J5" s="3">
        <f t="shared" ref="J5:T5" si="2">AVERAGE(J2:J4)</f>
        <v>3.3333333333333335</v>
      </c>
      <c r="K5" s="3">
        <f t="shared" si="2"/>
        <v>3.3333333333333335</v>
      </c>
      <c r="L5" s="3">
        <f t="shared" si="2"/>
        <v>3.3333333333333335</v>
      </c>
      <c r="M5" s="3">
        <f t="shared" si="2"/>
        <v>3.3333333333333335</v>
      </c>
      <c r="N5" s="3">
        <f t="shared" si="2"/>
        <v>3.3333333333333335</v>
      </c>
      <c r="O5" s="3">
        <f t="shared" si="2"/>
        <v>3.3333333333333335</v>
      </c>
      <c r="P5" s="3">
        <f t="shared" si="2"/>
        <v>3.3333333333333335</v>
      </c>
      <c r="Q5" s="3">
        <f t="shared" si="2"/>
        <v>3.3333333333333335</v>
      </c>
      <c r="R5" s="3">
        <f t="shared" si="2"/>
        <v>2.6666666666666665</v>
      </c>
      <c r="S5" s="3">
        <f t="shared" si="2"/>
        <v>3.3333333333333335</v>
      </c>
      <c r="T5" s="3">
        <f t="shared" si="2"/>
        <v>3.3333333333333335</v>
      </c>
    </row>
    <row r="6" spans="1:21" ht="23.25" x14ac:dyDescent="0.2">
      <c r="I6" s="4">
        <f>STDEV(I2:I3)</f>
        <v>0</v>
      </c>
      <c r="J6" s="4">
        <f t="shared" ref="J6:T6" si="3">STDEV(J2:J3)</f>
        <v>0</v>
      </c>
      <c r="K6" s="4">
        <f t="shared" si="3"/>
        <v>0</v>
      </c>
      <c r="L6" s="4">
        <f t="shared" si="3"/>
        <v>0</v>
      </c>
      <c r="M6" s="4">
        <f t="shared" si="3"/>
        <v>0</v>
      </c>
      <c r="N6" s="4">
        <f t="shared" si="3"/>
        <v>0</v>
      </c>
      <c r="O6" s="4">
        <f t="shared" si="3"/>
        <v>0</v>
      </c>
      <c r="P6" s="4">
        <f t="shared" si="3"/>
        <v>0</v>
      </c>
      <c r="Q6" s="4">
        <f t="shared" si="3"/>
        <v>0</v>
      </c>
      <c r="R6" s="4">
        <f t="shared" si="3"/>
        <v>0</v>
      </c>
      <c r="S6" s="4">
        <f t="shared" si="3"/>
        <v>0</v>
      </c>
      <c r="T6" s="4">
        <f t="shared" si="3"/>
        <v>0</v>
      </c>
    </row>
    <row r="21" spans="6:8" ht="24" x14ac:dyDescent="0.55000000000000004">
      <c r="F21" s="5"/>
    </row>
    <row r="22" spans="6:8" ht="24" x14ac:dyDescent="0.55000000000000004">
      <c r="F22" s="5"/>
    </row>
    <row r="23" spans="6:8" ht="24" x14ac:dyDescent="0.55000000000000004">
      <c r="F23" s="5"/>
      <c r="H23" s="5"/>
    </row>
    <row r="24" spans="6:8" ht="24" x14ac:dyDescent="0.55000000000000004">
      <c r="F24" s="5"/>
      <c r="H24" s="5"/>
    </row>
    <row r="25" spans="6:8" ht="24" x14ac:dyDescent="0.55000000000000004">
      <c r="F25" s="5"/>
      <c r="H25" s="5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U88"/>
  <sheetViews>
    <sheetView topLeftCell="J37" zoomScaleNormal="100" workbookViewId="0">
      <selection activeCell="U50" sqref="U50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41" t="s">
        <v>0</v>
      </c>
      <c r="B1" s="141" t="s">
        <v>96</v>
      </c>
      <c r="C1" s="141" t="s">
        <v>1</v>
      </c>
      <c r="D1" s="141" t="s">
        <v>2</v>
      </c>
      <c r="E1" s="141" t="s">
        <v>3</v>
      </c>
      <c r="F1" s="141" t="s">
        <v>4</v>
      </c>
      <c r="G1" s="141" t="s">
        <v>5</v>
      </c>
      <c r="H1" s="141" t="s">
        <v>6</v>
      </c>
      <c r="I1" s="141" t="s">
        <v>7</v>
      </c>
      <c r="J1" s="141" t="s">
        <v>8</v>
      </c>
      <c r="K1" s="141" t="s">
        <v>9</v>
      </c>
      <c r="L1" s="141" t="s">
        <v>10</v>
      </c>
      <c r="M1" s="141" t="s">
        <v>11</v>
      </c>
      <c r="N1" s="141" t="s">
        <v>12</v>
      </c>
      <c r="O1" s="141" t="s">
        <v>13</v>
      </c>
      <c r="P1" s="141" t="s">
        <v>14</v>
      </c>
      <c r="Q1" s="141" t="s">
        <v>15</v>
      </c>
      <c r="R1" s="141" t="s">
        <v>16</v>
      </c>
      <c r="S1" s="141" t="s">
        <v>17</v>
      </c>
      <c r="T1" s="141" t="s">
        <v>18</v>
      </c>
      <c r="U1" s="141" t="s">
        <v>19</v>
      </c>
    </row>
    <row r="2" spans="1:21" x14ac:dyDescent="0.2">
      <c r="A2" s="175">
        <v>44879.779849537037</v>
      </c>
      <c r="B2" s="176" t="s">
        <v>130</v>
      </c>
      <c r="C2" s="176" t="s">
        <v>20</v>
      </c>
      <c r="D2" s="176" t="s">
        <v>24</v>
      </c>
      <c r="E2" s="176" t="s">
        <v>28</v>
      </c>
      <c r="F2" s="176" t="s">
        <v>27</v>
      </c>
      <c r="G2" s="176" t="s">
        <v>115</v>
      </c>
      <c r="H2" s="176" t="s">
        <v>30</v>
      </c>
      <c r="I2" s="176">
        <v>5</v>
      </c>
      <c r="J2" s="176">
        <v>5</v>
      </c>
      <c r="K2" s="176">
        <v>5</v>
      </c>
      <c r="L2" s="176">
        <v>5</v>
      </c>
      <c r="M2" s="176">
        <v>5</v>
      </c>
      <c r="N2" s="176">
        <v>5</v>
      </c>
      <c r="O2" s="176">
        <v>5</v>
      </c>
      <c r="P2" s="176">
        <v>5</v>
      </c>
      <c r="Q2" s="176">
        <v>5</v>
      </c>
      <c r="R2" s="176">
        <v>5</v>
      </c>
      <c r="S2" s="176">
        <v>5</v>
      </c>
      <c r="T2" s="176">
        <v>5</v>
      </c>
      <c r="U2" s="176" t="s">
        <v>321</v>
      </c>
    </row>
    <row r="3" spans="1:21" x14ac:dyDescent="0.2">
      <c r="A3" s="175">
        <v>44879.782523148147</v>
      </c>
      <c r="B3" s="176" t="s">
        <v>133</v>
      </c>
      <c r="C3" s="176" t="s">
        <v>25</v>
      </c>
      <c r="D3" s="176" t="s">
        <v>24</v>
      </c>
      <c r="E3" s="176" t="s">
        <v>22</v>
      </c>
      <c r="F3" s="176" t="s">
        <v>27</v>
      </c>
      <c r="G3" s="176" t="s">
        <v>115</v>
      </c>
      <c r="H3" s="176" t="s">
        <v>30</v>
      </c>
      <c r="I3" s="176">
        <v>5</v>
      </c>
      <c r="J3" s="176">
        <v>5</v>
      </c>
      <c r="K3" s="176">
        <v>5</v>
      </c>
      <c r="L3" s="176">
        <v>5</v>
      </c>
      <c r="M3" s="176">
        <v>5</v>
      </c>
      <c r="N3" s="176">
        <v>5</v>
      </c>
      <c r="O3" s="176">
        <v>4</v>
      </c>
      <c r="P3" s="176">
        <v>4</v>
      </c>
      <c r="Q3" s="176">
        <v>4</v>
      </c>
      <c r="R3" s="176">
        <v>3</v>
      </c>
      <c r="S3" s="176">
        <v>5</v>
      </c>
      <c r="T3" s="176">
        <v>5</v>
      </c>
      <c r="U3" s="176" t="s">
        <v>215</v>
      </c>
    </row>
    <row r="4" spans="1:21" x14ac:dyDescent="0.2">
      <c r="A4" s="175">
        <v>44879.785844907405</v>
      </c>
      <c r="B4" s="176" t="s">
        <v>157</v>
      </c>
      <c r="C4" s="176" t="s">
        <v>20</v>
      </c>
      <c r="D4" s="176" t="s">
        <v>21</v>
      </c>
      <c r="E4" s="176" t="s">
        <v>28</v>
      </c>
      <c r="F4" s="176" t="s">
        <v>27</v>
      </c>
      <c r="G4" s="176" t="s">
        <v>115</v>
      </c>
      <c r="H4" s="176" t="s">
        <v>30</v>
      </c>
      <c r="I4" s="176">
        <v>5</v>
      </c>
      <c r="J4" s="176">
        <v>5</v>
      </c>
      <c r="K4" s="176">
        <v>5</v>
      </c>
      <c r="L4" s="176">
        <v>5</v>
      </c>
      <c r="M4" s="176">
        <v>5</v>
      </c>
      <c r="N4" s="176">
        <v>5</v>
      </c>
      <c r="O4" s="176">
        <v>4</v>
      </c>
      <c r="P4" s="176">
        <v>4</v>
      </c>
      <c r="Q4" s="176">
        <v>4</v>
      </c>
      <c r="R4" s="176">
        <v>2</v>
      </c>
      <c r="S4" s="176">
        <v>4</v>
      </c>
      <c r="T4" s="176">
        <v>4</v>
      </c>
    </row>
    <row r="5" spans="1:21" x14ac:dyDescent="0.2">
      <c r="A5" s="175">
        <v>44879.791760219909</v>
      </c>
      <c r="B5" s="176" t="s">
        <v>137</v>
      </c>
      <c r="C5" s="176" t="s">
        <v>20</v>
      </c>
      <c r="D5" s="176" t="s">
        <v>26</v>
      </c>
      <c r="E5" s="176" t="s">
        <v>28</v>
      </c>
      <c r="F5" s="176" t="s">
        <v>27</v>
      </c>
      <c r="G5" s="176" t="s">
        <v>115</v>
      </c>
      <c r="H5" s="176" t="s">
        <v>30</v>
      </c>
      <c r="I5" s="176">
        <v>5</v>
      </c>
      <c r="J5" s="176">
        <v>3</v>
      </c>
      <c r="K5" s="176">
        <v>5</v>
      </c>
      <c r="L5" s="176">
        <v>4</v>
      </c>
      <c r="M5" s="176">
        <v>5</v>
      </c>
      <c r="N5" s="176">
        <v>5</v>
      </c>
      <c r="O5" s="176">
        <v>4</v>
      </c>
      <c r="P5" s="176">
        <v>4</v>
      </c>
      <c r="Q5" s="176">
        <v>4</v>
      </c>
      <c r="R5" s="176">
        <v>2</v>
      </c>
      <c r="S5" s="176">
        <v>3</v>
      </c>
      <c r="T5" s="176">
        <v>3</v>
      </c>
    </row>
    <row r="6" spans="1:21" x14ac:dyDescent="0.2">
      <c r="A6" s="175">
        <v>44879.794788553241</v>
      </c>
      <c r="B6" s="176" t="s">
        <v>139</v>
      </c>
      <c r="C6" s="176" t="s">
        <v>25</v>
      </c>
      <c r="D6" s="176" t="s">
        <v>24</v>
      </c>
      <c r="E6" s="176" t="s">
        <v>22</v>
      </c>
      <c r="F6" s="176" t="s">
        <v>27</v>
      </c>
      <c r="G6" s="176" t="s">
        <v>115</v>
      </c>
      <c r="H6" s="176" t="s">
        <v>30</v>
      </c>
      <c r="I6" s="176">
        <v>5</v>
      </c>
      <c r="J6" s="176">
        <v>5</v>
      </c>
      <c r="K6" s="176">
        <v>5</v>
      </c>
      <c r="L6" s="176">
        <v>5</v>
      </c>
      <c r="M6" s="176">
        <v>5</v>
      </c>
      <c r="N6" s="176">
        <v>5</v>
      </c>
      <c r="O6" s="176">
        <v>4</v>
      </c>
      <c r="P6" s="176">
        <v>4</v>
      </c>
      <c r="Q6" s="176">
        <v>5</v>
      </c>
      <c r="R6" s="176">
        <v>3</v>
      </c>
      <c r="S6" s="176">
        <v>4</v>
      </c>
      <c r="T6" s="176">
        <v>4</v>
      </c>
    </row>
    <row r="7" spans="1:21" x14ac:dyDescent="0.2">
      <c r="A7" s="175">
        <v>44879.796412037038</v>
      </c>
      <c r="B7" s="176" t="s">
        <v>149</v>
      </c>
      <c r="C7" s="176" t="s">
        <v>20</v>
      </c>
      <c r="D7" s="176" t="s">
        <v>26</v>
      </c>
      <c r="E7" s="176" t="s">
        <v>28</v>
      </c>
      <c r="F7" s="176" t="s">
        <v>27</v>
      </c>
      <c r="G7" s="176" t="s">
        <v>115</v>
      </c>
      <c r="H7" s="176" t="s">
        <v>30</v>
      </c>
      <c r="I7" s="176">
        <v>5</v>
      </c>
      <c r="J7" s="176">
        <v>5</v>
      </c>
      <c r="K7" s="176">
        <v>5</v>
      </c>
      <c r="L7" s="176">
        <v>5</v>
      </c>
      <c r="N7" s="176">
        <v>5</v>
      </c>
      <c r="O7" s="176">
        <v>5</v>
      </c>
      <c r="P7" s="176">
        <v>5</v>
      </c>
      <c r="Q7" s="176">
        <v>5</v>
      </c>
      <c r="R7" s="176">
        <v>5</v>
      </c>
      <c r="S7" s="176">
        <v>5</v>
      </c>
      <c r="T7" s="176">
        <v>5</v>
      </c>
    </row>
    <row r="8" spans="1:21" x14ac:dyDescent="0.2">
      <c r="A8" s="175">
        <v>44879.797455810185</v>
      </c>
      <c r="B8" s="176" t="s">
        <v>143</v>
      </c>
      <c r="C8" s="176" t="s">
        <v>25</v>
      </c>
      <c r="D8" s="176" t="s">
        <v>24</v>
      </c>
      <c r="E8" s="176" t="s">
        <v>22</v>
      </c>
      <c r="F8" s="176" t="s">
        <v>27</v>
      </c>
      <c r="G8" s="176" t="s">
        <v>115</v>
      </c>
      <c r="H8" s="176" t="s">
        <v>30</v>
      </c>
      <c r="I8" s="176">
        <v>5</v>
      </c>
      <c r="J8" s="176">
        <v>5</v>
      </c>
      <c r="K8" s="176">
        <v>5</v>
      </c>
      <c r="L8" s="176">
        <v>5</v>
      </c>
      <c r="M8" s="176">
        <v>4</v>
      </c>
      <c r="N8" s="176">
        <v>5</v>
      </c>
      <c r="O8" s="176">
        <v>3</v>
      </c>
      <c r="P8" s="176">
        <v>4</v>
      </c>
      <c r="Q8" s="176">
        <v>3</v>
      </c>
      <c r="R8" s="176">
        <v>4</v>
      </c>
      <c r="S8" s="176">
        <v>4</v>
      </c>
      <c r="T8" s="176">
        <v>4</v>
      </c>
      <c r="U8" s="176" t="s">
        <v>31</v>
      </c>
    </row>
    <row r="9" spans="1:21" x14ac:dyDescent="0.2">
      <c r="A9" s="175">
        <v>44879.797511574077</v>
      </c>
      <c r="B9" s="176" t="s">
        <v>145</v>
      </c>
      <c r="C9" s="176" t="s">
        <v>25</v>
      </c>
      <c r="D9" s="176" t="s">
        <v>24</v>
      </c>
      <c r="E9" s="176" t="s">
        <v>22</v>
      </c>
      <c r="F9" s="176" t="s">
        <v>27</v>
      </c>
      <c r="G9" s="176" t="s">
        <v>243</v>
      </c>
      <c r="H9" s="176" t="s">
        <v>30</v>
      </c>
      <c r="I9" s="176">
        <v>5</v>
      </c>
      <c r="J9" s="176">
        <v>5</v>
      </c>
      <c r="K9" s="176">
        <v>4</v>
      </c>
      <c r="L9" s="176">
        <v>3</v>
      </c>
      <c r="M9" s="176">
        <v>3</v>
      </c>
      <c r="N9" s="176">
        <v>4</v>
      </c>
      <c r="O9" s="176">
        <v>4</v>
      </c>
      <c r="P9" s="176">
        <v>4</v>
      </c>
      <c r="Q9" s="176">
        <v>4</v>
      </c>
      <c r="R9" s="176">
        <v>3</v>
      </c>
      <c r="S9" s="176">
        <v>4</v>
      </c>
      <c r="T9" s="176">
        <v>4</v>
      </c>
      <c r="U9" s="176" t="s">
        <v>245</v>
      </c>
    </row>
    <row r="10" spans="1:21" x14ac:dyDescent="0.2">
      <c r="A10" s="175">
        <v>44879.797690509258</v>
      </c>
      <c r="B10" s="176" t="s">
        <v>127</v>
      </c>
      <c r="C10" s="176" t="s">
        <v>25</v>
      </c>
      <c r="D10" s="176" t="s">
        <v>26</v>
      </c>
      <c r="E10" s="176" t="s">
        <v>28</v>
      </c>
      <c r="F10" s="176" t="s">
        <v>27</v>
      </c>
      <c r="G10" s="176" t="s">
        <v>115</v>
      </c>
      <c r="H10" s="176" t="s">
        <v>30</v>
      </c>
      <c r="I10" s="176">
        <v>5</v>
      </c>
      <c r="J10" s="176">
        <v>5</v>
      </c>
      <c r="K10" s="176">
        <v>5</v>
      </c>
      <c r="L10" s="176">
        <v>5</v>
      </c>
      <c r="M10" s="176">
        <v>5</v>
      </c>
      <c r="N10" s="176">
        <v>5</v>
      </c>
      <c r="O10" s="176">
        <v>5</v>
      </c>
      <c r="P10" s="176">
        <v>5</v>
      </c>
      <c r="Q10" s="176">
        <v>5</v>
      </c>
      <c r="R10" s="176">
        <v>5</v>
      </c>
      <c r="S10" s="176">
        <v>5</v>
      </c>
      <c r="T10" s="176">
        <v>5</v>
      </c>
      <c r="U10" s="176" t="s">
        <v>323</v>
      </c>
    </row>
    <row r="11" spans="1:21" x14ac:dyDescent="0.2">
      <c r="A11" s="175">
        <v>44879.798495370371</v>
      </c>
      <c r="B11" s="176" t="s">
        <v>247</v>
      </c>
      <c r="C11" s="176" t="s">
        <v>20</v>
      </c>
      <c r="D11" s="176" t="s">
        <v>24</v>
      </c>
      <c r="E11" s="176" t="s">
        <v>28</v>
      </c>
      <c r="F11" s="176" t="s">
        <v>27</v>
      </c>
      <c r="G11" s="176" t="s">
        <v>115</v>
      </c>
      <c r="H11" s="176" t="s">
        <v>30</v>
      </c>
      <c r="I11" s="176">
        <v>5</v>
      </c>
      <c r="J11" s="176">
        <v>5</v>
      </c>
      <c r="K11" s="176">
        <v>5</v>
      </c>
      <c r="L11" s="176">
        <v>5</v>
      </c>
      <c r="M11" s="176">
        <v>5</v>
      </c>
      <c r="N11" s="176">
        <v>5</v>
      </c>
      <c r="O11" s="176">
        <v>4</v>
      </c>
      <c r="P11" s="176">
        <v>4</v>
      </c>
      <c r="Q11" s="176">
        <v>4</v>
      </c>
      <c r="R11" s="176">
        <v>3</v>
      </c>
      <c r="S11" s="176">
        <v>4</v>
      </c>
      <c r="T11" s="176">
        <v>5</v>
      </c>
      <c r="U11" s="176" t="s">
        <v>324</v>
      </c>
    </row>
    <row r="12" spans="1:21" x14ac:dyDescent="0.2">
      <c r="A12" s="175">
        <v>44879.79959490741</v>
      </c>
      <c r="B12" s="176" t="s">
        <v>135</v>
      </c>
      <c r="C12" s="176" t="s">
        <v>20</v>
      </c>
      <c r="D12" s="176" t="s">
        <v>24</v>
      </c>
      <c r="E12" s="176" t="s">
        <v>22</v>
      </c>
      <c r="F12" s="176" t="s">
        <v>27</v>
      </c>
      <c r="G12" s="176" t="s">
        <v>115</v>
      </c>
      <c r="H12" s="176" t="s">
        <v>30</v>
      </c>
      <c r="I12" s="176">
        <v>5</v>
      </c>
      <c r="J12" s="176">
        <v>5</v>
      </c>
      <c r="K12" s="176">
        <v>5</v>
      </c>
      <c r="L12" s="176">
        <v>5</v>
      </c>
      <c r="M12" s="176">
        <v>5</v>
      </c>
      <c r="N12" s="176">
        <v>5</v>
      </c>
      <c r="O12" s="176">
        <v>4</v>
      </c>
      <c r="P12" s="176">
        <v>4</v>
      </c>
      <c r="Q12" s="176">
        <v>4</v>
      </c>
      <c r="R12" s="176">
        <v>3</v>
      </c>
      <c r="S12" s="176">
        <v>4</v>
      </c>
      <c r="T12" s="176">
        <v>4</v>
      </c>
    </row>
    <row r="13" spans="1:21" x14ac:dyDescent="0.2">
      <c r="A13" s="175">
        <v>44879.800167337962</v>
      </c>
      <c r="B13" s="176" t="s">
        <v>177</v>
      </c>
      <c r="C13" s="176" t="s">
        <v>25</v>
      </c>
      <c r="D13" s="176" t="s">
        <v>26</v>
      </c>
      <c r="E13" s="176" t="s">
        <v>28</v>
      </c>
      <c r="F13" s="176" t="s">
        <v>102</v>
      </c>
      <c r="G13" s="176" t="s">
        <v>116</v>
      </c>
      <c r="H13" s="176" t="s">
        <v>30</v>
      </c>
      <c r="I13" s="176">
        <v>5</v>
      </c>
      <c r="J13" s="176">
        <v>5</v>
      </c>
      <c r="K13" s="176">
        <v>5</v>
      </c>
      <c r="L13" s="176">
        <v>5</v>
      </c>
      <c r="M13" s="176">
        <v>5</v>
      </c>
      <c r="N13" s="176">
        <v>5</v>
      </c>
      <c r="O13" s="176">
        <v>5</v>
      </c>
      <c r="P13" s="176">
        <v>5</v>
      </c>
      <c r="Q13" s="176">
        <v>5</v>
      </c>
      <c r="R13" s="176">
        <v>5</v>
      </c>
      <c r="S13" s="176">
        <v>5</v>
      </c>
      <c r="T13" s="176">
        <v>5</v>
      </c>
    </row>
    <row r="14" spans="1:21" x14ac:dyDescent="0.2">
      <c r="A14" s="175">
        <v>44879.800214803239</v>
      </c>
      <c r="B14" s="176" t="s">
        <v>252</v>
      </c>
      <c r="C14" s="176" t="s">
        <v>20</v>
      </c>
      <c r="D14" s="176" t="s">
        <v>24</v>
      </c>
      <c r="E14" s="176" t="s">
        <v>22</v>
      </c>
      <c r="F14" s="176" t="s">
        <v>27</v>
      </c>
      <c r="G14" s="176" t="s">
        <v>142</v>
      </c>
      <c r="H14" s="176" t="s">
        <v>30</v>
      </c>
      <c r="I14" s="176">
        <v>5</v>
      </c>
      <c r="J14" s="176">
        <v>5</v>
      </c>
      <c r="K14" s="176">
        <v>5</v>
      </c>
      <c r="L14" s="176">
        <v>5</v>
      </c>
      <c r="M14" s="176">
        <v>5</v>
      </c>
      <c r="N14" s="176">
        <v>5</v>
      </c>
      <c r="O14" s="176">
        <v>5</v>
      </c>
      <c r="P14" s="176">
        <v>5</v>
      </c>
      <c r="Q14" s="176">
        <v>5</v>
      </c>
      <c r="R14" s="176">
        <v>5</v>
      </c>
      <c r="S14" s="176">
        <v>5</v>
      </c>
      <c r="T14" s="176">
        <v>5</v>
      </c>
    </row>
    <row r="15" spans="1:21" x14ac:dyDescent="0.2">
      <c r="A15" s="175">
        <v>44879.800682870373</v>
      </c>
      <c r="B15" s="176" t="s">
        <v>253</v>
      </c>
      <c r="C15" s="176" t="s">
        <v>25</v>
      </c>
      <c r="D15" s="176" t="s">
        <v>26</v>
      </c>
      <c r="E15" s="176" t="s">
        <v>28</v>
      </c>
      <c r="F15" s="176" t="s">
        <v>27</v>
      </c>
      <c r="G15" s="176" t="s">
        <v>115</v>
      </c>
      <c r="H15" s="176" t="s">
        <v>30</v>
      </c>
      <c r="I15" s="176">
        <v>4</v>
      </c>
      <c r="J15" s="176">
        <v>4</v>
      </c>
      <c r="K15" s="176">
        <v>4</v>
      </c>
      <c r="L15" s="176">
        <v>4</v>
      </c>
      <c r="M15" s="176">
        <v>4</v>
      </c>
      <c r="N15" s="176">
        <v>4</v>
      </c>
      <c r="O15" s="176">
        <v>4</v>
      </c>
      <c r="P15" s="176">
        <v>4</v>
      </c>
      <c r="Q15" s="176">
        <v>4</v>
      </c>
      <c r="R15" s="176">
        <v>3</v>
      </c>
      <c r="S15" s="176">
        <v>4</v>
      </c>
      <c r="T15" s="176">
        <v>4</v>
      </c>
      <c r="U15" s="176" t="s">
        <v>31</v>
      </c>
    </row>
    <row r="16" spans="1:21" x14ac:dyDescent="0.2">
      <c r="A16" s="175">
        <v>44879.801342592589</v>
      </c>
      <c r="B16" s="176" t="s">
        <v>138</v>
      </c>
      <c r="C16" s="176" t="s">
        <v>25</v>
      </c>
      <c r="D16" s="176" t="s">
        <v>26</v>
      </c>
      <c r="E16" s="176" t="s">
        <v>28</v>
      </c>
      <c r="F16" s="176" t="s">
        <v>27</v>
      </c>
      <c r="G16" s="176" t="s">
        <v>115</v>
      </c>
      <c r="H16" s="176" t="s">
        <v>30</v>
      </c>
      <c r="I16" s="176">
        <v>4</v>
      </c>
      <c r="J16" s="176">
        <v>4</v>
      </c>
      <c r="K16" s="176">
        <v>4</v>
      </c>
      <c r="L16" s="176">
        <v>4</v>
      </c>
      <c r="M16" s="176">
        <v>4</v>
      </c>
      <c r="N16" s="176">
        <v>4</v>
      </c>
      <c r="O16" s="176">
        <v>4</v>
      </c>
      <c r="P16" s="176">
        <v>4</v>
      </c>
      <c r="Q16" s="176">
        <v>4</v>
      </c>
      <c r="R16" s="176">
        <v>4</v>
      </c>
      <c r="S16" s="176">
        <v>4</v>
      </c>
      <c r="T16" s="176">
        <v>4</v>
      </c>
      <c r="U16" s="176" t="s">
        <v>31</v>
      </c>
    </row>
    <row r="17" spans="1:21" x14ac:dyDescent="0.2">
      <c r="A17" s="175">
        <v>44879.801424432866</v>
      </c>
      <c r="B17" s="176" t="s">
        <v>161</v>
      </c>
      <c r="C17" s="176" t="s">
        <v>25</v>
      </c>
      <c r="D17" s="176" t="s">
        <v>26</v>
      </c>
      <c r="E17" s="176" t="s">
        <v>28</v>
      </c>
      <c r="F17" s="176" t="s">
        <v>27</v>
      </c>
      <c r="G17" s="176" t="s">
        <v>110</v>
      </c>
      <c r="H17" s="176" t="s">
        <v>30</v>
      </c>
      <c r="I17" s="176">
        <v>5</v>
      </c>
      <c r="J17" s="176">
        <v>5</v>
      </c>
      <c r="K17" s="176">
        <v>5</v>
      </c>
      <c r="L17" s="176">
        <v>4</v>
      </c>
      <c r="M17" s="176">
        <v>4</v>
      </c>
      <c r="N17" s="176">
        <v>4</v>
      </c>
      <c r="O17" s="176">
        <v>4</v>
      </c>
      <c r="P17" s="176">
        <v>4</v>
      </c>
      <c r="Q17" s="176">
        <v>4</v>
      </c>
      <c r="R17" s="176">
        <v>3</v>
      </c>
      <c r="S17" s="176">
        <v>4</v>
      </c>
      <c r="T17" s="176">
        <v>4</v>
      </c>
      <c r="U17" s="176" t="s">
        <v>31</v>
      </c>
    </row>
    <row r="18" spans="1:21" x14ac:dyDescent="0.2">
      <c r="A18" s="175">
        <v>44879.801700752316</v>
      </c>
      <c r="B18" s="176" t="s">
        <v>134</v>
      </c>
      <c r="C18" s="176" t="s">
        <v>20</v>
      </c>
      <c r="D18" s="176" t="s">
        <v>26</v>
      </c>
      <c r="E18" s="176" t="s">
        <v>28</v>
      </c>
      <c r="F18" s="176" t="s">
        <v>27</v>
      </c>
      <c r="G18" s="176" t="s">
        <v>115</v>
      </c>
      <c r="H18" s="176" t="s">
        <v>30</v>
      </c>
      <c r="I18" s="176">
        <v>5</v>
      </c>
      <c r="J18" s="176">
        <v>5</v>
      </c>
      <c r="K18" s="176">
        <v>5</v>
      </c>
      <c r="L18" s="176">
        <v>5</v>
      </c>
      <c r="M18" s="176">
        <v>5</v>
      </c>
      <c r="N18" s="176">
        <v>5</v>
      </c>
      <c r="O18" s="176">
        <v>5</v>
      </c>
      <c r="P18" s="176">
        <v>5</v>
      </c>
      <c r="Q18" s="176">
        <v>5</v>
      </c>
      <c r="R18" s="176">
        <v>5</v>
      </c>
      <c r="S18" s="176">
        <v>5</v>
      </c>
      <c r="T18" s="176">
        <v>5</v>
      </c>
    </row>
    <row r="19" spans="1:21" x14ac:dyDescent="0.2">
      <c r="A19" s="175">
        <v>44879.801944143517</v>
      </c>
      <c r="B19" s="176" t="s">
        <v>254</v>
      </c>
      <c r="C19" s="176" t="s">
        <v>25</v>
      </c>
      <c r="D19" s="176" t="s">
        <v>21</v>
      </c>
      <c r="E19" s="176" t="s">
        <v>22</v>
      </c>
      <c r="F19" s="176" t="s">
        <v>27</v>
      </c>
      <c r="G19" s="176" t="s">
        <v>115</v>
      </c>
      <c r="H19" s="176" t="s">
        <v>30</v>
      </c>
      <c r="I19" s="176">
        <v>5</v>
      </c>
      <c r="J19" s="176">
        <v>5</v>
      </c>
      <c r="K19" s="176">
        <v>5</v>
      </c>
      <c r="L19" s="176">
        <v>4</v>
      </c>
      <c r="M19" s="176">
        <v>5</v>
      </c>
      <c r="N19" s="176">
        <v>5</v>
      </c>
      <c r="O19" s="176">
        <v>5</v>
      </c>
      <c r="P19" s="176">
        <v>4</v>
      </c>
      <c r="Q19" s="176">
        <v>5</v>
      </c>
      <c r="R19" s="176">
        <v>3</v>
      </c>
      <c r="S19" s="176">
        <v>4</v>
      </c>
      <c r="T19" s="176">
        <v>4</v>
      </c>
      <c r="U19" s="176" t="s">
        <v>31</v>
      </c>
    </row>
    <row r="20" spans="1:21" x14ac:dyDescent="0.2">
      <c r="A20" s="175">
        <v>44879.80263888889</v>
      </c>
      <c r="B20" s="176" t="s">
        <v>178</v>
      </c>
      <c r="C20" s="176" t="s">
        <v>20</v>
      </c>
      <c r="D20" s="176" t="s">
        <v>21</v>
      </c>
      <c r="E20" s="176" t="s">
        <v>28</v>
      </c>
      <c r="F20" s="176" t="s">
        <v>27</v>
      </c>
      <c r="G20" s="176" t="s">
        <v>115</v>
      </c>
      <c r="H20" s="176" t="s">
        <v>30</v>
      </c>
      <c r="I20" s="176">
        <v>5</v>
      </c>
      <c r="J20" s="176">
        <v>5</v>
      </c>
      <c r="K20" s="176">
        <v>5</v>
      </c>
      <c r="L20" s="176">
        <v>5</v>
      </c>
      <c r="M20" s="176">
        <v>5</v>
      </c>
      <c r="N20" s="176">
        <v>5</v>
      </c>
      <c r="O20" s="176">
        <v>5</v>
      </c>
      <c r="P20" s="176">
        <v>5</v>
      </c>
      <c r="Q20" s="176">
        <v>5</v>
      </c>
      <c r="R20" s="176">
        <v>5</v>
      </c>
      <c r="S20" s="176">
        <v>5</v>
      </c>
      <c r="T20" s="176">
        <v>5</v>
      </c>
      <c r="U20" s="176" t="s">
        <v>325</v>
      </c>
    </row>
    <row r="21" spans="1:21" x14ac:dyDescent="0.2">
      <c r="A21" s="175">
        <v>44879.804621759264</v>
      </c>
      <c r="B21" s="176" t="s">
        <v>153</v>
      </c>
      <c r="C21" s="176" t="s">
        <v>25</v>
      </c>
      <c r="D21" s="176" t="s">
        <v>24</v>
      </c>
      <c r="E21" s="176" t="s">
        <v>22</v>
      </c>
      <c r="F21" s="176" t="s">
        <v>27</v>
      </c>
      <c r="G21" s="176" t="s">
        <v>115</v>
      </c>
      <c r="H21" s="176" t="s">
        <v>30</v>
      </c>
      <c r="I21" s="176">
        <v>5</v>
      </c>
      <c r="J21" s="176">
        <v>5</v>
      </c>
      <c r="K21" s="176">
        <v>5</v>
      </c>
      <c r="L21" s="176">
        <v>5</v>
      </c>
      <c r="M21" s="176">
        <v>5</v>
      </c>
      <c r="N21" s="176">
        <v>5</v>
      </c>
      <c r="O21" s="176">
        <v>5</v>
      </c>
      <c r="P21" s="176">
        <v>5</v>
      </c>
      <c r="Q21" s="176">
        <v>5</v>
      </c>
      <c r="R21" s="176">
        <v>5</v>
      </c>
      <c r="S21" s="176">
        <v>5</v>
      </c>
      <c r="T21" s="176">
        <v>5</v>
      </c>
    </row>
    <row r="22" spans="1:21" x14ac:dyDescent="0.2">
      <c r="A22" s="175">
        <v>44879.805090856476</v>
      </c>
      <c r="B22" s="176" t="s">
        <v>257</v>
      </c>
      <c r="C22" s="176" t="s">
        <v>20</v>
      </c>
      <c r="D22" s="176" t="s">
        <v>26</v>
      </c>
      <c r="E22" s="176" t="s">
        <v>28</v>
      </c>
      <c r="F22" s="176" t="s">
        <v>27</v>
      </c>
      <c r="G22" s="176" t="s">
        <v>115</v>
      </c>
      <c r="H22" s="176" t="s">
        <v>30</v>
      </c>
      <c r="I22" s="176">
        <v>5</v>
      </c>
      <c r="J22" s="176">
        <v>5</v>
      </c>
      <c r="K22" s="176">
        <v>5</v>
      </c>
      <c r="L22" s="176">
        <v>5</v>
      </c>
      <c r="M22" s="176">
        <v>5</v>
      </c>
      <c r="N22" s="176">
        <v>5</v>
      </c>
      <c r="O22" s="176">
        <v>5</v>
      </c>
      <c r="P22" s="176">
        <v>5</v>
      </c>
      <c r="Q22" s="176">
        <v>5</v>
      </c>
      <c r="R22" s="176">
        <v>5</v>
      </c>
      <c r="S22" s="176">
        <v>5</v>
      </c>
      <c r="T22" s="176">
        <v>5</v>
      </c>
    </row>
    <row r="23" spans="1:21" x14ac:dyDescent="0.2">
      <c r="A23" s="175">
        <v>44879.807186782404</v>
      </c>
      <c r="B23" s="176" t="s">
        <v>129</v>
      </c>
      <c r="C23" s="176" t="s">
        <v>20</v>
      </c>
      <c r="D23" s="176" t="s">
        <v>26</v>
      </c>
      <c r="E23" s="176" t="s">
        <v>28</v>
      </c>
      <c r="F23" s="176" t="s">
        <v>27</v>
      </c>
      <c r="G23" s="176" t="s">
        <v>115</v>
      </c>
      <c r="H23" s="176" t="s">
        <v>30</v>
      </c>
      <c r="I23" s="176">
        <v>4</v>
      </c>
      <c r="J23" s="176">
        <v>4</v>
      </c>
      <c r="K23" s="176">
        <v>4</v>
      </c>
      <c r="L23" s="176">
        <v>4</v>
      </c>
      <c r="M23" s="176">
        <v>4</v>
      </c>
      <c r="N23" s="176">
        <v>4</v>
      </c>
      <c r="O23" s="176">
        <v>4</v>
      </c>
      <c r="P23" s="176">
        <v>4</v>
      </c>
      <c r="Q23" s="176">
        <v>4</v>
      </c>
      <c r="R23" s="176">
        <v>4</v>
      </c>
      <c r="S23" s="176">
        <v>4</v>
      </c>
      <c r="T23" s="176">
        <v>4</v>
      </c>
      <c r="U23" s="176" t="s">
        <v>31</v>
      </c>
    </row>
    <row r="24" spans="1:21" x14ac:dyDescent="0.2">
      <c r="A24" s="175">
        <v>44879.807450243054</v>
      </c>
      <c r="B24" s="176" t="s">
        <v>262</v>
      </c>
      <c r="C24" s="176" t="s">
        <v>20</v>
      </c>
      <c r="D24" s="176" t="s">
        <v>24</v>
      </c>
      <c r="E24" s="176" t="s">
        <v>22</v>
      </c>
      <c r="F24" s="176" t="s">
        <v>27</v>
      </c>
      <c r="G24" s="176" t="s">
        <v>142</v>
      </c>
      <c r="H24" s="176" t="s">
        <v>30</v>
      </c>
      <c r="I24" s="176">
        <v>5</v>
      </c>
      <c r="J24" s="176">
        <v>5</v>
      </c>
      <c r="K24" s="176">
        <v>5</v>
      </c>
      <c r="L24" s="176">
        <v>5</v>
      </c>
      <c r="M24" s="176">
        <v>5</v>
      </c>
      <c r="N24" s="176">
        <v>5</v>
      </c>
      <c r="O24" s="176">
        <v>5</v>
      </c>
      <c r="P24" s="176">
        <v>5</v>
      </c>
      <c r="Q24" s="176">
        <v>5</v>
      </c>
      <c r="R24" s="176">
        <v>5</v>
      </c>
      <c r="S24" s="176">
        <v>5</v>
      </c>
      <c r="T24" s="176">
        <v>5</v>
      </c>
    </row>
    <row r="25" spans="1:21" x14ac:dyDescent="0.2">
      <c r="A25" s="175">
        <v>44879.808159722219</v>
      </c>
      <c r="B25" s="176" t="s">
        <v>155</v>
      </c>
      <c r="C25" s="176" t="s">
        <v>20</v>
      </c>
      <c r="D25" s="176" t="s">
        <v>21</v>
      </c>
      <c r="E25" s="176" t="s">
        <v>28</v>
      </c>
      <c r="F25" s="176" t="s">
        <v>27</v>
      </c>
      <c r="G25" s="176" t="s">
        <v>115</v>
      </c>
      <c r="H25" s="176" t="s">
        <v>30</v>
      </c>
      <c r="I25" s="176">
        <v>5</v>
      </c>
      <c r="J25" s="176">
        <v>5</v>
      </c>
      <c r="K25" s="176">
        <v>5</v>
      </c>
      <c r="L25" s="176">
        <v>5</v>
      </c>
      <c r="M25" s="176">
        <v>5</v>
      </c>
      <c r="N25" s="176">
        <v>5</v>
      </c>
      <c r="O25" s="176">
        <v>5</v>
      </c>
      <c r="P25" s="176">
        <v>5</v>
      </c>
      <c r="Q25" s="176">
        <v>5</v>
      </c>
      <c r="R25" s="176">
        <v>5</v>
      </c>
      <c r="S25" s="176">
        <v>5</v>
      </c>
      <c r="T25" s="176">
        <v>5</v>
      </c>
    </row>
    <row r="26" spans="1:21" x14ac:dyDescent="0.2">
      <c r="A26" s="175">
        <v>44879.808217592596</v>
      </c>
      <c r="B26" s="176" t="s">
        <v>124</v>
      </c>
      <c r="C26" s="176" t="s">
        <v>20</v>
      </c>
      <c r="D26" s="176" t="s">
        <v>26</v>
      </c>
      <c r="E26" s="176" t="s">
        <v>28</v>
      </c>
      <c r="F26" s="176" t="s">
        <v>27</v>
      </c>
      <c r="G26" s="176" t="s">
        <v>115</v>
      </c>
      <c r="H26" s="176" t="s">
        <v>30</v>
      </c>
      <c r="I26" s="176">
        <v>5</v>
      </c>
      <c r="J26" s="176">
        <v>5</v>
      </c>
      <c r="K26" s="176">
        <v>5</v>
      </c>
      <c r="L26" s="176">
        <v>5</v>
      </c>
      <c r="M26" s="176">
        <v>5</v>
      </c>
      <c r="N26" s="176">
        <v>5</v>
      </c>
      <c r="O26" s="176">
        <v>5</v>
      </c>
      <c r="P26" s="176">
        <v>5</v>
      </c>
      <c r="Q26" s="176">
        <v>5</v>
      </c>
      <c r="R26" s="176">
        <v>5</v>
      </c>
      <c r="S26" s="176">
        <v>5</v>
      </c>
      <c r="T26" s="176">
        <v>5</v>
      </c>
      <c r="U26" s="176" t="s">
        <v>31</v>
      </c>
    </row>
    <row r="27" spans="1:21" x14ac:dyDescent="0.2">
      <c r="A27" s="175">
        <v>44879.808667523146</v>
      </c>
      <c r="B27" s="176" t="s">
        <v>266</v>
      </c>
      <c r="C27" s="176" t="s">
        <v>25</v>
      </c>
      <c r="D27" s="176" t="s">
        <v>26</v>
      </c>
      <c r="E27" s="176" t="s">
        <v>28</v>
      </c>
      <c r="F27" s="176" t="s">
        <v>27</v>
      </c>
      <c r="G27" s="176" t="s">
        <v>115</v>
      </c>
      <c r="H27" s="176" t="s">
        <v>30</v>
      </c>
      <c r="I27" s="176">
        <v>4</v>
      </c>
      <c r="J27" s="176">
        <v>5</v>
      </c>
      <c r="K27" s="176">
        <v>4</v>
      </c>
      <c r="L27" s="176">
        <v>3</v>
      </c>
      <c r="M27" s="176">
        <v>4</v>
      </c>
      <c r="N27" s="176">
        <v>5</v>
      </c>
      <c r="O27" s="176">
        <v>5</v>
      </c>
      <c r="P27" s="176">
        <v>4</v>
      </c>
      <c r="Q27" s="176">
        <v>4</v>
      </c>
      <c r="R27" s="176">
        <v>4</v>
      </c>
      <c r="S27" s="176">
        <v>4</v>
      </c>
      <c r="T27" s="176">
        <v>4</v>
      </c>
    </row>
    <row r="28" spans="1:21" x14ac:dyDescent="0.2">
      <c r="A28" s="175">
        <v>44879.808822268518</v>
      </c>
      <c r="B28" s="176" t="s">
        <v>141</v>
      </c>
      <c r="C28" s="176" t="s">
        <v>25</v>
      </c>
      <c r="D28" s="176" t="s">
        <v>24</v>
      </c>
      <c r="E28" s="176" t="s">
        <v>22</v>
      </c>
      <c r="F28" s="176" t="s">
        <v>27</v>
      </c>
      <c r="G28" s="176" t="s">
        <v>142</v>
      </c>
      <c r="H28" s="176" t="s">
        <v>30</v>
      </c>
      <c r="I28" s="176">
        <v>5</v>
      </c>
      <c r="J28" s="176">
        <v>5</v>
      </c>
      <c r="K28" s="176">
        <v>4</v>
      </c>
      <c r="L28" s="176">
        <v>3</v>
      </c>
      <c r="M28" s="176">
        <v>4</v>
      </c>
      <c r="N28" s="176">
        <v>3</v>
      </c>
      <c r="O28" s="176">
        <v>3</v>
      </c>
      <c r="P28" s="176">
        <v>4</v>
      </c>
      <c r="Q28" s="176">
        <v>4</v>
      </c>
      <c r="R28" s="176">
        <v>3</v>
      </c>
      <c r="S28" s="176">
        <v>4</v>
      </c>
      <c r="T28" s="176">
        <v>4</v>
      </c>
    </row>
    <row r="29" spans="1:21" x14ac:dyDescent="0.2">
      <c r="A29" s="175">
        <v>44879.809120370373</v>
      </c>
      <c r="B29" s="176" t="s">
        <v>158</v>
      </c>
      <c r="C29" s="176" t="s">
        <v>20</v>
      </c>
      <c r="D29" s="176" t="s">
        <v>24</v>
      </c>
      <c r="E29" s="176" t="s">
        <v>22</v>
      </c>
      <c r="F29" s="176" t="s">
        <v>27</v>
      </c>
      <c r="G29" s="176" t="s">
        <v>142</v>
      </c>
      <c r="H29" s="176" t="s">
        <v>30</v>
      </c>
      <c r="I29" s="176">
        <v>4</v>
      </c>
      <c r="J29" s="176">
        <v>4</v>
      </c>
      <c r="K29" s="176">
        <v>4</v>
      </c>
      <c r="L29" s="176">
        <v>4</v>
      </c>
      <c r="M29" s="176">
        <v>2</v>
      </c>
      <c r="N29" s="176">
        <v>3</v>
      </c>
      <c r="O29" s="176">
        <v>2</v>
      </c>
      <c r="P29" s="176">
        <v>3</v>
      </c>
      <c r="Q29" s="176">
        <v>4</v>
      </c>
      <c r="R29" s="176">
        <v>2</v>
      </c>
      <c r="S29" s="176">
        <v>3</v>
      </c>
      <c r="T29" s="176">
        <v>3</v>
      </c>
      <c r="U29" s="176" t="s">
        <v>31</v>
      </c>
    </row>
    <row r="30" spans="1:21" x14ac:dyDescent="0.2">
      <c r="A30" s="175">
        <v>44879.80914351852</v>
      </c>
      <c r="B30" s="176" t="s">
        <v>164</v>
      </c>
      <c r="C30" s="176" t="s">
        <v>25</v>
      </c>
      <c r="D30" s="176" t="s">
        <v>26</v>
      </c>
      <c r="E30" s="176" t="s">
        <v>28</v>
      </c>
      <c r="F30" s="176" t="s">
        <v>27</v>
      </c>
      <c r="G30" s="176" t="s">
        <v>115</v>
      </c>
      <c r="H30" s="176" t="s">
        <v>30</v>
      </c>
      <c r="I30" s="176">
        <v>5</v>
      </c>
      <c r="J30" s="176">
        <v>5</v>
      </c>
      <c r="K30" s="176">
        <v>5</v>
      </c>
      <c r="L30" s="176">
        <v>5</v>
      </c>
      <c r="M30" s="176">
        <v>5</v>
      </c>
      <c r="N30" s="176">
        <v>5</v>
      </c>
      <c r="O30" s="176">
        <v>5</v>
      </c>
      <c r="P30" s="176">
        <v>5</v>
      </c>
      <c r="Q30" s="176">
        <v>5</v>
      </c>
      <c r="R30" s="176">
        <v>5</v>
      </c>
      <c r="S30" s="176">
        <v>5</v>
      </c>
      <c r="T30" s="176">
        <v>5</v>
      </c>
    </row>
    <row r="31" spans="1:21" x14ac:dyDescent="0.2">
      <c r="A31" s="175">
        <v>44879.809305555558</v>
      </c>
      <c r="B31" s="176" t="s">
        <v>267</v>
      </c>
      <c r="C31" s="176" t="s">
        <v>25</v>
      </c>
      <c r="D31" s="176" t="s">
        <v>26</v>
      </c>
      <c r="E31" s="176" t="s">
        <v>28</v>
      </c>
      <c r="F31" s="176" t="s">
        <v>27</v>
      </c>
      <c r="G31" s="176" t="s">
        <v>142</v>
      </c>
      <c r="H31" s="176" t="s">
        <v>30</v>
      </c>
      <c r="I31" s="176">
        <v>4</v>
      </c>
      <c r="J31" s="176">
        <v>4</v>
      </c>
      <c r="K31" s="176">
        <v>3</v>
      </c>
      <c r="L31" s="176">
        <v>4</v>
      </c>
      <c r="M31" s="176">
        <v>5</v>
      </c>
      <c r="N31" s="176">
        <v>4</v>
      </c>
      <c r="O31" s="176">
        <v>4</v>
      </c>
      <c r="P31" s="176">
        <v>4</v>
      </c>
      <c r="Q31" s="176">
        <v>5</v>
      </c>
      <c r="R31" s="176">
        <v>4</v>
      </c>
      <c r="S31" s="176">
        <v>4</v>
      </c>
      <c r="T31" s="176">
        <v>4</v>
      </c>
    </row>
    <row r="32" spans="1:21" x14ac:dyDescent="0.2">
      <c r="A32" s="175">
        <v>44879.810209016199</v>
      </c>
      <c r="B32" s="176" t="s">
        <v>126</v>
      </c>
      <c r="C32" s="176" t="s">
        <v>25</v>
      </c>
      <c r="D32" s="176" t="s">
        <v>26</v>
      </c>
      <c r="E32" s="176" t="s">
        <v>28</v>
      </c>
      <c r="F32" s="176" t="s">
        <v>27</v>
      </c>
      <c r="G32" s="176" t="s">
        <v>115</v>
      </c>
      <c r="H32" s="176" t="s">
        <v>30</v>
      </c>
      <c r="I32" s="176">
        <v>5</v>
      </c>
      <c r="J32" s="176">
        <v>5</v>
      </c>
      <c r="K32" s="176">
        <v>5</v>
      </c>
      <c r="L32" s="176">
        <v>5</v>
      </c>
      <c r="M32" s="176">
        <v>5</v>
      </c>
      <c r="N32" s="176">
        <v>5</v>
      </c>
      <c r="O32" s="176">
        <v>5</v>
      </c>
      <c r="P32" s="176">
        <v>5</v>
      </c>
      <c r="Q32" s="176">
        <v>5</v>
      </c>
      <c r="R32" s="176">
        <v>5</v>
      </c>
      <c r="S32" s="176">
        <v>5</v>
      </c>
      <c r="T32" s="176">
        <v>5</v>
      </c>
    </row>
    <row r="33" spans="1:21" x14ac:dyDescent="0.2">
      <c r="A33" s="175">
        <v>44879.810335648152</v>
      </c>
      <c r="B33" s="176" t="s">
        <v>131</v>
      </c>
      <c r="C33" s="176" t="s">
        <v>20</v>
      </c>
      <c r="D33" s="176" t="s">
        <v>26</v>
      </c>
      <c r="E33" s="176" t="s">
        <v>28</v>
      </c>
      <c r="F33" s="176" t="s">
        <v>27</v>
      </c>
      <c r="G33" s="176" t="s">
        <v>115</v>
      </c>
      <c r="H33" s="176" t="s">
        <v>30</v>
      </c>
      <c r="I33" s="176">
        <v>5</v>
      </c>
      <c r="J33" s="176">
        <v>5</v>
      </c>
      <c r="K33" s="176">
        <v>5</v>
      </c>
      <c r="L33" s="176">
        <v>5</v>
      </c>
      <c r="M33" s="176">
        <v>5</v>
      </c>
      <c r="N33" s="176">
        <v>5</v>
      </c>
      <c r="O33" s="176">
        <v>5</v>
      </c>
      <c r="P33" s="176">
        <v>5</v>
      </c>
      <c r="Q33" s="176">
        <v>4</v>
      </c>
      <c r="R33" s="176">
        <v>5</v>
      </c>
      <c r="S33" s="176">
        <v>5</v>
      </c>
      <c r="T33" s="176">
        <v>5</v>
      </c>
    </row>
    <row r="34" spans="1:21" x14ac:dyDescent="0.2">
      <c r="A34" s="175">
        <v>44879.810590277775</v>
      </c>
      <c r="B34" s="176" t="s">
        <v>271</v>
      </c>
      <c r="C34" s="176" t="s">
        <v>25</v>
      </c>
      <c r="D34" s="176" t="s">
        <v>24</v>
      </c>
      <c r="E34" s="176" t="s">
        <v>22</v>
      </c>
      <c r="F34" s="176" t="s">
        <v>27</v>
      </c>
      <c r="G34" s="176" t="s">
        <v>98</v>
      </c>
      <c r="H34" s="176" t="s">
        <v>30</v>
      </c>
      <c r="I34" s="176">
        <v>4</v>
      </c>
      <c r="J34" s="176">
        <v>5</v>
      </c>
      <c r="K34" s="176">
        <v>5</v>
      </c>
      <c r="L34" s="176">
        <v>4</v>
      </c>
      <c r="M34" s="176">
        <v>4</v>
      </c>
      <c r="N34" s="176">
        <v>4</v>
      </c>
      <c r="O34" s="176">
        <v>4</v>
      </c>
      <c r="P34" s="176">
        <v>4</v>
      </c>
      <c r="Q34" s="176">
        <v>4</v>
      </c>
      <c r="R34" s="176">
        <v>3</v>
      </c>
      <c r="S34" s="176">
        <v>4</v>
      </c>
      <c r="T34" s="176">
        <v>4</v>
      </c>
      <c r="U34" s="176" t="s">
        <v>272</v>
      </c>
    </row>
    <row r="35" spans="1:21" x14ac:dyDescent="0.2">
      <c r="A35" s="175">
        <v>44879.810706018521</v>
      </c>
      <c r="B35" s="176" t="s">
        <v>273</v>
      </c>
      <c r="C35" s="176" t="s">
        <v>25</v>
      </c>
      <c r="D35" s="176" t="s">
        <v>21</v>
      </c>
      <c r="E35" s="176" t="s">
        <v>22</v>
      </c>
      <c r="F35" s="176" t="s">
        <v>284</v>
      </c>
      <c r="G35" s="176" t="s">
        <v>284</v>
      </c>
      <c r="H35" s="176" t="s">
        <v>30</v>
      </c>
      <c r="I35" s="176">
        <v>5</v>
      </c>
      <c r="J35" s="176">
        <v>5</v>
      </c>
      <c r="K35" s="176">
        <v>5</v>
      </c>
      <c r="L35" s="176">
        <v>5</v>
      </c>
      <c r="M35" s="176">
        <v>3</v>
      </c>
      <c r="N35" s="176">
        <v>4</v>
      </c>
      <c r="O35" s="176">
        <v>3</v>
      </c>
      <c r="P35" s="176">
        <v>3</v>
      </c>
      <c r="Q35" s="176">
        <v>2</v>
      </c>
      <c r="R35" s="176">
        <v>1</v>
      </c>
      <c r="S35" s="176">
        <v>3</v>
      </c>
      <c r="T35" s="176">
        <v>5</v>
      </c>
      <c r="U35" s="176" t="s">
        <v>276</v>
      </c>
    </row>
    <row r="36" spans="1:21" x14ac:dyDescent="0.2">
      <c r="A36" s="175">
        <v>44879.811076388891</v>
      </c>
      <c r="B36" s="176" t="s">
        <v>166</v>
      </c>
      <c r="C36" s="176" t="s">
        <v>25</v>
      </c>
      <c r="D36" s="176" t="s">
        <v>24</v>
      </c>
      <c r="E36" s="176" t="s">
        <v>22</v>
      </c>
      <c r="F36" s="176" t="s">
        <v>331</v>
      </c>
      <c r="G36" s="176" t="s">
        <v>167</v>
      </c>
      <c r="H36" s="176" t="s">
        <v>30</v>
      </c>
      <c r="I36" s="176">
        <v>4</v>
      </c>
      <c r="J36" s="176">
        <v>4</v>
      </c>
      <c r="K36" s="176">
        <v>4</v>
      </c>
      <c r="L36" s="176">
        <v>4</v>
      </c>
      <c r="M36" s="176">
        <v>4</v>
      </c>
      <c r="N36" s="176">
        <v>4</v>
      </c>
      <c r="O36" s="176">
        <v>4</v>
      </c>
      <c r="P36" s="176">
        <v>4</v>
      </c>
      <c r="Q36" s="176">
        <v>4</v>
      </c>
      <c r="R36" s="176">
        <v>3</v>
      </c>
      <c r="S36" s="176">
        <v>4</v>
      </c>
      <c r="T36" s="176">
        <v>4</v>
      </c>
    </row>
    <row r="37" spans="1:21" x14ac:dyDescent="0.2">
      <c r="A37" s="175">
        <v>44879.811293495368</v>
      </c>
      <c r="B37" s="176" t="s">
        <v>277</v>
      </c>
      <c r="C37" s="176" t="s">
        <v>25</v>
      </c>
      <c r="D37" s="176" t="s">
        <v>26</v>
      </c>
      <c r="E37" s="176" t="s">
        <v>22</v>
      </c>
      <c r="F37" s="176" t="s">
        <v>332</v>
      </c>
      <c r="G37" s="176" t="s">
        <v>279</v>
      </c>
      <c r="H37" s="176" t="s">
        <v>30</v>
      </c>
      <c r="I37" s="176">
        <v>4</v>
      </c>
      <c r="J37" s="176">
        <v>4</v>
      </c>
      <c r="K37" s="176">
        <v>4</v>
      </c>
      <c r="L37" s="176">
        <v>4</v>
      </c>
      <c r="M37" s="176">
        <v>4</v>
      </c>
      <c r="N37" s="176">
        <v>4</v>
      </c>
      <c r="O37" s="176">
        <v>4</v>
      </c>
      <c r="P37" s="176">
        <v>4</v>
      </c>
      <c r="Q37" s="176">
        <v>4</v>
      </c>
      <c r="R37" s="176">
        <v>4</v>
      </c>
      <c r="S37" s="176">
        <v>4</v>
      </c>
      <c r="T37" s="176">
        <v>4</v>
      </c>
      <c r="U37" s="176" t="s">
        <v>31</v>
      </c>
    </row>
    <row r="38" spans="1:21" x14ac:dyDescent="0.2">
      <c r="A38" s="175">
        <v>44879.812094907407</v>
      </c>
      <c r="B38" s="176" t="s">
        <v>132</v>
      </c>
      <c r="C38" s="176" t="s">
        <v>20</v>
      </c>
      <c r="D38" s="176" t="s">
        <v>26</v>
      </c>
      <c r="E38" s="176" t="s">
        <v>28</v>
      </c>
      <c r="F38" s="176" t="s">
        <v>27</v>
      </c>
      <c r="G38" s="176" t="s">
        <v>115</v>
      </c>
      <c r="H38" s="176" t="s">
        <v>30</v>
      </c>
      <c r="I38" s="176">
        <v>5</v>
      </c>
      <c r="J38" s="176">
        <v>5</v>
      </c>
      <c r="K38" s="176">
        <v>5</v>
      </c>
      <c r="L38" s="176">
        <v>5</v>
      </c>
      <c r="M38" s="176">
        <v>5</v>
      </c>
      <c r="N38" s="176">
        <v>5</v>
      </c>
      <c r="O38" s="176">
        <v>5</v>
      </c>
      <c r="P38" s="176">
        <v>5</v>
      </c>
      <c r="Q38" s="176">
        <v>5</v>
      </c>
      <c r="R38" s="176">
        <v>5</v>
      </c>
      <c r="S38" s="176">
        <v>5</v>
      </c>
      <c r="T38" s="176">
        <v>5</v>
      </c>
    </row>
    <row r="39" spans="1:21" x14ac:dyDescent="0.2">
      <c r="A39" s="175">
        <v>44879.812905092593</v>
      </c>
      <c r="B39" s="176" t="s">
        <v>162</v>
      </c>
      <c r="C39" s="176" t="s">
        <v>20</v>
      </c>
      <c r="D39" s="176" t="s">
        <v>24</v>
      </c>
      <c r="E39" s="176" t="s">
        <v>22</v>
      </c>
      <c r="F39" s="176" t="s">
        <v>111</v>
      </c>
      <c r="G39" s="176" t="s">
        <v>163</v>
      </c>
      <c r="H39" s="176" t="s">
        <v>30</v>
      </c>
      <c r="I39" s="176">
        <v>5</v>
      </c>
      <c r="J39" s="176">
        <v>5</v>
      </c>
      <c r="K39" s="176">
        <v>5</v>
      </c>
      <c r="L39" s="176">
        <v>5</v>
      </c>
      <c r="M39" s="176">
        <v>3</v>
      </c>
      <c r="N39" s="176">
        <v>3</v>
      </c>
      <c r="O39" s="176">
        <v>3</v>
      </c>
      <c r="P39" s="176">
        <v>3</v>
      </c>
      <c r="Q39" s="176">
        <v>4</v>
      </c>
      <c r="R39" s="176">
        <v>3</v>
      </c>
      <c r="S39" s="176">
        <v>3</v>
      </c>
      <c r="T39" s="176">
        <v>2</v>
      </c>
    </row>
    <row r="40" spans="1:21" x14ac:dyDescent="0.2">
      <c r="A40" s="175">
        <v>44879.813239745374</v>
      </c>
      <c r="B40" s="176" t="s">
        <v>128</v>
      </c>
      <c r="C40" s="176" t="s">
        <v>25</v>
      </c>
      <c r="D40" s="176" t="s">
        <v>26</v>
      </c>
      <c r="E40" s="176" t="s">
        <v>28</v>
      </c>
      <c r="F40" s="176" t="s">
        <v>27</v>
      </c>
      <c r="G40" s="176" t="s">
        <v>115</v>
      </c>
      <c r="H40" s="176" t="s">
        <v>30</v>
      </c>
      <c r="I40" s="176">
        <v>5</v>
      </c>
      <c r="J40" s="176">
        <v>5</v>
      </c>
      <c r="K40" s="176">
        <v>5</v>
      </c>
      <c r="L40" s="176">
        <v>5</v>
      </c>
      <c r="M40" s="176">
        <v>5</v>
      </c>
      <c r="N40" s="176">
        <v>5</v>
      </c>
      <c r="O40" s="176">
        <v>5</v>
      </c>
      <c r="P40" s="176">
        <v>5</v>
      </c>
      <c r="Q40" s="176">
        <v>4</v>
      </c>
      <c r="R40" s="176">
        <v>3</v>
      </c>
      <c r="S40" s="176">
        <v>4</v>
      </c>
      <c r="T40" s="176">
        <v>4</v>
      </c>
    </row>
    <row r="41" spans="1:21" x14ac:dyDescent="0.2">
      <c r="A41" s="175">
        <v>44879.813885289353</v>
      </c>
      <c r="B41" s="176" t="s">
        <v>288</v>
      </c>
      <c r="C41" s="176" t="s">
        <v>20</v>
      </c>
      <c r="D41" s="176" t="s">
        <v>24</v>
      </c>
      <c r="E41" s="176" t="s">
        <v>28</v>
      </c>
      <c r="F41" s="176" t="s">
        <v>111</v>
      </c>
      <c r="G41" s="176" t="s">
        <v>163</v>
      </c>
      <c r="H41" s="176" t="s">
        <v>30</v>
      </c>
      <c r="I41" s="176">
        <v>4</v>
      </c>
      <c r="J41" s="176">
        <v>4</v>
      </c>
      <c r="K41" s="176">
        <v>4</v>
      </c>
      <c r="L41" s="176">
        <v>4</v>
      </c>
      <c r="M41" s="176">
        <v>4</v>
      </c>
      <c r="N41" s="176">
        <v>4</v>
      </c>
      <c r="O41" s="176">
        <v>2</v>
      </c>
      <c r="P41" s="176">
        <v>2</v>
      </c>
      <c r="Q41" s="176">
        <v>3</v>
      </c>
      <c r="R41" s="176">
        <v>2</v>
      </c>
      <c r="S41" s="176">
        <v>3</v>
      </c>
      <c r="T41" s="176">
        <v>3</v>
      </c>
      <c r="U41" s="176" t="s">
        <v>289</v>
      </c>
    </row>
    <row r="42" spans="1:21" x14ac:dyDescent="0.2">
      <c r="A42" s="175">
        <v>44879.814958784722</v>
      </c>
      <c r="B42" s="176" t="s">
        <v>125</v>
      </c>
      <c r="C42" s="176" t="s">
        <v>20</v>
      </c>
      <c r="D42" s="176" t="s">
        <v>26</v>
      </c>
      <c r="E42" s="176" t="s">
        <v>28</v>
      </c>
      <c r="F42" s="176" t="s">
        <v>27</v>
      </c>
      <c r="G42" s="176" t="s">
        <v>115</v>
      </c>
      <c r="H42" s="176" t="s">
        <v>30</v>
      </c>
      <c r="I42" s="176">
        <v>5</v>
      </c>
      <c r="J42" s="176">
        <v>5</v>
      </c>
      <c r="K42" s="176">
        <v>5</v>
      </c>
      <c r="L42" s="176">
        <v>5</v>
      </c>
      <c r="M42" s="176">
        <v>5</v>
      </c>
      <c r="N42" s="176">
        <v>5</v>
      </c>
      <c r="O42" s="176">
        <v>5</v>
      </c>
      <c r="P42" s="176">
        <v>5</v>
      </c>
      <c r="Q42" s="176">
        <v>5</v>
      </c>
      <c r="R42" s="176">
        <v>2</v>
      </c>
      <c r="S42" s="176">
        <v>4</v>
      </c>
      <c r="T42" s="176">
        <v>4</v>
      </c>
    </row>
    <row r="43" spans="1:21" x14ac:dyDescent="0.2">
      <c r="A43" s="175">
        <v>44879.815960648149</v>
      </c>
      <c r="B43" s="176" t="s">
        <v>292</v>
      </c>
      <c r="C43" s="176" t="s">
        <v>20</v>
      </c>
      <c r="D43" s="176" t="s">
        <v>24</v>
      </c>
      <c r="E43" s="176" t="s">
        <v>28</v>
      </c>
      <c r="F43" s="176" t="s">
        <v>27</v>
      </c>
      <c r="G43" s="176" t="s">
        <v>115</v>
      </c>
      <c r="H43" s="176" t="s">
        <v>30</v>
      </c>
      <c r="I43" s="176">
        <v>5</v>
      </c>
      <c r="J43" s="176">
        <v>5</v>
      </c>
      <c r="K43" s="176">
        <v>5</v>
      </c>
      <c r="L43" s="176">
        <v>5</v>
      </c>
      <c r="M43" s="176">
        <v>5</v>
      </c>
      <c r="N43" s="176">
        <v>5</v>
      </c>
      <c r="O43" s="176">
        <v>5</v>
      </c>
      <c r="P43" s="176">
        <v>5</v>
      </c>
      <c r="Q43" s="176">
        <v>5</v>
      </c>
      <c r="R43" s="176">
        <v>5</v>
      </c>
      <c r="S43" s="176">
        <v>5</v>
      </c>
      <c r="T43" s="176">
        <v>5</v>
      </c>
    </row>
    <row r="44" spans="1:21" x14ac:dyDescent="0.2">
      <c r="A44" s="175">
        <v>44879.817303240743</v>
      </c>
      <c r="B44" s="176" t="s">
        <v>165</v>
      </c>
      <c r="C44" s="176" t="s">
        <v>20</v>
      </c>
      <c r="D44" s="176" t="s">
        <v>24</v>
      </c>
      <c r="E44" s="176" t="s">
        <v>22</v>
      </c>
      <c r="F44" s="176" t="s">
        <v>179</v>
      </c>
      <c r="G44" s="177" t="s">
        <v>179</v>
      </c>
      <c r="H44" s="176" t="s">
        <v>30</v>
      </c>
      <c r="I44" s="176">
        <v>4</v>
      </c>
      <c r="J44" s="176">
        <v>4</v>
      </c>
      <c r="K44" s="176">
        <v>4</v>
      </c>
      <c r="L44" s="176">
        <v>4</v>
      </c>
      <c r="M44" s="176">
        <v>4</v>
      </c>
      <c r="N44" s="176">
        <v>4</v>
      </c>
      <c r="O44" s="176">
        <v>4</v>
      </c>
      <c r="P44" s="176">
        <v>4</v>
      </c>
      <c r="Q44" s="176">
        <v>3</v>
      </c>
      <c r="R44" s="176">
        <v>2</v>
      </c>
      <c r="S44" s="176">
        <v>3</v>
      </c>
      <c r="T44" s="176">
        <v>5</v>
      </c>
    </row>
    <row r="45" spans="1:21" x14ac:dyDescent="0.2">
      <c r="A45" s="175">
        <v>44879.819592974542</v>
      </c>
      <c r="B45" s="176" t="s">
        <v>297</v>
      </c>
      <c r="C45" s="176" t="s">
        <v>25</v>
      </c>
      <c r="D45" s="176" t="s">
        <v>24</v>
      </c>
      <c r="E45" s="176" t="s">
        <v>28</v>
      </c>
      <c r="F45" s="176" t="s">
        <v>27</v>
      </c>
      <c r="G45" s="176" t="s">
        <v>98</v>
      </c>
      <c r="H45" s="176" t="s">
        <v>30</v>
      </c>
      <c r="I45" s="176">
        <v>5</v>
      </c>
      <c r="J45" s="176">
        <v>5</v>
      </c>
      <c r="K45" s="176">
        <v>4</v>
      </c>
      <c r="L45" s="176">
        <v>4</v>
      </c>
      <c r="M45" s="176">
        <v>4</v>
      </c>
      <c r="N45" s="176">
        <v>4</v>
      </c>
      <c r="O45" s="176">
        <v>4</v>
      </c>
      <c r="P45" s="176">
        <v>4</v>
      </c>
      <c r="Q45" s="176">
        <v>4</v>
      </c>
      <c r="R45" s="176">
        <v>3</v>
      </c>
      <c r="S45" s="176">
        <v>4</v>
      </c>
      <c r="T45" s="176">
        <v>4</v>
      </c>
      <c r="U45" s="176" t="s">
        <v>31</v>
      </c>
    </row>
    <row r="46" spans="1:21" x14ac:dyDescent="0.2">
      <c r="A46" s="175">
        <v>44879.819719652776</v>
      </c>
      <c r="B46" s="176" t="s">
        <v>144</v>
      </c>
      <c r="C46" s="176" t="s">
        <v>25</v>
      </c>
      <c r="D46" s="176" t="s">
        <v>26</v>
      </c>
      <c r="E46" s="176" t="s">
        <v>28</v>
      </c>
      <c r="F46" s="176" t="s">
        <v>27</v>
      </c>
      <c r="G46" s="176" t="s">
        <v>115</v>
      </c>
      <c r="H46" s="176" t="s">
        <v>30</v>
      </c>
      <c r="I46" s="176">
        <v>5</v>
      </c>
      <c r="J46" s="176">
        <v>4</v>
      </c>
      <c r="K46" s="176">
        <v>4</v>
      </c>
      <c r="L46" s="176">
        <v>4</v>
      </c>
      <c r="M46" s="176">
        <v>4</v>
      </c>
      <c r="N46" s="176">
        <v>4</v>
      </c>
      <c r="O46" s="176">
        <v>5</v>
      </c>
      <c r="P46" s="176">
        <v>5</v>
      </c>
      <c r="Q46" s="176">
        <v>5</v>
      </c>
      <c r="R46" s="176">
        <v>3</v>
      </c>
      <c r="S46" s="176">
        <v>4</v>
      </c>
      <c r="T46" s="176">
        <v>4</v>
      </c>
      <c r="U46" s="176" t="s">
        <v>31</v>
      </c>
    </row>
    <row r="47" spans="1:21" x14ac:dyDescent="0.2">
      <c r="A47" s="175">
        <v>44879.820296770835</v>
      </c>
      <c r="B47" s="176" t="s">
        <v>160</v>
      </c>
      <c r="C47" s="176" t="s">
        <v>25</v>
      </c>
      <c r="D47" s="176" t="s">
        <v>26</v>
      </c>
      <c r="E47" s="176" t="s">
        <v>28</v>
      </c>
      <c r="F47" s="176" t="s">
        <v>27</v>
      </c>
      <c r="G47" s="176" t="s">
        <v>115</v>
      </c>
      <c r="H47" s="176" t="s">
        <v>30</v>
      </c>
      <c r="I47" s="176">
        <v>5</v>
      </c>
      <c r="J47" s="176">
        <v>5</v>
      </c>
      <c r="K47" s="176">
        <v>5</v>
      </c>
      <c r="L47" s="176">
        <v>5</v>
      </c>
      <c r="M47" s="176">
        <v>5</v>
      </c>
      <c r="N47" s="176">
        <v>5</v>
      </c>
      <c r="O47" s="176">
        <v>5</v>
      </c>
      <c r="P47" s="176">
        <v>5</v>
      </c>
      <c r="Q47" s="176">
        <v>5</v>
      </c>
      <c r="R47" s="176">
        <v>5</v>
      </c>
      <c r="S47" s="176">
        <v>5</v>
      </c>
      <c r="T47" s="176">
        <v>5</v>
      </c>
      <c r="U47" s="176" t="s">
        <v>298</v>
      </c>
    </row>
    <row r="48" spans="1:21" x14ac:dyDescent="0.2">
      <c r="A48" s="175">
        <v>44879.821675474537</v>
      </c>
      <c r="B48" s="176" t="s">
        <v>140</v>
      </c>
      <c r="C48" s="176" t="s">
        <v>20</v>
      </c>
      <c r="D48" s="176" t="s">
        <v>26</v>
      </c>
      <c r="E48" s="176" t="s">
        <v>28</v>
      </c>
      <c r="F48" s="176" t="s">
        <v>27</v>
      </c>
      <c r="G48" s="176" t="s">
        <v>98</v>
      </c>
      <c r="H48" s="176" t="s">
        <v>30</v>
      </c>
      <c r="I48" s="176">
        <v>5</v>
      </c>
      <c r="J48" s="176">
        <v>5</v>
      </c>
      <c r="K48" s="176">
        <v>5</v>
      </c>
      <c r="L48" s="176">
        <v>5</v>
      </c>
      <c r="M48" s="176">
        <v>5</v>
      </c>
      <c r="N48" s="176">
        <v>5</v>
      </c>
      <c r="O48" s="176">
        <v>5</v>
      </c>
      <c r="P48" s="176">
        <v>5</v>
      </c>
      <c r="Q48" s="176">
        <v>5</v>
      </c>
      <c r="R48" s="176">
        <v>5</v>
      </c>
      <c r="S48" s="176">
        <v>5</v>
      </c>
      <c r="T48" s="176">
        <v>5</v>
      </c>
    </row>
    <row r="49" spans="1:21" x14ac:dyDescent="0.2">
      <c r="A49" s="175">
        <v>44879.824115995369</v>
      </c>
      <c r="B49" s="176" t="s">
        <v>168</v>
      </c>
      <c r="C49" s="176" t="s">
        <v>20</v>
      </c>
      <c r="D49" s="176" t="s">
        <v>21</v>
      </c>
      <c r="E49" s="176" t="s">
        <v>22</v>
      </c>
      <c r="F49" s="176" t="s">
        <v>27</v>
      </c>
      <c r="G49" s="176" t="s">
        <v>115</v>
      </c>
      <c r="H49" s="176" t="s">
        <v>30</v>
      </c>
      <c r="I49" s="176">
        <v>5</v>
      </c>
      <c r="J49" s="176">
        <v>5</v>
      </c>
      <c r="K49" s="176">
        <v>5</v>
      </c>
      <c r="L49" s="176">
        <v>5</v>
      </c>
      <c r="M49" s="176">
        <v>4</v>
      </c>
      <c r="N49" s="176">
        <v>4</v>
      </c>
      <c r="O49" s="176">
        <v>4</v>
      </c>
      <c r="P49" s="176">
        <v>4</v>
      </c>
      <c r="Q49" s="176">
        <v>4</v>
      </c>
      <c r="R49" s="176">
        <v>3</v>
      </c>
      <c r="S49" s="176">
        <v>4</v>
      </c>
      <c r="T49" s="176">
        <v>4</v>
      </c>
    </row>
    <row r="50" spans="1:21" x14ac:dyDescent="0.2">
      <c r="A50" s="175">
        <v>44879.825739282409</v>
      </c>
      <c r="B50" s="176" t="s">
        <v>148</v>
      </c>
      <c r="C50" s="176" t="s">
        <v>20</v>
      </c>
      <c r="D50" s="176" t="s">
        <v>24</v>
      </c>
      <c r="E50" s="176" t="s">
        <v>28</v>
      </c>
      <c r="F50" s="176" t="s">
        <v>27</v>
      </c>
      <c r="G50" s="176" t="s">
        <v>115</v>
      </c>
      <c r="H50" s="176" t="s">
        <v>30</v>
      </c>
      <c r="I50" s="176">
        <v>5</v>
      </c>
      <c r="J50" s="176">
        <v>5</v>
      </c>
      <c r="K50" s="176">
        <v>5</v>
      </c>
      <c r="L50" s="176">
        <v>5</v>
      </c>
      <c r="M50" s="176">
        <v>5</v>
      </c>
      <c r="N50" s="176">
        <v>5</v>
      </c>
      <c r="O50" s="176">
        <v>5</v>
      </c>
      <c r="P50" s="176">
        <v>5</v>
      </c>
      <c r="Q50" s="176">
        <v>5</v>
      </c>
      <c r="R50" s="176">
        <v>5</v>
      </c>
      <c r="S50" s="176">
        <v>5</v>
      </c>
      <c r="T50" s="176">
        <v>5</v>
      </c>
      <c r="U50" s="177" t="s">
        <v>302</v>
      </c>
    </row>
    <row r="51" spans="1:21" x14ac:dyDescent="0.2">
      <c r="A51" s="175">
        <v>44879.826232708336</v>
      </c>
      <c r="B51" s="176" t="s">
        <v>171</v>
      </c>
      <c r="C51" s="176" t="s">
        <v>25</v>
      </c>
      <c r="D51" s="176" t="s">
        <v>26</v>
      </c>
      <c r="E51" s="176" t="s">
        <v>22</v>
      </c>
      <c r="F51" s="176" t="s">
        <v>99</v>
      </c>
      <c r="G51" s="176" t="s">
        <v>99</v>
      </c>
      <c r="H51" s="176" t="s">
        <v>30</v>
      </c>
      <c r="I51" s="176">
        <v>4</v>
      </c>
      <c r="J51" s="176">
        <v>4</v>
      </c>
      <c r="K51" s="176">
        <v>4</v>
      </c>
      <c r="L51" s="176">
        <v>4</v>
      </c>
      <c r="M51" s="176">
        <v>4</v>
      </c>
      <c r="N51" s="176">
        <v>4</v>
      </c>
      <c r="O51" s="176">
        <v>4</v>
      </c>
      <c r="P51" s="176">
        <v>4</v>
      </c>
      <c r="Q51" s="176">
        <v>4</v>
      </c>
      <c r="R51" s="176">
        <v>4</v>
      </c>
      <c r="S51" s="176">
        <v>4</v>
      </c>
      <c r="T51" s="176">
        <v>4</v>
      </c>
      <c r="U51" s="176" t="s">
        <v>31</v>
      </c>
    </row>
    <row r="52" spans="1:21" x14ac:dyDescent="0.2">
      <c r="A52" s="175">
        <v>44879.826469907406</v>
      </c>
      <c r="B52" s="176" t="s">
        <v>304</v>
      </c>
      <c r="C52" s="176" t="s">
        <v>25</v>
      </c>
      <c r="D52" s="176" t="s">
        <v>21</v>
      </c>
      <c r="E52" s="176" t="s">
        <v>22</v>
      </c>
      <c r="F52" s="176" t="s">
        <v>27</v>
      </c>
      <c r="G52" s="176" t="s">
        <v>115</v>
      </c>
      <c r="H52" s="176" t="s">
        <v>30</v>
      </c>
      <c r="I52" s="176">
        <v>5</v>
      </c>
      <c r="J52" s="176">
        <v>5</v>
      </c>
      <c r="K52" s="176">
        <v>5</v>
      </c>
      <c r="L52" s="176">
        <v>5</v>
      </c>
      <c r="M52" s="176">
        <v>4</v>
      </c>
      <c r="N52" s="176">
        <v>5</v>
      </c>
      <c r="O52" s="176">
        <v>5</v>
      </c>
      <c r="P52" s="176">
        <v>4</v>
      </c>
      <c r="Q52" s="176">
        <v>5</v>
      </c>
      <c r="R52" s="176">
        <v>3</v>
      </c>
      <c r="S52" s="176">
        <v>4</v>
      </c>
      <c r="T52" s="176">
        <v>4</v>
      </c>
      <c r="U52" s="176" t="s">
        <v>31</v>
      </c>
    </row>
    <row r="53" spans="1:21" x14ac:dyDescent="0.2">
      <c r="A53" s="175">
        <v>44879.82775462963</v>
      </c>
      <c r="B53" s="176" t="s">
        <v>150</v>
      </c>
      <c r="C53" s="176" t="s">
        <v>20</v>
      </c>
      <c r="D53" s="176" t="s">
        <v>26</v>
      </c>
      <c r="E53" s="176" t="s">
        <v>28</v>
      </c>
      <c r="F53" s="176" t="s">
        <v>27</v>
      </c>
      <c r="G53" s="177" t="s">
        <v>151</v>
      </c>
      <c r="H53" s="176" t="s">
        <v>30</v>
      </c>
      <c r="I53" s="176">
        <v>4</v>
      </c>
      <c r="J53" s="176">
        <v>5</v>
      </c>
      <c r="K53" s="176">
        <v>5</v>
      </c>
      <c r="L53" s="176">
        <v>5</v>
      </c>
      <c r="M53" s="176">
        <v>5</v>
      </c>
      <c r="N53" s="176">
        <v>5</v>
      </c>
      <c r="O53" s="176">
        <v>5</v>
      </c>
      <c r="P53" s="176">
        <v>5</v>
      </c>
      <c r="Q53" s="176">
        <v>5</v>
      </c>
      <c r="R53" s="176">
        <v>3</v>
      </c>
      <c r="S53" s="176">
        <v>4</v>
      </c>
      <c r="T53" s="176">
        <v>4</v>
      </c>
    </row>
    <row r="54" spans="1:21" x14ac:dyDescent="0.2">
      <c r="A54" s="175">
        <v>44879.828541666669</v>
      </c>
      <c r="B54" s="176" t="s">
        <v>176</v>
      </c>
      <c r="C54" s="176" t="s">
        <v>25</v>
      </c>
      <c r="D54" s="176" t="s">
        <v>26</v>
      </c>
      <c r="E54" s="176" t="s">
        <v>28</v>
      </c>
      <c r="F54" s="176" t="s">
        <v>100</v>
      </c>
      <c r="G54" s="176" t="s">
        <v>117</v>
      </c>
      <c r="H54" s="176" t="s">
        <v>30</v>
      </c>
      <c r="I54" s="176">
        <v>4</v>
      </c>
      <c r="J54" s="176">
        <v>4</v>
      </c>
      <c r="K54" s="176">
        <v>4</v>
      </c>
      <c r="L54" s="176">
        <v>4</v>
      </c>
      <c r="M54" s="176">
        <v>4</v>
      </c>
      <c r="N54" s="176">
        <v>4</v>
      </c>
      <c r="O54" s="176">
        <v>3</v>
      </c>
      <c r="P54" s="176">
        <v>3</v>
      </c>
      <c r="Q54" s="176">
        <v>3</v>
      </c>
      <c r="R54" s="176">
        <v>4</v>
      </c>
      <c r="S54" s="176">
        <v>4</v>
      </c>
      <c r="T54" s="176">
        <v>4</v>
      </c>
    </row>
    <row r="55" spans="1:21" x14ac:dyDescent="0.2">
      <c r="A55" s="175">
        <v>44879.831030092595</v>
      </c>
      <c r="B55" s="176" t="s">
        <v>169</v>
      </c>
      <c r="C55" s="176" t="s">
        <v>20</v>
      </c>
      <c r="D55" s="176" t="s">
        <v>26</v>
      </c>
      <c r="E55" s="176" t="s">
        <v>28</v>
      </c>
      <c r="F55" s="176" t="s">
        <v>330</v>
      </c>
      <c r="G55" s="176" t="s">
        <v>170</v>
      </c>
      <c r="H55" s="176" t="s">
        <v>30</v>
      </c>
      <c r="I55" s="176">
        <v>4</v>
      </c>
      <c r="J55" s="176">
        <v>5</v>
      </c>
      <c r="K55" s="176">
        <v>4</v>
      </c>
      <c r="L55" s="176">
        <v>4</v>
      </c>
      <c r="M55" s="176">
        <v>5</v>
      </c>
      <c r="N55" s="176">
        <v>5</v>
      </c>
      <c r="O55" s="176">
        <v>5</v>
      </c>
      <c r="P55" s="176">
        <v>5</v>
      </c>
      <c r="Q55" s="176">
        <v>5</v>
      </c>
      <c r="R55" s="176">
        <v>3</v>
      </c>
      <c r="S55" s="176">
        <v>4</v>
      </c>
      <c r="T55" s="176">
        <v>4</v>
      </c>
    </row>
    <row r="56" spans="1:21" x14ac:dyDescent="0.2">
      <c r="A56" s="175">
        <v>44879.831504629627</v>
      </c>
      <c r="B56" s="176" t="s">
        <v>173</v>
      </c>
      <c r="C56" s="176" t="s">
        <v>25</v>
      </c>
      <c r="D56" s="176" t="s">
        <v>26</v>
      </c>
      <c r="E56" s="176" t="s">
        <v>28</v>
      </c>
      <c r="F56" s="176" t="s">
        <v>102</v>
      </c>
      <c r="G56" s="177" t="s">
        <v>116</v>
      </c>
      <c r="H56" s="176" t="s">
        <v>30</v>
      </c>
      <c r="I56" s="176">
        <v>4</v>
      </c>
      <c r="J56" s="176">
        <v>5</v>
      </c>
      <c r="K56" s="176">
        <v>5</v>
      </c>
      <c r="L56" s="176">
        <v>3</v>
      </c>
      <c r="M56" s="176">
        <v>3</v>
      </c>
      <c r="N56" s="176">
        <v>4</v>
      </c>
      <c r="O56" s="176">
        <v>4</v>
      </c>
      <c r="P56" s="176">
        <v>4</v>
      </c>
      <c r="Q56" s="176">
        <v>5</v>
      </c>
      <c r="R56" s="176">
        <v>3</v>
      </c>
      <c r="S56" s="176">
        <v>4</v>
      </c>
      <c r="T56" s="176">
        <v>5</v>
      </c>
      <c r="U56" s="176" t="s">
        <v>31</v>
      </c>
    </row>
    <row r="57" spans="1:21" x14ac:dyDescent="0.2">
      <c r="A57" s="175">
        <v>44879.836528391199</v>
      </c>
      <c r="B57" s="176" t="s">
        <v>156</v>
      </c>
      <c r="C57" s="176" t="s">
        <v>25</v>
      </c>
      <c r="D57" s="176" t="s">
        <v>26</v>
      </c>
      <c r="E57" s="176" t="s">
        <v>28</v>
      </c>
      <c r="F57" s="176" t="s">
        <v>99</v>
      </c>
      <c r="G57" s="176" t="s">
        <v>99</v>
      </c>
      <c r="H57" s="176" t="s">
        <v>30</v>
      </c>
      <c r="I57" s="176">
        <v>5</v>
      </c>
      <c r="J57" s="176">
        <v>5</v>
      </c>
      <c r="K57" s="176">
        <v>5</v>
      </c>
      <c r="L57" s="176">
        <v>5</v>
      </c>
      <c r="M57" s="176">
        <v>5</v>
      </c>
      <c r="N57" s="176">
        <v>5</v>
      </c>
      <c r="O57" s="176">
        <v>4</v>
      </c>
      <c r="P57" s="176">
        <v>5</v>
      </c>
      <c r="Q57" s="176">
        <v>4</v>
      </c>
      <c r="R57" s="176">
        <v>3</v>
      </c>
      <c r="S57" s="176">
        <v>4</v>
      </c>
      <c r="T57" s="176">
        <v>4</v>
      </c>
    </row>
    <row r="58" spans="1:21" x14ac:dyDescent="0.2">
      <c r="A58" s="175">
        <v>44879.836584155091</v>
      </c>
      <c r="B58" s="176" t="s">
        <v>154</v>
      </c>
      <c r="C58" s="176" t="s">
        <v>25</v>
      </c>
      <c r="D58" s="176" t="s">
        <v>21</v>
      </c>
      <c r="E58" s="176" t="s">
        <v>22</v>
      </c>
      <c r="F58" s="176" t="s">
        <v>27</v>
      </c>
      <c r="G58" s="176" t="s">
        <v>115</v>
      </c>
      <c r="H58" s="176" t="s">
        <v>30</v>
      </c>
      <c r="I58" s="176">
        <v>5</v>
      </c>
      <c r="J58" s="176">
        <v>5</v>
      </c>
      <c r="K58" s="176">
        <v>5</v>
      </c>
      <c r="L58" s="176">
        <v>5</v>
      </c>
      <c r="M58" s="176">
        <v>5</v>
      </c>
      <c r="N58" s="176">
        <v>5</v>
      </c>
      <c r="O58" s="176">
        <v>5</v>
      </c>
      <c r="P58" s="176">
        <v>5</v>
      </c>
      <c r="Q58" s="176">
        <v>5</v>
      </c>
      <c r="R58" s="176">
        <v>5</v>
      </c>
      <c r="S58" s="176">
        <v>5</v>
      </c>
      <c r="T58" s="176">
        <v>5</v>
      </c>
      <c r="U58" s="176" t="s">
        <v>31</v>
      </c>
    </row>
    <row r="59" spans="1:21" x14ac:dyDescent="0.2">
      <c r="A59" s="175">
        <v>44879.837418981479</v>
      </c>
      <c r="B59" s="176" t="s">
        <v>147</v>
      </c>
      <c r="C59" s="176" t="s">
        <v>20</v>
      </c>
      <c r="D59" s="176" t="s">
        <v>26</v>
      </c>
      <c r="E59" s="176" t="s">
        <v>28</v>
      </c>
      <c r="F59" s="176" t="s">
        <v>27</v>
      </c>
      <c r="G59" s="176" t="s">
        <v>115</v>
      </c>
      <c r="H59" s="176" t="s">
        <v>30</v>
      </c>
      <c r="I59" s="176">
        <v>5</v>
      </c>
      <c r="J59" s="176">
        <v>4</v>
      </c>
      <c r="K59" s="176">
        <v>5</v>
      </c>
      <c r="L59" s="176">
        <v>5</v>
      </c>
      <c r="M59" s="176">
        <v>5</v>
      </c>
      <c r="N59" s="176">
        <v>5</v>
      </c>
      <c r="O59" s="176">
        <v>5</v>
      </c>
      <c r="P59" s="176">
        <v>4</v>
      </c>
      <c r="Q59" s="176">
        <v>5</v>
      </c>
      <c r="R59" s="176">
        <v>5</v>
      </c>
      <c r="S59" s="176">
        <v>4</v>
      </c>
      <c r="T59" s="176">
        <v>5</v>
      </c>
    </row>
    <row r="60" spans="1:21" x14ac:dyDescent="0.2">
      <c r="A60" s="175">
        <v>44879.840557233794</v>
      </c>
      <c r="B60" s="176" t="s">
        <v>152</v>
      </c>
      <c r="C60" s="176" t="s">
        <v>25</v>
      </c>
      <c r="D60" s="176" t="s">
        <v>24</v>
      </c>
      <c r="E60" s="176" t="s">
        <v>28</v>
      </c>
      <c r="F60" s="176" t="s">
        <v>27</v>
      </c>
      <c r="G60" s="176" t="s">
        <v>115</v>
      </c>
      <c r="H60" s="176" t="s">
        <v>30</v>
      </c>
      <c r="I60" s="176">
        <v>5</v>
      </c>
      <c r="J60" s="176">
        <v>5</v>
      </c>
      <c r="K60" s="176">
        <v>5</v>
      </c>
      <c r="L60" s="176">
        <v>5</v>
      </c>
      <c r="M60" s="176">
        <v>5</v>
      </c>
      <c r="N60" s="176">
        <v>4</v>
      </c>
      <c r="O60" s="176">
        <v>4</v>
      </c>
      <c r="Q60" s="176">
        <v>4</v>
      </c>
      <c r="R60" s="176">
        <v>4</v>
      </c>
      <c r="S60" s="176">
        <v>4</v>
      </c>
      <c r="T60" s="176">
        <v>4</v>
      </c>
    </row>
    <row r="61" spans="1:21" x14ac:dyDescent="0.2">
      <c r="A61" s="175">
        <v>44879.84233796296</v>
      </c>
      <c r="B61" s="176" t="s">
        <v>172</v>
      </c>
      <c r="C61" s="176" t="s">
        <v>25</v>
      </c>
      <c r="D61" s="176" t="s">
        <v>24</v>
      </c>
      <c r="E61" s="176" t="s">
        <v>22</v>
      </c>
      <c r="F61" s="176" t="s">
        <v>330</v>
      </c>
      <c r="G61" s="176" t="s">
        <v>170</v>
      </c>
      <c r="H61" s="176" t="s">
        <v>30</v>
      </c>
      <c r="I61" s="176">
        <v>5</v>
      </c>
      <c r="J61" s="176">
        <v>5</v>
      </c>
      <c r="K61" s="176">
        <v>4</v>
      </c>
      <c r="L61" s="176">
        <v>4</v>
      </c>
      <c r="M61" s="176">
        <v>5</v>
      </c>
      <c r="N61" s="176">
        <v>5</v>
      </c>
      <c r="O61" s="176">
        <v>4</v>
      </c>
      <c r="P61" s="176">
        <v>4</v>
      </c>
      <c r="Q61" s="176">
        <v>4</v>
      </c>
      <c r="R61" s="176">
        <v>3</v>
      </c>
      <c r="S61" s="176">
        <v>4</v>
      </c>
      <c r="T61" s="176">
        <v>4</v>
      </c>
    </row>
    <row r="62" spans="1:21" x14ac:dyDescent="0.2">
      <c r="A62" s="175">
        <v>44879.845480266202</v>
      </c>
      <c r="B62" s="176" t="s">
        <v>318</v>
      </c>
      <c r="C62" s="176" t="s">
        <v>25</v>
      </c>
      <c r="D62" s="176" t="s">
        <v>24</v>
      </c>
      <c r="E62" s="176" t="s">
        <v>28</v>
      </c>
      <c r="F62" s="176" t="s">
        <v>27</v>
      </c>
      <c r="G62" s="176" t="s">
        <v>115</v>
      </c>
      <c r="H62" s="176" t="s">
        <v>30</v>
      </c>
      <c r="I62" s="176">
        <v>5</v>
      </c>
      <c r="J62" s="176">
        <v>5</v>
      </c>
      <c r="K62" s="176">
        <v>5</v>
      </c>
      <c r="L62" s="176">
        <v>5</v>
      </c>
      <c r="M62" s="176">
        <v>5</v>
      </c>
      <c r="N62" s="176">
        <v>5</v>
      </c>
      <c r="O62" s="176">
        <v>5</v>
      </c>
      <c r="P62" s="176">
        <v>5</v>
      </c>
      <c r="Q62" s="176">
        <v>5</v>
      </c>
      <c r="R62" s="176">
        <v>5</v>
      </c>
      <c r="S62" s="176">
        <v>5</v>
      </c>
      <c r="T62" s="176">
        <v>5</v>
      </c>
    </row>
    <row r="63" spans="1:21" x14ac:dyDescent="0.2">
      <c r="A63" s="175">
        <v>44879.84642361111</v>
      </c>
      <c r="B63" s="176" t="s">
        <v>159</v>
      </c>
      <c r="C63" s="176" t="s">
        <v>20</v>
      </c>
      <c r="D63" s="176" t="s">
        <v>26</v>
      </c>
      <c r="E63" s="176" t="s">
        <v>28</v>
      </c>
      <c r="F63" s="176" t="s">
        <v>27</v>
      </c>
      <c r="G63" s="176" t="s">
        <v>115</v>
      </c>
      <c r="H63" s="176" t="s">
        <v>30</v>
      </c>
      <c r="I63" s="176">
        <v>5</v>
      </c>
      <c r="J63" s="176">
        <v>5</v>
      </c>
      <c r="K63" s="176">
        <v>5</v>
      </c>
      <c r="L63" s="176">
        <v>5</v>
      </c>
      <c r="M63" s="176">
        <v>4</v>
      </c>
      <c r="N63" s="176">
        <v>3</v>
      </c>
      <c r="O63" s="176">
        <v>4</v>
      </c>
      <c r="P63" s="176">
        <v>4</v>
      </c>
      <c r="Q63" s="176">
        <v>4</v>
      </c>
      <c r="R63" s="176">
        <v>2</v>
      </c>
      <c r="S63" s="176">
        <v>4</v>
      </c>
      <c r="T63" s="176">
        <v>4</v>
      </c>
    </row>
    <row r="64" spans="1:21" x14ac:dyDescent="0.2">
      <c r="A64" s="175">
        <v>44879.848485185183</v>
      </c>
      <c r="B64" s="176" t="s">
        <v>174</v>
      </c>
      <c r="C64" s="176" t="s">
        <v>25</v>
      </c>
      <c r="D64" s="176" t="s">
        <v>32</v>
      </c>
      <c r="E64" s="176" t="s">
        <v>22</v>
      </c>
      <c r="F64" s="176" t="s">
        <v>180</v>
      </c>
      <c r="G64" s="177" t="s">
        <v>333</v>
      </c>
      <c r="H64" s="176" t="s">
        <v>30</v>
      </c>
      <c r="I64" s="176">
        <v>4</v>
      </c>
      <c r="J64" s="176">
        <v>4</v>
      </c>
      <c r="K64" s="176">
        <v>4</v>
      </c>
      <c r="L64" s="176">
        <v>4</v>
      </c>
      <c r="M64" s="176">
        <v>3</v>
      </c>
      <c r="N64" s="176">
        <v>3</v>
      </c>
      <c r="O64" s="176">
        <v>3</v>
      </c>
      <c r="P64" s="176">
        <v>3</v>
      </c>
      <c r="Q64" s="176">
        <v>4</v>
      </c>
      <c r="R64" s="176">
        <v>3</v>
      </c>
      <c r="S64" s="176">
        <v>4</v>
      </c>
      <c r="T64" s="176">
        <v>4</v>
      </c>
      <c r="U64" s="176" t="s">
        <v>329</v>
      </c>
    </row>
    <row r="65" spans="1:20" x14ac:dyDescent="0.2">
      <c r="A65" s="175">
        <v>44879.850192546292</v>
      </c>
      <c r="B65" s="176" t="s">
        <v>136</v>
      </c>
      <c r="C65" s="176" t="s">
        <v>20</v>
      </c>
      <c r="D65" s="176" t="s">
        <v>24</v>
      </c>
      <c r="E65" s="176" t="s">
        <v>28</v>
      </c>
      <c r="F65" s="176" t="s">
        <v>27</v>
      </c>
      <c r="G65" s="177" t="s">
        <v>115</v>
      </c>
      <c r="H65" s="176" t="s">
        <v>30</v>
      </c>
      <c r="I65" s="176">
        <v>5</v>
      </c>
      <c r="J65" s="176">
        <v>5</v>
      </c>
      <c r="K65" s="176">
        <v>5</v>
      </c>
      <c r="L65" s="176">
        <v>4</v>
      </c>
      <c r="M65" s="176">
        <v>4</v>
      </c>
      <c r="N65" s="176">
        <v>5</v>
      </c>
      <c r="O65" s="176">
        <v>4</v>
      </c>
      <c r="P65" s="176">
        <v>4</v>
      </c>
      <c r="Q65" s="176">
        <v>4</v>
      </c>
      <c r="R65" s="176">
        <v>3</v>
      </c>
      <c r="S65" s="176">
        <v>4</v>
      </c>
      <c r="T65" s="176">
        <v>4</v>
      </c>
    </row>
    <row r="66" spans="1:20" ht="23.25" x14ac:dyDescent="0.2">
      <c r="I66" s="1">
        <f>AVERAGE(I2:I65)</f>
        <v>4.734375</v>
      </c>
      <c r="J66" s="1">
        <f t="shared" ref="J66:T66" si="0">AVERAGE(J2:J65)</f>
        <v>4.75</v>
      </c>
      <c r="K66" s="1">
        <f t="shared" si="0"/>
        <v>4.6875</v>
      </c>
      <c r="L66" s="1">
        <f t="shared" si="0"/>
        <v>4.546875</v>
      </c>
      <c r="M66" s="1">
        <f t="shared" si="0"/>
        <v>4.4761904761904763</v>
      </c>
      <c r="N66" s="1">
        <f t="shared" si="0"/>
        <v>4.546875</v>
      </c>
      <c r="O66" s="1">
        <f t="shared" si="0"/>
        <v>4.328125</v>
      </c>
      <c r="P66" s="1">
        <f t="shared" si="0"/>
        <v>4.333333333333333</v>
      </c>
      <c r="Q66" s="1">
        <f t="shared" si="0"/>
        <v>4.390625</v>
      </c>
      <c r="R66" s="1">
        <f t="shared" si="0"/>
        <v>3.71875</v>
      </c>
      <c r="S66" s="1">
        <f t="shared" si="0"/>
        <v>4.265625</v>
      </c>
      <c r="T66" s="1">
        <f t="shared" si="0"/>
        <v>4.359375</v>
      </c>
    </row>
    <row r="67" spans="1:20" ht="23.25" x14ac:dyDescent="0.2">
      <c r="I67" s="2">
        <f>STDEV(I2:I66)</f>
        <v>0.44166543828445531</v>
      </c>
      <c r="J67" s="2">
        <f t="shared" ref="J67:T67" si="1">STDEV(J2:J66)</f>
        <v>0.46770717334674267</v>
      </c>
      <c r="K67" s="2">
        <f t="shared" si="1"/>
        <v>0.49607837082461076</v>
      </c>
      <c r="L67" s="2">
        <f t="shared" si="1"/>
        <v>0.61057574008062254</v>
      </c>
      <c r="M67" s="2">
        <f t="shared" si="1"/>
        <v>0.70950782979768101</v>
      </c>
      <c r="N67" s="2">
        <f t="shared" si="1"/>
        <v>0.63565142521274975</v>
      </c>
      <c r="O67" s="2">
        <f t="shared" si="1"/>
        <v>0.77165988905410909</v>
      </c>
      <c r="P67" s="2">
        <f t="shared" si="1"/>
        <v>0.6900655593423568</v>
      </c>
      <c r="Q67" s="2">
        <f t="shared" si="1"/>
        <v>0.67586027355881773</v>
      </c>
      <c r="R67" s="2">
        <f t="shared" si="1"/>
        <v>1.1105847277448038</v>
      </c>
      <c r="S67" s="2">
        <f t="shared" si="1"/>
        <v>0.61852110665279647</v>
      </c>
      <c r="T67" s="2">
        <f t="shared" si="1"/>
        <v>0.64631618374832611</v>
      </c>
    </row>
    <row r="68" spans="1:20" ht="23.25" x14ac:dyDescent="0.2">
      <c r="I68" s="3">
        <f>AVERAGE(I2:I67)</f>
        <v>4.6693339460346133</v>
      </c>
      <c r="J68" s="3">
        <f t="shared" ref="J68:T68" si="2">AVERAGE(J2:J67)</f>
        <v>4.6851167753537384</v>
      </c>
      <c r="K68" s="3">
        <f t="shared" si="2"/>
        <v>4.6239936116791602</v>
      </c>
      <c r="L68" s="3">
        <f t="shared" si="2"/>
        <v>4.4872341021224331</v>
      </c>
      <c r="M68" s="3">
        <f t="shared" si="2"/>
        <v>4.4182415123998178</v>
      </c>
      <c r="N68" s="3">
        <f t="shared" si="2"/>
        <v>4.4876140367456481</v>
      </c>
      <c r="O68" s="3">
        <f t="shared" si="2"/>
        <v>4.2742391649856684</v>
      </c>
      <c r="P68" s="3">
        <f t="shared" si="2"/>
        <v>4.2772830598873179</v>
      </c>
      <c r="Q68" s="3">
        <f t="shared" si="2"/>
        <v>4.3343406859630127</v>
      </c>
      <c r="R68" s="3">
        <f t="shared" si="2"/>
        <v>3.6792323443597694</v>
      </c>
      <c r="S68" s="3">
        <f t="shared" si="2"/>
        <v>4.2103658501007999</v>
      </c>
      <c r="T68" s="3">
        <f t="shared" si="2"/>
        <v>4.3031165330870964</v>
      </c>
    </row>
    <row r="69" spans="1:20" ht="24" x14ac:dyDescent="0.55000000000000004">
      <c r="A69" s="101" t="s">
        <v>93</v>
      </c>
      <c r="D69" s="101" t="s">
        <v>94</v>
      </c>
      <c r="E69" s="137"/>
      <c r="F69" s="137"/>
      <c r="G69" s="101" t="s">
        <v>95</v>
      </c>
      <c r="H69" s="137"/>
      <c r="I69" s="4">
        <f>STDEV(I2:I65)</f>
        <v>0.44515691900686272</v>
      </c>
      <c r="J69" s="4">
        <f t="shared" ref="J69:T69" si="3">STDEV(J2:J65)</f>
        <v>0.47140452079103168</v>
      </c>
      <c r="K69" s="4">
        <f t="shared" si="3"/>
        <v>0.5</v>
      </c>
      <c r="L69" s="4">
        <f t="shared" si="3"/>
        <v>0.6154025008847771</v>
      </c>
      <c r="M69" s="4">
        <f t="shared" si="3"/>
        <v>0.71520677941920396</v>
      </c>
      <c r="N69" s="4">
        <f t="shared" si="3"/>
        <v>0.64067641586160318</v>
      </c>
      <c r="O69" s="4">
        <f t="shared" si="3"/>
        <v>0.77776006215652027</v>
      </c>
      <c r="P69" s="4">
        <f t="shared" si="3"/>
        <v>0.69560834364025237</v>
      </c>
      <c r="Q69" s="4">
        <f t="shared" si="3"/>
        <v>0.68120312566274854</v>
      </c>
      <c r="R69" s="4">
        <f t="shared" si="3"/>
        <v>1.1193641902777622</v>
      </c>
      <c r="S69" s="4">
        <f t="shared" si="3"/>
        <v>0.62341067765628866</v>
      </c>
      <c r="T69" s="4">
        <f t="shared" si="3"/>
        <v>0.65142548210072249</v>
      </c>
    </row>
    <row r="70" spans="1:20" ht="24" x14ac:dyDescent="0.55000000000000004">
      <c r="A70" s="121" t="s">
        <v>25</v>
      </c>
      <c r="B70" s="122">
        <f>COUNTIF(C1:C65,"หญิง")</f>
        <v>34</v>
      </c>
      <c r="D70" s="121" t="s">
        <v>28</v>
      </c>
      <c r="E70" s="122">
        <f>COUNTIF(E1:E65,"ปริญญาโท")</f>
        <v>41</v>
      </c>
      <c r="F70" s="5"/>
      <c r="G70" s="124" t="s">
        <v>142</v>
      </c>
      <c r="H70" s="122">
        <f>COUNTIF(G1:G66,"พลศึกษาและวิทยาศาสตร์การออกกำลังกาย")</f>
        <v>5</v>
      </c>
    </row>
    <row r="71" spans="1:20" ht="24" x14ac:dyDescent="0.55000000000000004">
      <c r="A71" s="121" t="s">
        <v>20</v>
      </c>
      <c r="B71" s="122">
        <f>COUNTIF(C1:C65,"ชาย")</f>
        <v>30</v>
      </c>
      <c r="D71" s="121" t="s">
        <v>22</v>
      </c>
      <c r="E71" s="122">
        <f>COUNTIF(E1:E65,"ปริญญาเอก")</f>
        <v>23</v>
      </c>
      <c r="F71" s="5"/>
      <c r="G71" s="124" t="s">
        <v>98</v>
      </c>
      <c r="H71" s="122">
        <f>COUNTIF(G2:G66,"หลักสูตรและการสอน")</f>
        <v>3</v>
      </c>
    </row>
    <row r="72" spans="1:20" ht="24" x14ac:dyDescent="0.55000000000000004">
      <c r="B72" s="120">
        <f>SUBTOTAL(9,B70:B71)</f>
        <v>64</v>
      </c>
      <c r="D72" s="5"/>
      <c r="E72" s="138">
        <f>SUBTOTAL(9,E69:E71)</f>
        <v>64</v>
      </c>
      <c r="F72" s="5"/>
      <c r="G72" s="124" t="s">
        <v>116</v>
      </c>
      <c r="H72" s="122">
        <f>COUNTIF(G1:G65,"บริหารธุรกิจ")</f>
        <v>2</v>
      </c>
    </row>
    <row r="73" spans="1:20" ht="24" x14ac:dyDescent="0.55000000000000004">
      <c r="A73" s="121" t="s">
        <v>26</v>
      </c>
      <c r="B73" s="122">
        <f>COUNTIF(D1:D65,"20-30 ปี")</f>
        <v>31</v>
      </c>
      <c r="D73" s="139" t="s">
        <v>92</v>
      </c>
      <c r="E73" s="5"/>
      <c r="F73" s="5"/>
      <c r="G73" s="124" t="s">
        <v>117</v>
      </c>
      <c r="H73" s="122">
        <f>COUNTIF(G2:G66,"ฟิสิกส์ประยุกต์")</f>
        <v>1</v>
      </c>
    </row>
    <row r="74" spans="1:20" ht="24" x14ac:dyDescent="0.55000000000000004">
      <c r="A74" s="121" t="s">
        <v>24</v>
      </c>
      <c r="B74" s="122">
        <f>COUNTIF(D1:D65,"31-40 ปี")</f>
        <v>24</v>
      </c>
      <c r="D74" s="123" t="s">
        <v>27</v>
      </c>
      <c r="E74" s="125">
        <f>COUNTIF(F1:F65,"ศึกษาศาสตร์")</f>
        <v>50</v>
      </c>
      <c r="F74" s="5"/>
      <c r="G74" s="124" t="s">
        <v>333</v>
      </c>
      <c r="H74" s="122">
        <f>COUNTIF(G2:G67,"การจัดการสมาร์ทซิตี้และนวัตกรรมดิจิทัล")</f>
        <v>1</v>
      </c>
    </row>
    <row r="75" spans="1:20" ht="24" x14ac:dyDescent="0.55000000000000004">
      <c r="A75" s="121" t="s">
        <v>21</v>
      </c>
      <c r="B75" s="122">
        <f>COUNTIF(D1:D66,"41-50 ปี")</f>
        <v>8</v>
      </c>
      <c r="D75" s="123" t="s">
        <v>179</v>
      </c>
      <c r="E75" s="125">
        <f>COUNTIF(F2:F65,"สถาปัตยกรรมศาสตร์ ศิลปะและการออกแบบ")</f>
        <v>1</v>
      </c>
      <c r="F75" s="5"/>
      <c r="G75" s="124" t="s">
        <v>163</v>
      </c>
      <c r="H75" s="122">
        <f>COUNTIF(G2:G65,"ดุริยางคศิลป์")</f>
        <v>2</v>
      </c>
    </row>
    <row r="76" spans="1:20" ht="24" x14ac:dyDescent="0.55000000000000004">
      <c r="A76" s="121" t="s">
        <v>32</v>
      </c>
      <c r="B76" s="122">
        <f>COUNTIF(D2:D67,"51 ปีขึ้นไป")</f>
        <v>1</v>
      </c>
      <c r="D76" s="123" t="s">
        <v>111</v>
      </c>
      <c r="E76" s="125">
        <f>COUNTIF(F2:F65,"มนุษยศาสตร์")</f>
        <v>2</v>
      </c>
      <c r="F76" s="5"/>
      <c r="G76" s="124" t="s">
        <v>151</v>
      </c>
      <c r="H76" s="122">
        <f>COUNTIF(G2:G65,"สังคมศึกษา")</f>
        <v>1</v>
      </c>
    </row>
    <row r="77" spans="1:20" ht="24" x14ac:dyDescent="0.55000000000000004">
      <c r="B77" s="120">
        <f>SUM(B73:B76)</f>
        <v>64</v>
      </c>
      <c r="D77" s="123" t="s">
        <v>102</v>
      </c>
      <c r="E77" s="125">
        <f>COUNTIF(F2:F70,"บริหารธุรกิจ เศรษฐศาสตร์และการสื่อสาร")</f>
        <v>2</v>
      </c>
      <c r="F77" s="5"/>
      <c r="G77" s="124" t="s">
        <v>115</v>
      </c>
      <c r="H77" s="122">
        <f>COUNTIF(G2:G65,"การบริหารการศึกษา")</f>
        <v>39</v>
      </c>
    </row>
    <row r="78" spans="1:20" ht="24" x14ac:dyDescent="0.55000000000000004">
      <c r="D78" s="123" t="s">
        <v>100</v>
      </c>
      <c r="E78" s="125">
        <f>COUNTIF(F2:F71,"วิทยาศาสตร์")</f>
        <v>1</v>
      </c>
      <c r="F78" s="5"/>
      <c r="G78" s="124" t="s">
        <v>179</v>
      </c>
      <c r="H78" s="122">
        <f>COUNTIF(G2:G65,"สถาปัตยกรรมศาสตร์ ศิลปะและการออกแบบ")</f>
        <v>1</v>
      </c>
    </row>
    <row r="79" spans="1:20" ht="24" x14ac:dyDescent="0.55000000000000004">
      <c r="D79" s="123" t="s">
        <v>284</v>
      </c>
      <c r="E79" s="125">
        <f>COUNTIF(F2:F72,"พยาบาลศาสตร์")</f>
        <v>1</v>
      </c>
      <c r="F79" s="5"/>
      <c r="G79" s="124" t="s">
        <v>99</v>
      </c>
      <c r="H79" s="122">
        <f>COUNTIF(G2:G66,"สาธารณสุขศาสตร์")</f>
        <v>2</v>
      </c>
    </row>
    <row r="80" spans="1:20" ht="24" x14ac:dyDescent="0.55000000000000004">
      <c r="D80" s="123" t="s">
        <v>331</v>
      </c>
      <c r="E80" s="125">
        <f>COUNTIF(F2:F73,"วิศวกรรมศาสตร์")</f>
        <v>1</v>
      </c>
      <c r="F80" s="5"/>
      <c r="G80" s="124" t="s">
        <v>170</v>
      </c>
      <c r="H80" s="122">
        <f>COUNTIF(G2:G67,"สัตวศาสตร์")</f>
        <v>2</v>
      </c>
    </row>
    <row r="81" spans="4:8" ht="24" x14ac:dyDescent="0.55000000000000004">
      <c r="D81" s="123" t="s">
        <v>180</v>
      </c>
      <c r="E81" s="125">
        <f>COUNTIF(F2:F74,"วิทยาลัยพลังงานทดแทนและสมาร์ตกริดเทคโนโลยี")</f>
        <v>1</v>
      </c>
      <c r="F81" s="5"/>
      <c r="G81" s="124" t="s">
        <v>167</v>
      </c>
      <c r="H81" s="122">
        <f>COUNTIF(G2:G68,"วิศวกรรมการจัดการ")</f>
        <v>1</v>
      </c>
    </row>
    <row r="82" spans="4:8" ht="24" x14ac:dyDescent="0.55000000000000004">
      <c r="D82" s="123" t="s">
        <v>332</v>
      </c>
      <c r="E82" s="125">
        <f>COUNTIF(F2:F75,"สหเวชศาสตร์")</f>
        <v>1</v>
      </c>
      <c r="G82" s="124" t="s">
        <v>279</v>
      </c>
      <c r="H82" s="122">
        <f>COUNTIF(G2:G69,"ชีวเวชศาสตร์")</f>
        <v>1</v>
      </c>
    </row>
    <row r="83" spans="4:8" ht="24" x14ac:dyDescent="0.55000000000000004">
      <c r="D83" s="123" t="s">
        <v>330</v>
      </c>
      <c r="E83" s="125">
        <f>COUNTIF(F2:F76,"เกษตรศาสตร์ ทรัพยากรธรรมชาติและสิ่งแวดล้อม")</f>
        <v>2</v>
      </c>
      <c r="F83" s="5"/>
      <c r="G83" s="124" t="s">
        <v>243</v>
      </c>
      <c r="H83" s="122">
        <f>COUNTIF(G2:G70,"นวัตกรรมทางการวัดผลการเรียนรู้")</f>
        <v>1</v>
      </c>
    </row>
    <row r="84" spans="4:8" ht="24" x14ac:dyDescent="0.55000000000000004">
      <c r="D84" s="123" t="s">
        <v>99</v>
      </c>
      <c r="E84" s="125">
        <f>COUNTIF(F3:F77,"สาธารณสุขศาสตร์")</f>
        <v>2</v>
      </c>
      <c r="F84" s="5"/>
      <c r="G84" s="124" t="s">
        <v>110</v>
      </c>
      <c r="H84" s="122">
        <f>COUNTIF(G2:G71,"ภาษาไทย")</f>
        <v>1</v>
      </c>
    </row>
    <row r="85" spans="4:8" ht="24" x14ac:dyDescent="0.55000000000000004">
      <c r="E85" s="120">
        <f>SUM(E74:E84)</f>
        <v>64</v>
      </c>
      <c r="F85" s="5"/>
      <c r="G85" s="124" t="s">
        <v>284</v>
      </c>
      <c r="H85" s="122">
        <f>COUNTIF(G4:G72,"พยาบาลศาสตร์")</f>
        <v>1</v>
      </c>
    </row>
    <row r="86" spans="4:8" ht="24" x14ac:dyDescent="0.55000000000000004">
      <c r="F86" s="5"/>
      <c r="H86" s="179">
        <f>SUM(H70:H85)</f>
        <v>64</v>
      </c>
    </row>
    <row r="87" spans="4:8" ht="24" x14ac:dyDescent="0.55000000000000004">
      <c r="F87" s="5"/>
      <c r="H87" s="5"/>
    </row>
    <row r="88" spans="4:8" ht="24" x14ac:dyDescent="0.55000000000000004">
      <c r="F88" s="5"/>
      <c r="H88" s="5"/>
    </row>
  </sheetData>
  <hyperlinks>
    <hyperlink ref="B47" r:id="rId1" display="mekokulope@gmail.com" xr:uid="{0E569DBA-4181-4B7E-94B7-7F6E3ED92487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1D6E-6DE2-4F72-8EAC-F02291F4B805}">
  <sheetPr>
    <tabColor rgb="FF00B050"/>
  </sheetPr>
  <dimension ref="A1:U39"/>
  <sheetViews>
    <sheetView topLeftCell="K1" zoomScale="110" zoomScaleNormal="110" workbookViewId="0">
      <selection activeCell="U14" sqref="U14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41" t="s">
        <v>0</v>
      </c>
      <c r="B1" s="141" t="s">
        <v>96</v>
      </c>
      <c r="C1" s="141" t="s">
        <v>1</v>
      </c>
      <c r="D1" s="141" t="s">
        <v>2</v>
      </c>
      <c r="E1" s="141" t="s">
        <v>3</v>
      </c>
      <c r="F1" s="141" t="s">
        <v>4</v>
      </c>
      <c r="G1" s="141" t="s">
        <v>5</v>
      </c>
      <c r="H1" s="141" t="s">
        <v>6</v>
      </c>
      <c r="I1" s="141" t="s">
        <v>7</v>
      </c>
      <c r="J1" s="141" t="s">
        <v>8</v>
      </c>
      <c r="K1" s="141" t="s">
        <v>9</v>
      </c>
      <c r="L1" s="141" t="s">
        <v>10</v>
      </c>
      <c r="M1" s="141" t="s">
        <v>11</v>
      </c>
      <c r="N1" s="141" t="s">
        <v>12</v>
      </c>
      <c r="O1" s="141" t="s">
        <v>13</v>
      </c>
      <c r="P1" s="141" t="s">
        <v>14</v>
      </c>
      <c r="Q1" s="141" t="s">
        <v>15</v>
      </c>
      <c r="R1" s="141" t="s">
        <v>16</v>
      </c>
      <c r="S1" s="141" t="s">
        <v>17</v>
      </c>
      <c r="T1" s="141" t="s">
        <v>18</v>
      </c>
      <c r="U1" s="141" t="s">
        <v>19</v>
      </c>
    </row>
    <row r="2" spans="1:21" x14ac:dyDescent="0.2">
      <c r="A2" s="175">
        <v>44879.788865740738</v>
      </c>
      <c r="B2" s="176" t="s">
        <v>219</v>
      </c>
      <c r="C2" s="176" t="s">
        <v>20</v>
      </c>
      <c r="D2" s="176" t="s">
        <v>26</v>
      </c>
      <c r="E2" s="176" t="s">
        <v>28</v>
      </c>
      <c r="F2" s="177" t="s">
        <v>27</v>
      </c>
      <c r="G2" s="176" t="s">
        <v>110</v>
      </c>
      <c r="H2" s="176" t="s">
        <v>29</v>
      </c>
      <c r="I2" s="176">
        <v>5</v>
      </c>
      <c r="J2" s="176">
        <v>5</v>
      </c>
      <c r="K2" s="176">
        <v>5</v>
      </c>
      <c r="L2" s="176">
        <v>5</v>
      </c>
      <c r="M2" s="176">
        <v>5</v>
      </c>
      <c r="N2" s="176">
        <v>5</v>
      </c>
      <c r="O2" s="176">
        <v>5</v>
      </c>
      <c r="P2" s="176">
        <v>5</v>
      </c>
      <c r="Q2" s="176">
        <v>5</v>
      </c>
      <c r="R2" s="176">
        <v>2</v>
      </c>
      <c r="S2" s="176">
        <v>4</v>
      </c>
      <c r="T2" s="176">
        <v>4</v>
      </c>
      <c r="U2" s="176" t="s">
        <v>31</v>
      </c>
    </row>
    <row r="3" spans="1:21" x14ac:dyDescent="0.2">
      <c r="A3" s="175">
        <v>44879.791767233794</v>
      </c>
      <c r="B3" s="176" t="s">
        <v>223</v>
      </c>
      <c r="C3" s="176" t="s">
        <v>20</v>
      </c>
      <c r="D3" s="176" t="s">
        <v>32</v>
      </c>
      <c r="E3" s="176" t="s">
        <v>22</v>
      </c>
      <c r="F3" s="177" t="s">
        <v>111</v>
      </c>
      <c r="G3" s="176" t="s">
        <v>110</v>
      </c>
      <c r="H3" s="176" t="s">
        <v>29</v>
      </c>
      <c r="I3" s="176">
        <v>5</v>
      </c>
      <c r="J3" s="176">
        <v>5</v>
      </c>
      <c r="K3" s="176">
        <v>5</v>
      </c>
      <c r="L3" s="176">
        <v>5</v>
      </c>
      <c r="M3" s="176">
        <v>5</v>
      </c>
      <c r="N3" s="176">
        <v>5</v>
      </c>
      <c r="O3" s="176">
        <v>5</v>
      </c>
      <c r="P3" s="176">
        <v>5</v>
      </c>
      <c r="Q3" s="176">
        <v>5</v>
      </c>
      <c r="R3" s="176">
        <v>3</v>
      </c>
      <c r="S3" s="176">
        <v>4</v>
      </c>
      <c r="T3" s="176">
        <v>4</v>
      </c>
      <c r="U3" s="176" t="s">
        <v>225</v>
      </c>
    </row>
    <row r="4" spans="1:21" x14ac:dyDescent="0.2">
      <c r="A4" s="175">
        <v>44879.793554594908</v>
      </c>
      <c r="B4" s="176" t="s">
        <v>226</v>
      </c>
      <c r="C4" s="176" t="s">
        <v>20</v>
      </c>
      <c r="D4" s="176" t="s">
        <v>26</v>
      </c>
      <c r="E4" s="176" t="s">
        <v>28</v>
      </c>
      <c r="F4" s="177" t="s">
        <v>327</v>
      </c>
      <c r="G4" s="176" t="s">
        <v>116</v>
      </c>
      <c r="H4" s="176" t="s">
        <v>29</v>
      </c>
      <c r="I4" s="176">
        <v>5</v>
      </c>
      <c r="J4" s="176">
        <v>5</v>
      </c>
      <c r="K4" s="176">
        <v>5</v>
      </c>
      <c r="L4" s="176">
        <v>5</v>
      </c>
      <c r="M4" s="176">
        <v>5</v>
      </c>
      <c r="N4" s="176">
        <v>5</v>
      </c>
      <c r="O4" s="176">
        <v>5</v>
      </c>
      <c r="P4" s="176">
        <v>5</v>
      </c>
      <c r="Q4" s="176">
        <v>5</v>
      </c>
      <c r="R4" s="176">
        <v>5</v>
      </c>
      <c r="S4" s="176">
        <v>5</v>
      </c>
      <c r="T4" s="176">
        <v>5</v>
      </c>
    </row>
    <row r="5" spans="1:21" x14ac:dyDescent="0.2">
      <c r="A5" s="175">
        <v>44879.794697847217</v>
      </c>
      <c r="B5" s="176" t="s">
        <v>228</v>
      </c>
      <c r="C5" s="176" t="s">
        <v>20</v>
      </c>
      <c r="D5" s="176" t="s">
        <v>26</v>
      </c>
      <c r="E5" s="176" t="s">
        <v>28</v>
      </c>
      <c r="F5" s="177" t="s">
        <v>331</v>
      </c>
      <c r="H5" s="176" t="s">
        <v>29</v>
      </c>
      <c r="I5" s="176">
        <v>4</v>
      </c>
      <c r="J5" s="176">
        <v>4</v>
      </c>
      <c r="K5" s="176">
        <v>5</v>
      </c>
      <c r="L5" s="176">
        <v>5</v>
      </c>
      <c r="M5" s="176">
        <v>4</v>
      </c>
      <c r="N5" s="176">
        <v>4</v>
      </c>
      <c r="O5" s="176">
        <v>5</v>
      </c>
      <c r="P5" s="176">
        <v>5</v>
      </c>
      <c r="Q5" s="176">
        <v>5</v>
      </c>
      <c r="R5" s="176">
        <v>3</v>
      </c>
      <c r="S5" s="176">
        <v>5</v>
      </c>
      <c r="T5" s="176">
        <v>5</v>
      </c>
    </row>
    <row r="6" spans="1:21" x14ac:dyDescent="0.2">
      <c r="A6" s="175">
        <v>44879.795451388891</v>
      </c>
      <c r="B6" s="176" t="s">
        <v>235</v>
      </c>
      <c r="C6" s="176" t="s">
        <v>20</v>
      </c>
      <c r="D6" s="176" t="s">
        <v>24</v>
      </c>
      <c r="E6" s="176" t="s">
        <v>22</v>
      </c>
      <c r="F6" s="177" t="s">
        <v>27</v>
      </c>
      <c r="G6" s="176" t="s">
        <v>236</v>
      </c>
      <c r="H6" s="176" t="s">
        <v>29</v>
      </c>
      <c r="I6" s="176">
        <v>5</v>
      </c>
      <c r="J6" s="176">
        <v>5</v>
      </c>
      <c r="K6" s="176">
        <v>5</v>
      </c>
      <c r="L6" s="176">
        <v>5</v>
      </c>
      <c r="M6" s="176">
        <v>5</v>
      </c>
      <c r="N6" s="176">
        <v>5</v>
      </c>
      <c r="O6" s="176">
        <v>5</v>
      </c>
      <c r="P6" s="176">
        <v>5</v>
      </c>
      <c r="Q6" s="176">
        <v>5</v>
      </c>
      <c r="R6" s="176">
        <v>5</v>
      </c>
      <c r="S6" s="176">
        <v>5</v>
      </c>
      <c r="T6" s="176">
        <v>5</v>
      </c>
      <c r="U6" s="176" t="s">
        <v>31</v>
      </c>
    </row>
    <row r="7" spans="1:21" x14ac:dyDescent="0.2">
      <c r="A7" s="175">
        <v>44879.799858460647</v>
      </c>
      <c r="B7" s="176" t="s">
        <v>249</v>
      </c>
      <c r="C7" s="176" t="s">
        <v>25</v>
      </c>
      <c r="D7" s="176" t="s">
        <v>26</v>
      </c>
      <c r="E7" s="176" t="s">
        <v>28</v>
      </c>
      <c r="F7" s="177" t="s">
        <v>284</v>
      </c>
      <c r="G7" s="176" t="s">
        <v>241</v>
      </c>
      <c r="H7" s="176" t="s">
        <v>29</v>
      </c>
      <c r="I7" s="176">
        <v>4</v>
      </c>
      <c r="J7" s="176">
        <v>4</v>
      </c>
      <c r="K7" s="176">
        <v>4</v>
      </c>
      <c r="L7" s="176">
        <v>4</v>
      </c>
      <c r="M7" s="176">
        <v>4</v>
      </c>
      <c r="N7" s="176">
        <v>4</v>
      </c>
      <c r="O7" s="176">
        <v>4</v>
      </c>
      <c r="P7" s="176">
        <v>4</v>
      </c>
      <c r="Q7" s="176">
        <v>4</v>
      </c>
      <c r="R7" s="176">
        <v>3</v>
      </c>
      <c r="S7" s="176">
        <v>4</v>
      </c>
      <c r="T7" s="176">
        <v>4</v>
      </c>
      <c r="U7" s="176" t="s">
        <v>31</v>
      </c>
    </row>
    <row r="8" spans="1:21" x14ac:dyDescent="0.2">
      <c r="A8" s="175">
        <v>44879.800064594907</v>
      </c>
      <c r="B8" s="176" t="s">
        <v>250</v>
      </c>
      <c r="C8" s="176" t="s">
        <v>20</v>
      </c>
      <c r="D8" s="176" t="s">
        <v>24</v>
      </c>
      <c r="E8" s="176" t="s">
        <v>22</v>
      </c>
      <c r="F8" s="177" t="s">
        <v>331</v>
      </c>
      <c r="G8" s="177" t="s">
        <v>335</v>
      </c>
      <c r="H8" s="176" t="s">
        <v>29</v>
      </c>
      <c r="I8" s="176">
        <v>3</v>
      </c>
      <c r="J8" s="176">
        <v>3</v>
      </c>
      <c r="K8" s="176">
        <v>3</v>
      </c>
      <c r="L8" s="176">
        <v>3</v>
      </c>
      <c r="M8" s="176">
        <v>3</v>
      </c>
      <c r="N8" s="176">
        <v>3</v>
      </c>
      <c r="O8" s="176">
        <v>5</v>
      </c>
      <c r="P8" s="176">
        <v>3</v>
      </c>
      <c r="Q8" s="176">
        <v>3</v>
      </c>
      <c r="R8" s="176">
        <v>3</v>
      </c>
      <c r="S8" s="176">
        <v>3</v>
      </c>
      <c r="T8" s="176">
        <v>3</v>
      </c>
    </row>
    <row r="9" spans="1:21" x14ac:dyDescent="0.2">
      <c r="A9" s="175">
        <v>44879.802314814813</v>
      </c>
      <c r="B9" s="176" t="s">
        <v>255</v>
      </c>
      <c r="C9" s="176" t="s">
        <v>20</v>
      </c>
      <c r="D9" s="176" t="s">
        <v>26</v>
      </c>
      <c r="E9" s="176" t="s">
        <v>28</v>
      </c>
      <c r="F9" s="177" t="s">
        <v>111</v>
      </c>
      <c r="G9" s="176" t="s">
        <v>163</v>
      </c>
      <c r="H9" s="176" t="s">
        <v>29</v>
      </c>
      <c r="I9" s="176">
        <v>5</v>
      </c>
      <c r="J9" s="176">
        <v>5</v>
      </c>
      <c r="K9" s="176">
        <v>5</v>
      </c>
      <c r="L9" s="176">
        <v>5</v>
      </c>
      <c r="M9" s="176">
        <v>5</v>
      </c>
      <c r="N9" s="176">
        <v>5</v>
      </c>
      <c r="O9" s="176">
        <v>5</v>
      </c>
      <c r="P9" s="176">
        <v>5</v>
      </c>
      <c r="Q9" s="176">
        <v>5</v>
      </c>
      <c r="R9" s="176">
        <v>5</v>
      </c>
      <c r="S9" s="176">
        <v>5</v>
      </c>
      <c r="T9" s="176">
        <v>5</v>
      </c>
    </row>
    <row r="10" spans="1:21" x14ac:dyDescent="0.2">
      <c r="A10" s="175">
        <v>44879.807319699074</v>
      </c>
      <c r="B10" s="176" t="s">
        <v>260</v>
      </c>
      <c r="C10" s="176" t="s">
        <v>25</v>
      </c>
      <c r="D10" s="176" t="s">
        <v>26</v>
      </c>
      <c r="E10" s="176" t="s">
        <v>28</v>
      </c>
      <c r="F10" s="177" t="s">
        <v>27</v>
      </c>
      <c r="G10" s="176" t="s">
        <v>261</v>
      </c>
      <c r="H10" s="176" t="s">
        <v>29</v>
      </c>
      <c r="I10" s="176">
        <v>4</v>
      </c>
      <c r="J10" s="176">
        <v>5</v>
      </c>
      <c r="K10" s="176">
        <v>4</v>
      </c>
      <c r="L10" s="176">
        <v>5</v>
      </c>
      <c r="M10" s="176">
        <v>4</v>
      </c>
      <c r="N10" s="176">
        <v>5</v>
      </c>
      <c r="O10" s="176">
        <v>5</v>
      </c>
      <c r="P10" s="176">
        <v>5</v>
      </c>
      <c r="Q10" s="176">
        <v>5</v>
      </c>
      <c r="R10" s="176">
        <v>3</v>
      </c>
      <c r="S10" s="176">
        <v>4</v>
      </c>
      <c r="T10" s="176">
        <v>4</v>
      </c>
      <c r="U10" s="176" t="s">
        <v>31</v>
      </c>
    </row>
    <row r="11" spans="1:21" x14ac:dyDescent="0.2">
      <c r="A11" s="175">
        <v>44879.808568865745</v>
      </c>
      <c r="B11" s="176" t="s">
        <v>264</v>
      </c>
      <c r="C11" s="176" t="s">
        <v>20</v>
      </c>
      <c r="D11" s="176" t="s">
        <v>26</v>
      </c>
      <c r="E11" s="176" t="s">
        <v>28</v>
      </c>
      <c r="F11" s="177" t="s">
        <v>331</v>
      </c>
      <c r="G11" s="176" t="s">
        <v>230</v>
      </c>
      <c r="H11" s="176" t="s">
        <v>29</v>
      </c>
      <c r="I11" s="176">
        <v>5</v>
      </c>
      <c r="J11" s="176">
        <v>4</v>
      </c>
      <c r="K11" s="176">
        <v>4</v>
      </c>
      <c r="L11" s="176">
        <v>4</v>
      </c>
      <c r="M11" s="176">
        <v>5</v>
      </c>
      <c r="N11" s="176">
        <v>5</v>
      </c>
      <c r="O11" s="176">
        <v>5</v>
      </c>
      <c r="P11" s="176">
        <v>5</v>
      </c>
      <c r="Q11" s="176">
        <v>5</v>
      </c>
      <c r="R11" s="176">
        <v>3</v>
      </c>
      <c r="S11" s="176">
        <v>4</v>
      </c>
      <c r="T11" s="176">
        <v>4</v>
      </c>
    </row>
    <row r="12" spans="1:21" x14ac:dyDescent="0.2">
      <c r="A12" s="175">
        <v>44879.809887175928</v>
      </c>
      <c r="B12" s="176" t="s">
        <v>268</v>
      </c>
      <c r="C12" s="176" t="s">
        <v>20</v>
      </c>
      <c r="D12" s="176" t="s">
        <v>26</v>
      </c>
      <c r="E12" s="176" t="s">
        <v>28</v>
      </c>
      <c r="F12" s="177" t="s">
        <v>334</v>
      </c>
      <c r="G12" s="176" t="s">
        <v>270</v>
      </c>
      <c r="H12" s="176" t="s">
        <v>29</v>
      </c>
      <c r="I12" s="176">
        <v>5</v>
      </c>
      <c r="J12" s="176">
        <v>5</v>
      </c>
      <c r="K12" s="176">
        <v>5</v>
      </c>
      <c r="L12" s="176">
        <v>5</v>
      </c>
      <c r="M12" s="176">
        <v>5</v>
      </c>
      <c r="N12" s="176">
        <v>5</v>
      </c>
      <c r="O12" s="176">
        <v>5</v>
      </c>
      <c r="P12" s="176">
        <v>5</v>
      </c>
      <c r="Q12" s="176">
        <v>5</v>
      </c>
      <c r="R12" s="176">
        <v>5</v>
      </c>
      <c r="S12" s="176">
        <v>5</v>
      </c>
      <c r="T12" s="176">
        <v>5</v>
      </c>
    </row>
    <row r="13" spans="1:21" x14ac:dyDescent="0.2">
      <c r="A13" s="175">
        <v>44879.813715277778</v>
      </c>
      <c r="B13" s="176" t="s">
        <v>285</v>
      </c>
      <c r="C13" s="176" t="s">
        <v>25</v>
      </c>
      <c r="D13" s="176" t="s">
        <v>21</v>
      </c>
      <c r="E13" s="176" t="s">
        <v>22</v>
      </c>
      <c r="F13" s="177" t="s">
        <v>99</v>
      </c>
      <c r="G13" s="177" t="s">
        <v>99</v>
      </c>
      <c r="H13" s="176" t="s">
        <v>29</v>
      </c>
      <c r="I13" s="176">
        <v>5</v>
      </c>
      <c r="J13" s="176">
        <v>5</v>
      </c>
      <c r="K13" s="176">
        <v>5</v>
      </c>
      <c r="L13" s="176">
        <v>5</v>
      </c>
      <c r="M13" s="176">
        <v>5</v>
      </c>
      <c r="N13" s="176">
        <v>5</v>
      </c>
      <c r="O13" s="176">
        <v>5</v>
      </c>
      <c r="P13" s="176">
        <v>5</v>
      </c>
      <c r="Q13" s="176">
        <v>5</v>
      </c>
      <c r="R13" s="176">
        <v>3</v>
      </c>
      <c r="S13" s="176">
        <v>4</v>
      </c>
      <c r="T13" s="176">
        <v>5</v>
      </c>
      <c r="U13" s="176" t="s">
        <v>287</v>
      </c>
    </row>
    <row r="14" spans="1:21" x14ac:dyDescent="0.2">
      <c r="A14" s="175">
        <v>44879.815784710649</v>
      </c>
      <c r="B14" s="176" t="s">
        <v>290</v>
      </c>
      <c r="C14" s="176" t="s">
        <v>20</v>
      </c>
      <c r="D14" s="176" t="s">
        <v>21</v>
      </c>
      <c r="E14" s="176" t="s">
        <v>22</v>
      </c>
      <c r="F14" s="177" t="s">
        <v>331</v>
      </c>
      <c r="G14" s="176" t="s">
        <v>230</v>
      </c>
      <c r="H14" s="176" t="s">
        <v>29</v>
      </c>
      <c r="I14" s="176">
        <v>4</v>
      </c>
      <c r="J14" s="176">
        <v>4</v>
      </c>
      <c r="K14" s="176">
        <v>3</v>
      </c>
      <c r="L14" s="176">
        <v>4</v>
      </c>
      <c r="M14" s="176">
        <v>4</v>
      </c>
      <c r="N14" s="176">
        <v>4</v>
      </c>
      <c r="O14" s="176">
        <v>4</v>
      </c>
      <c r="P14" s="176">
        <v>4</v>
      </c>
      <c r="Q14" s="176">
        <v>5</v>
      </c>
      <c r="R14" s="176">
        <v>2</v>
      </c>
      <c r="S14" s="176">
        <v>3</v>
      </c>
      <c r="T14" s="176">
        <v>3</v>
      </c>
      <c r="U14" s="176" t="s">
        <v>326</v>
      </c>
    </row>
    <row r="15" spans="1:21" x14ac:dyDescent="0.2">
      <c r="A15" s="175">
        <v>44879.816793877311</v>
      </c>
      <c r="B15" s="176" t="s">
        <v>293</v>
      </c>
      <c r="C15" s="176" t="s">
        <v>20</v>
      </c>
      <c r="D15" s="176" t="s">
        <v>26</v>
      </c>
      <c r="E15" s="176" t="s">
        <v>28</v>
      </c>
      <c r="F15" s="177" t="s">
        <v>331</v>
      </c>
      <c r="G15" s="176" t="s">
        <v>230</v>
      </c>
      <c r="H15" s="176" t="s">
        <v>29</v>
      </c>
      <c r="I15" s="176">
        <v>5</v>
      </c>
      <c r="J15" s="176">
        <v>5</v>
      </c>
      <c r="K15" s="176">
        <v>5</v>
      </c>
      <c r="L15" s="176">
        <v>5</v>
      </c>
      <c r="M15" s="176">
        <v>5</v>
      </c>
      <c r="N15" s="176">
        <v>5</v>
      </c>
      <c r="O15" s="176">
        <v>5</v>
      </c>
      <c r="P15" s="176">
        <v>5</v>
      </c>
      <c r="Q15" s="176">
        <v>5</v>
      </c>
      <c r="R15" s="176">
        <v>5</v>
      </c>
      <c r="S15" s="176">
        <v>5</v>
      </c>
      <c r="T15" s="176">
        <v>5</v>
      </c>
    </row>
    <row r="16" spans="1:21" x14ac:dyDescent="0.2">
      <c r="A16" s="175">
        <v>44879.817786099535</v>
      </c>
      <c r="B16" s="176" t="s">
        <v>296</v>
      </c>
      <c r="C16" s="176" t="s">
        <v>25</v>
      </c>
      <c r="D16" s="176" t="s">
        <v>21</v>
      </c>
      <c r="E16" s="176" t="s">
        <v>22</v>
      </c>
      <c r="F16" s="177" t="s">
        <v>27</v>
      </c>
      <c r="G16" s="176" t="s">
        <v>101</v>
      </c>
      <c r="H16" s="176" t="s">
        <v>29</v>
      </c>
      <c r="I16" s="176">
        <v>5</v>
      </c>
      <c r="J16" s="176">
        <v>5</v>
      </c>
      <c r="K16" s="176">
        <v>5</v>
      </c>
      <c r="L16" s="176">
        <v>5</v>
      </c>
      <c r="M16" s="176">
        <v>5</v>
      </c>
      <c r="N16" s="176">
        <v>5</v>
      </c>
      <c r="O16" s="176">
        <v>5</v>
      </c>
      <c r="P16" s="176">
        <v>5</v>
      </c>
      <c r="Q16" s="176">
        <v>5</v>
      </c>
      <c r="R16" s="176">
        <v>3</v>
      </c>
      <c r="S16" s="176">
        <v>4</v>
      </c>
      <c r="T16" s="176">
        <v>5</v>
      </c>
    </row>
    <row r="17" spans="1:20" ht="23.25" x14ac:dyDescent="0.2">
      <c r="I17" s="1">
        <f>AVERAGE(I2:I16)</f>
        <v>4.5999999999999996</v>
      </c>
      <c r="J17" s="1">
        <f t="shared" ref="J17:T17" si="0">AVERAGE(J2:J16)</f>
        <v>4.5999999999999996</v>
      </c>
      <c r="K17" s="1">
        <f t="shared" si="0"/>
        <v>4.5333333333333332</v>
      </c>
      <c r="L17" s="1">
        <f t="shared" si="0"/>
        <v>4.666666666666667</v>
      </c>
      <c r="M17" s="1">
        <f t="shared" si="0"/>
        <v>4.5999999999999996</v>
      </c>
      <c r="N17" s="1">
        <f t="shared" si="0"/>
        <v>4.666666666666667</v>
      </c>
      <c r="O17" s="1">
        <f t="shared" si="0"/>
        <v>4.8666666666666663</v>
      </c>
      <c r="P17" s="1">
        <f t="shared" si="0"/>
        <v>4.7333333333333334</v>
      </c>
      <c r="Q17" s="1">
        <f t="shared" si="0"/>
        <v>4.8</v>
      </c>
      <c r="R17" s="1">
        <f t="shared" si="0"/>
        <v>3.5333333333333332</v>
      </c>
      <c r="S17" s="1">
        <f t="shared" si="0"/>
        <v>4.2666666666666666</v>
      </c>
      <c r="T17" s="1">
        <f t="shared" si="0"/>
        <v>4.4000000000000004</v>
      </c>
    </row>
    <row r="18" spans="1:20" ht="23.25" x14ac:dyDescent="0.2">
      <c r="I18" s="2">
        <f>STDEV(I2:I17)</f>
        <v>0.61101009266077988</v>
      </c>
      <c r="J18" s="2">
        <f t="shared" ref="J18:T18" si="1">STDEV(J2:J17)</f>
        <v>0.61101009266077988</v>
      </c>
      <c r="K18" s="2">
        <f t="shared" si="1"/>
        <v>0.71802197428460124</v>
      </c>
      <c r="L18" s="2">
        <f t="shared" si="1"/>
        <v>0.59628479399993972</v>
      </c>
      <c r="M18" s="2">
        <f t="shared" si="1"/>
        <v>0.61101009266077988</v>
      </c>
      <c r="N18" s="2">
        <f t="shared" si="1"/>
        <v>0.59628479399993972</v>
      </c>
      <c r="O18" s="2">
        <f t="shared" si="1"/>
        <v>0.33993463423951903</v>
      </c>
      <c r="P18" s="2">
        <f t="shared" si="1"/>
        <v>0.57348835113617536</v>
      </c>
      <c r="Q18" s="2">
        <f t="shared" si="1"/>
        <v>0.54160256030906617</v>
      </c>
      <c r="R18" s="2">
        <f t="shared" si="1"/>
        <v>1.0873004286866732</v>
      </c>
      <c r="S18" s="2">
        <f t="shared" si="1"/>
        <v>0.67986926847903817</v>
      </c>
      <c r="T18" s="2">
        <f t="shared" si="1"/>
        <v>0.71180521680208586</v>
      </c>
    </row>
    <row r="19" spans="1:20" ht="23.25" x14ac:dyDescent="0.2">
      <c r="I19" s="3">
        <f>AVERAGE(I2:I18)</f>
        <v>4.3653535348623986</v>
      </c>
      <c r="J19" s="3">
        <f t="shared" ref="J19:T19" si="2">AVERAGE(J2:J18)</f>
        <v>4.3653535348623986</v>
      </c>
      <c r="K19" s="3">
        <f t="shared" si="2"/>
        <v>4.3089032533892899</v>
      </c>
      <c r="L19" s="3">
        <f t="shared" si="2"/>
        <v>4.4272324388627418</v>
      </c>
      <c r="M19" s="3">
        <f t="shared" si="2"/>
        <v>4.3653535348623986</v>
      </c>
      <c r="N19" s="3">
        <f t="shared" si="2"/>
        <v>4.4272324388627418</v>
      </c>
      <c r="O19" s="3">
        <f t="shared" si="2"/>
        <v>4.6003883118180102</v>
      </c>
      <c r="P19" s="3">
        <f t="shared" si="2"/>
        <v>4.4886365696746768</v>
      </c>
      <c r="Q19" s="3">
        <f t="shared" si="2"/>
        <v>4.5495060329593571</v>
      </c>
      <c r="R19" s="3">
        <f t="shared" si="2"/>
        <v>3.3894490448247061</v>
      </c>
      <c r="S19" s="3">
        <f t="shared" si="2"/>
        <v>4.0556785844203356</v>
      </c>
      <c r="T19" s="3">
        <f t="shared" si="2"/>
        <v>4.1830473656942413</v>
      </c>
    </row>
    <row r="20" spans="1:20" ht="24" x14ac:dyDescent="0.55000000000000004">
      <c r="A20" s="101" t="s">
        <v>93</v>
      </c>
      <c r="D20" s="101" t="s">
        <v>94</v>
      </c>
      <c r="E20" s="137"/>
      <c r="F20" s="137"/>
      <c r="G20" s="101" t="s">
        <v>95</v>
      </c>
      <c r="H20" s="137"/>
      <c r="I20" s="4">
        <f>STDEV(I2:I16)</f>
        <v>0.6324555320336771</v>
      </c>
      <c r="J20" s="4">
        <f t="shared" ref="J20:T20" si="3">STDEV(J2:J16)</f>
        <v>0.6324555320336771</v>
      </c>
      <c r="K20" s="4">
        <f t="shared" si="3"/>
        <v>0.74322335295720721</v>
      </c>
      <c r="L20" s="4">
        <f t="shared" si="3"/>
        <v>0.61721339984836654</v>
      </c>
      <c r="M20" s="4">
        <f t="shared" si="3"/>
        <v>0.6324555320336771</v>
      </c>
      <c r="N20" s="4">
        <f t="shared" si="3"/>
        <v>0.61721339984836654</v>
      </c>
      <c r="O20" s="4">
        <f t="shared" si="3"/>
        <v>0.35186577527449842</v>
      </c>
      <c r="P20" s="4">
        <f t="shared" si="3"/>
        <v>0.59361683970466395</v>
      </c>
      <c r="Q20" s="4">
        <f t="shared" si="3"/>
        <v>0.56061191058138671</v>
      </c>
      <c r="R20" s="4">
        <f t="shared" si="3"/>
        <v>1.1254628677422751</v>
      </c>
      <c r="S20" s="4">
        <f t="shared" si="3"/>
        <v>0.70373155054899705</v>
      </c>
      <c r="T20" s="4">
        <f t="shared" si="3"/>
        <v>0.73678839761300829</v>
      </c>
    </row>
    <row r="21" spans="1:20" ht="24" x14ac:dyDescent="0.55000000000000004">
      <c r="A21" s="121" t="s">
        <v>25</v>
      </c>
      <c r="B21" s="122">
        <f>COUNTIF(C1:C16,"หญิง")</f>
        <v>4</v>
      </c>
      <c r="D21" s="121" t="s">
        <v>28</v>
      </c>
      <c r="E21" s="122">
        <f>COUNTIF(E1:E16,"ปริญญาโท")</f>
        <v>9</v>
      </c>
      <c r="F21" s="5"/>
      <c r="G21" s="124" t="s">
        <v>110</v>
      </c>
      <c r="H21" s="125">
        <f>COUNTIF(G1:G16,"ภาษาไทย")</f>
        <v>2</v>
      </c>
    </row>
    <row r="22" spans="1:20" ht="24" x14ac:dyDescent="0.55000000000000004">
      <c r="A22" s="121" t="s">
        <v>20</v>
      </c>
      <c r="B22" s="122">
        <f>COUNTIF(C1:C16,"ชาย")</f>
        <v>11</v>
      </c>
      <c r="D22" s="121" t="s">
        <v>22</v>
      </c>
      <c r="E22" s="122">
        <f>COUNTIF(E1:E16,"ปริญญาเอก")</f>
        <v>6</v>
      </c>
      <c r="F22" s="5"/>
      <c r="G22" s="124" t="s">
        <v>116</v>
      </c>
      <c r="H22" s="125">
        <f>COUNTIF(G2:G17,"บริหารธุรกิจ")</f>
        <v>1</v>
      </c>
    </row>
    <row r="23" spans="1:20" ht="24" x14ac:dyDescent="0.55000000000000004">
      <c r="B23" s="120">
        <f>SUBTOTAL(9,B21:B22)</f>
        <v>15</v>
      </c>
      <c r="D23" s="5"/>
      <c r="E23" s="138">
        <f>SUBTOTAL(9,E20:E22)</f>
        <v>15</v>
      </c>
      <c r="F23" s="5"/>
      <c r="G23" s="124" t="s">
        <v>230</v>
      </c>
      <c r="H23" s="125">
        <f>COUNTIF(G3:G18,"วิศวกรรมเครื่องกล")</f>
        <v>3</v>
      </c>
    </row>
    <row r="24" spans="1:20" ht="24" x14ac:dyDescent="0.55000000000000004">
      <c r="A24" s="121" t="s">
        <v>26</v>
      </c>
      <c r="B24" s="122">
        <f>COUNTIF(D1:D16,"20-30 ปี")</f>
        <v>9</v>
      </c>
      <c r="D24" s="139" t="s">
        <v>92</v>
      </c>
      <c r="E24" s="5"/>
      <c r="F24" s="5"/>
      <c r="G24" s="124" t="s">
        <v>236</v>
      </c>
      <c r="H24" s="125">
        <f>COUNTIF(G2:G19,"พัฒนศึกษา")</f>
        <v>1</v>
      </c>
    </row>
    <row r="25" spans="1:20" ht="24" x14ac:dyDescent="0.55000000000000004">
      <c r="A25" s="121" t="s">
        <v>24</v>
      </c>
      <c r="B25" s="122">
        <f>COUNTIF(D1:D16,"31-40 ปี")</f>
        <v>2</v>
      </c>
      <c r="D25" s="123" t="s">
        <v>284</v>
      </c>
      <c r="E25" s="122">
        <f>COUNTIF(F1:F16,"พยาบาลศาสตร์")</f>
        <v>1</v>
      </c>
      <c r="F25" s="5"/>
      <c r="G25" s="124" t="s">
        <v>241</v>
      </c>
      <c r="H25" s="125">
        <f>COUNTIF(G2:G20,"การพยาบาลผู้ใหญ่และผู้สูงอายุ")</f>
        <v>1</v>
      </c>
    </row>
    <row r="26" spans="1:20" ht="24" x14ac:dyDescent="0.55000000000000004">
      <c r="A26" s="121" t="s">
        <v>21</v>
      </c>
      <c r="B26" s="122">
        <f>COUNTIF(D1:D17,"41-50 ปี")</f>
        <v>3</v>
      </c>
      <c r="D26" s="123" t="s">
        <v>331</v>
      </c>
      <c r="E26" s="122">
        <f>COUNTIF(F2:F17,"วิศวกรรมศาสตร์")</f>
        <v>5</v>
      </c>
      <c r="F26" s="5"/>
      <c r="G26" s="124" t="s">
        <v>335</v>
      </c>
      <c r="H26" s="125">
        <f>COUNTIF(G2:G21,"วิศวกรรมชีวการแพทย์")</f>
        <v>1</v>
      </c>
    </row>
    <row r="27" spans="1:20" ht="24" x14ac:dyDescent="0.55000000000000004">
      <c r="A27" s="121" t="s">
        <v>32</v>
      </c>
      <c r="B27" s="122">
        <f>COUNTIF(D2:D18,"51 ปีขึ้นไป")</f>
        <v>1</v>
      </c>
      <c r="D27" s="123" t="s">
        <v>111</v>
      </c>
      <c r="E27" s="122">
        <f>COUNTIF(F2:F18,"มนุษยศาสตร์")</f>
        <v>2</v>
      </c>
      <c r="F27" s="5"/>
      <c r="G27" s="124" t="s">
        <v>163</v>
      </c>
      <c r="H27" s="125">
        <f>COUNTIF(G2:G22,"ดุริยางคศิลป์")</f>
        <v>1</v>
      </c>
    </row>
    <row r="28" spans="1:20" ht="24" x14ac:dyDescent="0.55000000000000004">
      <c r="B28" s="120">
        <f>SUM(B24:B27)</f>
        <v>15</v>
      </c>
      <c r="D28" s="123" t="s">
        <v>27</v>
      </c>
      <c r="E28" s="122">
        <f>COUNTIF(F2:F19,"ศึกษาศาสตร์")</f>
        <v>4</v>
      </c>
      <c r="F28" s="5"/>
      <c r="G28" s="124" t="s">
        <v>261</v>
      </c>
      <c r="H28" s="125">
        <f>COUNTIF(G2:G23,"คณิตศาสตร์")</f>
        <v>1</v>
      </c>
    </row>
    <row r="29" spans="1:20" ht="24" x14ac:dyDescent="0.55000000000000004">
      <c r="D29" s="123" t="s">
        <v>99</v>
      </c>
      <c r="E29" s="122">
        <f>COUNTIF(F2:F22,"สาธารณสุขศาสตร์")</f>
        <v>1</v>
      </c>
      <c r="F29" s="5"/>
      <c r="G29" s="124" t="s">
        <v>101</v>
      </c>
      <c r="H29" s="125">
        <f>COUNTIF(G2:G29,"เทคโนโลยีและสื่อสารการศึกษา")</f>
        <v>2</v>
      </c>
    </row>
    <row r="30" spans="1:20" ht="24" x14ac:dyDescent="0.55000000000000004">
      <c r="D30" s="123" t="s">
        <v>327</v>
      </c>
      <c r="E30" s="122">
        <f>COUNTIF(F2:F21,"บริหารธุรกิจ เศรษฐกิจและการสื่อสาร")</f>
        <v>1</v>
      </c>
      <c r="F30" s="5"/>
      <c r="G30" s="124" t="s">
        <v>270</v>
      </c>
      <c r="H30" s="125">
        <f>COUNTIF(G2:G25,"รัฐศาสตร์")</f>
        <v>1</v>
      </c>
    </row>
    <row r="31" spans="1:20" ht="24" x14ac:dyDescent="0.55000000000000004">
      <c r="D31" s="180" t="s">
        <v>334</v>
      </c>
      <c r="E31" s="122">
        <f>COUNTIF(F3:F22,"บริหารธุรกิจ เศรษฐกิจและการสื่อสาร")</f>
        <v>1</v>
      </c>
      <c r="F31" s="5"/>
      <c r="G31" s="124" t="s">
        <v>99</v>
      </c>
      <c r="H31" s="125">
        <f>COUNTIF(G2:G26,"สาธารณสุขศาสตร์")</f>
        <v>1</v>
      </c>
    </row>
    <row r="32" spans="1:20" ht="24" x14ac:dyDescent="0.55000000000000004">
      <c r="E32" s="181">
        <f>SUM(E25:E31)</f>
        <v>15</v>
      </c>
      <c r="F32" s="5"/>
      <c r="G32" s="5"/>
      <c r="H32" s="178">
        <f>SUM(H21:H31)</f>
        <v>15</v>
      </c>
    </row>
    <row r="33" spans="6:8" ht="24" x14ac:dyDescent="0.55000000000000004">
      <c r="F33" s="5"/>
      <c r="G33" s="5"/>
      <c r="H33" s="5"/>
    </row>
    <row r="34" spans="6:8" ht="24" x14ac:dyDescent="0.55000000000000004">
      <c r="F34" s="5"/>
    </row>
    <row r="35" spans="6:8" ht="24" x14ac:dyDescent="0.55000000000000004">
      <c r="F35" s="5"/>
    </row>
    <row r="36" spans="6:8" ht="24" x14ac:dyDescent="0.55000000000000004">
      <c r="F36" s="5"/>
    </row>
    <row r="37" spans="6:8" ht="24" x14ac:dyDescent="0.55000000000000004">
      <c r="F37" s="5"/>
      <c r="H37" s="5"/>
    </row>
    <row r="38" spans="6:8" ht="24" x14ac:dyDescent="0.55000000000000004">
      <c r="F38" s="5"/>
      <c r="H38" s="5"/>
    </row>
    <row r="39" spans="6:8" ht="24" x14ac:dyDescent="0.55000000000000004">
      <c r="F39" s="5"/>
      <c r="H39" s="5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542"/>
  <sheetViews>
    <sheetView tabSelected="1" topLeftCell="A425" zoomScale="106" zoomScaleNormal="106" workbookViewId="0">
      <selection activeCell="E431" sqref="E431"/>
    </sheetView>
  </sheetViews>
  <sheetFormatPr defaultColWidth="9.140625" defaultRowHeight="21.75" x14ac:dyDescent="0.5"/>
  <cols>
    <col min="1" max="1" width="74.7109375" style="99" customWidth="1"/>
    <col min="2" max="2" width="7.140625" style="100" bestFit="1" customWidth="1"/>
    <col min="3" max="3" width="8.28515625" style="100" customWidth="1"/>
    <col min="4" max="4" width="8.5703125" style="62" customWidth="1"/>
    <col min="5" max="5" width="7.140625" style="62" customWidth="1"/>
    <col min="6" max="6" width="11.42578125" style="62" bestFit="1" customWidth="1"/>
    <col min="7" max="16384" width="9.140625" style="62"/>
  </cols>
  <sheetData>
    <row r="1" spans="1:5" s="14" customFormat="1" ht="30.75" x14ac:dyDescent="0.7">
      <c r="A1" s="209" t="s">
        <v>37</v>
      </c>
      <c r="B1" s="209"/>
      <c r="C1" s="209"/>
      <c r="D1" s="209"/>
    </row>
    <row r="2" spans="1:5" s="14" customFormat="1" ht="27.75" x14ac:dyDescent="0.65">
      <c r="A2" s="210" t="s">
        <v>336</v>
      </c>
      <c r="B2" s="210"/>
      <c r="C2" s="210"/>
      <c r="D2" s="210"/>
    </row>
    <row r="3" spans="1:5" s="14" customFormat="1" x14ac:dyDescent="0.5">
      <c r="A3" s="15"/>
      <c r="B3" s="16"/>
      <c r="C3" s="16"/>
    </row>
    <row r="4" spans="1:5" s="7" customFormat="1" ht="24" x14ac:dyDescent="0.55000000000000004">
      <c r="A4" s="6" t="s">
        <v>38</v>
      </c>
      <c r="B4" s="10"/>
      <c r="C4" s="10"/>
    </row>
    <row r="5" spans="1:5" s="7" customFormat="1" ht="24" x14ac:dyDescent="0.55000000000000004">
      <c r="A5" s="6" t="s">
        <v>442</v>
      </c>
      <c r="B5" s="10"/>
      <c r="C5" s="10"/>
    </row>
    <row r="6" spans="1:5" s="7" customFormat="1" ht="24" x14ac:dyDescent="0.55000000000000004">
      <c r="A6" s="136" t="s">
        <v>338</v>
      </c>
      <c r="B6" s="5"/>
      <c r="C6" s="5"/>
      <c r="E6" s="5"/>
    </row>
    <row r="7" spans="1:5" s="7" customFormat="1" ht="24" x14ac:dyDescent="0.55000000000000004">
      <c r="A7" s="136" t="s">
        <v>339</v>
      </c>
      <c r="B7" s="5"/>
      <c r="C7" s="5"/>
      <c r="E7" s="5"/>
    </row>
    <row r="8" spans="1:5" s="7" customFormat="1" ht="24" x14ac:dyDescent="0.55000000000000004">
      <c r="A8" s="6" t="s">
        <v>340</v>
      </c>
      <c r="B8" s="5"/>
      <c r="C8" s="5"/>
      <c r="E8" s="5"/>
    </row>
    <row r="9" spans="1:5" s="7" customFormat="1" ht="24" x14ac:dyDescent="0.55000000000000004">
      <c r="A9" s="6" t="s">
        <v>341</v>
      </c>
      <c r="B9" s="5"/>
      <c r="C9" s="5"/>
      <c r="E9" s="5"/>
    </row>
    <row r="10" spans="1:5" s="7" customFormat="1" ht="24" x14ac:dyDescent="0.55000000000000004">
      <c r="A10" s="6"/>
      <c r="B10" s="10"/>
      <c r="C10" s="10"/>
    </row>
    <row r="11" spans="1:5" s="7" customFormat="1" ht="21.75" customHeight="1" x14ac:dyDescent="0.55000000000000004">
      <c r="A11" s="17" t="s">
        <v>39</v>
      </c>
      <c r="B11" s="10"/>
      <c r="C11" s="10"/>
    </row>
    <row r="12" spans="1:5" s="7" customFormat="1" ht="21.75" customHeight="1" x14ac:dyDescent="0.55000000000000004">
      <c r="A12" s="18" t="s">
        <v>40</v>
      </c>
      <c r="B12" s="10"/>
      <c r="C12" s="10"/>
    </row>
    <row r="13" spans="1:5" s="7" customFormat="1" ht="21.75" customHeight="1" x14ac:dyDescent="0.55000000000000004">
      <c r="A13" s="18" t="s">
        <v>41</v>
      </c>
      <c r="B13" s="10"/>
      <c r="C13" s="10"/>
    </row>
    <row r="14" spans="1:5" s="7" customFormat="1" ht="24" x14ac:dyDescent="0.55000000000000004">
      <c r="A14" s="129" t="s">
        <v>42</v>
      </c>
      <c r="B14" s="20" t="s">
        <v>43</v>
      </c>
      <c r="C14" s="130" t="s">
        <v>44</v>
      </c>
    </row>
    <row r="15" spans="1:5" s="7" customFormat="1" ht="24" x14ac:dyDescent="0.55000000000000004">
      <c r="A15" s="21" t="s">
        <v>45</v>
      </c>
      <c r="B15" s="22"/>
      <c r="C15" s="23"/>
    </row>
    <row r="16" spans="1:5" s="7" customFormat="1" ht="24" x14ac:dyDescent="0.55000000000000004">
      <c r="A16" s="24" t="s">
        <v>47</v>
      </c>
      <c r="B16" s="25">
        <v>15</v>
      </c>
      <c r="C16" s="26">
        <f>B16*100/99</f>
        <v>15.151515151515152</v>
      </c>
    </row>
    <row r="17" spans="1:3" s="7" customFormat="1" ht="24" x14ac:dyDescent="0.55000000000000004">
      <c r="A17" s="27" t="s">
        <v>46</v>
      </c>
      <c r="B17" s="28">
        <v>4</v>
      </c>
      <c r="C17" s="29">
        <f>B17*100/99</f>
        <v>4.0404040404040407</v>
      </c>
    </row>
    <row r="18" spans="1:3" s="7" customFormat="1" ht="24" x14ac:dyDescent="0.55000000000000004">
      <c r="A18" s="24" t="s">
        <v>347</v>
      </c>
      <c r="B18" s="25"/>
      <c r="C18" s="26"/>
    </row>
    <row r="19" spans="1:3" s="7" customFormat="1" ht="24" x14ac:dyDescent="0.55000000000000004">
      <c r="A19" s="24" t="s">
        <v>47</v>
      </c>
      <c r="B19" s="25">
        <v>1</v>
      </c>
      <c r="C19" s="26">
        <f>B19*100/99</f>
        <v>1.0101010101010102</v>
      </c>
    </row>
    <row r="20" spans="1:3" s="7" customFormat="1" ht="24" x14ac:dyDescent="0.55000000000000004">
      <c r="A20" s="21" t="s">
        <v>205</v>
      </c>
      <c r="B20" s="22"/>
      <c r="C20" s="23"/>
    </row>
    <row r="21" spans="1:3" s="7" customFormat="1" ht="24" x14ac:dyDescent="0.55000000000000004">
      <c r="A21" s="24" t="s">
        <v>47</v>
      </c>
      <c r="B21" s="25">
        <v>34</v>
      </c>
      <c r="C21" s="26">
        <f>B21*100/99</f>
        <v>34.343434343434346</v>
      </c>
    </row>
    <row r="22" spans="1:3" s="7" customFormat="1" ht="24" x14ac:dyDescent="0.55000000000000004">
      <c r="A22" s="27" t="s">
        <v>46</v>
      </c>
      <c r="B22" s="28">
        <v>30</v>
      </c>
      <c r="C22" s="26">
        <f>B22*100/99</f>
        <v>30.303030303030305</v>
      </c>
    </row>
    <row r="23" spans="1:3" s="7" customFormat="1" ht="24" x14ac:dyDescent="0.55000000000000004">
      <c r="A23" s="24" t="s">
        <v>48</v>
      </c>
      <c r="B23" s="25"/>
      <c r="C23" s="23"/>
    </row>
    <row r="24" spans="1:3" s="7" customFormat="1" ht="24" x14ac:dyDescent="0.55000000000000004">
      <c r="A24" s="24" t="s">
        <v>47</v>
      </c>
      <c r="B24" s="25">
        <v>4</v>
      </c>
      <c r="C24" s="26">
        <f>B24*100/99</f>
        <v>4.0404040404040407</v>
      </c>
    </row>
    <row r="25" spans="1:3" s="7" customFormat="1" ht="24" x14ac:dyDescent="0.55000000000000004">
      <c r="A25" s="24" t="s">
        <v>46</v>
      </c>
      <c r="B25" s="25">
        <v>11</v>
      </c>
      <c r="C25" s="29">
        <f>B25*100/99</f>
        <v>11.111111111111111</v>
      </c>
    </row>
    <row r="26" spans="1:3" s="7" customFormat="1" ht="24.75" thickBot="1" x14ac:dyDescent="0.6">
      <c r="A26" s="131" t="s">
        <v>49</v>
      </c>
      <c r="B26" s="132">
        <f>SUM(B16:B25)</f>
        <v>99</v>
      </c>
      <c r="C26" s="126">
        <f>B26*100/99</f>
        <v>100</v>
      </c>
    </row>
    <row r="27" spans="1:3" s="7" customFormat="1" ht="19.5" customHeight="1" thickTop="1" x14ac:dyDescent="0.55000000000000004">
      <c r="A27" s="34"/>
      <c r="B27" s="35"/>
      <c r="C27" s="36"/>
    </row>
    <row r="28" spans="1:3" s="7" customFormat="1" ht="24" x14ac:dyDescent="0.55000000000000004">
      <c r="A28" s="6" t="s">
        <v>346</v>
      </c>
      <c r="B28" s="10"/>
      <c r="C28" s="10"/>
    </row>
    <row r="29" spans="1:3" s="7" customFormat="1" ht="24" x14ac:dyDescent="0.55000000000000004">
      <c r="A29" s="6" t="s">
        <v>348</v>
      </c>
      <c r="B29" s="10"/>
      <c r="C29" s="10"/>
    </row>
    <row r="30" spans="1:3" s="7" customFormat="1" ht="24" x14ac:dyDescent="0.55000000000000004">
      <c r="A30" s="6" t="s">
        <v>349</v>
      </c>
      <c r="B30" s="10"/>
      <c r="C30" s="10"/>
    </row>
    <row r="31" spans="1:3" s="7" customFormat="1" ht="24" x14ac:dyDescent="0.55000000000000004">
      <c r="A31" s="6"/>
      <c r="B31" s="10"/>
      <c r="C31" s="10"/>
    </row>
    <row r="32" spans="1:3" s="114" customFormat="1" ht="21" customHeight="1" x14ac:dyDescent="0.2">
      <c r="A32" s="17" t="s">
        <v>50</v>
      </c>
      <c r="B32" s="145"/>
      <c r="C32" s="145"/>
    </row>
    <row r="33" spans="1:4" s="114" customFormat="1" ht="18.75" customHeight="1" x14ac:dyDescent="0.2">
      <c r="A33" s="144" t="s">
        <v>42</v>
      </c>
      <c r="B33" s="143" t="s">
        <v>43</v>
      </c>
      <c r="C33" s="143" t="s">
        <v>44</v>
      </c>
    </row>
    <row r="34" spans="1:4" s="7" customFormat="1" ht="24" x14ac:dyDescent="0.55000000000000004">
      <c r="A34" s="21" t="s">
        <v>45</v>
      </c>
      <c r="B34" s="30"/>
      <c r="C34" s="30"/>
    </row>
    <row r="35" spans="1:4" s="7" customFormat="1" ht="24" x14ac:dyDescent="0.55000000000000004">
      <c r="A35" s="24" t="s">
        <v>51</v>
      </c>
      <c r="B35" s="25">
        <v>12</v>
      </c>
      <c r="C35" s="26">
        <f>B35*100/99</f>
        <v>12.121212121212121</v>
      </c>
      <c r="D35" s="40"/>
    </row>
    <row r="36" spans="1:4" s="7" customFormat="1" ht="24" x14ac:dyDescent="0.55000000000000004">
      <c r="A36" s="24" t="s">
        <v>52</v>
      </c>
      <c r="B36" s="25">
        <v>4</v>
      </c>
      <c r="C36" s="26">
        <f t="shared" ref="C36:C37" si="0">B36*100/99</f>
        <v>4.0404040404040407</v>
      </c>
      <c r="D36" s="40"/>
    </row>
    <row r="37" spans="1:4" s="7" customFormat="1" ht="24" x14ac:dyDescent="0.55000000000000004">
      <c r="A37" s="27" t="s">
        <v>53</v>
      </c>
      <c r="B37" s="28">
        <v>3</v>
      </c>
      <c r="C37" s="29">
        <f t="shared" si="0"/>
        <v>3.0303030303030303</v>
      </c>
      <c r="D37" s="40"/>
    </row>
    <row r="38" spans="1:4" s="7" customFormat="1" ht="24" x14ac:dyDescent="0.55000000000000004">
      <c r="A38" s="24" t="s">
        <v>347</v>
      </c>
      <c r="B38" s="25"/>
      <c r="C38" s="26"/>
      <c r="D38" s="40"/>
    </row>
    <row r="39" spans="1:4" s="7" customFormat="1" ht="24" x14ac:dyDescent="0.55000000000000004">
      <c r="A39" s="24" t="s">
        <v>51</v>
      </c>
      <c r="B39" s="25">
        <v>1</v>
      </c>
      <c r="C39" s="26">
        <f>B39*100/99</f>
        <v>1.0101010101010102</v>
      </c>
      <c r="D39" s="40"/>
    </row>
    <row r="40" spans="1:4" s="7" customFormat="1" ht="24" x14ac:dyDescent="0.55000000000000004">
      <c r="A40" s="21" t="s">
        <v>206</v>
      </c>
      <c r="B40" s="30"/>
      <c r="C40" s="30"/>
    </row>
    <row r="41" spans="1:4" s="7" customFormat="1" ht="24" x14ac:dyDescent="0.55000000000000004">
      <c r="A41" s="24" t="s">
        <v>51</v>
      </c>
      <c r="B41" s="25">
        <v>31</v>
      </c>
      <c r="C41" s="26">
        <f>B41*100/99</f>
        <v>31.313131313131311</v>
      </c>
      <c r="D41" s="40"/>
    </row>
    <row r="42" spans="1:4" s="7" customFormat="1" ht="24" x14ac:dyDescent="0.55000000000000004">
      <c r="A42" s="24" t="s">
        <v>52</v>
      </c>
      <c r="B42" s="25">
        <v>24</v>
      </c>
      <c r="C42" s="26">
        <f t="shared" ref="C42:C44" si="1">B42*100/99</f>
        <v>24.242424242424242</v>
      </c>
      <c r="D42" s="40"/>
    </row>
    <row r="43" spans="1:4" s="7" customFormat="1" ht="24" x14ac:dyDescent="0.55000000000000004">
      <c r="A43" s="24" t="s">
        <v>53</v>
      </c>
      <c r="B43" s="25">
        <v>8</v>
      </c>
      <c r="C43" s="26">
        <f t="shared" si="1"/>
        <v>8.0808080808080813</v>
      </c>
      <c r="D43" s="40"/>
    </row>
    <row r="44" spans="1:4" s="7" customFormat="1" ht="24" x14ac:dyDescent="0.55000000000000004">
      <c r="A44" s="27" t="s">
        <v>181</v>
      </c>
      <c r="B44" s="28">
        <v>1</v>
      </c>
      <c r="C44" s="29">
        <f t="shared" si="1"/>
        <v>1.0101010101010102</v>
      </c>
      <c r="D44" s="40"/>
    </row>
    <row r="45" spans="1:4" s="7" customFormat="1" ht="24" x14ac:dyDescent="0.55000000000000004">
      <c r="A45" s="24" t="s">
        <v>48</v>
      </c>
      <c r="B45" s="31"/>
      <c r="C45" s="26"/>
    </row>
    <row r="46" spans="1:4" s="7" customFormat="1" ht="24" x14ac:dyDescent="0.55000000000000004">
      <c r="A46" s="24" t="s">
        <v>51</v>
      </c>
      <c r="B46" s="25">
        <v>9</v>
      </c>
      <c r="C46" s="26">
        <f>B46*100/99</f>
        <v>9.0909090909090917</v>
      </c>
      <c r="D46" s="40"/>
    </row>
    <row r="47" spans="1:4" s="7" customFormat="1" ht="24" x14ac:dyDescent="0.55000000000000004">
      <c r="A47" s="24" t="s">
        <v>52</v>
      </c>
      <c r="B47" s="25">
        <v>2</v>
      </c>
      <c r="C47" s="26">
        <f t="shared" ref="C47:C48" si="2">B47*100/99</f>
        <v>2.0202020202020203</v>
      </c>
      <c r="D47" s="40"/>
    </row>
    <row r="48" spans="1:4" s="7" customFormat="1" ht="24" x14ac:dyDescent="0.55000000000000004">
      <c r="A48" s="24" t="s">
        <v>53</v>
      </c>
      <c r="B48" s="25">
        <v>3</v>
      </c>
      <c r="C48" s="26">
        <f t="shared" si="2"/>
        <v>3.0303030303030303</v>
      </c>
      <c r="D48" s="40"/>
    </row>
    <row r="49" spans="1:4" s="7" customFormat="1" ht="24" x14ac:dyDescent="0.55000000000000004">
      <c r="A49" s="27" t="s">
        <v>181</v>
      </c>
      <c r="B49" s="28">
        <v>1</v>
      </c>
      <c r="C49" s="26">
        <f>B49*100/99</f>
        <v>1.0101010101010102</v>
      </c>
      <c r="D49" s="40"/>
    </row>
    <row r="50" spans="1:4" s="7" customFormat="1" ht="24.75" thickBot="1" x14ac:dyDescent="0.6">
      <c r="A50" s="155" t="s">
        <v>49</v>
      </c>
      <c r="B50" s="156">
        <f>SUM(B34:B49)</f>
        <v>99</v>
      </c>
      <c r="C50" s="157">
        <f>B50*100/99</f>
        <v>100</v>
      </c>
      <c r="D50" s="39"/>
    </row>
    <row r="51" spans="1:4" s="7" customFormat="1" ht="24.75" thickTop="1" x14ac:dyDescent="0.55000000000000004">
      <c r="A51" s="34"/>
      <c r="B51" s="35"/>
      <c r="C51" s="36"/>
      <c r="D51" s="40"/>
    </row>
    <row r="52" spans="1:4" s="7" customFormat="1" ht="24" x14ac:dyDescent="0.55000000000000004">
      <c r="A52" s="6" t="s">
        <v>350</v>
      </c>
      <c r="B52" s="10"/>
      <c r="C52" s="10"/>
    </row>
    <row r="53" spans="1:4" s="7" customFormat="1" ht="24" x14ac:dyDescent="0.55000000000000004">
      <c r="A53" s="6" t="s">
        <v>351</v>
      </c>
      <c r="B53" s="10"/>
      <c r="C53" s="10"/>
    </row>
    <row r="54" spans="1:4" s="7" customFormat="1" ht="24" x14ac:dyDescent="0.55000000000000004">
      <c r="A54" s="6" t="s">
        <v>352</v>
      </c>
      <c r="B54" s="10"/>
      <c r="C54" s="10"/>
    </row>
    <row r="55" spans="1:4" s="7" customFormat="1" ht="24" x14ac:dyDescent="0.55000000000000004">
      <c r="A55" s="6" t="s">
        <v>353</v>
      </c>
      <c r="B55" s="10"/>
      <c r="C55" s="10"/>
    </row>
    <row r="56" spans="1:4" s="7" customFormat="1" ht="24" x14ac:dyDescent="0.55000000000000004">
      <c r="A56" s="6" t="s">
        <v>354</v>
      </c>
      <c r="B56" s="10"/>
      <c r="C56" s="10"/>
    </row>
    <row r="57" spans="1:4" s="7" customFormat="1" ht="24" x14ac:dyDescent="0.55000000000000004">
      <c r="A57" s="6"/>
      <c r="B57" s="10"/>
      <c r="C57" s="10"/>
    </row>
    <row r="58" spans="1:4" s="7" customFormat="1" ht="24" x14ac:dyDescent="0.55000000000000004">
      <c r="A58" s="6"/>
      <c r="B58" s="10"/>
      <c r="C58" s="10"/>
    </row>
    <row r="59" spans="1:4" s="7" customFormat="1" ht="24" x14ac:dyDescent="0.55000000000000004">
      <c r="A59" s="6"/>
      <c r="B59" s="10"/>
      <c r="C59" s="10"/>
    </row>
    <row r="60" spans="1:4" s="7" customFormat="1" ht="24" x14ac:dyDescent="0.55000000000000004">
      <c r="A60" s="6"/>
      <c r="B60" s="10"/>
      <c r="C60" s="10"/>
    </row>
    <row r="61" spans="1:4" s="7" customFormat="1" ht="24" x14ac:dyDescent="0.55000000000000004">
      <c r="A61" s="6"/>
      <c r="B61" s="10"/>
      <c r="C61" s="10"/>
    </row>
    <row r="62" spans="1:4" s="7" customFormat="1" ht="24" x14ac:dyDescent="0.55000000000000004">
      <c r="A62" s="37" t="s">
        <v>54</v>
      </c>
      <c r="B62" s="10"/>
      <c r="C62" s="10"/>
    </row>
    <row r="63" spans="1:4" s="7" customFormat="1" ht="24" x14ac:dyDescent="0.55000000000000004">
      <c r="A63" s="19" t="s">
        <v>42</v>
      </c>
      <c r="B63" s="20" t="s">
        <v>43</v>
      </c>
      <c r="C63" s="20" t="s">
        <v>44</v>
      </c>
    </row>
    <row r="64" spans="1:4" s="7" customFormat="1" ht="24" x14ac:dyDescent="0.55000000000000004">
      <c r="A64" s="21" t="s">
        <v>55</v>
      </c>
      <c r="B64" s="42"/>
      <c r="C64" s="42"/>
      <c r="D64" s="40"/>
    </row>
    <row r="65" spans="1:4" s="7" customFormat="1" ht="24" x14ac:dyDescent="0.55000000000000004">
      <c r="A65" s="24" t="s">
        <v>56</v>
      </c>
      <c r="B65" s="25">
        <v>14</v>
      </c>
      <c r="C65" s="26">
        <f>B65*100/99</f>
        <v>14.141414141414142</v>
      </c>
      <c r="D65" s="40"/>
    </row>
    <row r="66" spans="1:4" s="7" customFormat="1" ht="24" x14ac:dyDescent="0.55000000000000004">
      <c r="A66" s="27" t="s">
        <v>57</v>
      </c>
      <c r="B66" s="32">
        <v>5</v>
      </c>
      <c r="C66" s="29">
        <f>B66*100/99</f>
        <v>5.0505050505050502</v>
      </c>
      <c r="D66" s="40"/>
    </row>
    <row r="67" spans="1:4" s="7" customFormat="1" ht="24" x14ac:dyDescent="0.55000000000000004">
      <c r="A67" s="24" t="s">
        <v>355</v>
      </c>
      <c r="B67" s="25"/>
      <c r="C67" s="26"/>
      <c r="D67" s="40"/>
    </row>
    <row r="68" spans="1:4" s="7" customFormat="1" ht="24" x14ac:dyDescent="0.55000000000000004">
      <c r="A68" s="27" t="s">
        <v>56</v>
      </c>
      <c r="B68" s="28">
        <v>1</v>
      </c>
      <c r="C68" s="29">
        <f>B68*100/99</f>
        <v>1.0101010101010102</v>
      </c>
      <c r="D68" s="40"/>
    </row>
    <row r="69" spans="1:4" s="7" customFormat="1" ht="24" x14ac:dyDescent="0.55000000000000004">
      <c r="A69" s="24" t="s">
        <v>205</v>
      </c>
      <c r="B69" s="25"/>
      <c r="C69" s="26"/>
      <c r="D69" s="40"/>
    </row>
    <row r="70" spans="1:4" s="7" customFormat="1" ht="24" x14ac:dyDescent="0.55000000000000004">
      <c r="A70" s="24" t="s">
        <v>56</v>
      </c>
      <c r="B70" s="25">
        <v>41</v>
      </c>
      <c r="C70" s="26">
        <f>B70*100/99</f>
        <v>41.414141414141412</v>
      </c>
      <c r="D70" s="40"/>
    </row>
    <row r="71" spans="1:4" s="7" customFormat="1" ht="24" x14ac:dyDescent="0.55000000000000004">
      <c r="A71" s="27" t="s">
        <v>57</v>
      </c>
      <c r="B71" s="32">
        <v>23</v>
      </c>
      <c r="C71" s="29">
        <f>B71*100/99</f>
        <v>23.232323232323232</v>
      </c>
      <c r="D71" s="40"/>
    </row>
    <row r="72" spans="1:4" s="7" customFormat="1" ht="24" x14ac:dyDescent="0.55000000000000004">
      <c r="A72" s="24" t="s">
        <v>48</v>
      </c>
      <c r="B72" s="31"/>
      <c r="C72" s="26"/>
      <c r="D72" s="40"/>
    </row>
    <row r="73" spans="1:4" s="7" customFormat="1" ht="24" x14ac:dyDescent="0.55000000000000004">
      <c r="A73" s="43" t="s">
        <v>56</v>
      </c>
      <c r="B73" s="25">
        <v>9</v>
      </c>
      <c r="C73" s="26">
        <f>B73*100/99</f>
        <v>9.0909090909090917</v>
      </c>
      <c r="D73" s="40"/>
    </row>
    <row r="74" spans="1:4" s="7" customFormat="1" ht="24" x14ac:dyDescent="0.55000000000000004">
      <c r="A74" s="44" t="s">
        <v>57</v>
      </c>
      <c r="B74" s="28">
        <v>6</v>
      </c>
      <c r="C74" s="29">
        <f>B74*100/99</f>
        <v>6.0606060606060606</v>
      </c>
      <c r="D74" s="40"/>
    </row>
    <row r="75" spans="1:4" s="7" customFormat="1" ht="24.75" thickBot="1" x14ac:dyDescent="0.6">
      <c r="A75" s="158" t="s">
        <v>49</v>
      </c>
      <c r="B75" s="159">
        <f>SUM(B65:B74)</f>
        <v>99</v>
      </c>
      <c r="C75" s="126">
        <f>B75*100/99</f>
        <v>100</v>
      </c>
    </row>
    <row r="76" spans="1:4" s="7" customFormat="1" ht="24.75" thickTop="1" x14ac:dyDescent="0.55000000000000004">
      <c r="A76" s="45"/>
      <c r="B76" s="35"/>
      <c r="C76" s="36"/>
    </row>
    <row r="77" spans="1:4" s="7" customFormat="1" ht="24" x14ac:dyDescent="0.55000000000000004">
      <c r="A77" s="6" t="s">
        <v>356</v>
      </c>
      <c r="B77" s="10"/>
      <c r="C77" s="10"/>
    </row>
    <row r="78" spans="1:4" s="7" customFormat="1" ht="24" x14ac:dyDescent="0.55000000000000004">
      <c r="A78" s="6" t="s">
        <v>357</v>
      </c>
      <c r="B78" s="10"/>
      <c r="C78" s="10"/>
    </row>
    <row r="79" spans="1:4" s="7" customFormat="1" ht="24" x14ac:dyDescent="0.55000000000000004">
      <c r="A79" s="6" t="s">
        <v>358</v>
      </c>
      <c r="B79" s="10"/>
      <c r="C79" s="10"/>
    </row>
    <row r="80" spans="1:4" s="7" customFormat="1" ht="24" x14ac:dyDescent="0.55000000000000004">
      <c r="A80" s="6" t="s">
        <v>359</v>
      </c>
      <c r="B80" s="10"/>
      <c r="C80" s="10"/>
    </row>
    <row r="81" spans="1:3" s="7" customFormat="1" ht="24" x14ac:dyDescent="0.55000000000000004">
      <c r="A81" s="6"/>
      <c r="B81" s="10"/>
      <c r="C81" s="10"/>
    </row>
    <row r="82" spans="1:3" s="7" customFormat="1" ht="24" x14ac:dyDescent="0.55000000000000004">
      <c r="A82" s="6"/>
      <c r="B82" s="10"/>
      <c r="C82" s="10"/>
    </row>
    <row r="83" spans="1:3" s="7" customFormat="1" ht="24" x14ac:dyDescent="0.55000000000000004">
      <c r="A83" s="6"/>
      <c r="B83" s="10"/>
      <c r="C83" s="10"/>
    </row>
    <row r="84" spans="1:3" s="7" customFormat="1" ht="24" x14ac:dyDescent="0.55000000000000004">
      <c r="A84" s="6"/>
      <c r="B84" s="10"/>
      <c r="C84" s="10"/>
    </row>
    <row r="85" spans="1:3" s="7" customFormat="1" ht="24" x14ac:dyDescent="0.55000000000000004">
      <c r="A85" s="6"/>
      <c r="B85" s="10"/>
      <c r="C85" s="10"/>
    </row>
    <row r="86" spans="1:3" s="7" customFormat="1" ht="24" x14ac:dyDescent="0.55000000000000004">
      <c r="A86" s="6"/>
      <c r="B86" s="10"/>
      <c r="C86" s="10"/>
    </row>
    <row r="87" spans="1:3" s="7" customFormat="1" ht="24" x14ac:dyDescent="0.55000000000000004">
      <c r="A87" s="6"/>
      <c r="B87" s="10"/>
      <c r="C87" s="10"/>
    </row>
    <row r="88" spans="1:3" s="7" customFormat="1" ht="24" x14ac:dyDescent="0.55000000000000004">
      <c r="A88" s="6"/>
      <c r="B88" s="10"/>
      <c r="C88" s="10"/>
    </row>
    <row r="89" spans="1:3" s="7" customFormat="1" ht="24" x14ac:dyDescent="0.55000000000000004">
      <c r="A89" s="6"/>
      <c r="B89" s="10"/>
      <c r="C89" s="10"/>
    </row>
    <row r="90" spans="1:3" s="7" customFormat="1" ht="24" x14ac:dyDescent="0.55000000000000004">
      <c r="A90" s="6"/>
      <c r="B90" s="10"/>
      <c r="C90" s="10"/>
    </row>
    <row r="91" spans="1:3" s="105" customFormat="1" ht="23.25" x14ac:dyDescent="0.55000000000000004">
      <c r="A91" s="103" t="s">
        <v>58</v>
      </c>
      <c r="B91" s="104"/>
      <c r="C91" s="104"/>
    </row>
    <row r="92" spans="1:3" s="105" customFormat="1" ht="19.5" customHeight="1" x14ac:dyDescent="0.55000000000000004">
      <c r="A92" s="106" t="s">
        <v>42</v>
      </c>
      <c r="B92" s="107" t="s">
        <v>43</v>
      </c>
      <c r="C92" s="107" t="s">
        <v>44</v>
      </c>
    </row>
    <row r="93" spans="1:3" s="105" customFormat="1" ht="23.25" x14ac:dyDescent="0.55000000000000004">
      <c r="A93" s="108" t="s">
        <v>59</v>
      </c>
      <c r="B93" s="109"/>
      <c r="C93" s="110"/>
    </row>
    <row r="94" spans="1:3" s="114" customFormat="1" ht="18.75" customHeight="1" x14ac:dyDescent="0.2">
      <c r="A94" s="111" t="s">
        <v>60</v>
      </c>
      <c r="B94" s="112">
        <v>10</v>
      </c>
      <c r="C94" s="113">
        <f>B94*100/99</f>
        <v>10.1010101010101</v>
      </c>
    </row>
    <row r="95" spans="1:3" s="114" customFormat="1" ht="18.75" customHeight="1" x14ac:dyDescent="0.2">
      <c r="A95" s="111" t="s">
        <v>106</v>
      </c>
      <c r="B95" s="112">
        <v>1</v>
      </c>
      <c r="C95" s="113">
        <f t="shared" ref="C95:C100" si="3">B95*100/99</f>
        <v>1.0101010101010102</v>
      </c>
    </row>
    <row r="96" spans="1:3" s="114" customFormat="1" ht="18.75" customHeight="1" x14ac:dyDescent="0.2">
      <c r="A96" s="111" t="s">
        <v>361</v>
      </c>
      <c r="B96" s="112">
        <v>3</v>
      </c>
      <c r="C96" s="113">
        <f t="shared" si="3"/>
        <v>3.0303030303030303</v>
      </c>
    </row>
    <row r="97" spans="1:4" s="114" customFormat="1" ht="18.75" customHeight="1" x14ac:dyDescent="0.2">
      <c r="A97" s="111" t="s">
        <v>183</v>
      </c>
      <c r="B97" s="112">
        <v>1</v>
      </c>
      <c r="C97" s="113">
        <f t="shared" si="3"/>
        <v>1.0101010101010102</v>
      </c>
    </row>
    <row r="98" spans="1:4" s="114" customFormat="1" ht="18.75" customHeight="1" x14ac:dyDescent="0.2">
      <c r="A98" s="111" t="s">
        <v>362</v>
      </c>
      <c r="B98" s="112">
        <v>1</v>
      </c>
      <c r="C98" s="113">
        <f t="shared" si="3"/>
        <v>1.0101010101010102</v>
      </c>
    </row>
    <row r="99" spans="1:4" s="114" customFormat="1" ht="18.75" customHeight="1" x14ac:dyDescent="0.2">
      <c r="A99" s="111" t="s">
        <v>112</v>
      </c>
      <c r="B99" s="112">
        <v>1</v>
      </c>
      <c r="C99" s="113">
        <f t="shared" si="3"/>
        <v>1.0101010101010102</v>
      </c>
    </row>
    <row r="100" spans="1:4" s="114" customFormat="1" ht="18.75" customHeight="1" x14ac:dyDescent="0.2">
      <c r="A100" s="116" t="s">
        <v>103</v>
      </c>
      <c r="B100" s="160">
        <v>2</v>
      </c>
      <c r="C100" s="182">
        <f t="shared" si="3"/>
        <v>2.0202020202020203</v>
      </c>
    </row>
    <row r="101" spans="1:4" s="114" customFormat="1" ht="18.75" customHeight="1" x14ac:dyDescent="0.2">
      <c r="A101" s="183" t="s">
        <v>347</v>
      </c>
      <c r="B101" s="112"/>
      <c r="C101" s="113"/>
    </row>
    <row r="102" spans="1:4" s="114" customFormat="1" ht="18.75" customHeight="1" x14ac:dyDescent="0.2">
      <c r="A102" s="116" t="s">
        <v>360</v>
      </c>
      <c r="B102" s="160">
        <v>1</v>
      </c>
      <c r="C102" s="182">
        <f>B102*100/99</f>
        <v>1.0101010101010102</v>
      </c>
    </row>
    <row r="103" spans="1:4" s="105" customFormat="1" ht="23.25" x14ac:dyDescent="0.55000000000000004">
      <c r="A103" s="108" t="s">
        <v>205</v>
      </c>
      <c r="B103" s="185"/>
      <c r="C103" s="110"/>
    </row>
    <row r="104" spans="1:4" s="114" customFormat="1" ht="18.75" customHeight="1" x14ac:dyDescent="0.2">
      <c r="A104" s="111" t="s">
        <v>60</v>
      </c>
      <c r="B104" s="184">
        <v>50</v>
      </c>
      <c r="C104" s="113">
        <f>B104*100/99</f>
        <v>50.505050505050505</v>
      </c>
    </row>
    <row r="105" spans="1:4" s="114" customFormat="1" ht="18.75" customHeight="1" x14ac:dyDescent="0.2">
      <c r="A105" s="111" t="s">
        <v>182</v>
      </c>
      <c r="B105" s="112">
        <v>1</v>
      </c>
      <c r="C105" s="113">
        <f t="shared" ref="C105:C113" si="4">B105*100/99</f>
        <v>1.0101010101010102</v>
      </c>
    </row>
    <row r="106" spans="1:4" s="114" customFormat="1" ht="18.75" customHeight="1" x14ac:dyDescent="0.2">
      <c r="A106" s="111" t="s">
        <v>112</v>
      </c>
      <c r="B106" s="112">
        <v>2</v>
      </c>
      <c r="C106" s="113">
        <f t="shared" si="4"/>
        <v>2.0202020202020203</v>
      </c>
    </row>
    <row r="107" spans="1:4" s="114" customFormat="1" ht="18.75" customHeight="1" x14ac:dyDescent="0.2">
      <c r="A107" s="111" t="s">
        <v>106</v>
      </c>
      <c r="B107" s="112">
        <v>2</v>
      </c>
      <c r="C107" s="113">
        <f t="shared" si="4"/>
        <v>2.0202020202020203</v>
      </c>
      <c r="D107" s="115"/>
    </row>
    <row r="108" spans="1:4" s="114" customFormat="1" ht="18.75" customHeight="1" x14ac:dyDescent="0.2">
      <c r="A108" s="111" t="s">
        <v>105</v>
      </c>
      <c r="B108" s="112">
        <v>1</v>
      </c>
      <c r="C108" s="113">
        <f t="shared" si="4"/>
        <v>1.0101010101010102</v>
      </c>
    </row>
    <row r="109" spans="1:4" s="114" customFormat="1" ht="18.75" customHeight="1" x14ac:dyDescent="0.2">
      <c r="A109" s="111" t="s">
        <v>361</v>
      </c>
      <c r="B109" s="112">
        <v>1</v>
      </c>
      <c r="C109" s="113">
        <f t="shared" si="4"/>
        <v>1.0101010101010102</v>
      </c>
    </row>
    <row r="110" spans="1:4" s="114" customFormat="1" ht="18.75" customHeight="1" x14ac:dyDescent="0.2">
      <c r="A110" s="111" t="s">
        <v>104</v>
      </c>
      <c r="B110" s="112">
        <v>1</v>
      </c>
      <c r="C110" s="113">
        <f t="shared" si="4"/>
        <v>1.0101010101010102</v>
      </c>
    </row>
    <row r="111" spans="1:4" s="114" customFormat="1" ht="18.75" customHeight="1" x14ac:dyDescent="0.2">
      <c r="A111" s="111" t="s">
        <v>183</v>
      </c>
      <c r="B111" s="112">
        <v>1</v>
      </c>
      <c r="C111" s="113">
        <f t="shared" si="4"/>
        <v>1.0101010101010102</v>
      </c>
    </row>
    <row r="112" spans="1:4" s="114" customFormat="1" ht="18.75" customHeight="1" x14ac:dyDescent="0.2">
      <c r="A112" s="111" t="s">
        <v>363</v>
      </c>
      <c r="B112" s="112">
        <v>1</v>
      </c>
      <c r="C112" s="113">
        <f t="shared" si="4"/>
        <v>1.0101010101010102</v>
      </c>
    </row>
    <row r="113" spans="1:4" s="114" customFormat="1" ht="18.75" customHeight="1" x14ac:dyDescent="0.2">
      <c r="A113" s="111" t="s">
        <v>184</v>
      </c>
      <c r="B113" s="112">
        <v>2</v>
      </c>
      <c r="C113" s="113">
        <f t="shared" si="4"/>
        <v>2.0202020202020203</v>
      </c>
      <c r="D113" s="115"/>
    </row>
    <row r="114" spans="1:4" s="114" customFormat="1" ht="18.75" customHeight="1" x14ac:dyDescent="0.2">
      <c r="A114" s="111" t="s">
        <v>103</v>
      </c>
      <c r="B114" s="112">
        <v>2</v>
      </c>
      <c r="C114" s="113">
        <f>B114*100/99</f>
        <v>2.0202020202020203</v>
      </c>
    </row>
    <row r="115" spans="1:4" s="114" customFormat="1" ht="18.75" customHeight="1" x14ac:dyDescent="0.2">
      <c r="A115" s="173" t="s">
        <v>61</v>
      </c>
      <c r="B115" s="142"/>
      <c r="C115" s="117"/>
      <c r="D115" s="115"/>
    </row>
    <row r="116" spans="1:4" s="114" customFormat="1" ht="18.75" customHeight="1" x14ac:dyDescent="0.2">
      <c r="A116" s="111" t="s">
        <v>361</v>
      </c>
      <c r="B116" s="112">
        <v>1</v>
      </c>
      <c r="C116" s="113">
        <f>B116*100/99</f>
        <v>1.0101010101010102</v>
      </c>
    </row>
    <row r="117" spans="1:4" s="114" customFormat="1" ht="18.75" customHeight="1" x14ac:dyDescent="0.2">
      <c r="A117" s="111" t="s">
        <v>104</v>
      </c>
      <c r="B117" s="112">
        <v>5</v>
      </c>
      <c r="C117" s="113">
        <f t="shared" ref="C117:C122" si="5">B117*100/99</f>
        <v>5.0505050505050502</v>
      </c>
    </row>
    <row r="118" spans="1:4" s="114" customFormat="1" ht="18.75" customHeight="1" x14ac:dyDescent="0.2">
      <c r="A118" s="111" t="s">
        <v>112</v>
      </c>
      <c r="B118" s="112">
        <v>2</v>
      </c>
      <c r="C118" s="113">
        <f t="shared" si="5"/>
        <v>2.0202020202020203</v>
      </c>
      <c r="D118" s="115"/>
    </row>
    <row r="119" spans="1:4" s="114" customFormat="1" ht="18.75" customHeight="1" x14ac:dyDescent="0.2">
      <c r="A119" s="111" t="s">
        <v>60</v>
      </c>
      <c r="B119" s="112">
        <v>4</v>
      </c>
      <c r="C119" s="113">
        <f t="shared" si="5"/>
        <v>4.0404040404040407</v>
      </c>
      <c r="D119" s="115"/>
    </row>
    <row r="120" spans="1:4" s="114" customFormat="1" ht="18.75" customHeight="1" x14ac:dyDescent="0.2">
      <c r="A120" s="111" t="s">
        <v>103</v>
      </c>
      <c r="B120" s="112">
        <v>1</v>
      </c>
      <c r="C120" s="113">
        <f t="shared" si="5"/>
        <v>1.0101010101010102</v>
      </c>
      <c r="D120" s="115"/>
    </row>
    <row r="121" spans="1:4" s="114" customFormat="1" ht="18.75" customHeight="1" x14ac:dyDescent="0.2">
      <c r="A121" s="111" t="s">
        <v>106</v>
      </c>
      <c r="B121" s="112">
        <v>1</v>
      </c>
      <c r="C121" s="113">
        <f t="shared" si="5"/>
        <v>1.0101010101010102</v>
      </c>
      <c r="D121" s="115"/>
    </row>
    <row r="122" spans="1:4" s="114" customFormat="1" ht="18.75" customHeight="1" x14ac:dyDescent="0.2">
      <c r="A122" s="111" t="s">
        <v>364</v>
      </c>
      <c r="B122" s="112">
        <v>1</v>
      </c>
      <c r="C122" s="113">
        <f t="shared" si="5"/>
        <v>1.0101010101010102</v>
      </c>
      <c r="D122" s="115"/>
    </row>
    <row r="123" spans="1:4" s="114" customFormat="1" ht="24.75" thickBot="1" x14ac:dyDescent="0.25">
      <c r="A123" s="155" t="s">
        <v>49</v>
      </c>
      <c r="B123" s="161">
        <f>SUM(B93:B122)</f>
        <v>99</v>
      </c>
      <c r="C123" s="157">
        <f>B123*100/99</f>
        <v>100</v>
      </c>
    </row>
    <row r="124" spans="1:4" s="114" customFormat="1" ht="18.75" customHeight="1" thickTop="1" x14ac:dyDescent="0.2">
      <c r="B124" s="127"/>
      <c r="C124" s="128"/>
    </row>
    <row r="125" spans="1:4" s="114" customFormat="1" ht="18.75" customHeight="1" x14ac:dyDescent="0.2">
      <c r="B125" s="127"/>
      <c r="C125" s="128"/>
    </row>
    <row r="126" spans="1:4" s="114" customFormat="1" ht="18.75" customHeight="1" x14ac:dyDescent="0.2">
      <c r="B126" s="127"/>
      <c r="C126" s="128"/>
    </row>
    <row r="127" spans="1:4" s="114" customFormat="1" ht="18.75" customHeight="1" x14ac:dyDescent="0.2">
      <c r="B127" s="127"/>
      <c r="C127" s="128"/>
    </row>
    <row r="128" spans="1:4" s="7" customFormat="1" ht="24" x14ac:dyDescent="0.55000000000000004">
      <c r="A128" s="118" t="s">
        <v>114</v>
      </c>
      <c r="B128" s="10"/>
      <c r="C128" s="10"/>
    </row>
    <row r="129" spans="1:4" s="7" customFormat="1" ht="24" x14ac:dyDescent="0.55000000000000004">
      <c r="A129" s="119" t="s">
        <v>365</v>
      </c>
      <c r="B129" s="35"/>
      <c r="C129" s="36"/>
    </row>
    <row r="130" spans="1:4" s="7" customFormat="1" ht="24" x14ac:dyDescent="0.55000000000000004">
      <c r="A130" s="119" t="s">
        <v>366</v>
      </c>
      <c r="B130" s="35"/>
      <c r="C130" s="36"/>
    </row>
    <row r="131" spans="1:4" s="7" customFormat="1" ht="24" x14ac:dyDescent="0.55000000000000004">
      <c r="A131" s="119" t="s">
        <v>367</v>
      </c>
      <c r="B131" s="35"/>
      <c r="C131" s="36"/>
    </row>
    <row r="132" spans="1:4" s="7" customFormat="1" ht="24" x14ac:dyDescent="0.55000000000000004">
      <c r="A132" s="119" t="s">
        <v>368</v>
      </c>
      <c r="B132" s="35"/>
      <c r="C132" s="36"/>
    </row>
    <row r="133" spans="1:4" s="7" customFormat="1" ht="24" x14ac:dyDescent="0.55000000000000004">
      <c r="A133" s="6" t="s">
        <v>369</v>
      </c>
      <c r="B133" s="10"/>
      <c r="C133" s="10"/>
    </row>
    <row r="134" spans="1:4" s="7" customFormat="1" ht="24" x14ac:dyDescent="0.55000000000000004">
      <c r="A134" s="6" t="s">
        <v>370</v>
      </c>
      <c r="B134" s="10"/>
      <c r="C134" s="10"/>
    </row>
    <row r="135" spans="1:4" s="7" customFormat="1" ht="24" x14ac:dyDescent="0.55000000000000004">
      <c r="A135" s="6"/>
      <c r="B135" s="10"/>
      <c r="C135" s="10"/>
    </row>
    <row r="136" spans="1:4" s="7" customFormat="1" ht="21.75" customHeight="1" x14ac:dyDescent="0.55000000000000004">
      <c r="A136" s="37" t="s">
        <v>62</v>
      </c>
      <c r="B136" s="10"/>
      <c r="C136" s="10"/>
    </row>
    <row r="137" spans="1:4" s="7" customFormat="1" ht="24" x14ac:dyDescent="0.55000000000000004">
      <c r="A137" s="47" t="s">
        <v>42</v>
      </c>
      <c r="B137" s="20" t="s">
        <v>43</v>
      </c>
      <c r="C137" s="20" t="s">
        <v>44</v>
      </c>
    </row>
    <row r="138" spans="1:4" s="7" customFormat="1" ht="24" x14ac:dyDescent="0.55000000000000004">
      <c r="A138" s="21" t="s">
        <v>63</v>
      </c>
      <c r="B138" s="38"/>
      <c r="C138" s="38"/>
      <c r="D138" s="39"/>
    </row>
    <row r="139" spans="1:4" s="7" customFormat="1" ht="24" x14ac:dyDescent="0.55000000000000004">
      <c r="A139" s="24" t="s">
        <v>189</v>
      </c>
      <c r="B139" s="25">
        <v>3</v>
      </c>
      <c r="C139" s="26">
        <f>B139*100/99</f>
        <v>3.0303030303030303</v>
      </c>
      <c r="D139" s="40"/>
    </row>
    <row r="140" spans="1:4" s="7" customFormat="1" ht="24" x14ac:dyDescent="0.55000000000000004">
      <c r="A140" s="24" t="s">
        <v>185</v>
      </c>
      <c r="B140" s="25">
        <v>3</v>
      </c>
      <c r="C140" s="26">
        <f t="shared" ref="C140:C149" si="6">B140*100/99</f>
        <v>3.0303030303030303</v>
      </c>
      <c r="D140" s="40"/>
    </row>
    <row r="141" spans="1:4" s="7" customFormat="1" ht="24" x14ac:dyDescent="0.55000000000000004">
      <c r="A141" s="24" t="s">
        <v>371</v>
      </c>
      <c r="B141" s="25">
        <v>2</v>
      </c>
      <c r="C141" s="26">
        <f t="shared" si="6"/>
        <v>2.0202020202020203</v>
      </c>
      <c r="D141" s="40"/>
    </row>
    <row r="142" spans="1:4" s="7" customFormat="1" ht="24" x14ac:dyDescent="0.55000000000000004">
      <c r="A142" s="24" t="s">
        <v>372</v>
      </c>
      <c r="B142" s="25">
        <v>1</v>
      </c>
      <c r="C142" s="26">
        <f t="shared" si="6"/>
        <v>1.0101010101010102</v>
      </c>
      <c r="D142" s="40"/>
    </row>
    <row r="143" spans="1:4" s="7" customFormat="1" ht="24" x14ac:dyDescent="0.55000000000000004">
      <c r="A143" s="43" t="s">
        <v>191</v>
      </c>
      <c r="B143" s="31">
        <v>2</v>
      </c>
      <c r="C143" s="26">
        <f t="shared" si="6"/>
        <v>2.0202020202020203</v>
      </c>
      <c r="D143" s="40"/>
    </row>
    <row r="144" spans="1:4" s="7" customFormat="1" ht="24" x14ac:dyDescent="0.55000000000000004">
      <c r="A144" s="43" t="s">
        <v>373</v>
      </c>
      <c r="B144" s="31">
        <v>1</v>
      </c>
      <c r="C144" s="26">
        <f t="shared" si="6"/>
        <v>1.0101010101010102</v>
      </c>
      <c r="D144" s="40"/>
    </row>
    <row r="145" spans="1:4" s="7" customFormat="1" ht="24" x14ac:dyDescent="0.55000000000000004">
      <c r="A145" s="43" t="s">
        <v>374</v>
      </c>
      <c r="B145" s="31">
        <v>2</v>
      </c>
      <c r="C145" s="26">
        <f t="shared" si="6"/>
        <v>2.0202020202020203</v>
      </c>
      <c r="D145" s="40"/>
    </row>
    <row r="146" spans="1:4" s="7" customFormat="1" ht="24" x14ac:dyDescent="0.55000000000000004">
      <c r="A146" s="43" t="s">
        <v>188</v>
      </c>
      <c r="B146" s="31">
        <v>1</v>
      </c>
      <c r="C146" s="26">
        <f t="shared" si="6"/>
        <v>1.0101010101010102</v>
      </c>
      <c r="D146" s="40"/>
    </row>
    <row r="147" spans="1:4" s="7" customFormat="1" ht="24" x14ac:dyDescent="0.55000000000000004">
      <c r="A147" s="43" t="s">
        <v>190</v>
      </c>
      <c r="B147" s="31">
        <v>2</v>
      </c>
      <c r="C147" s="26">
        <f t="shared" si="6"/>
        <v>2.0202020202020203</v>
      </c>
      <c r="D147" s="40"/>
    </row>
    <row r="148" spans="1:4" s="7" customFormat="1" ht="24" x14ac:dyDescent="0.55000000000000004">
      <c r="A148" s="43" t="s">
        <v>375</v>
      </c>
      <c r="B148" s="31">
        <v>1</v>
      </c>
      <c r="C148" s="26">
        <f t="shared" si="6"/>
        <v>1.0101010101010102</v>
      </c>
      <c r="D148" s="40"/>
    </row>
    <row r="149" spans="1:4" s="7" customFormat="1" ht="24" x14ac:dyDescent="0.55000000000000004">
      <c r="A149" s="44" t="s">
        <v>186</v>
      </c>
      <c r="B149" s="32">
        <v>1</v>
      </c>
      <c r="C149" s="26">
        <f t="shared" si="6"/>
        <v>1.0101010101010102</v>
      </c>
      <c r="D149" s="40"/>
    </row>
    <row r="150" spans="1:4" s="7" customFormat="1" ht="24" x14ac:dyDescent="0.55000000000000004">
      <c r="A150" s="21" t="s">
        <v>384</v>
      </c>
      <c r="B150" s="38"/>
      <c r="C150" s="38"/>
      <c r="D150" s="39"/>
    </row>
    <row r="151" spans="1:4" s="7" customFormat="1" ht="24" x14ac:dyDescent="0.55000000000000004">
      <c r="A151" s="27" t="s">
        <v>189</v>
      </c>
      <c r="B151" s="28">
        <v>1</v>
      </c>
      <c r="C151" s="29">
        <f>B151*100/99</f>
        <v>1.0101010101010102</v>
      </c>
      <c r="D151" s="40"/>
    </row>
    <row r="152" spans="1:4" s="7" customFormat="1" ht="24" x14ac:dyDescent="0.55000000000000004">
      <c r="A152" s="21" t="s">
        <v>205</v>
      </c>
      <c r="B152" s="22"/>
      <c r="C152" s="23"/>
      <c r="D152" s="40"/>
    </row>
    <row r="153" spans="1:4" s="7" customFormat="1" ht="24" x14ac:dyDescent="0.55000000000000004">
      <c r="A153" s="24" t="s">
        <v>192</v>
      </c>
      <c r="B153" s="25">
        <v>2</v>
      </c>
      <c r="C153" s="26">
        <f>B153*100/160</f>
        <v>1.25</v>
      </c>
      <c r="D153" s="40"/>
    </row>
    <row r="154" spans="1:4" s="7" customFormat="1" ht="24" x14ac:dyDescent="0.55000000000000004">
      <c r="A154" s="24" t="s">
        <v>186</v>
      </c>
      <c r="B154" s="25">
        <v>1</v>
      </c>
      <c r="C154" s="26">
        <f t="shared" ref="C154:C163" si="7">B154*100/160</f>
        <v>0.625</v>
      </c>
      <c r="D154" s="40"/>
    </row>
    <row r="155" spans="1:4" s="7" customFormat="1" ht="24" x14ac:dyDescent="0.55000000000000004">
      <c r="A155" s="24" t="s">
        <v>376</v>
      </c>
      <c r="B155" s="25">
        <v>3</v>
      </c>
      <c r="C155" s="26">
        <f t="shared" si="7"/>
        <v>1.875</v>
      </c>
      <c r="D155" s="40"/>
    </row>
    <row r="156" spans="1:4" s="7" customFormat="1" ht="24" x14ac:dyDescent="0.55000000000000004">
      <c r="A156" s="27" t="s">
        <v>377</v>
      </c>
      <c r="B156" s="28">
        <v>1</v>
      </c>
      <c r="C156" s="29">
        <f t="shared" si="7"/>
        <v>0.625</v>
      </c>
      <c r="D156" s="40"/>
    </row>
    <row r="157" spans="1:4" s="7" customFormat="1" ht="24" x14ac:dyDescent="0.55000000000000004">
      <c r="A157" s="45"/>
      <c r="B157" s="167"/>
      <c r="C157" s="168"/>
      <c r="D157" s="40"/>
    </row>
    <row r="158" spans="1:4" s="7" customFormat="1" ht="24" x14ac:dyDescent="0.55000000000000004">
      <c r="A158" s="45"/>
      <c r="B158" s="167"/>
      <c r="C158" s="168"/>
      <c r="D158" s="40"/>
    </row>
    <row r="159" spans="1:4" s="7" customFormat="1" ht="24" x14ac:dyDescent="0.55000000000000004">
      <c r="A159" s="45"/>
      <c r="B159" s="167"/>
      <c r="C159" s="168"/>
      <c r="D159" s="40"/>
    </row>
    <row r="160" spans="1:4" s="7" customFormat="1" ht="24" x14ac:dyDescent="0.55000000000000004">
      <c r="A160" s="47" t="s">
        <v>42</v>
      </c>
      <c r="B160" s="20" t="s">
        <v>43</v>
      </c>
      <c r="C160" s="20" t="s">
        <v>44</v>
      </c>
    </row>
    <row r="161" spans="1:4" s="7" customFormat="1" ht="24" x14ac:dyDescent="0.55000000000000004">
      <c r="A161" s="24" t="s">
        <v>371</v>
      </c>
      <c r="B161" s="25">
        <v>1</v>
      </c>
      <c r="C161" s="26">
        <f t="shared" si="7"/>
        <v>0.625</v>
      </c>
      <c r="D161" s="40"/>
    </row>
    <row r="162" spans="1:4" s="7" customFormat="1" ht="24" x14ac:dyDescent="0.55000000000000004">
      <c r="A162" s="24" t="s">
        <v>378</v>
      </c>
      <c r="B162" s="25">
        <v>1</v>
      </c>
      <c r="C162" s="26">
        <f t="shared" si="7"/>
        <v>0.625</v>
      </c>
      <c r="D162" s="40"/>
    </row>
    <row r="163" spans="1:4" s="7" customFormat="1" ht="24" x14ac:dyDescent="0.55000000000000004">
      <c r="A163" s="24" t="s">
        <v>188</v>
      </c>
      <c r="B163" s="25">
        <v>1</v>
      </c>
      <c r="C163" s="26">
        <f t="shared" si="7"/>
        <v>0.625</v>
      </c>
      <c r="D163" s="40"/>
    </row>
    <row r="164" spans="1:4" s="7" customFormat="1" ht="24" x14ac:dyDescent="0.55000000000000004">
      <c r="A164" s="24" t="s">
        <v>379</v>
      </c>
      <c r="B164" s="25">
        <v>1</v>
      </c>
      <c r="C164" s="26">
        <f t="shared" ref="C164:C167" si="8">B164*100/160</f>
        <v>0.625</v>
      </c>
      <c r="D164" s="40"/>
    </row>
    <row r="165" spans="1:4" s="7" customFormat="1" ht="24" x14ac:dyDescent="0.55000000000000004">
      <c r="A165" s="24" t="s">
        <v>187</v>
      </c>
      <c r="B165" s="25">
        <v>2</v>
      </c>
      <c r="C165" s="26">
        <f t="shared" si="8"/>
        <v>1.25</v>
      </c>
      <c r="D165" s="40"/>
    </row>
    <row r="166" spans="1:4" s="7" customFormat="1" ht="24" x14ac:dyDescent="0.55000000000000004">
      <c r="A166" s="24" t="s">
        <v>380</v>
      </c>
      <c r="B166" s="25">
        <v>1</v>
      </c>
      <c r="C166" s="26">
        <f t="shared" si="8"/>
        <v>0.625</v>
      </c>
      <c r="D166" s="40"/>
    </row>
    <row r="167" spans="1:4" s="7" customFormat="1" ht="24" x14ac:dyDescent="0.55000000000000004">
      <c r="A167" s="27" t="s">
        <v>190</v>
      </c>
      <c r="B167" s="28">
        <v>1</v>
      </c>
      <c r="C167" s="29">
        <f t="shared" si="8"/>
        <v>0.625</v>
      </c>
      <c r="D167" s="40"/>
    </row>
    <row r="168" spans="1:4" s="7" customFormat="1" ht="24" x14ac:dyDescent="0.55000000000000004">
      <c r="A168" s="21" t="s">
        <v>48</v>
      </c>
      <c r="B168" s="22"/>
      <c r="C168" s="23"/>
      <c r="D168" s="40"/>
    </row>
    <row r="169" spans="1:4" s="7" customFormat="1" ht="24" x14ac:dyDescent="0.55000000000000004">
      <c r="A169" s="24" t="s">
        <v>194</v>
      </c>
      <c r="B169" s="25">
        <v>5</v>
      </c>
      <c r="C169" s="26">
        <f>B169*100/99</f>
        <v>5.0505050505050502</v>
      </c>
      <c r="D169" s="40"/>
    </row>
    <row r="170" spans="1:4" s="7" customFormat="1" ht="24" x14ac:dyDescent="0.55000000000000004">
      <c r="A170" s="24" t="s">
        <v>193</v>
      </c>
      <c r="B170" s="25">
        <v>3</v>
      </c>
      <c r="C170" s="26">
        <f t="shared" ref="C170:C185" si="9">B170*100/99</f>
        <v>3.0303030303030303</v>
      </c>
      <c r="D170" s="40"/>
    </row>
    <row r="171" spans="1:4" s="7" customFormat="1" ht="24" x14ac:dyDescent="0.55000000000000004">
      <c r="A171" s="24" t="s">
        <v>108</v>
      </c>
      <c r="B171" s="25">
        <v>2</v>
      </c>
      <c r="C171" s="26">
        <f t="shared" si="9"/>
        <v>2.0202020202020203</v>
      </c>
      <c r="D171" s="40"/>
    </row>
    <row r="172" spans="1:4" s="7" customFormat="1" ht="24" x14ac:dyDescent="0.55000000000000004">
      <c r="A172" s="24" t="s">
        <v>119</v>
      </c>
      <c r="B172" s="25">
        <v>1</v>
      </c>
      <c r="C172" s="26">
        <f t="shared" si="9"/>
        <v>1.0101010101010102</v>
      </c>
      <c r="D172" s="40"/>
    </row>
    <row r="173" spans="1:4" s="7" customFormat="1" ht="24" x14ac:dyDescent="0.55000000000000004">
      <c r="A173" s="24" t="s">
        <v>198</v>
      </c>
      <c r="B173" s="25">
        <v>1</v>
      </c>
      <c r="C173" s="26">
        <f t="shared" si="9"/>
        <v>1.0101010101010102</v>
      </c>
      <c r="D173" s="40"/>
    </row>
    <row r="174" spans="1:4" s="7" customFormat="1" ht="24" x14ac:dyDescent="0.55000000000000004">
      <c r="A174" s="24" t="s">
        <v>197</v>
      </c>
      <c r="B174" s="25">
        <v>2</v>
      </c>
      <c r="C174" s="26">
        <f t="shared" si="9"/>
        <v>2.0202020202020203</v>
      </c>
      <c r="D174" s="40"/>
    </row>
    <row r="175" spans="1:4" s="7" customFormat="1" ht="24" x14ac:dyDescent="0.55000000000000004">
      <c r="A175" s="24" t="s">
        <v>196</v>
      </c>
      <c r="B175" s="25">
        <v>1</v>
      </c>
      <c r="C175" s="26">
        <f t="shared" si="9"/>
        <v>1.0101010101010102</v>
      </c>
      <c r="D175" s="40"/>
    </row>
    <row r="176" spans="1:4" s="7" customFormat="1" ht="24" x14ac:dyDescent="0.55000000000000004">
      <c r="A176" s="24" t="s">
        <v>120</v>
      </c>
      <c r="B176" s="25">
        <v>39</v>
      </c>
      <c r="C176" s="26">
        <f t="shared" si="9"/>
        <v>39.393939393939391</v>
      </c>
      <c r="D176" s="40"/>
    </row>
    <row r="177" spans="1:4" s="7" customFormat="1" ht="24" x14ac:dyDescent="0.55000000000000004">
      <c r="A177" s="24" t="s">
        <v>200</v>
      </c>
      <c r="B177" s="25">
        <v>1</v>
      </c>
      <c r="C177" s="26">
        <f t="shared" si="9"/>
        <v>1.0101010101010102</v>
      </c>
      <c r="D177" s="40"/>
    </row>
    <row r="178" spans="1:4" s="7" customFormat="1" ht="24" x14ac:dyDescent="0.55000000000000004">
      <c r="A178" s="24" t="s">
        <v>107</v>
      </c>
      <c r="B178" s="25">
        <v>2</v>
      </c>
      <c r="C178" s="26">
        <f t="shared" si="9"/>
        <v>2.0202020202020203</v>
      </c>
      <c r="D178" s="40"/>
    </row>
    <row r="179" spans="1:4" s="7" customFormat="1" ht="24" x14ac:dyDescent="0.55000000000000004">
      <c r="A179" s="24" t="s">
        <v>199</v>
      </c>
      <c r="B179" s="25">
        <v>2</v>
      </c>
      <c r="C179" s="26">
        <f t="shared" si="9"/>
        <v>2.0202020202020203</v>
      </c>
      <c r="D179" s="40"/>
    </row>
    <row r="180" spans="1:4" s="7" customFormat="1" ht="24" x14ac:dyDescent="0.55000000000000004">
      <c r="A180" s="24" t="s">
        <v>201</v>
      </c>
      <c r="B180" s="25">
        <v>1</v>
      </c>
      <c r="C180" s="26">
        <f t="shared" si="9"/>
        <v>1.0101010101010102</v>
      </c>
      <c r="D180" s="40"/>
    </row>
    <row r="181" spans="1:4" s="7" customFormat="1" ht="24" x14ac:dyDescent="0.55000000000000004">
      <c r="A181" s="24" t="s">
        <v>381</v>
      </c>
      <c r="B181" s="25">
        <v>1</v>
      </c>
      <c r="C181" s="26">
        <f t="shared" si="9"/>
        <v>1.0101010101010102</v>
      </c>
      <c r="D181" s="40"/>
    </row>
    <row r="182" spans="1:4" s="7" customFormat="1" ht="24" x14ac:dyDescent="0.55000000000000004">
      <c r="A182" s="24" t="s">
        <v>195</v>
      </c>
      <c r="B182" s="25">
        <v>1</v>
      </c>
      <c r="C182" s="26">
        <f t="shared" si="9"/>
        <v>1.0101010101010102</v>
      </c>
      <c r="D182" s="40"/>
    </row>
    <row r="183" spans="1:4" s="7" customFormat="1" ht="24" x14ac:dyDescent="0.55000000000000004">
      <c r="A183" s="24" t="s">
        <v>113</v>
      </c>
      <c r="B183" s="25">
        <v>1</v>
      </c>
      <c r="C183" s="26">
        <f t="shared" si="9"/>
        <v>1.0101010101010102</v>
      </c>
      <c r="D183" s="40"/>
    </row>
    <row r="184" spans="1:4" s="7" customFormat="1" ht="24" x14ac:dyDescent="0.55000000000000004">
      <c r="A184" s="24" t="s">
        <v>382</v>
      </c>
      <c r="B184" s="25">
        <v>1</v>
      </c>
      <c r="C184" s="29">
        <f t="shared" si="9"/>
        <v>1.0101010101010102</v>
      </c>
      <c r="D184" s="40"/>
    </row>
    <row r="185" spans="1:4" s="7" customFormat="1" ht="24" x14ac:dyDescent="0.55000000000000004">
      <c r="A185" s="47" t="s">
        <v>49</v>
      </c>
      <c r="B185" s="20">
        <f>SUM(B139:B184)</f>
        <v>99</v>
      </c>
      <c r="C185" s="33">
        <f t="shared" si="9"/>
        <v>100</v>
      </c>
    </row>
    <row r="186" spans="1:4" s="7" customFormat="1" ht="24" x14ac:dyDescent="0.55000000000000004">
      <c r="A186" s="119"/>
      <c r="B186" s="35"/>
      <c r="C186" s="36"/>
    </row>
    <row r="187" spans="1:4" s="105" customFormat="1" ht="23.25" x14ac:dyDescent="0.55000000000000004">
      <c r="A187" s="146" t="s">
        <v>202</v>
      </c>
      <c r="B187" s="104"/>
      <c r="C187" s="104"/>
    </row>
    <row r="188" spans="1:4" s="105" customFormat="1" ht="23.25" x14ac:dyDescent="0.55000000000000004">
      <c r="A188" s="147" t="s">
        <v>383</v>
      </c>
      <c r="B188" s="148"/>
      <c r="C188" s="149"/>
    </row>
    <row r="189" spans="1:4" s="105" customFormat="1" ht="23.25" x14ac:dyDescent="0.55000000000000004">
      <c r="A189" s="147" t="s">
        <v>385</v>
      </c>
      <c r="B189" s="148"/>
      <c r="C189" s="149"/>
    </row>
    <row r="190" spans="1:4" s="105" customFormat="1" ht="23.25" x14ac:dyDescent="0.55000000000000004">
      <c r="A190" s="147" t="s">
        <v>387</v>
      </c>
      <c r="B190" s="148"/>
      <c r="C190" s="149"/>
    </row>
    <row r="191" spans="1:4" s="105" customFormat="1" ht="23.25" x14ac:dyDescent="0.55000000000000004">
      <c r="A191" s="150" t="s">
        <v>386</v>
      </c>
      <c r="B191" s="151"/>
      <c r="C191" s="152"/>
      <c r="D191" s="153"/>
    </row>
    <row r="192" spans="1:4" s="105" customFormat="1" ht="23.25" x14ac:dyDescent="0.55000000000000004">
      <c r="A192" s="150" t="s">
        <v>388</v>
      </c>
      <c r="B192" s="151"/>
      <c r="C192" s="152"/>
      <c r="D192" s="153"/>
    </row>
    <row r="193" spans="1:4" s="105" customFormat="1" ht="23.25" x14ac:dyDescent="0.55000000000000004">
      <c r="A193" s="146" t="s">
        <v>389</v>
      </c>
      <c r="B193" s="104"/>
      <c r="C193" s="104"/>
    </row>
    <row r="194" spans="1:4" s="105" customFormat="1" ht="23.25" x14ac:dyDescent="0.55000000000000004">
      <c r="A194" s="146"/>
      <c r="B194" s="104"/>
      <c r="C194" s="104"/>
    </row>
    <row r="195" spans="1:4" s="50" customFormat="1" ht="24" x14ac:dyDescent="0.55000000000000004">
      <c r="A195" s="37" t="s">
        <v>64</v>
      </c>
      <c r="B195" s="48"/>
      <c r="C195" s="48"/>
      <c r="D195" s="49"/>
    </row>
    <row r="196" spans="1:4" s="14" customFormat="1" x14ac:dyDescent="0.5">
      <c r="A196" s="193" t="s">
        <v>65</v>
      </c>
      <c r="B196" s="195" t="s">
        <v>390</v>
      </c>
      <c r="C196" s="196"/>
      <c r="D196" s="197"/>
    </row>
    <row r="197" spans="1:4" s="14" customFormat="1" ht="56.25" x14ac:dyDescent="0.5">
      <c r="A197" s="194"/>
      <c r="B197" s="51" t="s">
        <v>66</v>
      </c>
      <c r="C197" s="52" t="s">
        <v>67</v>
      </c>
      <c r="D197" s="52" t="s">
        <v>68</v>
      </c>
    </row>
    <row r="198" spans="1:4" s="14" customFormat="1" x14ac:dyDescent="0.5">
      <c r="A198" s="53" t="s">
        <v>69</v>
      </c>
      <c r="B198" s="54">
        <f>'EPE (Elementary 2)'!I21</f>
        <v>4.5263157894736841</v>
      </c>
      <c r="C198" s="54">
        <f>'EPE (Elementary 2)'!I22</f>
        <v>0.5954583420518279</v>
      </c>
      <c r="D198" s="55" t="str">
        <f>IF(B198&gt;4.5,"มากที่สุด",IF(B198&gt;3.5,"มาก",IF(B198&gt;2.5,"ปานกลาง",IF(B198&gt;1.5,"น้อย",IF(B198&lt;=1.5,"น้อยที่สุด")))))</f>
        <v>มากที่สุด</v>
      </c>
    </row>
    <row r="199" spans="1:4" s="14" customFormat="1" x14ac:dyDescent="0.5">
      <c r="A199" s="53" t="s">
        <v>70</v>
      </c>
      <c r="B199" s="54">
        <f>'EPE (Elementary 2)'!J21</f>
        <v>4.5789473684210522</v>
      </c>
      <c r="C199" s="54">
        <f>'EPE (Elementary 2)'!J22</f>
        <v>0.59078800843798651</v>
      </c>
      <c r="D199" s="55" t="str">
        <f t="shared" ref="D199:D208" si="10">IF(B199&gt;4.5,"มากที่สุด",IF(B199&gt;3.5,"มาก",IF(B199&gt;2.5,"ปานกลาง",IF(B199&gt;1.5,"น้อย",IF(B199&lt;=1.5,"น้อยที่สุด")))))</f>
        <v>มากที่สุด</v>
      </c>
    </row>
    <row r="200" spans="1:4" s="14" customFormat="1" x14ac:dyDescent="0.5">
      <c r="A200" s="53" t="s">
        <v>71</v>
      </c>
      <c r="B200" s="54">
        <f>'EPE (Elementary 2)'!K21</f>
        <v>4.6842105263157894</v>
      </c>
      <c r="C200" s="54">
        <f>'EPE (Elementary 2)'!K22</f>
        <v>0.56685945338257682</v>
      </c>
      <c r="D200" s="55" t="str">
        <f t="shared" si="10"/>
        <v>มากที่สุด</v>
      </c>
    </row>
    <row r="201" spans="1:4" s="14" customFormat="1" x14ac:dyDescent="0.5">
      <c r="A201" s="53" t="s">
        <v>72</v>
      </c>
      <c r="B201" s="54">
        <f>'EPE (Elementary 2)'!L21</f>
        <v>4.6842105263157894</v>
      </c>
      <c r="C201" s="54">
        <f>'EPE (Elementary 2)'!L22</f>
        <v>0.56685945338257682</v>
      </c>
      <c r="D201" s="55" t="str">
        <f t="shared" si="10"/>
        <v>มากที่สุด</v>
      </c>
    </row>
    <row r="202" spans="1:4" s="14" customFormat="1" x14ac:dyDescent="0.5">
      <c r="A202" s="53" t="s">
        <v>73</v>
      </c>
      <c r="B202" s="54">
        <f>'EPE (Elementary 2)'!M21</f>
        <v>4.6842105263157894</v>
      </c>
      <c r="C202" s="54">
        <f>'EPE (Elementary 2)'!M22</f>
        <v>0.56685945338257682</v>
      </c>
      <c r="D202" s="55" t="str">
        <f t="shared" si="10"/>
        <v>มากที่สุด</v>
      </c>
    </row>
    <row r="203" spans="1:4" s="14" customFormat="1" x14ac:dyDescent="0.5">
      <c r="A203" s="53" t="s">
        <v>74</v>
      </c>
      <c r="B203" s="54">
        <f>'EPE (Elementary 2)'!N21</f>
        <v>4.7368421052631575</v>
      </c>
      <c r="C203" s="54">
        <f>'EPE (Elementary 2)'!N22</f>
        <v>0.54696341291648987</v>
      </c>
      <c r="D203" s="55" t="str">
        <f t="shared" si="10"/>
        <v>มากที่สุด</v>
      </c>
    </row>
    <row r="204" spans="1:4" s="14" customFormat="1" x14ac:dyDescent="0.5">
      <c r="A204" s="53" t="s">
        <v>75</v>
      </c>
      <c r="B204" s="54">
        <f>'EPE (Elementary 2)'!O21</f>
        <v>4.6842105263157894</v>
      </c>
      <c r="C204" s="54">
        <f>'EPE (Elementary 2)'!O22</f>
        <v>0.56685945338257682</v>
      </c>
      <c r="D204" s="55" t="str">
        <f t="shared" si="10"/>
        <v>มากที่สุด</v>
      </c>
    </row>
    <row r="205" spans="1:4" s="14" customFormat="1" x14ac:dyDescent="0.5">
      <c r="A205" s="53" t="s">
        <v>76</v>
      </c>
      <c r="B205" s="54">
        <f>'EPE (Elementary 2)'!P21</f>
        <v>4.7368421052631575</v>
      </c>
      <c r="C205" s="54">
        <f>'EPE (Elementary 2)'!P22</f>
        <v>0.54696341291648987</v>
      </c>
      <c r="D205" s="55" t="str">
        <f t="shared" si="10"/>
        <v>มากที่สุด</v>
      </c>
    </row>
    <row r="206" spans="1:4" s="14" customFormat="1" x14ac:dyDescent="0.5">
      <c r="A206" s="53" t="s">
        <v>77</v>
      </c>
      <c r="B206" s="54">
        <f>'EPE (Elementary 2)'!Q21</f>
        <v>4.7368421052631575</v>
      </c>
      <c r="C206" s="54">
        <f>'EPE (Elementary 2)'!Q22</f>
        <v>0.54696341291648987</v>
      </c>
      <c r="D206" s="55" t="str">
        <f t="shared" si="10"/>
        <v>มากที่สุด</v>
      </c>
    </row>
    <row r="207" spans="1:4" s="14" customFormat="1" x14ac:dyDescent="0.5">
      <c r="A207" s="53" t="s">
        <v>78</v>
      </c>
      <c r="B207" s="54">
        <f>'EPE (Elementary 2)'!T21</f>
        <v>4.4210526315789478</v>
      </c>
      <c r="C207" s="54">
        <f>'EPE (Elementary 2)'!T22</f>
        <v>0.59078800843799406</v>
      </c>
      <c r="D207" s="55" t="str">
        <f t="shared" si="10"/>
        <v>มาก</v>
      </c>
    </row>
    <row r="208" spans="1:4" s="14" customFormat="1" ht="22.5" thickBot="1" x14ac:dyDescent="0.55000000000000004">
      <c r="A208" s="56" t="s">
        <v>79</v>
      </c>
      <c r="B208" s="57">
        <f>AVERAGE(B198:B207)</f>
        <v>4.6473684210526311</v>
      </c>
      <c r="C208" s="57">
        <f>AVERAGE(C198:C207)</f>
        <v>0.56853624112075862</v>
      </c>
      <c r="D208" s="58" t="str">
        <f t="shared" si="10"/>
        <v>มากที่สุด</v>
      </c>
    </row>
    <row r="209" spans="1:4" ht="16.5" customHeight="1" thickTop="1" x14ac:dyDescent="0.5">
      <c r="A209" s="59"/>
      <c r="B209" s="60"/>
      <c r="C209" s="60"/>
      <c r="D209" s="61"/>
    </row>
    <row r="210" spans="1:4" ht="16.5" customHeight="1" x14ac:dyDescent="0.5">
      <c r="A210" s="59"/>
      <c r="B210" s="60"/>
      <c r="C210" s="60"/>
      <c r="D210" s="61"/>
    </row>
    <row r="211" spans="1:4" ht="16.5" customHeight="1" x14ac:dyDescent="0.5">
      <c r="A211" s="59"/>
      <c r="B211" s="60"/>
      <c r="C211" s="60"/>
      <c r="D211" s="61"/>
    </row>
    <row r="212" spans="1:4" ht="16.5" customHeight="1" x14ac:dyDescent="0.5">
      <c r="A212" s="59"/>
      <c r="B212" s="60"/>
      <c r="C212" s="60"/>
      <c r="D212" s="61"/>
    </row>
    <row r="213" spans="1:4" ht="16.5" customHeight="1" x14ac:dyDescent="0.5">
      <c r="A213" s="59"/>
      <c r="B213" s="60"/>
      <c r="C213" s="60"/>
      <c r="D213" s="61"/>
    </row>
    <row r="214" spans="1:4" ht="16.5" customHeight="1" x14ac:dyDescent="0.5">
      <c r="A214" s="59"/>
      <c r="B214" s="60"/>
      <c r="C214" s="60"/>
      <c r="D214" s="61"/>
    </row>
    <row r="215" spans="1:4" ht="16.5" customHeight="1" x14ac:dyDescent="0.5">
      <c r="A215" s="59"/>
      <c r="B215" s="60"/>
      <c r="C215" s="60"/>
      <c r="D215" s="61"/>
    </row>
    <row r="216" spans="1:4" ht="16.5" customHeight="1" x14ac:dyDescent="0.5">
      <c r="A216" s="59"/>
      <c r="B216" s="60"/>
      <c r="C216" s="60"/>
      <c r="D216" s="61"/>
    </row>
    <row r="217" spans="1:4" ht="16.5" customHeight="1" x14ac:dyDescent="0.5">
      <c r="A217" s="59"/>
      <c r="B217" s="60"/>
      <c r="C217" s="60"/>
      <c r="D217" s="61"/>
    </row>
    <row r="218" spans="1:4" ht="16.5" customHeight="1" x14ac:dyDescent="0.5">
      <c r="A218" s="59"/>
      <c r="B218" s="60"/>
      <c r="C218" s="60"/>
      <c r="D218" s="61"/>
    </row>
    <row r="219" spans="1:4" x14ac:dyDescent="0.5">
      <c r="A219" s="59"/>
      <c r="B219" s="60"/>
      <c r="C219" s="60"/>
      <c r="D219" s="61"/>
    </row>
    <row r="220" spans="1:4" s="105" customFormat="1" ht="23.25" x14ac:dyDescent="0.55000000000000004">
      <c r="A220" s="162" t="s">
        <v>123</v>
      </c>
      <c r="B220" s="163"/>
      <c r="C220" s="163"/>
      <c r="D220" s="164"/>
    </row>
    <row r="221" spans="1:4" s="105" customFormat="1" ht="23.25" x14ac:dyDescent="0.55000000000000004">
      <c r="A221" s="162" t="s">
        <v>391</v>
      </c>
      <c r="B221" s="163"/>
      <c r="C221" s="163"/>
      <c r="D221" s="164"/>
    </row>
    <row r="222" spans="1:4" s="105" customFormat="1" ht="23.25" x14ac:dyDescent="0.55000000000000004">
      <c r="A222" s="162" t="s">
        <v>392</v>
      </c>
      <c r="B222" s="163"/>
      <c r="C222" s="163"/>
      <c r="D222" s="164"/>
    </row>
    <row r="223" spans="1:4" s="105" customFormat="1" ht="23.25" x14ac:dyDescent="0.55000000000000004">
      <c r="A223" s="162" t="s">
        <v>393</v>
      </c>
      <c r="B223" s="163"/>
      <c r="C223" s="163"/>
      <c r="D223" s="164"/>
    </row>
    <row r="224" spans="1:4" s="105" customFormat="1" ht="23.25" x14ac:dyDescent="0.55000000000000004">
      <c r="A224" s="162" t="s">
        <v>394</v>
      </c>
      <c r="B224" s="163"/>
      <c r="C224" s="163"/>
      <c r="D224" s="164"/>
    </row>
    <row r="225" spans="1:7" s="105" customFormat="1" ht="23.25" x14ac:dyDescent="0.55000000000000004">
      <c r="A225" s="162" t="s">
        <v>443</v>
      </c>
      <c r="B225" s="163"/>
      <c r="C225" s="163"/>
      <c r="D225" s="164"/>
    </row>
    <row r="226" spans="1:7" s="105" customFormat="1" ht="23.25" x14ac:dyDescent="0.55000000000000004">
      <c r="A226" s="162" t="s">
        <v>444</v>
      </c>
      <c r="B226" s="163"/>
      <c r="C226" s="163"/>
      <c r="D226" s="164"/>
    </row>
    <row r="227" spans="1:7" s="105" customFormat="1" ht="23.25" x14ac:dyDescent="0.55000000000000004">
      <c r="A227" s="162"/>
      <c r="B227" s="163"/>
      <c r="C227" s="163"/>
      <c r="D227" s="164"/>
    </row>
    <row r="228" spans="1:7" s="11" customFormat="1" ht="24" x14ac:dyDescent="0.55000000000000004">
      <c r="A228" s="11" t="s">
        <v>80</v>
      </c>
      <c r="E228" s="66"/>
      <c r="F228" s="66"/>
      <c r="G228" s="66"/>
    </row>
    <row r="229" spans="1:7" s="11" customFormat="1" ht="24" x14ac:dyDescent="0.55000000000000004">
      <c r="A229" s="11" t="s">
        <v>395</v>
      </c>
      <c r="E229" s="66"/>
      <c r="F229" s="66"/>
      <c r="G229" s="66"/>
    </row>
    <row r="230" spans="1:7" s="11" customFormat="1" ht="25.5" customHeight="1" x14ac:dyDescent="0.55000000000000004">
      <c r="A230" s="198" t="s">
        <v>42</v>
      </c>
      <c r="B230" s="200"/>
      <c r="C230" s="202" t="s">
        <v>81</v>
      </c>
      <c r="D230" s="67" t="s">
        <v>82</v>
      </c>
      <c r="E230" s="66"/>
      <c r="F230" s="68"/>
      <c r="G230" s="66"/>
    </row>
    <row r="231" spans="1:7" s="11" customFormat="1" ht="25.5" customHeight="1" x14ac:dyDescent="0.55000000000000004">
      <c r="A231" s="199"/>
      <c r="B231" s="201"/>
      <c r="C231" s="203"/>
      <c r="D231" s="69" t="s">
        <v>83</v>
      </c>
      <c r="E231" s="66"/>
      <c r="F231" s="66"/>
      <c r="G231" s="66"/>
    </row>
    <row r="232" spans="1:7" s="7" customFormat="1" ht="24" x14ac:dyDescent="0.55000000000000004">
      <c r="A232" s="70" t="s">
        <v>84</v>
      </c>
      <c r="B232" s="71"/>
      <c r="C232" s="71"/>
      <c r="D232" s="41"/>
      <c r="E232" s="10"/>
      <c r="F232" s="10"/>
      <c r="G232" s="10"/>
    </row>
    <row r="233" spans="1:7" s="7" customFormat="1" ht="25.5" customHeight="1" x14ac:dyDescent="0.55000000000000004">
      <c r="A233" s="72" t="s">
        <v>85</v>
      </c>
      <c r="B233" s="73">
        <f>'EPE (Elementary 2)'!R21</f>
        <v>3.4736842105263159</v>
      </c>
      <c r="C233" s="73">
        <f>'EPE (Elementary 2)'!R22</f>
        <v>1.3126277803515705</v>
      </c>
      <c r="D233" s="74" t="str">
        <f>IF(B233&gt;4.5,"มากที่สุด",IF(B233&gt;3.5,"มาก",IF(B233&gt;2.5,"ปานกลาง",IF(B233&gt;1.5,"น้อย",IF(B233&lt;=1.5,"น้อยที่สุด")))))</f>
        <v>ปานกลาง</v>
      </c>
      <c r="E233" s="10"/>
      <c r="F233" s="10"/>
      <c r="G233" s="10"/>
    </row>
    <row r="234" spans="1:7" s="7" customFormat="1" ht="24.75" thickBot="1" x14ac:dyDescent="0.6">
      <c r="A234" s="75" t="s">
        <v>86</v>
      </c>
      <c r="B234" s="76">
        <f>AVERAGE(B233:B233)</f>
        <v>3.4736842105263159</v>
      </c>
      <c r="C234" s="76">
        <f>SUM(C233)</f>
        <v>1.3126277803515705</v>
      </c>
      <c r="D234" s="77" t="str">
        <f>IF(B234&gt;4.5,"มากที่สุด",IF(B234&gt;3.5,"มาก",IF(B234&gt;2.5,"ปานกลาง",IF(B234&gt;1.5,"น้อย",IF(B234&lt;=1.5,"น้อยที่สุด")))))</f>
        <v>ปานกลาง</v>
      </c>
      <c r="E234" s="10"/>
      <c r="F234" s="10"/>
      <c r="G234" s="10"/>
    </row>
    <row r="235" spans="1:7" s="7" customFormat="1" ht="24.75" thickTop="1" x14ac:dyDescent="0.55000000000000004">
      <c r="A235" s="78" t="s">
        <v>87</v>
      </c>
      <c r="B235" s="71"/>
      <c r="C235" s="71"/>
      <c r="D235" s="71"/>
      <c r="E235" s="10"/>
      <c r="F235" s="10"/>
      <c r="G235" s="10"/>
    </row>
    <row r="236" spans="1:7" s="7" customFormat="1" ht="25.5" customHeight="1" x14ac:dyDescent="0.55000000000000004">
      <c r="A236" s="72" t="s">
        <v>88</v>
      </c>
      <c r="B236" s="73">
        <f>'EPE (Elementary 2)'!S21</f>
        <v>4.3157894736842106</v>
      </c>
      <c r="C236" s="73">
        <f>'EPE (Elementary 2)'!S22</f>
        <v>0.65314071821004749</v>
      </c>
      <c r="D236" s="79" t="str">
        <f>IF(B236&gt;4.5,"มากที่สุด",IF(B236&gt;3.5,"มาก",IF(B236&gt;2.5,"ปานกลาง",IF(B236&gt;1.5,"น้อย",IF(B236&lt;=1.5,"น้อยที่สุด")))))</f>
        <v>มาก</v>
      </c>
      <c r="E236" s="10"/>
      <c r="F236" s="10"/>
      <c r="G236" s="10"/>
    </row>
    <row r="237" spans="1:7" s="7" customFormat="1" ht="24.75" thickBot="1" x14ac:dyDescent="0.6">
      <c r="A237" s="75" t="s">
        <v>86</v>
      </c>
      <c r="B237" s="76">
        <f>AVERAGE(B236:B236)</f>
        <v>4.3157894736842106</v>
      </c>
      <c r="C237" s="76">
        <f>SUM(C236)</f>
        <v>0.65314071821004749</v>
      </c>
      <c r="D237" s="80" t="str">
        <f>IF(B237&gt;4.5,"มากที่สุด",IF(B237&gt;3.5,"มาก",IF(B237&gt;2.5,"ปานกลาง",IF(B237&gt;1.5,"น้อย",IF(B237&lt;=1.5,"น้อยที่สุด")))))</f>
        <v>มาก</v>
      </c>
      <c r="E237" s="10"/>
      <c r="F237" s="10"/>
      <c r="G237" s="10"/>
    </row>
    <row r="238" spans="1:7" s="7" customFormat="1" ht="24.75" thickTop="1" x14ac:dyDescent="0.55000000000000004">
      <c r="A238" s="81"/>
      <c r="E238" s="10"/>
      <c r="F238" s="10"/>
      <c r="G238" s="10"/>
    </row>
    <row r="239" spans="1:7" s="7" customFormat="1" ht="24" x14ac:dyDescent="0.55000000000000004">
      <c r="A239" s="7" t="s">
        <v>122</v>
      </c>
    </row>
    <row r="240" spans="1:7" s="7" customFormat="1" ht="24" x14ac:dyDescent="0.55000000000000004">
      <c r="A240" s="7" t="s">
        <v>396</v>
      </c>
    </row>
    <row r="241" spans="1:4" s="7" customFormat="1" ht="24" x14ac:dyDescent="0.55000000000000004">
      <c r="A241" s="7" t="s">
        <v>203</v>
      </c>
    </row>
    <row r="242" spans="1:4" s="7" customFormat="1" ht="24" x14ac:dyDescent="0.55000000000000004"/>
    <row r="243" spans="1:4" s="7" customFormat="1" ht="24" x14ac:dyDescent="0.55000000000000004"/>
    <row r="244" spans="1:4" s="7" customFormat="1" ht="24" x14ac:dyDescent="0.55000000000000004"/>
    <row r="245" spans="1:4" s="7" customFormat="1" ht="24" x14ac:dyDescent="0.55000000000000004"/>
    <row r="246" spans="1:4" s="7" customFormat="1" ht="24" x14ac:dyDescent="0.55000000000000004"/>
    <row r="247" spans="1:4" s="7" customFormat="1" ht="24" x14ac:dyDescent="0.55000000000000004"/>
    <row r="248" spans="1:4" s="7" customFormat="1" ht="24" x14ac:dyDescent="0.55000000000000004"/>
    <row r="249" spans="1:4" s="50" customFormat="1" ht="24" x14ac:dyDescent="0.55000000000000004">
      <c r="A249" s="37" t="s">
        <v>397</v>
      </c>
      <c r="B249" s="48"/>
      <c r="C249" s="48"/>
      <c r="D249" s="49"/>
    </row>
    <row r="250" spans="1:4" s="14" customFormat="1" x14ac:dyDescent="0.5">
      <c r="A250" s="193" t="s">
        <v>65</v>
      </c>
      <c r="B250" s="195" t="s">
        <v>399</v>
      </c>
      <c r="C250" s="196"/>
      <c r="D250" s="197"/>
    </row>
    <row r="251" spans="1:4" s="14" customFormat="1" ht="56.25" x14ac:dyDescent="0.5">
      <c r="A251" s="194"/>
      <c r="B251" s="51" t="s">
        <v>66</v>
      </c>
      <c r="C251" s="52" t="s">
        <v>67</v>
      </c>
      <c r="D251" s="52" t="s">
        <v>68</v>
      </c>
    </row>
    <row r="252" spans="1:4" s="14" customFormat="1" x14ac:dyDescent="0.5">
      <c r="A252" s="53" t="s">
        <v>69</v>
      </c>
      <c r="B252" s="54">
        <v>5</v>
      </c>
      <c r="C252" s="54">
        <f>'EPE (Elementary 2)'!I68</f>
        <v>0</v>
      </c>
      <c r="D252" s="55" t="str">
        <f>IF(B252&gt;4.5,"มากที่สุด",IF(B252&gt;3.5,"มาก",IF(B252&gt;2.5,"ปานกลาง",IF(B252&gt;1.5,"น้อย",IF(B252&lt;=1.5,"น้อยที่สุด")))))</f>
        <v>มากที่สุด</v>
      </c>
    </row>
    <row r="253" spans="1:4" s="14" customFormat="1" x14ac:dyDescent="0.5">
      <c r="A253" s="53" t="s">
        <v>70</v>
      </c>
      <c r="B253" s="54">
        <v>5</v>
      </c>
      <c r="C253" s="54">
        <f>'EPE (Elementary 2)'!J68</f>
        <v>0</v>
      </c>
      <c r="D253" s="55" t="str">
        <f t="shared" ref="D253:D262" si="11">IF(B253&gt;4.5,"มากที่สุด",IF(B253&gt;3.5,"มาก",IF(B253&gt;2.5,"ปานกลาง",IF(B253&gt;1.5,"น้อย",IF(B253&lt;=1.5,"น้อยที่สุด")))))</f>
        <v>มากที่สุด</v>
      </c>
    </row>
    <row r="254" spans="1:4" s="14" customFormat="1" x14ac:dyDescent="0.5">
      <c r="A254" s="53" t="s">
        <v>71</v>
      </c>
      <c r="B254" s="54">
        <v>5</v>
      </c>
      <c r="C254" s="54">
        <f>'EPE (Elementary 2)'!K68</f>
        <v>0</v>
      </c>
      <c r="D254" s="55" t="str">
        <f t="shared" si="11"/>
        <v>มากที่สุด</v>
      </c>
    </row>
    <row r="255" spans="1:4" s="14" customFormat="1" x14ac:dyDescent="0.5">
      <c r="A255" s="53" t="s">
        <v>72</v>
      </c>
      <c r="B255" s="54">
        <v>5</v>
      </c>
      <c r="C255" s="54">
        <f>'EPE (Elementary 2)'!L68</f>
        <v>0</v>
      </c>
      <c r="D255" s="55" t="str">
        <f t="shared" si="11"/>
        <v>มากที่สุด</v>
      </c>
    </row>
    <row r="256" spans="1:4" s="14" customFormat="1" x14ac:dyDescent="0.5">
      <c r="A256" s="53" t="s">
        <v>73</v>
      </c>
      <c r="B256" s="54">
        <v>5</v>
      </c>
      <c r="C256" s="54">
        <f>'EPE (Elementary 2)'!M68</f>
        <v>0</v>
      </c>
      <c r="D256" s="55" t="str">
        <f t="shared" si="11"/>
        <v>มากที่สุด</v>
      </c>
    </row>
    <row r="257" spans="1:4" s="14" customFormat="1" x14ac:dyDescent="0.5">
      <c r="A257" s="53" t="s">
        <v>74</v>
      </c>
      <c r="B257" s="54">
        <v>5</v>
      </c>
      <c r="C257" s="54">
        <f>'EPE (Elementary 2)'!N68</f>
        <v>0</v>
      </c>
      <c r="D257" s="55" t="str">
        <f t="shared" si="11"/>
        <v>มากที่สุด</v>
      </c>
    </row>
    <row r="258" spans="1:4" s="14" customFormat="1" x14ac:dyDescent="0.5">
      <c r="A258" s="53" t="s">
        <v>75</v>
      </c>
      <c r="B258" s="54">
        <v>5</v>
      </c>
      <c r="C258" s="54">
        <f>'EPE (Elementary 2)'!O68</f>
        <v>0</v>
      </c>
      <c r="D258" s="55" t="str">
        <f t="shared" si="11"/>
        <v>มากที่สุด</v>
      </c>
    </row>
    <row r="259" spans="1:4" s="14" customFormat="1" x14ac:dyDescent="0.5">
      <c r="A259" s="53" t="s">
        <v>76</v>
      </c>
      <c r="B259" s="54">
        <v>5</v>
      </c>
      <c r="C259" s="54">
        <f>'EPE (Elementary 2)'!P68</f>
        <v>0</v>
      </c>
      <c r="D259" s="55" t="str">
        <f t="shared" si="11"/>
        <v>มากที่สุด</v>
      </c>
    </row>
    <row r="260" spans="1:4" s="14" customFormat="1" x14ac:dyDescent="0.5">
      <c r="A260" s="53" t="s">
        <v>77</v>
      </c>
      <c r="B260" s="54">
        <v>5</v>
      </c>
      <c r="C260" s="54">
        <f>'EPE (Elementary 2)'!Q68</f>
        <v>0</v>
      </c>
      <c r="D260" s="55" t="str">
        <f t="shared" si="11"/>
        <v>มากที่สุด</v>
      </c>
    </row>
    <row r="261" spans="1:4" s="14" customFormat="1" x14ac:dyDescent="0.5">
      <c r="A261" s="53" t="s">
        <v>78</v>
      </c>
      <c r="B261" s="54">
        <v>5</v>
      </c>
      <c r="C261" s="54">
        <f>'EPE (Elementary 2)'!T68</f>
        <v>0</v>
      </c>
      <c r="D261" s="55" t="str">
        <f t="shared" si="11"/>
        <v>มากที่สุด</v>
      </c>
    </row>
    <row r="262" spans="1:4" s="14" customFormat="1" ht="22.5" thickBot="1" x14ac:dyDescent="0.55000000000000004">
      <c r="A262" s="56" t="s">
        <v>79</v>
      </c>
      <c r="B262" s="57">
        <f>AVERAGE(B252:B261)</f>
        <v>5</v>
      </c>
      <c r="C262" s="57">
        <f>AVERAGE(C252:C261)</f>
        <v>0</v>
      </c>
      <c r="D262" s="58" t="str">
        <f t="shared" si="11"/>
        <v>มากที่สุด</v>
      </c>
    </row>
    <row r="263" spans="1:4" ht="16.5" customHeight="1" thickTop="1" x14ac:dyDescent="0.5">
      <c r="A263" s="59"/>
      <c r="B263" s="60"/>
      <c r="C263" s="60"/>
      <c r="D263" s="61"/>
    </row>
    <row r="264" spans="1:4" s="105" customFormat="1" ht="23.25" x14ac:dyDescent="0.55000000000000004">
      <c r="A264" s="162" t="s">
        <v>123</v>
      </c>
      <c r="B264" s="163"/>
      <c r="C264" s="163"/>
      <c r="D264" s="164"/>
    </row>
    <row r="265" spans="1:4" s="105" customFormat="1" ht="23.25" x14ac:dyDescent="0.55000000000000004">
      <c r="A265" s="162" t="s">
        <v>400</v>
      </c>
      <c r="B265" s="163"/>
      <c r="C265" s="163"/>
      <c r="D265" s="164"/>
    </row>
    <row r="266" spans="1:4" s="105" customFormat="1" ht="23.25" x14ac:dyDescent="0.55000000000000004">
      <c r="A266" s="162" t="s">
        <v>403</v>
      </c>
      <c r="B266" s="163"/>
      <c r="C266" s="163"/>
      <c r="D266" s="164"/>
    </row>
    <row r="267" spans="1:4" s="105" customFormat="1" ht="23.25" x14ac:dyDescent="0.55000000000000004">
      <c r="A267" s="162" t="s">
        <v>402</v>
      </c>
      <c r="B267" s="163"/>
      <c r="C267" s="163"/>
      <c r="D267" s="164"/>
    </row>
    <row r="268" spans="1:4" s="105" customFormat="1" ht="23.25" x14ac:dyDescent="0.55000000000000004">
      <c r="A268" s="162" t="s">
        <v>401</v>
      </c>
      <c r="B268" s="163"/>
      <c r="C268" s="163"/>
      <c r="D268" s="164"/>
    </row>
    <row r="269" spans="1:4" s="105" customFormat="1" ht="23.25" x14ac:dyDescent="0.55000000000000004">
      <c r="A269" s="162" t="s">
        <v>404</v>
      </c>
      <c r="B269" s="163"/>
      <c r="C269" s="163"/>
      <c r="D269" s="164"/>
    </row>
    <row r="270" spans="1:4" s="105" customFormat="1" ht="23.25" x14ac:dyDescent="0.55000000000000004">
      <c r="A270" s="162" t="s">
        <v>405</v>
      </c>
      <c r="B270" s="163"/>
      <c r="C270" s="163"/>
      <c r="D270" s="164"/>
    </row>
    <row r="271" spans="1:4" s="105" customFormat="1" ht="23.25" x14ac:dyDescent="0.55000000000000004">
      <c r="A271" s="162" t="s">
        <v>406</v>
      </c>
      <c r="B271" s="163"/>
      <c r="C271" s="163"/>
      <c r="D271" s="164"/>
    </row>
    <row r="272" spans="1:4" s="105" customFormat="1" ht="23.25" x14ac:dyDescent="0.55000000000000004">
      <c r="A272" s="162" t="s">
        <v>407</v>
      </c>
      <c r="B272" s="163"/>
      <c r="C272" s="163"/>
      <c r="D272" s="164"/>
    </row>
    <row r="273" spans="1:7" s="105" customFormat="1" ht="23.25" x14ac:dyDescent="0.55000000000000004">
      <c r="A273" s="162"/>
      <c r="B273" s="163"/>
      <c r="C273" s="163"/>
      <c r="D273" s="164"/>
    </row>
    <row r="274" spans="1:7" s="105" customFormat="1" ht="23.25" x14ac:dyDescent="0.55000000000000004">
      <c r="A274" s="162"/>
      <c r="B274" s="163"/>
      <c r="C274" s="163"/>
      <c r="D274" s="164"/>
    </row>
    <row r="275" spans="1:7" s="105" customFormat="1" ht="23.25" x14ac:dyDescent="0.55000000000000004">
      <c r="A275" s="162"/>
      <c r="B275" s="163"/>
      <c r="C275" s="163"/>
      <c r="D275" s="164"/>
    </row>
    <row r="276" spans="1:7" s="105" customFormat="1" ht="23.25" x14ac:dyDescent="0.55000000000000004">
      <c r="A276" s="162"/>
      <c r="B276" s="163"/>
      <c r="C276" s="163"/>
      <c r="D276" s="164"/>
    </row>
    <row r="277" spans="1:7" s="105" customFormat="1" ht="23.25" x14ac:dyDescent="0.55000000000000004">
      <c r="A277" s="162"/>
      <c r="B277" s="163"/>
      <c r="C277" s="163"/>
      <c r="D277" s="164"/>
    </row>
    <row r="278" spans="1:7" s="105" customFormat="1" ht="23.25" x14ac:dyDescent="0.55000000000000004">
      <c r="A278" s="162"/>
      <c r="B278" s="163"/>
      <c r="C278" s="163"/>
      <c r="D278" s="164"/>
    </row>
    <row r="279" spans="1:7" s="11" customFormat="1" ht="24" x14ac:dyDescent="0.55000000000000004">
      <c r="A279" s="11" t="s">
        <v>97</v>
      </c>
      <c r="E279" s="66"/>
      <c r="F279" s="66"/>
      <c r="G279" s="66"/>
    </row>
    <row r="280" spans="1:7" s="11" customFormat="1" ht="24" x14ac:dyDescent="0.55000000000000004">
      <c r="A280" s="11" t="s">
        <v>398</v>
      </c>
      <c r="E280" s="66"/>
      <c r="F280" s="66"/>
      <c r="G280" s="66"/>
    </row>
    <row r="281" spans="1:7" s="11" customFormat="1" ht="25.5" customHeight="1" x14ac:dyDescent="0.55000000000000004">
      <c r="A281" s="198" t="s">
        <v>42</v>
      </c>
      <c r="B281" s="200"/>
      <c r="C281" s="202" t="s">
        <v>81</v>
      </c>
      <c r="D281" s="67" t="s">
        <v>82</v>
      </c>
      <c r="E281" s="66"/>
      <c r="F281" s="68"/>
      <c r="G281" s="66"/>
    </row>
    <row r="282" spans="1:7" s="11" customFormat="1" ht="25.5" customHeight="1" x14ac:dyDescent="0.55000000000000004">
      <c r="A282" s="199"/>
      <c r="B282" s="201"/>
      <c r="C282" s="203"/>
      <c r="D282" s="69" t="s">
        <v>83</v>
      </c>
      <c r="E282" s="66"/>
      <c r="F282" s="66"/>
      <c r="G282" s="66"/>
    </row>
    <row r="283" spans="1:7" s="7" customFormat="1" ht="24" x14ac:dyDescent="0.55000000000000004">
      <c r="A283" s="70" t="s">
        <v>84</v>
      </c>
      <c r="B283" s="71"/>
      <c r="C283" s="71"/>
      <c r="D283" s="41"/>
      <c r="E283" s="10"/>
      <c r="F283" s="10"/>
      <c r="G283" s="10"/>
    </row>
    <row r="284" spans="1:7" s="7" customFormat="1" ht="25.5" customHeight="1" x14ac:dyDescent="0.55000000000000004">
      <c r="A284" s="72" t="s">
        <v>85</v>
      </c>
      <c r="B284" s="73">
        <v>5</v>
      </c>
      <c r="C284" s="73">
        <f>'EPE (Elementary 2)'!R68</f>
        <v>0</v>
      </c>
      <c r="D284" s="74" t="str">
        <f>IF(B284&gt;4.5,"มากที่สุด",IF(B284&gt;3.5,"มาก",IF(B284&gt;2.5,"ปานกลาง",IF(B284&gt;1.5,"น้อย",IF(B284&lt;=1.5,"น้อยที่สุด")))))</f>
        <v>มากที่สุด</v>
      </c>
      <c r="E284" s="10"/>
      <c r="F284" s="10"/>
      <c r="G284" s="10"/>
    </row>
    <row r="285" spans="1:7" s="7" customFormat="1" ht="24.75" thickBot="1" x14ac:dyDescent="0.6">
      <c r="A285" s="75" t="s">
        <v>86</v>
      </c>
      <c r="B285" s="76">
        <f>AVERAGE(B284:B284)</f>
        <v>5</v>
      </c>
      <c r="C285" s="76">
        <f>SUM(C284)</f>
        <v>0</v>
      </c>
      <c r="D285" s="77" t="str">
        <f>IF(B285&gt;4.5,"มากที่สุด",IF(B285&gt;3.5,"มาก",IF(B285&gt;2.5,"ปานกลาง",IF(B285&gt;1.5,"น้อย",IF(B285&lt;=1.5,"น้อยที่สุด")))))</f>
        <v>มากที่สุด</v>
      </c>
      <c r="E285" s="10"/>
      <c r="F285" s="10"/>
      <c r="G285" s="10"/>
    </row>
    <row r="286" spans="1:7" s="7" customFormat="1" ht="24.75" thickTop="1" x14ac:dyDescent="0.55000000000000004">
      <c r="A286" s="78" t="s">
        <v>87</v>
      </c>
      <c r="B286" s="71"/>
      <c r="C286" s="71"/>
      <c r="D286" s="71"/>
      <c r="E286" s="10"/>
      <c r="F286" s="10"/>
      <c r="G286" s="10"/>
    </row>
    <row r="287" spans="1:7" s="7" customFormat="1" ht="25.5" customHeight="1" x14ac:dyDescent="0.55000000000000004">
      <c r="A287" s="72" t="s">
        <v>88</v>
      </c>
      <c r="B287" s="73">
        <v>5</v>
      </c>
      <c r="C287" s="73">
        <f>'EPE (Elementary 2)'!S68</f>
        <v>0</v>
      </c>
      <c r="D287" s="79" t="str">
        <f>IF(B287&gt;4.5,"มากที่สุด",IF(B287&gt;3.5,"มาก",IF(B287&gt;2.5,"ปานกลาง",IF(B287&gt;1.5,"น้อย",IF(B287&lt;=1.5,"น้อยที่สุด")))))</f>
        <v>มากที่สุด</v>
      </c>
      <c r="E287" s="10"/>
      <c r="F287" s="10"/>
      <c r="G287" s="10"/>
    </row>
    <row r="288" spans="1:7" s="7" customFormat="1" ht="24.75" thickBot="1" x14ac:dyDescent="0.6">
      <c r="A288" s="75" t="s">
        <v>86</v>
      </c>
      <c r="B288" s="76">
        <f>AVERAGE(B287:B287)</f>
        <v>5</v>
      </c>
      <c r="C288" s="76">
        <f>SUM(C287)</f>
        <v>0</v>
      </c>
      <c r="D288" s="80" t="str">
        <f>IF(B288&gt;4.5,"มากที่สุด",IF(B288&gt;3.5,"มาก",IF(B288&gt;2.5,"ปานกลาง",IF(B288&gt;1.5,"น้อย",IF(B288&lt;=1.5,"น้อยที่สุด")))))</f>
        <v>มากที่สุด</v>
      </c>
      <c r="E288" s="10"/>
      <c r="F288" s="10"/>
      <c r="G288" s="10"/>
    </row>
    <row r="289" spans="1:7" s="7" customFormat="1" ht="24.75" thickTop="1" x14ac:dyDescent="0.55000000000000004">
      <c r="A289" s="81"/>
      <c r="E289" s="10"/>
      <c r="F289" s="10"/>
      <c r="G289" s="10"/>
    </row>
    <row r="290" spans="1:7" s="7" customFormat="1" ht="24" x14ac:dyDescent="0.55000000000000004">
      <c r="A290" s="7" t="s">
        <v>411</v>
      </c>
    </row>
    <row r="291" spans="1:7" s="7" customFormat="1" ht="24" x14ac:dyDescent="0.55000000000000004">
      <c r="A291" s="7" t="s">
        <v>409</v>
      </c>
    </row>
    <row r="292" spans="1:7" s="7" customFormat="1" ht="24" x14ac:dyDescent="0.55000000000000004">
      <c r="A292" s="7" t="s">
        <v>408</v>
      </c>
    </row>
    <row r="293" spans="1:7" s="7" customFormat="1" ht="24" x14ac:dyDescent="0.55000000000000004"/>
    <row r="294" spans="1:7" s="7" customFormat="1" ht="24" x14ac:dyDescent="0.55000000000000004"/>
    <row r="295" spans="1:7" s="7" customFormat="1" ht="24" x14ac:dyDescent="0.55000000000000004"/>
    <row r="296" spans="1:7" s="7" customFormat="1" ht="24" x14ac:dyDescent="0.55000000000000004"/>
    <row r="297" spans="1:7" s="7" customFormat="1" ht="24" x14ac:dyDescent="0.55000000000000004"/>
    <row r="298" spans="1:7" s="7" customFormat="1" ht="24" x14ac:dyDescent="0.55000000000000004"/>
    <row r="299" spans="1:7" s="7" customFormat="1" ht="24" x14ac:dyDescent="0.55000000000000004"/>
    <row r="300" spans="1:7" s="7" customFormat="1" ht="24" x14ac:dyDescent="0.55000000000000004"/>
    <row r="301" spans="1:7" s="7" customFormat="1" ht="24" x14ac:dyDescent="0.55000000000000004"/>
    <row r="302" spans="1:7" s="7" customFormat="1" ht="24" x14ac:dyDescent="0.55000000000000004"/>
    <row r="303" spans="1:7" s="7" customFormat="1" ht="24" x14ac:dyDescent="0.55000000000000004"/>
    <row r="304" spans="1:7" s="7" customFormat="1" ht="24" x14ac:dyDescent="0.55000000000000004"/>
    <row r="305" spans="1:4" s="7" customFormat="1" ht="24" x14ac:dyDescent="0.55000000000000004"/>
    <row r="306" spans="1:4" s="7" customFormat="1" ht="24" x14ac:dyDescent="0.55000000000000004"/>
    <row r="307" spans="1:4" s="7" customFormat="1" ht="24" x14ac:dyDescent="0.55000000000000004"/>
    <row r="308" spans="1:4" s="50" customFormat="1" ht="24" x14ac:dyDescent="0.55000000000000004">
      <c r="A308" s="37" t="s">
        <v>412</v>
      </c>
      <c r="B308" s="48"/>
      <c r="C308" s="48"/>
      <c r="D308" s="49"/>
    </row>
    <row r="309" spans="1:4" s="14" customFormat="1" x14ac:dyDescent="0.5">
      <c r="A309" s="193" t="s">
        <v>65</v>
      </c>
      <c r="B309" s="195" t="s">
        <v>410</v>
      </c>
      <c r="C309" s="196"/>
      <c r="D309" s="197"/>
    </row>
    <row r="310" spans="1:4" s="14" customFormat="1" ht="56.25" x14ac:dyDescent="0.5">
      <c r="A310" s="194"/>
      <c r="B310" s="51" t="s">
        <v>66</v>
      </c>
      <c r="C310" s="52" t="s">
        <v>67</v>
      </c>
      <c r="D310" s="52" t="s">
        <v>68</v>
      </c>
    </row>
    <row r="311" spans="1:4" s="14" customFormat="1" x14ac:dyDescent="0.5">
      <c r="A311" s="53" t="s">
        <v>69</v>
      </c>
      <c r="B311" s="54">
        <f>'Per-intermediate'!I66</f>
        <v>4.734375</v>
      </c>
      <c r="C311" s="54">
        <f>'Per-intermediate'!I67</f>
        <v>0.44166543828445531</v>
      </c>
      <c r="D311" s="55" t="str">
        <f>IF(B311&gt;4.5,"มากที่สุด",IF(B311&gt;3.5,"มาก",IF(B311&gt;2.5,"ปานกลาง",IF(B311&gt;1.5,"น้อย",IF(B311&lt;=1.5,"น้อยที่สุด")))))</f>
        <v>มากที่สุด</v>
      </c>
    </row>
    <row r="312" spans="1:4" s="14" customFormat="1" x14ac:dyDescent="0.5">
      <c r="A312" s="53" t="s">
        <v>70</v>
      </c>
      <c r="B312" s="54">
        <f>'Per-intermediate'!J66</f>
        <v>4.75</v>
      </c>
      <c r="C312" s="54">
        <f>'Per-intermediate'!J67</f>
        <v>0.46770717334674267</v>
      </c>
      <c r="D312" s="55" t="str">
        <f t="shared" ref="D312:D321" si="12">IF(B312&gt;4.5,"มากที่สุด",IF(B312&gt;3.5,"มาก",IF(B312&gt;2.5,"ปานกลาง",IF(B312&gt;1.5,"น้อย",IF(B312&lt;=1.5,"น้อยที่สุด")))))</f>
        <v>มากที่สุด</v>
      </c>
    </row>
    <row r="313" spans="1:4" s="14" customFormat="1" x14ac:dyDescent="0.5">
      <c r="A313" s="53" t="s">
        <v>71</v>
      </c>
      <c r="B313" s="54">
        <f>'Per-intermediate'!K66</f>
        <v>4.6875</v>
      </c>
      <c r="C313" s="54">
        <f>'Per-intermediate'!K67</f>
        <v>0.49607837082461076</v>
      </c>
      <c r="D313" s="55" t="str">
        <f t="shared" si="12"/>
        <v>มากที่สุด</v>
      </c>
    </row>
    <row r="314" spans="1:4" s="14" customFormat="1" x14ac:dyDescent="0.5">
      <c r="A314" s="53" t="s">
        <v>72</v>
      </c>
      <c r="B314" s="54">
        <f>'Per-intermediate'!L66</f>
        <v>4.546875</v>
      </c>
      <c r="C314" s="54">
        <f>'Per-intermediate'!L67</f>
        <v>0.61057574008062254</v>
      </c>
      <c r="D314" s="55" t="str">
        <f t="shared" si="12"/>
        <v>มากที่สุด</v>
      </c>
    </row>
    <row r="315" spans="1:4" s="14" customFormat="1" x14ac:dyDescent="0.5">
      <c r="A315" s="53" t="s">
        <v>73</v>
      </c>
      <c r="B315" s="54">
        <f>'Per-intermediate'!M66</f>
        <v>4.4761904761904763</v>
      </c>
      <c r="C315" s="54">
        <f>'Per-intermediate'!M67</f>
        <v>0.70950782979768101</v>
      </c>
      <c r="D315" s="55" t="str">
        <f t="shared" si="12"/>
        <v>มาก</v>
      </c>
    </row>
    <row r="316" spans="1:4" s="14" customFormat="1" x14ac:dyDescent="0.5">
      <c r="A316" s="53" t="s">
        <v>74</v>
      </c>
      <c r="B316" s="54">
        <f>'Per-intermediate'!N66</f>
        <v>4.546875</v>
      </c>
      <c r="C316" s="54">
        <f>'Per-intermediate'!N67</f>
        <v>0.63565142521274975</v>
      </c>
      <c r="D316" s="55" t="str">
        <f t="shared" si="12"/>
        <v>มากที่สุด</v>
      </c>
    </row>
    <row r="317" spans="1:4" s="14" customFormat="1" x14ac:dyDescent="0.5">
      <c r="A317" s="53" t="s">
        <v>75</v>
      </c>
      <c r="B317" s="54">
        <f>'Per-intermediate'!O66</f>
        <v>4.328125</v>
      </c>
      <c r="C317" s="54">
        <f>'Per-intermediate'!O67</f>
        <v>0.77165988905410909</v>
      </c>
      <c r="D317" s="55" t="str">
        <f t="shared" si="12"/>
        <v>มาก</v>
      </c>
    </row>
    <row r="318" spans="1:4" s="14" customFormat="1" x14ac:dyDescent="0.5">
      <c r="A318" s="53" t="s">
        <v>76</v>
      </c>
      <c r="B318" s="54">
        <f>'Per-intermediate'!P66</f>
        <v>4.333333333333333</v>
      </c>
      <c r="C318" s="54">
        <f>'Per-intermediate'!P67</f>
        <v>0.6900655593423568</v>
      </c>
      <c r="D318" s="55" t="str">
        <f t="shared" si="12"/>
        <v>มาก</v>
      </c>
    </row>
    <row r="319" spans="1:4" s="14" customFormat="1" x14ac:dyDescent="0.5">
      <c r="A319" s="53" t="s">
        <v>77</v>
      </c>
      <c r="B319" s="54">
        <f>'Per-intermediate'!Q66</f>
        <v>4.390625</v>
      </c>
      <c r="C319" s="54">
        <f>'Per-intermediate'!Q67</f>
        <v>0.67586027355881773</v>
      </c>
      <c r="D319" s="55" t="str">
        <f t="shared" si="12"/>
        <v>มาก</v>
      </c>
    </row>
    <row r="320" spans="1:4" s="14" customFormat="1" x14ac:dyDescent="0.5">
      <c r="A320" s="53" t="s">
        <v>78</v>
      </c>
      <c r="B320" s="54">
        <f>'Per-intermediate'!T66</f>
        <v>4.359375</v>
      </c>
      <c r="C320" s="54">
        <f>'Per-intermediate'!T67</f>
        <v>0.64631618374832611</v>
      </c>
      <c r="D320" s="55" t="str">
        <f t="shared" si="12"/>
        <v>มาก</v>
      </c>
    </row>
    <row r="321" spans="1:5" s="14" customFormat="1" ht="22.5" thickBot="1" x14ac:dyDescent="0.55000000000000004">
      <c r="A321" s="56" t="s">
        <v>79</v>
      </c>
      <c r="B321" s="57">
        <f>AVERAGE(B311:B320)</f>
        <v>4.5153273809523808</v>
      </c>
      <c r="C321" s="57">
        <f>AVERAGE(C311:C320)</f>
        <v>0.61450878832504718</v>
      </c>
      <c r="D321" s="58" t="str">
        <f t="shared" si="12"/>
        <v>มากที่สุด</v>
      </c>
    </row>
    <row r="322" spans="1:5" ht="22.5" thickTop="1" x14ac:dyDescent="0.5">
      <c r="A322" s="59"/>
      <c r="B322" s="60"/>
      <c r="C322" s="60"/>
      <c r="D322" s="61"/>
    </row>
    <row r="323" spans="1:5" s="7" customFormat="1" ht="24" x14ac:dyDescent="0.55000000000000004">
      <c r="A323" s="63" t="s">
        <v>109</v>
      </c>
      <c r="B323" s="64"/>
      <c r="C323" s="64"/>
      <c r="D323" s="65"/>
    </row>
    <row r="324" spans="1:5" s="7" customFormat="1" ht="24" x14ac:dyDescent="0.55000000000000004">
      <c r="A324" s="63" t="s">
        <v>414</v>
      </c>
      <c r="B324" s="64"/>
      <c r="C324" s="64"/>
      <c r="D324" s="65"/>
    </row>
    <row r="325" spans="1:5" s="7" customFormat="1" ht="24" x14ac:dyDescent="0.55000000000000004">
      <c r="A325" s="63" t="s">
        <v>415</v>
      </c>
      <c r="B325" s="64"/>
      <c r="C325" s="64"/>
      <c r="D325" s="65"/>
    </row>
    <row r="326" spans="1:5" s="7" customFormat="1" ht="24" x14ac:dyDescent="0.55000000000000004">
      <c r="A326" s="63" t="s">
        <v>416</v>
      </c>
      <c r="B326" s="64"/>
      <c r="C326" s="64"/>
      <c r="D326" s="65"/>
    </row>
    <row r="327" spans="1:5" s="7" customFormat="1" ht="24" x14ac:dyDescent="0.55000000000000004">
      <c r="A327" s="63" t="s">
        <v>417</v>
      </c>
      <c r="B327" s="36"/>
      <c r="C327" s="36"/>
      <c r="D327" s="35"/>
      <c r="E327" s="40"/>
    </row>
    <row r="328" spans="1:5" s="7" customFormat="1" ht="24" x14ac:dyDescent="0.55000000000000004">
      <c r="A328" s="63"/>
      <c r="B328" s="36"/>
      <c r="C328" s="36"/>
      <c r="D328" s="35"/>
      <c r="E328" s="40"/>
    </row>
    <row r="329" spans="1:5" s="7" customFormat="1" ht="24" x14ac:dyDescent="0.55000000000000004">
      <c r="A329" s="63"/>
      <c r="B329" s="36"/>
      <c r="C329" s="36"/>
      <c r="D329" s="35"/>
      <c r="E329" s="40"/>
    </row>
    <row r="330" spans="1:5" s="7" customFormat="1" ht="24" x14ac:dyDescent="0.55000000000000004">
      <c r="A330" s="63"/>
      <c r="B330" s="36"/>
      <c r="C330" s="36"/>
      <c r="D330" s="35"/>
      <c r="E330" s="40"/>
    </row>
    <row r="331" spans="1:5" s="7" customFormat="1" ht="24" x14ac:dyDescent="0.55000000000000004">
      <c r="A331" s="63"/>
      <c r="B331" s="36"/>
      <c r="C331" s="36"/>
      <c r="D331" s="35"/>
      <c r="E331" s="40"/>
    </row>
    <row r="332" spans="1:5" s="7" customFormat="1" ht="24" x14ac:dyDescent="0.55000000000000004">
      <c r="A332" s="63"/>
      <c r="B332" s="36"/>
      <c r="C332" s="36"/>
      <c r="D332" s="35"/>
      <c r="E332" s="40"/>
    </row>
    <row r="333" spans="1:5" s="7" customFormat="1" ht="24" x14ac:dyDescent="0.55000000000000004">
      <c r="A333" s="63"/>
      <c r="B333" s="36"/>
      <c r="C333" s="36"/>
      <c r="D333" s="35"/>
      <c r="E333" s="40"/>
    </row>
    <row r="334" spans="1:5" s="7" customFormat="1" ht="24" x14ac:dyDescent="0.55000000000000004">
      <c r="A334" s="63"/>
      <c r="B334" s="36"/>
      <c r="C334" s="36"/>
      <c r="D334" s="35"/>
      <c r="E334" s="40"/>
    </row>
    <row r="335" spans="1:5" s="7" customFormat="1" ht="24" x14ac:dyDescent="0.55000000000000004">
      <c r="A335" s="63"/>
      <c r="B335" s="36"/>
      <c r="C335" s="36"/>
      <c r="D335" s="35"/>
      <c r="E335" s="40"/>
    </row>
    <row r="336" spans="1:5" s="7" customFormat="1" ht="24" x14ac:dyDescent="0.55000000000000004">
      <c r="A336" s="63"/>
      <c r="B336" s="36"/>
      <c r="C336" s="36"/>
      <c r="D336" s="35"/>
      <c r="E336" s="40"/>
    </row>
    <row r="337" spans="1:7" s="11" customFormat="1" ht="24" x14ac:dyDescent="0.55000000000000004">
      <c r="A337" s="11" t="s">
        <v>89</v>
      </c>
      <c r="E337" s="66"/>
      <c r="F337" s="66"/>
      <c r="G337" s="66"/>
    </row>
    <row r="338" spans="1:7" s="11" customFormat="1" ht="24" x14ac:dyDescent="0.55000000000000004">
      <c r="A338" s="11" t="s">
        <v>413</v>
      </c>
      <c r="E338" s="66"/>
      <c r="F338" s="66"/>
      <c r="G338" s="66"/>
    </row>
    <row r="339" spans="1:7" s="11" customFormat="1" ht="25.5" customHeight="1" x14ac:dyDescent="0.55000000000000004">
      <c r="A339" s="198" t="s">
        <v>42</v>
      </c>
      <c r="B339" s="200"/>
      <c r="C339" s="202" t="s">
        <v>81</v>
      </c>
      <c r="D339" s="67" t="s">
        <v>82</v>
      </c>
      <c r="E339" s="66"/>
      <c r="F339" s="68"/>
      <c r="G339" s="66"/>
    </row>
    <row r="340" spans="1:7" s="11" customFormat="1" ht="25.5" customHeight="1" x14ac:dyDescent="0.55000000000000004">
      <c r="A340" s="199"/>
      <c r="B340" s="201"/>
      <c r="C340" s="203"/>
      <c r="D340" s="69" t="s">
        <v>83</v>
      </c>
      <c r="E340" s="66"/>
      <c r="F340" s="66"/>
      <c r="G340" s="66"/>
    </row>
    <row r="341" spans="1:7" s="7" customFormat="1" ht="24" x14ac:dyDescent="0.55000000000000004">
      <c r="A341" s="70" t="s">
        <v>84</v>
      </c>
      <c r="B341" s="71"/>
      <c r="C341" s="71"/>
      <c r="D341" s="41"/>
      <c r="E341" s="10"/>
      <c r="F341" s="10"/>
      <c r="G341" s="10"/>
    </row>
    <row r="342" spans="1:7" s="7" customFormat="1" ht="25.5" customHeight="1" x14ac:dyDescent="0.55000000000000004">
      <c r="A342" s="72" t="s">
        <v>85</v>
      </c>
      <c r="B342" s="73">
        <f>'Per-intermediate'!R66</f>
        <v>3.71875</v>
      </c>
      <c r="C342" s="73">
        <f>'Per-intermediate'!R67</f>
        <v>1.1105847277448038</v>
      </c>
      <c r="D342" s="74" t="str">
        <f>IF(B342&gt;4.5,"มากที่สุด",IF(B342&gt;3.5,"มาก",IF(B342&gt;2.5,"ปานกลาง",IF(B342&gt;1.5,"น้อย",IF(B342&lt;=1.5,"น้อยที่สุด")))))</f>
        <v>มาก</v>
      </c>
      <c r="E342" s="10"/>
      <c r="F342" s="10"/>
      <c r="G342" s="10"/>
    </row>
    <row r="343" spans="1:7" s="7" customFormat="1" ht="24.75" thickBot="1" x14ac:dyDescent="0.6">
      <c r="A343" s="75" t="s">
        <v>86</v>
      </c>
      <c r="B343" s="76">
        <f>AVERAGE(B342:B342)</f>
        <v>3.71875</v>
      </c>
      <c r="C343" s="76">
        <f>SUM(C342)</f>
        <v>1.1105847277448038</v>
      </c>
      <c r="D343" s="77" t="str">
        <f>IF(B343&gt;4.5,"มากที่สุด",IF(B343&gt;3.5,"มาก",IF(B343&gt;2.5,"ปานกลาง",IF(B343&gt;1.5,"น้อย",IF(B343&lt;=1.5,"น้อยที่สุด")))))</f>
        <v>มาก</v>
      </c>
      <c r="E343" s="10"/>
      <c r="F343" s="10"/>
      <c r="G343" s="10"/>
    </row>
    <row r="344" spans="1:7" s="7" customFormat="1" ht="24.75" thickTop="1" x14ac:dyDescent="0.55000000000000004">
      <c r="A344" s="78" t="s">
        <v>87</v>
      </c>
      <c r="B344" s="71"/>
      <c r="C344" s="71"/>
      <c r="D344" s="71"/>
      <c r="E344" s="10"/>
      <c r="F344" s="10"/>
      <c r="G344" s="10"/>
    </row>
    <row r="345" spans="1:7" s="7" customFormat="1" ht="25.5" customHeight="1" x14ac:dyDescent="0.55000000000000004">
      <c r="A345" s="72" t="s">
        <v>88</v>
      </c>
      <c r="B345" s="73">
        <f>'Per-intermediate'!S66</f>
        <v>4.265625</v>
      </c>
      <c r="C345" s="73">
        <f>'Per-intermediate'!S67</f>
        <v>0.61852110665279647</v>
      </c>
      <c r="D345" s="79" t="str">
        <f>IF(B345&gt;4.5,"มากที่สุด",IF(B345&gt;3.5,"มาก",IF(B345&gt;2.5,"ปานกลาง",IF(B345&gt;1.5,"น้อย",IF(B345&lt;=1.5,"น้อยที่สุด")))))</f>
        <v>มาก</v>
      </c>
      <c r="E345" s="10"/>
      <c r="F345" s="10"/>
      <c r="G345" s="10"/>
    </row>
    <row r="346" spans="1:7" s="7" customFormat="1" ht="24.75" thickBot="1" x14ac:dyDescent="0.6">
      <c r="A346" s="75" t="s">
        <v>86</v>
      </c>
      <c r="B346" s="76">
        <f>AVERAGE(B345:B345)</f>
        <v>4.265625</v>
      </c>
      <c r="C346" s="76">
        <f>SUM(C345)</f>
        <v>0.61852110665279647</v>
      </c>
      <c r="D346" s="80" t="str">
        <f>IF(B346&gt;4.5,"มากที่สุด",IF(B346&gt;3.5,"มาก",IF(B346&gt;2.5,"ปานกลาง",IF(B346&gt;1.5,"น้อย",IF(B346&lt;=1.5,"น้อยที่สุด")))))</f>
        <v>มาก</v>
      </c>
      <c r="E346" s="10"/>
      <c r="F346" s="10"/>
      <c r="G346" s="10"/>
    </row>
    <row r="347" spans="1:7" s="7" customFormat="1" ht="24.75" thickTop="1" x14ac:dyDescent="0.55000000000000004">
      <c r="A347" s="81"/>
      <c r="E347" s="10"/>
      <c r="F347" s="10"/>
      <c r="G347" s="10"/>
    </row>
    <row r="348" spans="1:7" s="7" customFormat="1" ht="24" x14ac:dyDescent="0.55000000000000004">
      <c r="A348" s="7" t="s">
        <v>420</v>
      </c>
    </row>
    <row r="349" spans="1:7" s="7" customFormat="1" ht="24" x14ac:dyDescent="0.55000000000000004">
      <c r="A349" s="7" t="s">
        <v>418</v>
      </c>
    </row>
    <row r="350" spans="1:7" s="7" customFormat="1" ht="24" x14ac:dyDescent="0.55000000000000004">
      <c r="A350" s="7" t="s">
        <v>419</v>
      </c>
    </row>
    <row r="351" spans="1:7" s="7" customFormat="1" ht="24" x14ac:dyDescent="0.55000000000000004"/>
    <row r="352" spans="1:7" s="7" customFormat="1" ht="24" x14ac:dyDescent="0.55000000000000004"/>
    <row r="353" spans="1:4" s="7" customFormat="1" ht="24" x14ac:dyDescent="0.55000000000000004"/>
    <row r="354" spans="1:4" s="7" customFormat="1" ht="24" x14ac:dyDescent="0.55000000000000004"/>
    <row r="355" spans="1:4" s="7" customFormat="1" ht="24" x14ac:dyDescent="0.55000000000000004"/>
    <row r="356" spans="1:4" s="7" customFormat="1" ht="24" x14ac:dyDescent="0.55000000000000004"/>
    <row r="357" spans="1:4" s="7" customFormat="1" ht="24" x14ac:dyDescent="0.55000000000000004"/>
    <row r="358" spans="1:4" s="7" customFormat="1" ht="24" x14ac:dyDescent="0.55000000000000004"/>
    <row r="359" spans="1:4" s="7" customFormat="1" ht="24" x14ac:dyDescent="0.55000000000000004"/>
    <row r="360" spans="1:4" s="7" customFormat="1" ht="24" x14ac:dyDescent="0.55000000000000004"/>
    <row r="361" spans="1:4" s="7" customFormat="1" ht="24" x14ac:dyDescent="0.55000000000000004"/>
    <row r="362" spans="1:4" s="7" customFormat="1" ht="24" x14ac:dyDescent="0.55000000000000004"/>
    <row r="363" spans="1:4" s="7" customFormat="1" ht="24" x14ac:dyDescent="0.55000000000000004"/>
    <row r="364" spans="1:4" s="7" customFormat="1" ht="24" x14ac:dyDescent="0.55000000000000004"/>
    <row r="365" spans="1:4" s="7" customFormat="1" ht="24" x14ac:dyDescent="0.55000000000000004"/>
    <row r="366" spans="1:4" s="14" customFormat="1" ht="24" x14ac:dyDescent="0.55000000000000004">
      <c r="A366" s="37" t="s">
        <v>421</v>
      </c>
      <c r="B366" s="16"/>
      <c r="C366" s="16"/>
    </row>
    <row r="367" spans="1:4" s="14" customFormat="1" x14ac:dyDescent="0.5">
      <c r="A367" s="193" t="s">
        <v>65</v>
      </c>
      <c r="B367" s="204" t="s">
        <v>422</v>
      </c>
      <c r="C367" s="205"/>
      <c r="D367" s="206"/>
    </row>
    <row r="368" spans="1:4" s="14" customFormat="1" ht="56.25" x14ac:dyDescent="0.5">
      <c r="A368" s="194"/>
      <c r="B368" s="51" t="s">
        <v>66</v>
      </c>
      <c r="C368" s="52" t="s">
        <v>67</v>
      </c>
      <c r="D368" s="52" t="s">
        <v>68</v>
      </c>
    </row>
    <row r="369" spans="1:4" s="14" customFormat="1" x14ac:dyDescent="0.5">
      <c r="A369" s="53" t="s">
        <v>69</v>
      </c>
      <c r="B369" s="54">
        <f>'Staeter 2'!I17</f>
        <v>4.5999999999999996</v>
      </c>
      <c r="C369" s="54">
        <f>'Staeter 2'!I18</f>
        <v>0.61101009266077988</v>
      </c>
      <c r="D369" s="55" t="str">
        <f>IF(B369&gt;4.5,"มากที่สุด",IF(B369&gt;3.5,"มาก",IF(B369&gt;2.5,"ปานกลาง",IF(B369&gt;1.5,"น้อย",IF(B369&lt;=1.5,"น้อยที่สุด")))))</f>
        <v>มากที่สุด</v>
      </c>
    </row>
    <row r="370" spans="1:4" s="14" customFormat="1" x14ac:dyDescent="0.5">
      <c r="A370" s="53" t="s">
        <v>70</v>
      </c>
      <c r="B370" s="54">
        <f>'Staeter 2'!J17</f>
        <v>4.5999999999999996</v>
      </c>
      <c r="C370" s="54">
        <f>'Staeter 2'!J18</f>
        <v>0.61101009266077988</v>
      </c>
      <c r="D370" s="55" t="str">
        <f t="shared" ref="D370:D379" si="13">IF(B370&gt;4.5,"มากที่สุด",IF(B370&gt;3.5,"มาก",IF(B370&gt;2.5,"ปานกลาง",IF(B370&gt;1.5,"น้อย",IF(B370&lt;=1.5,"น้อยที่สุด")))))</f>
        <v>มากที่สุด</v>
      </c>
    </row>
    <row r="371" spans="1:4" s="14" customFormat="1" x14ac:dyDescent="0.5">
      <c r="A371" s="53" t="s">
        <v>71</v>
      </c>
      <c r="B371" s="54">
        <f>'Staeter 2'!K17</f>
        <v>4.5333333333333332</v>
      </c>
      <c r="C371" s="54">
        <f>'Staeter 2'!K18</f>
        <v>0.71802197428460124</v>
      </c>
      <c r="D371" s="55" t="str">
        <f t="shared" si="13"/>
        <v>มากที่สุด</v>
      </c>
    </row>
    <row r="372" spans="1:4" s="14" customFormat="1" x14ac:dyDescent="0.5">
      <c r="A372" s="53" t="s">
        <v>72</v>
      </c>
      <c r="B372" s="54">
        <f>'Staeter 2'!L17</f>
        <v>4.666666666666667</v>
      </c>
      <c r="C372" s="54">
        <f>'Staeter 2'!L18</f>
        <v>0.59628479399993972</v>
      </c>
      <c r="D372" s="55" t="str">
        <f t="shared" si="13"/>
        <v>มากที่สุด</v>
      </c>
    </row>
    <row r="373" spans="1:4" s="14" customFormat="1" x14ac:dyDescent="0.5">
      <c r="A373" s="53" t="s">
        <v>73</v>
      </c>
      <c r="B373" s="54">
        <f>'Staeter 2'!M17</f>
        <v>4.5999999999999996</v>
      </c>
      <c r="C373" s="54">
        <f>'Staeter 2'!M18</f>
        <v>0.61101009266077988</v>
      </c>
      <c r="D373" s="55" t="str">
        <f t="shared" si="13"/>
        <v>มากที่สุด</v>
      </c>
    </row>
    <row r="374" spans="1:4" s="14" customFormat="1" x14ac:dyDescent="0.5">
      <c r="A374" s="53" t="s">
        <v>74</v>
      </c>
      <c r="B374" s="54">
        <f>'Staeter 2'!N17</f>
        <v>4.666666666666667</v>
      </c>
      <c r="C374" s="54">
        <f>'Staeter 2'!N18</f>
        <v>0.59628479399993972</v>
      </c>
      <c r="D374" s="55" t="str">
        <f t="shared" si="13"/>
        <v>มากที่สุด</v>
      </c>
    </row>
    <row r="375" spans="1:4" s="14" customFormat="1" x14ac:dyDescent="0.5">
      <c r="A375" s="53" t="s">
        <v>75</v>
      </c>
      <c r="B375" s="54">
        <f>'Staeter 2'!O17</f>
        <v>4.8666666666666663</v>
      </c>
      <c r="C375" s="54">
        <f>'Staeter 2'!O18</f>
        <v>0.33993463423951903</v>
      </c>
      <c r="D375" s="55" t="str">
        <f t="shared" si="13"/>
        <v>มากที่สุด</v>
      </c>
    </row>
    <row r="376" spans="1:4" s="14" customFormat="1" x14ac:dyDescent="0.5">
      <c r="A376" s="53" t="s">
        <v>76</v>
      </c>
      <c r="B376" s="54">
        <f>'Staeter 2'!P17</f>
        <v>4.7333333333333334</v>
      </c>
      <c r="C376" s="54">
        <f>'Staeter 2'!P18</f>
        <v>0.57348835113617536</v>
      </c>
      <c r="D376" s="55" t="str">
        <f t="shared" si="13"/>
        <v>มากที่สุด</v>
      </c>
    </row>
    <row r="377" spans="1:4" s="14" customFormat="1" x14ac:dyDescent="0.5">
      <c r="A377" s="53" t="s">
        <v>77</v>
      </c>
      <c r="B377" s="54">
        <f>'Staeter 2'!Q17</f>
        <v>4.8</v>
      </c>
      <c r="C377" s="54">
        <f>'Staeter 2'!S18</f>
        <v>0.67986926847903817</v>
      </c>
      <c r="D377" s="55" t="str">
        <f t="shared" si="13"/>
        <v>มากที่สุด</v>
      </c>
    </row>
    <row r="378" spans="1:4" s="14" customFormat="1" x14ac:dyDescent="0.5">
      <c r="A378" s="53" t="s">
        <v>78</v>
      </c>
      <c r="B378" s="54">
        <f>'Staeter 2'!T17</f>
        <v>4.4000000000000004</v>
      </c>
      <c r="C378" s="54">
        <f>'Staeter 2'!T18</f>
        <v>0.71180521680208586</v>
      </c>
      <c r="D378" s="55" t="str">
        <f t="shared" si="13"/>
        <v>มาก</v>
      </c>
    </row>
    <row r="379" spans="1:4" s="14" customFormat="1" ht="22.5" thickBot="1" x14ac:dyDescent="0.55000000000000004">
      <c r="A379" s="56" t="s">
        <v>79</v>
      </c>
      <c r="B379" s="57">
        <f>AVERAGE(B369:B378)</f>
        <v>4.6466666666666665</v>
      </c>
      <c r="C379" s="57">
        <f>AVERAGE(C369:C378)</f>
        <v>0.60487193109236381</v>
      </c>
      <c r="D379" s="58" t="str">
        <f t="shared" si="13"/>
        <v>มากที่สุด</v>
      </c>
    </row>
    <row r="380" spans="1:4" s="14" customFormat="1" ht="22.5" thickTop="1" x14ac:dyDescent="0.5">
      <c r="A380" s="82"/>
      <c r="B380" s="83"/>
      <c r="C380" s="83"/>
      <c r="D380" s="84"/>
    </row>
    <row r="381" spans="1:4" s="7" customFormat="1" ht="24" x14ac:dyDescent="0.55000000000000004">
      <c r="A381" s="63" t="s">
        <v>123</v>
      </c>
      <c r="B381" s="64"/>
      <c r="C381" s="64"/>
      <c r="D381" s="65"/>
    </row>
    <row r="382" spans="1:4" s="7" customFormat="1" ht="24" x14ac:dyDescent="0.55000000000000004">
      <c r="A382" s="63" t="s">
        <v>425</v>
      </c>
      <c r="B382" s="64"/>
      <c r="C382" s="64"/>
      <c r="D382" s="65"/>
    </row>
    <row r="383" spans="1:4" s="7" customFormat="1" ht="24" x14ac:dyDescent="0.55000000000000004">
      <c r="A383" s="63" t="s">
        <v>207</v>
      </c>
      <c r="B383" s="64"/>
      <c r="C383" s="64"/>
      <c r="D383" s="65"/>
    </row>
    <row r="384" spans="1:4" s="7" customFormat="1" ht="24" x14ac:dyDescent="0.55000000000000004">
      <c r="A384" s="63" t="s">
        <v>426</v>
      </c>
      <c r="B384" s="64"/>
      <c r="C384" s="64"/>
      <c r="D384" s="65"/>
    </row>
    <row r="385" spans="1:7" s="7" customFormat="1" ht="24" x14ac:dyDescent="0.55000000000000004">
      <c r="A385" s="63" t="s">
        <v>427</v>
      </c>
      <c r="B385" s="64"/>
      <c r="C385" s="64"/>
      <c r="D385" s="65"/>
    </row>
    <row r="386" spans="1:7" s="7" customFormat="1" ht="24" x14ac:dyDescent="0.55000000000000004">
      <c r="A386" s="63" t="s">
        <v>428</v>
      </c>
      <c r="B386" s="64"/>
      <c r="C386" s="64"/>
      <c r="D386" s="65"/>
    </row>
    <row r="387" spans="1:7" s="7" customFormat="1" ht="24" x14ac:dyDescent="0.55000000000000004">
      <c r="A387" s="63"/>
      <c r="B387" s="64"/>
      <c r="C387" s="64"/>
      <c r="D387" s="65"/>
    </row>
    <row r="388" spans="1:7" s="7" customFormat="1" ht="24" x14ac:dyDescent="0.55000000000000004">
      <c r="A388" s="63"/>
      <c r="B388" s="64"/>
      <c r="C388" s="64"/>
      <c r="D388" s="65"/>
    </row>
    <row r="389" spans="1:7" s="7" customFormat="1" ht="24" x14ac:dyDescent="0.55000000000000004">
      <c r="A389" s="63"/>
      <c r="B389" s="64"/>
      <c r="C389" s="64"/>
      <c r="D389" s="65"/>
    </row>
    <row r="390" spans="1:7" s="7" customFormat="1" ht="24" x14ac:dyDescent="0.55000000000000004">
      <c r="A390" s="63"/>
      <c r="B390" s="64"/>
      <c r="C390" s="64"/>
      <c r="D390" s="65"/>
    </row>
    <row r="391" spans="1:7" s="7" customFormat="1" ht="24" x14ac:dyDescent="0.55000000000000004">
      <c r="A391" s="63"/>
      <c r="B391" s="64"/>
      <c r="C391" s="64"/>
      <c r="D391" s="65"/>
    </row>
    <row r="392" spans="1:7" s="7" customFormat="1" ht="24" x14ac:dyDescent="0.55000000000000004">
      <c r="A392" s="63"/>
      <c r="B392" s="64"/>
      <c r="C392" s="64"/>
      <c r="D392" s="65"/>
    </row>
    <row r="393" spans="1:7" s="7" customFormat="1" ht="24" x14ac:dyDescent="0.55000000000000004">
      <c r="A393" s="63"/>
      <c r="B393" s="64"/>
      <c r="C393" s="64"/>
      <c r="D393" s="65"/>
    </row>
    <row r="394" spans="1:7" s="7" customFormat="1" ht="24" x14ac:dyDescent="0.55000000000000004">
      <c r="A394" s="63"/>
      <c r="B394" s="64"/>
      <c r="C394" s="64"/>
      <c r="D394" s="65"/>
    </row>
    <row r="395" spans="1:7" s="11" customFormat="1" ht="24" x14ac:dyDescent="0.55000000000000004">
      <c r="A395" s="11" t="s">
        <v>423</v>
      </c>
      <c r="E395" s="66"/>
      <c r="F395" s="66"/>
      <c r="G395" s="66"/>
    </row>
    <row r="396" spans="1:7" s="11" customFormat="1" ht="24" x14ac:dyDescent="0.55000000000000004">
      <c r="A396" s="11" t="s">
        <v>424</v>
      </c>
      <c r="E396" s="66"/>
      <c r="F396" s="66"/>
      <c r="G396" s="66"/>
    </row>
    <row r="397" spans="1:7" s="11" customFormat="1" ht="21" customHeight="1" x14ac:dyDescent="0.55000000000000004">
      <c r="A397" s="198" t="s">
        <v>42</v>
      </c>
      <c r="B397" s="200"/>
      <c r="C397" s="202" t="s">
        <v>81</v>
      </c>
      <c r="D397" s="67" t="s">
        <v>82</v>
      </c>
      <c r="E397" s="66"/>
      <c r="F397" s="68"/>
      <c r="G397" s="66"/>
    </row>
    <row r="398" spans="1:7" s="11" customFormat="1" ht="13.5" customHeight="1" x14ac:dyDescent="0.55000000000000004">
      <c r="A398" s="199"/>
      <c r="B398" s="201"/>
      <c r="C398" s="203"/>
      <c r="D398" s="69" t="s">
        <v>83</v>
      </c>
      <c r="E398" s="66"/>
      <c r="F398" s="66"/>
      <c r="G398" s="66"/>
    </row>
    <row r="399" spans="1:7" s="7" customFormat="1" ht="24" x14ac:dyDescent="0.55000000000000004">
      <c r="A399" s="70" t="s">
        <v>84</v>
      </c>
      <c r="B399" s="71"/>
      <c r="C399" s="71"/>
      <c r="D399" s="41"/>
      <c r="E399" s="10"/>
      <c r="F399" s="10"/>
      <c r="G399" s="10"/>
    </row>
    <row r="400" spans="1:7" s="7" customFormat="1" ht="25.5" customHeight="1" x14ac:dyDescent="0.55000000000000004">
      <c r="A400" s="72" t="s">
        <v>85</v>
      </c>
      <c r="B400" s="73">
        <f>'Staeter 2'!R17</f>
        <v>3.5333333333333332</v>
      </c>
      <c r="C400" s="73">
        <f>'Staeter 2'!R18</f>
        <v>1.0873004286866732</v>
      </c>
      <c r="D400" s="74" t="str">
        <f>IF(B400&gt;4.5,"มากที่สุด",IF(B400&gt;3.5,"มาก",IF(B400&gt;2.5,"ปานกลาง",IF(B400&gt;1.5,"น้อย",IF(B400&lt;=1.5,"น้อยที่สุด")))))</f>
        <v>มาก</v>
      </c>
      <c r="E400" s="10"/>
      <c r="F400" s="10"/>
      <c r="G400" s="10"/>
    </row>
    <row r="401" spans="1:7" s="7" customFormat="1" ht="24.75" thickBot="1" x14ac:dyDescent="0.6">
      <c r="A401" s="75" t="s">
        <v>86</v>
      </c>
      <c r="B401" s="76">
        <f>AVERAGE(B400:B400)</f>
        <v>3.5333333333333332</v>
      </c>
      <c r="C401" s="76">
        <f>SUM(C400)</f>
        <v>1.0873004286866732</v>
      </c>
      <c r="D401" s="77" t="str">
        <f>IF(B401&gt;4.5,"มากที่สุด",IF(B401&gt;3.5,"มาก",IF(B401&gt;2.5,"ปานกลาง",IF(B401&gt;1.5,"น้อย",IF(B401&lt;=1.5,"น้อยที่สุด")))))</f>
        <v>มาก</v>
      </c>
      <c r="E401" s="10"/>
      <c r="F401" s="10"/>
      <c r="G401" s="10"/>
    </row>
    <row r="402" spans="1:7" s="7" customFormat="1" ht="24.75" thickTop="1" x14ac:dyDescent="0.55000000000000004">
      <c r="A402" s="78" t="s">
        <v>87</v>
      </c>
      <c r="B402" s="71"/>
      <c r="C402" s="71"/>
      <c r="D402" s="71"/>
      <c r="E402" s="10"/>
      <c r="F402" s="10"/>
      <c r="G402" s="10"/>
    </row>
    <row r="403" spans="1:7" s="7" customFormat="1" ht="25.5" customHeight="1" x14ac:dyDescent="0.55000000000000004">
      <c r="A403" s="72" t="s">
        <v>88</v>
      </c>
      <c r="B403" s="73">
        <f>'Staeter 2'!S17</f>
        <v>4.2666666666666666</v>
      </c>
      <c r="C403" s="73">
        <f>'Staeter 2'!S18</f>
        <v>0.67986926847903817</v>
      </c>
      <c r="D403" s="79" t="str">
        <f>IF(B403&gt;4.5,"มากที่สุด",IF(B403&gt;3.5,"มาก",IF(B403&gt;2.5,"ปานกลาง",IF(B403&gt;1.5,"น้อย",IF(B403&lt;=1.5,"น้อยที่สุด")))))</f>
        <v>มาก</v>
      </c>
      <c r="E403" s="10"/>
      <c r="F403" s="10"/>
      <c r="G403" s="10"/>
    </row>
    <row r="404" spans="1:7" s="7" customFormat="1" ht="24.75" thickBot="1" x14ac:dyDescent="0.6">
      <c r="A404" s="75" t="s">
        <v>86</v>
      </c>
      <c r="B404" s="76">
        <f>AVERAGE(B403:B403)</f>
        <v>4.2666666666666666</v>
      </c>
      <c r="C404" s="76">
        <f>SUM(C403)</f>
        <v>0.67986926847903817</v>
      </c>
      <c r="D404" s="80" t="str">
        <f>IF(B404&gt;4.5,"มากที่สุด",IF(B404&gt;3.5,"มาก",IF(B404&gt;2.5,"ปานกลาง",IF(B404&gt;1.5,"น้อย",IF(B404&lt;=1.5,"น้อยที่สุด")))))</f>
        <v>มาก</v>
      </c>
      <c r="E404" s="10"/>
      <c r="F404" s="10"/>
      <c r="G404" s="10"/>
    </row>
    <row r="405" spans="1:7" s="7" customFormat="1" ht="24.75" thickTop="1" x14ac:dyDescent="0.55000000000000004">
      <c r="A405" s="81"/>
      <c r="E405" s="10"/>
      <c r="F405" s="10"/>
      <c r="G405" s="10"/>
    </row>
    <row r="406" spans="1:7" s="7" customFormat="1" ht="24" x14ac:dyDescent="0.55000000000000004">
      <c r="A406" s="7" t="s">
        <v>429</v>
      </c>
    </row>
    <row r="407" spans="1:7" s="7" customFormat="1" ht="24" x14ac:dyDescent="0.55000000000000004">
      <c r="A407" s="7" t="s">
        <v>430</v>
      </c>
    </row>
    <row r="408" spans="1:7" s="7" customFormat="1" ht="24" x14ac:dyDescent="0.55000000000000004"/>
    <row r="409" spans="1:7" s="46" customFormat="1" ht="24" x14ac:dyDescent="0.55000000000000004">
      <c r="A409" s="186" t="s">
        <v>90</v>
      </c>
      <c r="B409" s="86" t="s">
        <v>43</v>
      </c>
      <c r="C409" s="86" t="s">
        <v>44</v>
      </c>
    </row>
    <row r="410" spans="1:7" s="46" customFormat="1" ht="24" x14ac:dyDescent="0.55000000000000004">
      <c r="A410" s="87" t="s">
        <v>496</v>
      </c>
      <c r="B410" s="207">
        <v>1</v>
      </c>
      <c r="C410" s="191">
        <f>B410*100/2</f>
        <v>50</v>
      </c>
    </row>
    <row r="411" spans="1:7" s="46" customFormat="1" ht="24" x14ac:dyDescent="0.55000000000000004">
      <c r="A411" s="165" t="s">
        <v>431</v>
      </c>
      <c r="B411" s="208"/>
      <c r="C411" s="192"/>
    </row>
    <row r="412" spans="1:7" s="46" customFormat="1" ht="24" x14ac:dyDescent="0.55000000000000004">
      <c r="A412" s="187" t="s">
        <v>432</v>
      </c>
      <c r="B412" s="102">
        <v>1</v>
      </c>
      <c r="C412" s="154">
        <f>B412*100/2</f>
        <v>50</v>
      </c>
    </row>
    <row r="413" spans="1:7" s="12" customFormat="1" ht="24.75" thickBot="1" x14ac:dyDescent="0.6">
      <c r="A413" s="92" t="s">
        <v>49</v>
      </c>
      <c r="B413" s="93">
        <f>SUM(B410:B412)</f>
        <v>2</v>
      </c>
      <c r="C413" s="94">
        <f>B413*100/2</f>
        <v>100</v>
      </c>
    </row>
    <row r="414" spans="1:7" s="12" customFormat="1" ht="24.75" thickTop="1" x14ac:dyDescent="0.55000000000000004">
      <c r="A414" s="95"/>
      <c r="B414" s="96"/>
      <c r="C414" s="97"/>
    </row>
    <row r="415" spans="1:7" s="12" customFormat="1" ht="24" x14ac:dyDescent="0.55000000000000004">
      <c r="A415" s="95"/>
      <c r="B415" s="96"/>
      <c r="C415" s="97"/>
    </row>
    <row r="416" spans="1:7" s="12" customFormat="1" ht="24" x14ac:dyDescent="0.55000000000000004">
      <c r="A416" s="95"/>
      <c r="B416" s="96"/>
      <c r="C416" s="97"/>
    </row>
    <row r="417" spans="1:3" s="12" customFormat="1" ht="24" x14ac:dyDescent="0.55000000000000004">
      <c r="A417" s="95"/>
      <c r="B417" s="96"/>
      <c r="C417" s="97"/>
    </row>
    <row r="418" spans="1:3" s="12" customFormat="1" ht="24" x14ac:dyDescent="0.55000000000000004">
      <c r="A418" s="95"/>
      <c r="B418" s="96"/>
      <c r="C418" s="97"/>
    </row>
    <row r="419" spans="1:3" s="12" customFormat="1" ht="24" x14ac:dyDescent="0.55000000000000004">
      <c r="A419" s="95"/>
      <c r="B419" s="96"/>
      <c r="C419" s="97"/>
    </row>
    <row r="420" spans="1:3" s="12" customFormat="1" ht="24" x14ac:dyDescent="0.55000000000000004">
      <c r="A420" s="95"/>
      <c r="B420" s="96"/>
      <c r="C420" s="97"/>
    </row>
    <row r="421" spans="1:3" s="12" customFormat="1" ht="24" x14ac:dyDescent="0.55000000000000004">
      <c r="A421" s="95"/>
      <c r="B421" s="96"/>
      <c r="C421" s="97"/>
    </row>
    <row r="422" spans="1:3" s="12" customFormat="1" ht="24" x14ac:dyDescent="0.55000000000000004">
      <c r="A422" s="95"/>
      <c r="B422" s="96"/>
      <c r="C422" s="97"/>
    </row>
    <row r="423" spans="1:3" s="12" customFormat="1" ht="24" x14ac:dyDescent="0.55000000000000004">
      <c r="A423" s="95"/>
      <c r="B423" s="96"/>
      <c r="C423" s="97"/>
    </row>
    <row r="424" spans="1:3" s="12" customFormat="1" ht="24" x14ac:dyDescent="0.55000000000000004">
      <c r="A424" s="95"/>
      <c r="B424" s="96"/>
      <c r="C424" s="97"/>
    </row>
    <row r="425" spans="1:3" s="46" customFormat="1" ht="24" x14ac:dyDescent="0.55000000000000004">
      <c r="A425" s="85" t="s">
        <v>204</v>
      </c>
      <c r="B425" s="86" t="s">
        <v>43</v>
      </c>
      <c r="C425" s="86" t="s">
        <v>44</v>
      </c>
    </row>
    <row r="426" spans="1:3" s="12" customFormat="1" ht="24" x14ac:dyDescent="0.55000000000000004">
      <c r="A426" s="87" t="s">
        <v>433</v>
      </c>
      <c r="B426" s="98">
        <v>1</v>
      </c>
      <c r="C426" s="91">
        <f>B426*100/7</f>
        <v>14.285714285714286</v>
      </c>
    </row>
    <row r="427" spans="1:3" s="12" customFormat="1" ht="24" x14ac:dyDescent="0.55000000000000004">
      <c r="A427" s="88" t="s">
        <v>434</v>
      </c>
      <c r="B427" s="189">
        <v>1</v>
      </c>
      <c r="C427" s="191">
        <f>B427*100/7</f>
        <v>14.285714285714286</v>
      </c>
    </row>
    <row r="428" spans="1:3" s="12" customFormat="1" ht="24" x14ac:dyDescent="0.55000000000000004">
      <c r="A428" s="165" t="s">
        <v>435</v>
      </c>
      <c r="B428" s="190"/>
      <c r="C428" s="192"/>
    </row>
    <row r="429" spans="1:3" s="12" customFormat="1" ht="24" x14ac:dyDescent="0.55000000000000004">
      <c r="A429" s="88" t="s">
        <v>436</v>
      </c>
      <c r="B429" s="166">
        <v>1</v>
      </c>
      <c r="C429" s="91">
        <f>B426*100/7</f>
        <v>14.285714285714286</v>
      </c>
    </row>
    <row r="430" spans="1:3" s="12" customFormat="1" ht="24" x14ac:dyDescent="0.55000000000000004">
      <c r="A430" s="88" t="s">
        <v>437</v>
      </c>
      <c r="B430" s="98">
        <v>1</v>
      </c>
      <c r="C430" s="91">
        <f t="shared" ref="C430:C433" si="14">B427*100/7</f>
        <v>14.285714285714286</v>
      </c>
    </row>
    <row r="431" spans="1:3" s="12" customFormat="1" ht="24" x14ac:dyDescent="0.55000000000000004">
      <c r="A431" s="88" t="s">
        <v>438</v>
      </c>
      <c r="B431" s="98">
        <v>1</v>
      </c>
      <c r="C431" s="91">
        <f>B429*100/7</f>
        <v>14.285714285714286</v>
      </c>
    </row>
    <row r="432" spans="1:3" s="12" customFormat="1" ht="24" x14ac:dyDescent="0.55000000000000004">
      <c r="A432" s="88" t="s">
        <v>439</v>
      </c>
      <c r="B432" s="98">
        <v>1</v>
      </c>
      <c r="C432" s="91">
        <f t="shared" si="14"/>
        <v>14.285714285714286</v>
      </c>
    </row>
    <row r="433" spans="1:3" s="12" customFormat="1" ht="24" x14ac:dyDescent="0.55000000000000004">
      <c r="A433" s="88" t="s">
        <v>440</v>
      </c>
      <c r="B433" s="98">
        <v>1</v>
      </c>
      <c r="C433" s="91">
        <f t="shared" si="14"/>
        <v>14.285714285714286</v>
      </c>
    </row>
    <row r="434" spans="1:3" s="12" customFormat="1" ht="24" x14ac:dyDescent="0.55000000000000004">
      <c r="A434" s="171" t="s">
        <v>49</v>
      </c>
      <c r="B434" s="172">
        <f>SUM(B426:B433)</f>
        <v>7</v>
      </c>
      <c r="C434" s="188">
        <f>B434*100/7</f>
        <v>100</v>
      </c>
    </row>
    <row r="435" spans="1:3" s="46" customFormat="1" ht="24" x14ac:dyDescent="0.55000000000000004">
      <c r="A435" s="169"/>
      <c r="B435" s="170"/>
      <c r="C435" s="170"/>
    </row>
    <row r="436" spans="1:3" s="46" customFormat="1" ht="24" x14ac:dyDescent="0.55000000000000004">
      <c r="A436" s="169"/>
      <c r="B436" s="170"/>
      <c r="C436" s="170"/>
    </row>
    <row r="437" spans="1:3" s="46" customFormat="1" ht="24" x14ac:dyDescent="0.55000000000000004">
      <c r="A437" s="85" t="s">
        <v>91</v>
      </c>
      <c r="B437" s="86" t="s">
        <v>43</v>
      </c>
      <c r="C437" s="86" t="s">
        <v>44</v>
      </c>
    </row>
    <row r="438" spans="1:3" s="12" customFormat="1" ht="24" x14ac:dyDescent="0.55000000000000004">
      <c r="A438" s="87" t="s">
        <v>497</v>
      </c>
      <c r="B438" s="98">
        <v>1</v>
      </c>
      <c r="C438" s="91">
        <f>B438*100/2</f>
        <v>50</v>
      </c>
    </row>
    <row r="439" spans="1:3" s="12" customFormat="1" ht="24" x14ac:dyDescent="0.55000000000000004">
      <c r="A439" s="87" t="s">
        <v>441</v>
      </c>
      <c r="B439" s="98">
        <v>1</v>
      </c>
      <c r="C439" s="91">
        <f>B439*100/2</f>
        <v>50</v>
      </c>
    </row>
    <row r="440" spans="1:3" s="12" customFormat="1" ht="24.75" thickBot="1" x14ac:dyDescent="0.6">
      <c r="A440" s="134" t="s">
        <v>49</v>
      </c>
      <c r="B440" s="133">
        <f>SUM(B438:B439)</f>
        <v>2</v>
      </c>
      <c r="C440" s="135">
        <f>B440*100/2</f>
        <v>100</v>
      </c>
    </row>
    <row r="441" spans="1:3" s="46" customFormat="1" ht="24.75" thickTop="1" x14ac:dyDescent="0.55000000000000004">
      <c r="A441" s="89"/>
      <c r="B441" s="90"/>
      <c r="C441" s="90"/>
    </row>
    <row r="442" spans="1:3" s="46" customFormat="1" ht="24" x14ac:dyDescent="0.55000000000000004">
      <c r="A442" s="89"/>
      <c r="B442" s="90"/>
      <c r="C442" s="90"/>
    </row>
    <row r="443" spans="1:3" s="46" customFormat="1" ht="24" x14ac:dyDescent="0.55000000000000004">
      <c r="A443" s="89"/>
      <c r="B443" s="90"/>
      <c r="C443" s="90"/>
    </row>
    <row r="444" spans="1:3" s="46" customFormat="1" ht="24" x14ac:dyDescent="0.55000000000000004">
      <c r="A444" s="89"/>
      <c r="B444" s="90"/>
      <c r="C444" s="90"/>
    </row>
    <row r="445" spans="1:3" s="46" customFormat="1" ht="24" x14ac:dyDescent="0.55000000000000004">
      <c r="A445" s="89"/>
      <c r="B445" s="90"/>
      <c r="C445" s="90"/>
    </row>
    <row r="446" spans="1:3" s="46" customFormat="1" ht="24" x14ac:dyDescent="0.55000000000000004">
      <c r="A446" s="89"/>
      <c r="B446" s="90"/>
      <c r="C446" s="90"/>
    </row>
    <row r="447" spans="1:3" s="46" customFormat="1" ht="24" x14ac:dyDescent="0.55000000000000004">
      <c r="A447" s="89"/>
      <c r="B447" s="90"/>
      <c r="C447" s="90"/>
    </row>
    <row r="448" spans="1:3" s="46" customFormat="1" ht="24" x14ac:dyDescent="0.55000000000000004">
      <c r="A448" s="89"/>
      <c r="B448" s="90"/>
      <c r="C448" s="90"/>
    </row>
    <row r="449" spans="1:3" s="46" customFormat="1" ht="24" x14ac:dyDescent="0.55000000000000004">
      <c r="A449" s="89"/>
      <c r="B449" s="90"/>
      <c r="C449" s="90"/>
    </row>
    <row r="450" spans="1:3" s="46" customFormat="1" ht="24" x14ac:dyDescent="0.55000000000000004">
      <c r="A450" s="89"/>
      <c r="B450" s="90"/>
      <c r="C450" s="90"/>
    </row>
    <row r="451" spans="1:3" s="46" customFormat="1" ht="24" x14ac:dyDescent="0.55000000000000004">
      <c r="A451" s="89"/>
      <c r="B451" s="90"/>
      <c r="C451" s="90"/>
    </row>
    <row r="452" spans="1:3" s="46" customFormat="1" ht="24" x14ac:dyDescent="0.55000000000000004">
      <c r="A452" s="89"/>
      <c r="B452" s="90"/>
      <c r="C452" s="90"/>
    </row>
    <row r="453" spans="1:3" s="46" customFormat="1" ht="24" x14ac:dyDescent="0.55000000000000004">
      <c r="A453" s="89"/>
      <c r="B453" s="90"/>
      <c r="C453" s="90"/>
    </row>
    <row r="454" spans="1:3" s="46" customFormat="1" ht="24" x14ac:dyDescent="0.55000000000000004">
      <c r="A454" s="89"/>
      <c r="B454" s="90"/>
      <c r="C454" s="90"/>
    </row>
    <row r="455" spans="1:3" s="46" customFormat="1" ht="24" x14ac:dyDescent="0.55000000000000004">
      <c r="A455" s="89"/>
      <c r="B455" s="90"/>
      <c r="C455" s="90"/>
    </row>
    <row r="456" spans="1:3" s="46" customFormat="1" ht="24" x14ac:dyDescent="0.55000000000000004">
      <c r="A456" s="89"/>
      <c r="B456" s="90"/>
      <c r="C456" s="90"/>
    </row>
    <row r="457" spans="1:3" s="46" customFormat="1" ht="24" x14ac:dyDescent="0.55000000000000004">
      <c r="A457" s="89"/>
      <c r="B457" s="90"/>
      <c r="C457" s="90"/>
    </row>
    <row r="458" spans="1:3" s="46" customFormat="1" ht="24" x14ac:dyDescent="0.55000000000000004">
      <c r="A458" s="89"/>
      <c r="B458" s="90"/>
      <c r="C458" s="90"/>
    </row>
    <row r="459" spans="1:3" s="46" customFormat="1" ht="24" x14ac:dyDescent="0.55000000000000004">
      <c r="A459" s="89"/>
      <c r="B459" s="90"/>
      <c r="C459" s="90"/>
    </row>
    <row r="460" spans="1:3" s="46" customFormat="1" ht="24" x14ac:dyDescent="0.55000000000000004">
      <c r="A460" s="89"/>
      <c r="B460" s="90"/>
      <c r="C460" s="90"/>
    </row>
    <row r="461" spans="1:3" s="46" customFormat="1" ht="24" x14ac:dyDescent="0.55000000000000004">
      <c r="A461" s="89"/>
      <c r="B461" s="90"/>
      <c r="C461" s="90"/>
    </row>
    <row r="462" spans="1:3" s="46" customFormat="1" ht="24" x14ac:dyDescent="0.55000000000000004">
      <c r="A462" s="89"/>
      <c r="B462" s="90"/>
      <c r="C462" s="90"/>
    </row>
    <row r="463" spans="1:3" s="46" customFormat="1" ht="24" x14ac:dyDescent="0.55000000000000004">
      <c r="A463" s="89"/>
      <c r="B463" s="90"/>
      <c r="C463" s="90"/>
    </row>
    <row r="464" spans="1:3" s="46" customFormat="1" ht="24" x14ac:dyDescent="0.55000000000000004">
      <c r="A464" s="89"/>
      <c r="B464" s="90"/>
      <c r="C464" s="90"/>
    </row>
    <row r="465" spans="1:3" s="46" customFormat="1" ht="24" x14ac:dyDescent="0.55000000000000004">
      <c r="A465" s="89"/>
      <c r="B465" s="90"/>
      <c r="C465" s="90"/>
    </row>
    <row r="466" spans="1:3" s="46" customFormat="1" ht="24" x14ac:dyDescent="0.55000000000000004">
      <c r="A466" s="89"/>
      <c r="B466" s="90"/>
      <c r="C466" s="90"/>
    </row>
    <row r="467" spans="1:3" s="46" customFormat="1" ht="24" x14ac:dyDescent="0.55000000000000004">
      <c r="A467" s="89"/>
      <c r="B467" s="90"/>
      <c r="C467" s="90"/>
    </row>
    <row r="468" spans="1:3" s="46" customFormat="1" ht="24" x14ac:dyDescent="0.55000000000000004">
      <c r="A468" s="89"/>
      <c r="B468" s="90"/>
      <c r="C468" s="90"/>
    </row>
    <row r="469" spans="1:3" s="46" customFormat="1" ht="24" x14ac:dyDescent="0.55000000000000004">
      <c r="A469" s="89"/>
      <c r="B469" s="90"/>
      <c r="C469" s="90"/>
    </row>
    <row r="470" spans="1:3" s="46" customFormat="1" ht="24" x14ac:dyDescent="0.55000000000000004">
      <c r="A470" s="89"/>
      <c r="B470" s="90"/>
      <c r="C470" s="90"/>
    </row>
    <row r="471" spans="1:3" s="46" customFormat="1" ht="24" x14ac:dyDescent="0.55000000000000004">
      <c r="A471" s="89"/>
      <c r="B471" s="90"/>
      <c r="C471" s="90"/>
    </row>
    <row r="472" spans="1:3" s="46" customFormat="1" ht="24" x14ac:dyDescent="0.55000000000000004">
      <c r="A472" s="89"/>
      <c r="B472" s="90"/>
      <c r="C472" s="90"/>
    </row>
    <row r="473" spans="1:3" s="46" customFormat="1" ht="24" x14ac:dyDescent="0.55000000000000004">
      <c r="A473" s="89"/>
      <c r="B473" s="90"/>
      <c r="C473" s="90"/>
    </row>
    <row r="474" spans="1:3" s="46" customFormat="1" ht="24" x14ac:dyDescent="0.55000000000000004">
      <c r="A474" s="89"/>
      <c r="B474" s="90"/>
      <c r="C474" s="90"/>
    </row>
    <row r="475" spans="1:3" s="46" customFormat="1" ht="24" x14ac:dyDescent="0.55000000000000004">
      <c r="A475" s="89"/>
      <c r="B475" s="90"/>
      <c r="C475" s="90"/>
    </row>
    <row r="476" spans="1:3" s="46" customFormat="1" ht="24" x14ac:dyDescent="0.55000000000000004">
      <c r="A476" s="89"/>
      <c r="B476" s="90"/>
      <c r="C476" s="90"/>
    </row>
    <row r="477" spans="1:3" s="46" customFormat="1" ht="24" x14ac:dyDescent="0.55000000000000004">
      <c r="A477" s="89"/>
      <c r="B477" s="90"/>
      <c r="C477" s="90"/>
    </row>
    <row r="478" spans="1:3" s="46" customFormat="1" ht="24" x14ac:dyDescent="0.55000000000000004">
      <c r="A478" s="89"/>
      <c r="B478" s="90"/>
      <c r="C478" s="90"/>
    </row>
    <row r="479" spans="1:3" s="46" customFormat="1" ht="24" x14ac:dyDescent="0.55000000000000004">
      <c r="A479" s="89"/>
      <c r="B479" s="90"/>
      <c r="C479" s="90"/>
    </row>
    <row r="480" spans="1:3" s="46" customFormat="1" ht="24" x14ac:dyDescent="0.55000000000000004">
      <c r="A480" s="89"/>
      <c r="B480" s="90"/>
      <c r="C480" s="90"/>
    </row>
    <row r="481" spans="1:3" s="46" customFormat="1" ht="24" x14ac:dyDescent="0.55000000000000004">
      <c r="A481" s="89"/>
      <c r="B481" s="90"/>
      <c r="C481" s="90"/>
    </row>
    <row r="482" spans="1:3" s="46" customFormat="1" ht="24" x14ac:dyDescent="0.55000000000000004">
      <c r="A482" s="89"/>
      <c r="B482" s="90"/>
      <c r="C482" s="90"/>
    </row>
    <row r="483" spans="1:3" s="46" customFormat="1" ht="24" x14ac:dyDescent="0.55000000000000004">
      <c r="A483" s="89"/>
      <c r="B483" s="90"/>
      <c r="C483" s="90"/>
    </row>
    <row r="484" spans="1:3" s="46" customFormat="1" ht="24" x14ac:dyDescent="0.55000000000000004">
      <c r="A484" s="89"/>
      <c r="B484" s="90"/>
      <c r="C484" s="90"/>
    </row>
    <row r="485" spans="1:3" s="46" customFormat="1" ht="24" x14ac:dyDescent="0.55000000000000004">
      <c r="A485" s="89"/>
      <c r="B485" s="90"/>
      <c r="C485" s="90"/>
    </row>
    <row r="486" spans="1:3" s="46" customFormat="1" ht="24" x14ac:dyDescent="0.55000000000000004">
      <c r="A486" s="89"/>
      <c r="B486" s="90"/>
      <c r="C486" s="90"/>
    </row>
    <row r="487" spans="1:3" s="46" customFormat="1" ht="24" x14ac:dyDescent="0.55000000000000004">
      <c r="A487" s="89"/>
      <c r="B487" s="90"/>
      <c r="C487" s="90"/>
    </row>
    <row r="488" spans="1:3" s="46" customFormat="1" ht="24" x14ac:dyDescent="0.55000000000000004">
      <c r="A488" s="89"/>
      <c r="B488" s="90"/>
      <c r="C488" s="90"/>
    </row>
    <row r="489" spans="1:3" s="46" customFormat="1" ht="24" x14ac:dyDescent="0.55000000000000004">
      <c r="A489" s="89"/>
      <c r="B489" s="90"/>
      <c r="C489" s="90"/>
    </row>
    <row r="490" spans="1:3" s="46" customFormat="1" ht="24" x14ac:dyDescent="0.55000000000000004">
      <c r="A490" s="89"/>
      <c r="B490" s="90"/>
      <c r="C490" s="90"/>
    </row>
    <row r="491" spans="1:3" s="46" customFormat="1" ht="24" x14ac:dyDescent="0.55000000000000004">
      <c r="A491" s="89"/>
      <c r="B491" s="90"/>
      <c r="C491" s="90"/>
    </row>
    <row r="492" spans="1:3" s="46" customFormat="1" ht="24" x14ac:dyDescent="0.55000000000000004">
      <c r="A492" s="89"/>
      <c r="B492" s="90"/>
      <c r="C492" s="90"/>
    </row>
    <row r="493" spans="1:3" s="46" customFormat="1" ht="24" x14ac:dyDescent="0.55000000000000004">
      <c r="A493" s="89"/>
      <c r="B493" s="90"/>
      <c r="C493" s="90"/>
    </row>
    <row r="494" spans="1:3" s="46" customFormat="1" ht="24" x14ac:dyDescent="0.55000000000000004">
      <c r="A494" s="89"/>
      <c r="B494" s="90"/>
      <c r="C494" s="90"/>
    </row>
    <row r="495" spans="1:3" s="46" customFormat="1" ht="24" x14ac:dyDescent="0.55000000000000004">
      <c r="A495" s="89"/>
      <c r="B495" s="90"/>
      <c r="C495" s="90"/>
    </row>
    <row r="496" spans="1:3" s="46" customFormat="1" ht="24" x14ac:dyDescent="0.55000000000000004">
      <c r="A496" s="89"/>
      <c r="B496" s="90"/>
      <c r="C496" s="90"/>
    </row>
    <row r="497" spans="1:3" s="46" customFormat="1" ht="24" x14ac:dyDescent="0.55000000000000004">
      <c r="A497" s="89"/>
      <c r="B497" s="90"/>
      <c r="C497" s="90"/>
    </row>
    <row r="498" spans="1:3" s="46" customFormat="1" ht="24" x14ac:dyDescent="0.55000000000000004">
      <c r="A498" s="89"/>
      <c r="B498" s="90"/>
      <c r="C498" s="90"/>
    </row>
    <row r="499" spans="1:3" s="46" customFormat="1" ht="24" x14ac:dyDescent="0.55000000000000004">
      <c r="A499" s="89"/>
      <c r="B499" s="90"/>
      <c r="C499" s="90"/>
    </row>
    <row r="500" spans="1:3" s="46" customFormat="1" ht="24" x14ac:dyDescent="0.55000000000000004">
      <c r="A500" s="89"/>
      <c r="B500" s="90"/>
      <c r="C500" s="90"/>
    </row>
    <row r="501" spans="1:3" s="46" customFormat="1" ht="24" x14ac:dyDescent="0.55000000000000004">
      <c r="A501" s="89"/>
      <c r="B501" s="90"/>
      <c r="C501" s="90"/>
    </row>
    <row r="502" spans="1:3" s="46" customFormat="1" ht="24" x14ac:dyDescent="0.55000000000000004">
      <c r="A502" s="89"/>
      <c r="B502" s="90"/>
      <c r="C502" s="90"/>
    </row>
    <row r="503" spans="1:3" s="46" customFormat="1" ht="24" x14ac:dyDescent="0.55000000000000004">
      <c r="A503" s="89"/>
      <c r="B503" s="90"/>
      <c r="C503" s="90"/>
    </row>
    <row r="504" spans="1:3" s="46" customFormat="1" ht="24" x14ac:dyDescent="0.55000000000000004">
      <c r="A504" s="89"/>
      <c r="B504" s="90"/>
      <c r="C504" s="90"/>
    </row>
    <row r="505" spans="1:3" s="46" customFormat="1" ht="24" x14ac:dyDescent="0.55000000000000004">
      <c r="A505" s="89"/>
      <c r="B505" s="90"/>
      <c r="C505" s="90"/>
    </row>
    <row r="506" spans="1:3" s="46" customFormat="1" ht="24" x14ac:dyDescent="0.55000000000000004">
      <c r="A506" s="89"/>
      <c r="B506" s="90"/>
      <c r="C506" s="90"/>
    </row>
    <row r="507" spans="1:3" s="46" customFormat="1" ht="24" x14ac:dyDescent="0.55000000000000004">
      <c r="A507" s="89"/>
      <c r="B507" s="90"/>
      <c r="C507" s="90"/>
    </row>
    <row r="508" spans="1:3" s="46" customFormat="1" ht="24" x14ac:dyDescent="0.55000000000000004">
      <c r="A508" s="89"/>
      <c r="B508" s="90"/>
      <c r="C508" s="90"/>
    </row>
    <row r="509" spans="1:3" s="46" customFormat="1" ht="24" x14ac:dyDescent="0.55000000000000004">
      <c r="A509" s="89"/>
      <c r="B509" s="90"/>
      <c r="C509" s="90"/>
    </row>
    <row r="510" spans="1:3" s="46" customFormat="1" ht="24" x14ac:dyDescent="0.55000000000000004">
      <c r="A510" s="89"/>
      <c r="B510" s="90"/>
      <c r="C510" s="90"/>
    </row>
    <row r="511" spans="1:3" s="46" customFormat="1" ht="24" x14ac:dyDescent="0.55000000000000004">
      <c r="A511" s="89"/>
      <c r="B511" s="90"/>
      <c r="C511" s="90"/>
    </row>
    <row r="512" spans="1:3" s="46" customFormat="1" ht="24" x14ac:dyDescent="0.55000000000000004">
      <c r="A512" s="89"/>
      <c r="B512" s="90"/>
      <c r="C512" s="90"/>
    </row>
    <row r="513" spans="1:3" s="46" customFormat="1" ht="24" x14ac:dyDescent="0.55000000000000004">
      <c r="A513" s="89"/>
      <c r="B513" s="90"/>
      <c r="C513" s="90"/>
    </row>
    <row r="514" spans="1:3" s="46" customFormat="1" ht="24" x14ac:dyDescent="0.55000000000000004">
      <c r="A514" s="89"/>
      <c r="B514" s="90"/>
      <c r="C514" s="90"/>
    </row>
    <row r="515" spans="1:3" s="46" customFormat="1" ht="24" x14ac:dyDescent="0.55000000000000004">
      <c r="A515" s="89"/>
      <c r="B515" s="90"/>
      <c r="C515" s="90"/>
    </row>
    <row r="516" spans="1:3" s="46" customFormat="1" ht="24" x14ac:dyDescent="0.55000000000000004">
      <c r="A516" s="89"/>
      <c r="B516" s="90"/>
      <c r="C516" s="90"/>
    </row>
    <row r="517" spans="1:3" s="46" customFormat="1" ht="24" x14ac:dyDescent="0.55000000000000004">
      <c r="A517" s="89"/>
      <c r="B517" s="90"/>
      <c r="C517" s="90"/>
    </row>
    <row r="518" spans="1:3" s="46" customFormat="1" ht="24" x14ac:dyDescent="0.55000000000000004">
      <c r="A518" s="89"/>
      <c r="B518" s="90"/>
      <c r="C518" s="90"/>
    </row>
    <row r="519" spans="1:3" s="46" customFormat="1" ht="24" x14ac:dyDescent="0.55000000000000004">
      <c r="A519" s="89"/>
      <c r="B519" s="90"/>
      <c r="C519" s="90"/>
    </row>
    <row r="520" spans="1:3" s="46" customFormat="1" ht="24" x14ac:dyDescent="0.55000000000000004">
      <c r="A520" s="89"/>
      <c r="B520" s="90"/>
      <c r="C520" s="90"/>
    </row>
    <row r="521" spans="1:3" s="46" customFormat="1" ht="24" x14ac:dyDescent="0.55000000000000004">
      <c r="A521" s="89"/>
      <c r="B521" s="90"/>
      <c r="C521" s="90"/>
    </row>
    <row r="522" spans="1:3" s="46" customFormat="1" ht="24" x14ac:dyDescent="0.55000000000000004">
      <c r="A522" s="89"/>
      <c r="B522" s="90"/>
      <c r="C522" s="90"/>
    </row>
    <row r="523" spans="1:3" s="46" customFormat="1" ht="24" x14ac:dyDescent="0.55000000000000004">
      <c r="A523" s="89"/>
      <c r="B523" s="90"/>
      <c r="C523" s="90"/>
    </row>
    <row r="524" spans="1:3" s="46" customFormat="1" ht="24" x14ac:dyDescent="0.55000000000000004">
      <c r="A524" s="89"/>
      <c r="B524" s="90"/>
      <c r="C524" s="90"/>
    </row>
    <row r="525" spans="1:3" s="46" customFormat="1" ht="24" x14ac:dyDescent="0.55000000000000004">
      <c r="A525" s="89"/>
      <c r="B525" s="90"/>
      <c r="C525" s="90"/>
    </row>
    <row r="526" spans="1:3" s="46" customFormat="1" ht="24" x14ac:dyDescent="0.55000000000000004">
      <c r="A526" s="89"/>
      <c r="B526" s="90"/>
      <c r="C526" s="90"/>
    </row>
    <row r="527" spans="1:3" s="46" customFormat="1" ht="24" x14ac:dyDescent="0.55000000000000004">
      <c r="A527" s="89"/>
      <c r="B527" s="90"/>
      <c r="C527" s="90"/>
    </row>
    <row r="528" spans="1:3" s="46" customFormat="1" ht="24" x14ac:dyDescent="0.55000000000000004">
      <c r="A528" s="89"/>
      <c r="B528" s="90"/>
      <c r="C528" s="90"/>
    </row>
    <row r="529" spans="1:3" s="46" customFormat="1" ht="24" x14ac:dyDescent="0.55000000000000004">
      <c r="A529" s="89"/>
      <c r="B529" s="90"/>
      <c r="C529" s="90"/>
    </row>
    <row r="530" spans="1:3" s="46" customFormat="1" ht="24" x14ac:dyDescent="0.55000000000000004">
      <c r="A530" s="89"/>
      <c r="B530" s="90"/>
      <c r="C530" s="90"/>
    </row>
    <row r="531" spans="1:3" s="46" customFormat="1" ht="24" x14ac:dyDescent="0.55000000000000004">
      <c r="A531" s="89"/>
      <c r="B531" s="90"/>
      <c r="C531" s="90"/>
    </row>
    <row r="532" spans="1:3" s="46" customFormat="1" ht="24" x14ac:dyDescent="0.55000000000000004">
      <c r="A532" s="89"/>
      <c r="B532" s="90"/>
      <c r="C532" s="90"/>
    </row>
    <row r="533" spans="1:3" s="46" customFormat="1" ht="24" x14ac:dyDescent="0.55000000000000004">
      <c r="A533" s="89"/>
      <c r="B533" s="90"/>
      <c r="C533" s="90"/>
    </row>
    <row r="534" spans="1:3" s="46" customFormat="1" ht="24" x14ac:dyDescent="0.55000000000000004">
      <c r="A534" s="89"/>
      <c r="B534" s="90"/>
      <c r="C534" s="90"/>
    </row>
    <row r="535" spans="1:3" s="46" customFormat="1" ht="24" x14ac:dyDescent="0.55000000000000004">
      <c r="A535" s="89"/>
      <c r="B535" s="90"/>
      <c r="C535" s="90"/>
    </row>
    <row r="536" spans="1:3" s="46" customFormat="1" ht="24" x14ac:dyDescent="0.55000000000000004">
      <c r="A536" s="89"/>
      <c r="B536" s="90"/>
      <c r="C536" s="90"/>
    </row>
    <row r="537" spans="1:3" s="46" customFormat="1" ht="24" x14ac:dyDescent="0.55000000000000004">
      <c r="A537" s="89"/>
      <c r="B537" s="90"/>
      <c r="C537" s="90"/>
    </row>
    <row r="538" spans="1:3" s="46" customFormat="1" ht="24" x14ac:dyDescent="0.55000000000000004">
      <c r="A538" s="89"/>
      <c r="B538" s="90"/>
      <c r="C538" s="90"/>
    </row>
    <row r="539" spans="1:3" s="46" customFormat="1" ht="24" x14ac:dyDescent="0.55000000000000004">
      <c r="A539" s="89"/>
      <c r="B539" s="90"/>
      <c r="C539" s="90"/>
    </row>
    <row r="540" spans="1:3" s="46" customFormat="1" ht="24" x14ac:dyDescent="0.55000000000000004">
      <c r="A540" s="89"/>
      <c r="B540" s="90"/>
      <c r="C540" s="90"/>
    </row>
    <row r="541" spans="1:3" s="46" customFormat="1" ht="24" x14ac:dyDescent="0.55000000000000004">
      <c r="A541" s="89"/>
      <c r="B541" s="90"/>
      <c r="C541" s="90"/>
    </row>
    <row r="542" spans="1:3" s="46" customFormat="1" ht="24" x14ac:dyDescent="0.55000000000000004">
      <c r="A542" s="89"/>
      <c r="B542" s="90"/>
      <c r="C542" s="90"/>
    </row>
  </sheetData>
  <mergeCells count="26">
    <mergeCell ref="A250:A251"/>
    <mergeCell ref="B250:D250"/>
    <mergeCell ref="A281:A282"/>
    <mergeCell ref="B281:B282"/>
    <mergeCell ref="C281:C282"/>
    <mergeCell ref="A1:D1"/>
    <mergeCell ref="A2:D2"/>
    <mergeCell ref="A196:A197"/>
    <mergeCell ref="B196:D196"/>
    <mergeCell ref="A230:A231"/>
    <mergeCell ref="B230:B231"/>
    <mergeCell ref="C230:C231"/>
    <mergeCell ref="B427:B428"/>
    <mergeCell ref="C427:C428"/>
    <mergeCell ref="A309:A310"/>
    <mergeCell ref="B309:D309"/>
    <mergeCell ref="A339:A340"/>
    <mergeCell ref="B339:B340"/>
    <mergeCell ref="C339:C340"/>
    <mergeCell ref="A367:A368"/>
    <mergeCell ref="B367:D367"/>
    <mergeCell ref="A397:A398"/>
    <mergeCell ref="B397:B398"/>
    <mergeCell ref="C397:C398"/>
    <mergeCell ref="B410:B411"/>
    <mergeCell ref="C410:C411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</xdr:col>
                <xdr:colOff>123825</xdr:colOff>
                <xdr:row>229</xdr:row>
                <xdr:rowOff>219075</xdr:rowOff>
              </from>
              <to>
                <xdr:col>1</xdr:col>
                <xdr:colOff>257175</xdr:colOff>
                <xdr:row>230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</xdr:col>
                <xdr:colOff>123825</xdr:colOff>
                <xdr:row>396</xdr:row>
                <xdr:rowOff>161925</xdr:rowOff>
              </from>
              <to>
                <xdr:col>1</xdr:col>
                <xdr:colOff>257175</xdr:colOff>
                <xdr:row>397</xdr:row>
                <xdr:rowOff>28575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8" r:id="rId7">
          <objectPr defaultSize="0" autoPict="0" r:id="rId5">
            <anchor moveWithCells="1" sizeWithCells="1">
              <from>
                <xdr:col>1</xdr:col>
                <xdr:colOff>123825</xdr:colOff>
                <xdr:row>229</xdr:row>
                <xdr:rowOff>219075</xdr:rowOff>
              </from>
              <to>
                <xdr:col>1</xdr:col>
                <xdr:colOff>257175</xdr:colOff>
                <xdr:row>230</xdr:row>
                <xdr:rowOff>85725</xdr:rowOff>
              </to>
            </anchor>
          </objectPr>
        </oleObject>
      </mc:Choice>
      <mc:Fallback>
        <oleObject progId="Equation.3" shapeId="8198" r:id="rId7"/>
      </mc:Fallback>
    </mc:AlternateContent>
    <mc:AlternateContent xmlns:mc="http://schemas.openxmlformats.org/markup-compatibility/2006">
      <mc:Choice Requires="x14">
        <oleObject progId="Equation.3" shapeId="8200" r:id="rId8">
          <objectPr defaultSize="0" autoPict="0" r:id="rId5">
            <anchor moveWithCells="1" sizeWithCells="1">
              <from>
                <xdr:col>1</xdr:col>
                <xdr:colOff>123825</xdr:colOff>
                <xdr:row>396</xdr:row>
                <xdr:rowOff>161925</xdr:rowOff>
              </from>
              <to>
                <xdr:col>1</xdr:col>
                <xdr:colOff>257175</xdr:colOff>
                <xdr:row>397</xdr:row>
                <xdr:rowOff>28575</xdr:rowOff>
              </to>
            </anchor>
          </objectPr>
        </oleObject>
      </mc:Choice>
      <mc:Fallback>
        <oleObject progId="Equation.3" shapeId="8200" r:id="rId8"/>
      </mc:Fallback>
    </mc:AlternateContent>
    <mc:AlternateContent xmlns:mc="http://schemas.openxmlformats.org/markup-compatibility/2006">
      <mc:Choice Requires="x14">
        <oleObject progId="Equation.3" shapeId="8202" r:id="rId9">
          <objectPr defaultSize="0" autoPict="0" r:id="rId5">
            <anchor moveWithCells="1" sizeWithCells="1">
              <from>
                <xdr:col>1</xdr:col>
                <xdr:colOff>123825</xdr:colOff>
                <xdr:row>338</xdr:row>
                <xdr:rowOff>219075</xdr:rowOff>
              </from>
              <to>
                <xdr:col>1</xdr:col>
                <xdr:colOff>257175</xdr:colOff>
                <xdr:row>339</xdr:row>
                <xdr:rowOff>85725</xdr:rowOff>
              </to>
            </anchor>
          </objectPr>
        </oleObject>
      </mc:Choice>
      <mc:Fallback>
        <oleObject progId="Equation.3" shapeId="8202" r:id="rId9"/>
      </mc:Fallback>
    </mc:AlternateContent>
    <mc:AlternateContent xmlns:mc="http://schemas.openxmlformats.org/markup-compatibility/2006">
      <mc:Choice Requires="x14">
        <oleObject progId="Equation.3" shapeId="8203" r:id="rId10">
          <objectPr defaultSize="0" autoPict="0" r:id="rId5">
            <anchor moveWithCells="1" sizeWithCells="1">
              <from>
                <xdr:col>1</xdr:col>
                <xdr:colOff>123825</xdr:colOff>
                <xdr:row>338</xdr:row>
                <xdr:rowOff>219075</xdr:rowOff>
              </from>
              <to>
                <xdr:col>1</xdr:col>
                <xdr:colOff>257175</xdr:colOff>
                <xdr:row>339</xdr:row>
                <xdr:rowOff>85725</xdr:rowOff>
              </to>
            </anchor>
          </objectPr>
        </oleObject>
      </mc:Choice>
      <mc:Fallback>
        <oleObject progId="Equation.3" shapeId="8203" r:id="rId10"/>
      </mc:Fallback>
    </mc:AlternateContent>
    <mc:AlternateContent xmlns:mc="http://schemas.openxmlformats.org/markup-compatibility/2006">
      <mc:Choice Requires="x14">
        <oleObject progId="Equation.3" shapeId="8204" r:id="rId11">
          <objectPr defaultSize="0" r:id="rId5">
            <anchor moveWithCells="1" sizeWithCells="1">
              <from>
                <xdr:col>1</xdr:col>
                <xdr:colOff>123825</xdr:colOff>
                <xdr:row>280</xdr:row>
                <xdr:rowOff>219075</xdr:rowOff>
              </from>
              <to>
                <xdr:col>1</xdr:col>
                <xdr:colOff>257175</xdr:colOff>
                <xdr:row>281</xdr:row>
                <xdr:rowOff>85725</xdr:rowOff>
              </to>
            </anchor>
          </objectPr>
        </oleObject>
      </mc:Choice>
      <mc:Fallback>
        <oleObject progId="Equation.3" shapeId="8204" r:id="rId11"/>
      </mc:Fallback>
    </mc:AlternateContent>
    <mc:AlternateContent xmlns:mc="http://schemas.openxmlformats.org/markup-compatibility/2006">
      <mc:Choice Requires="x14">
        <oleObject progId="Equation.3" shapeId="8205" r:id="rId12">
          <objectPr defaultSize="0" r:id="rId5">
            <anchor moveWithCells="1" sizeWithCells="1">
              <from>
                <xdr:col>1</xdr:col>
                <xdr:colOff>123825</xdr:colOff>
                <xdr:row>280</xdr:row>
                <xdr:rowOff>219075</xdr:rowOff>
              </from>
              <to>
                <xdr:col>1</xdr:col>
                <xdr:colOff>257175</xdr:colOff>
                <xdr:row>281</xdr:row>
                <xdr:rowOff>85725</xdr:rowOff>
              </to>
            </anchor>
          </objectPr>
        </oleObject>
      </mc:Choice>
      <mc:Fallback>
        <oleObject progId="Equation.3" shapeId="8205" r:id="rId1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K123"/>
  <sheetViews>
    <sheetView topLeftCell="A112" zoomScale="150" zoomScaleNormal="150" workbookViewId="0">
      <selection activeCell="J124" sqref="J124"/>
    </sheetView>
  </sheetViews>
  <sheetFormatPr defaultColWidth="9.140625" defaultRowHeight="24" x14ac:dyDescent="0.55000000000000004"/>
  <cols>
    <col min="1" max="1" width="5.85546875" style="5" customWidth="1"/>
    <col min="2" max="16384" width="9.140625" style="5"/>
  </cols>
  <sheetData>
    <row r="1" spans="1:11" ht="25.5" customHeight="1" x14ac:dyDescent="0.7">
      <c r="B1" s="211" t="s">
        <v>33</v>
      </c>
      <c r="C1" s="211"/>
      <c r="D1" s="211"/>
      <c r="E1" s="211"/>
      <c r="F1" s="211"/>
      <c r="G1" s="211"/>
      <c r="H1" s="211"/>
      <c r="I1" s="211"/>
      <c r="J1" s="211"/>
      <c r="K1" s="211"/>
    </row>
    <row r="3" spans="1:11" x14ac:dyDescent="0.55000000000000004">
      <c r="C3" s="5" t="s">
        <v>337</v>
      </c>
    </row>
    <row r="4" spans="1:11" x14ac:dyDescent="0.55000000000000004">
      <c r="B4" s="5" t="s">
        <v>445</v>
      </c>
    </row>
    <row r="5" spans="1:11" s="7" customFormat="1" x14ac:dyDescent="0.55000000000000004">
      <c r="A5" s="136" t="s">
        <v>342</v>
      </c>
      <c r="B5" s="5"/>
      <c r="C5" s="5"/>
      <c r="E5" s="5"/>
    </row>
    <row r="6" spans="1:11" s="7" customFormat="1" x14ac:dyDescent="0.55000000000000004">
      <c r="A6" s="6" t="s">
        <v>343</v>
      </c>
      <c r="B6" s="5"/>
      <c r="C6" s="5"/>
      <c r="E6" s="5"/>
    </row>
    <row r="7" spans="1:11" s="7" customFormat="1" x14ac:dyDescent="0.55000000000000004">
      <c r="A7" s="6" t="s">
        <v>344</v>
      </c>
      <c r="B7" s="5"/>
      <c r="C7" s="5"/>
      <c r="E7" s="5"/>
    </row>
    <row r="8" spans="1:11" s="7" customFormat="1" x14ac:dyDescent="0.55000000000000004">
      <c r="A8" s="6" t="s">
        <v>345</v>
      </c>
      <c r="B8" s="5"/>
      <c r="C8" s="5"/>
      <c r="E8" s="5"/>
    </row>
    <row r="9" spans="1:11" s="7" customFormat="1" x14ac:dyDescent="0.55000000000000004">
      <c r="A9" s="6"/>
      <c r="B9" s="5"/>
      <c r="C9" s="5"/>
      <c r="E9" s="5"/>
    </row>
    <row r="10" spans="1:11" s="8" customFormat="1" ht="19.5" customHeight="1" x14ac:dyDescent="0.2">
      <c r="C10" s="9" t="s">
        <v>34</v>
      </c>
    </row>
    <row r="11" spans="1:11" ht="16.5" customHeight="1" x14ac:dyDescent="0.55000000000000004"/>
    <row r="12" spans="1:11" s="7" customFormat="1" x14ac:dyDescent="0.55000000000000004">
      <c r="C12" s="6" t="s">
        <v>498</v>
      </c>
    </row>
    <row r="13" spans="1:11" s="7" customFormat="1" x14ac:dyDescent="0.55000000000000004">
      <c r="B13" s="6" t="s">
        <v>499</v>
      </c>
      <c r="C13" s="10"/>
      <c r="D13" s="10"/>
    </row>
    <row r="14" spans="1:11" s="7" customFormat="1" x14ac:dyDescent="0.55000000000000004">
      <c r="B14" s="6" t="s">
        <v>500</v>
      </c>
      <c r="C14" s="10"/>
      <c r="D14" s="10"/>
    </row>
    <row r="15" spans="1:11" s="7" customFormat="1" x14ac:dyDescent="0.55000000000000004">
      <c r="B15" s="6" t="s">
        <v>501</v>
      </c>
      <c r="C15" s="10"/>
      <c r="D15" s="10"/>
    </row>
    <row r="16" spans="1:11" s="7" customFormat="1" x14ac:dyDescent="0.55000000000000004">
      <c r="B16" s="6" t="s">
        <v>502</v>
      </c>
      <c r="C16" s="10"/>
      <c r="D16" s="10"/>
    </row>
    <row r="17" spans="1:4" s="7" customFormat="1" x14ac:dyDescent="0.55000000000000004">
      <c r="A17" s="119" t="s">
        <v>503</v>
      </c>
      <c r="B17" s="35"/>
      <c r="C17" s="36"/>
    </row>
    <row r="18" spans="1:4" s="7" customFormat="1" x14ac:dyDescent="0.55000000000000004">
      <c r="A18" s="119" t="s">
        <v>504</v>
      </c>
      <c r="B18" s="35"/>
      <c r="C18" s="36"/>
    </row>
    <row r="19" spans="1:4" s="7" customFormat="1" x14ac:dyDescent="0.55000000000000004">
      <c r="B19" s="6" t="s">
        <v>505</v>
      </c>
      <c r="C19" s="10"/>
      <c r="D19" s="10"/>
    </row>
    <row r="20" spans="1:4" s="7" customFormat="1" x14ac:dyDescent="0.55000000000000004">
      <c r="B20" s="6" t="s">
        <v>506</v>
      </c>
      <c r="C20" s="10"/>
      <c r="D20" s="10"/>
    </row>
    <row r="21" spans="1:4" s="7" customFormat="1" x14ac:dyDescent="0.55000000000000004">
      <c r="B21" s="6" t="s">
        <v>507</v>
      </c>
      <c r="C21" s="10"/>
      <c r="D21" s="10"/>
    </row>
    <row r="22" spans="1:4" s="7" customFormat="1" x14ac:dyDescent="0.55000000000000004">
      <c r="B22" s="6" t="s">
        <v>446</v>
      </c>
      <c r="C22" s="10"/>
      <c r="D22" s="10"/>
    </row>
    <row r="23" spans="1:4" s="7" customFormat="1" x14ac:dyDescent="0.55000000000000004">
      <c r="B23" s="6" t="s">
        <v>447</v>
      </c>
      <c r="C23" s="10"/>
      <c r="D23" s="10"/>
    </row>
    <row r="24" spans="1:4" s="7" customFormat="1" x14ac:dyDescent="0.55000000000000004">
      <c r="B24" s="6" t="s">
        <v>448</v>
      </c>
      <c r="C24" s="10"/>
      <c r="D24" s="10"/>
    </row>
    <row r="25" spans="1:4" s="7" customFormat="1" x14ac:dyDescent="0.55000000000000004">
      <c r="B25" s="6" t="s">
        <v>449</v>
      </c>
      <c r="C25" s="10"/>
      <c r="D25" s="10"/>
    </row>
    <row r="26" spans="1:4" s="7" customFormat="1" x14ac:dyDescent="0.55000000000000004">
      <c r="B26" s="6" t="s">
        <v>451</v>
      </c>
      <c r="C26" s="10"/>
      <c r="D26" s="10"/>
    </row>
    <row r="27" spans="1:4" s="7" customFormat="1" x14ac:dyDescent="0.55000000000000004">
      <c r="B27" s="6" t="s">
        <v>450</v>
      </c>
      <c r="C27" s="10"/>
      <c r="D27" s="10"/>
    </row>
    <row r="28" spans="1:4" s="7" customFormat="1" x14ac:dyDescent="0.55000000000000004">
      <c r="B28" s="6"/>
      <c r="C28" s="10"/>
      <c r="D28" s="10"/>
    </row>
    <row r="29" spans="1:4" s="7" customFormat="1" x14ac:dyDescent="0.55000000000000004">
      <c r="B29" s="6"/>
      <c r="C29" s="10"/>
      <c r="D29" s="10"/>
    </row>
    <row r="30" spans="1:4" s="7" customFormat="1" x14ac:dyDescent="0.55000000000000004">
      <c r="B30" s="6"/>
      <c r="C30" s="10"/>
      <c r="D30" s="10"/>
    </row>
    <row r="31" spans="1:4" s="7" customFormat="1" x14ac:dyDescent="0.55000000000000004">
      <c r="B31" s="6" t="s">
        <v>452</v>
      </c>
      <c r="C31" s="10"/>
      <c r="D31" s="10"/>
    </row>
    <row r="32" spans="1:4" s="7" customFormat="1" x14ac:dyDescent="0.55000000000000004">
      <c r="B32" s="6" t="s">
        <v>453</v>
      </c>
      <c r="C32" s="10"/>
      <c r="D32" s="10"/>
    </row>
    <row r="33" spans="1:4" s="7" customFormat="1" x14ac:dyDescent="0.55000000000000004">
      <c r="B33" s="6" t="s">
        <v>508</v>
      </c>
      <c r="C33" s="10"/>
      <c r="D33" s="10"/>
    </row>
    <row r="34" spans="1:4" s="7" customFormat="1" x14ac:dyDescent="0.55000000000000004">
      <c r="B34" s="6" t="s">
        <v>509</v>
      </c>
      <c r="C34" s="10"/>
      <c r="D34" s="10"/>
    </row>
    <row r="35" spans="1:4" s="7" customFormat="1" x14ac:dyDescent="0.55000000000000004">
      <c r="B35" s="6" t="s">
        <v>510</v>
      </c>
      <c r="C35" s="10"/>
      <c r="D35" s="10"/>
    </row>
    <row r="36" spans="1:4" s="7" customFormat="1" x14ac:dyDescent="0.55000000000000004">
      <c r="A36" s="7" t="s">
        <v>511</v>
      </c>
      <c r="B36" s="6"/>
      <c r="C36" s="10"/>
      <c r="D36" s="10"/>
    </row>
    <row r="37" spans="1:4" s="7" customFormat="1" x14ac:dyDescent="0.55000000000000004">
      <c r="B37" s="6" t="s">
        <v>512</v>
      </c>
      <c r="C37" s="10"/>
      <c r="D37" s="10"/>
    </row>
    <row r="38" spans="1:4" s="7" customFormat="1" x14ac:dyDescent="0.55000000000000004">
      <c r="B38" s="6" t="s">
        <v>513</v>
      </c>
      <c r="C38" s="10"/>
      <c r="D38" s="10"/>
    </row>
    <row r="39" spans="1:4" s="7" customFormat="1" x14ac:dyDescent="0.55000000000000004">
      <c r="B39" s="6" t="s">
        <v>514</v>
      </c>
      <c r="C39" s="10"/>
      <c r="D39" s="10"/>
    </row>
    <row r="40" spans="1:4" s="7" customFormat="1" x14ac:dyDescent="0.55000000000000004">
      <c r="B40" s="6"/>
      <c r="C40" s="10"/>
      <c r="D40" s="10"/>
    </row>
    <row r="41" spans="1:4" s="7" customFormat="1" x14ac:dyDescent="0.55000000000000004">
      <c r="B41" s="6"/>
      <c r="C41" s="10"/>
      <c r="D41" s="10"/>
    </row>
    <row r="42" spans="1:4" s="7" customFormat="1" x14ac:dyDescent="0.55000000000000004">
      <c r="B42" s="6"/>
      <c r="C42" s="10"/>
      <c r="D42" s="10"/>
    </row>
    <row r="43" spans="1:4" s="7" customFormat="1" x14ac:dyDescent="0.55000000000000004">
      <c r="B43" s="6" t="s">
        <v>470</v>
      </c>
      <c r="C43" s="10"/>
      <c r="D43" s="10"/>
    </row>
    <row r="44" spans="1:4" s="7" customFormat="1" x14ac:dyDescent="0.55000000000000004">
      <c r="B44" s="6" t="s">
        <v>454</v>
      </c>
      <c r="C44" s="10"/>
      <c r="D44" s="10"/>
    </row>
    <row r="45" spans="1:4" s="7" customFormat="1" x14ac:dyDescent="0.55000000000000004">
      <c r="B45" s="6" t="s">
        <v>455</v>
      </c>
      <c r="C45" s="10"/>
      <c r="D45" s="10"/>
    </row>
    <row r="46" spans="1:4" s="7" customFormat="1" x14ac:dyDescent="0.55000000000000004">
      <c r="B46" s="6" t="s">
        <v>456</v>
      </c>
      <c r="C46" s="10"/>
      <c r="D46" s="10"/>
    </row>
    <row r="47" spans="1:4" s="7" customFormat="1" x14ac:dyDescent="0.55000000000000004">
      <c r="B47" s="6" t="s">
        <v>457</v>
      </c>
      <c r="C47" s="10"/>
      <c r="D47" s="10"/>
    </row>
    <row r="48" spans="1:4" s="7" customFormat="1" x14ac:dyDescent="0.55000000000000004">
      <c r="B48" s="6" t="s">
        <v>458</v>
      </c>
      <c r="C48" s="10"/>
      <c r="D48" s="10"/>
    </row>
    <row r="49" spans="1:10" s="7" customFormat="1" x14ac:dyDescent="0.55000000000000004">
      <c r="B49" s="6" t="s">
        <v>459</v>
      </c>
      <c r="C49" s="10"/>
      <c r="D49" s="10"/>
    </row>
    <row r="50" spans="1:10" s="105" customFormat="1" x14ac:dyDescent="0.55000000000000004">
      <c r="A50" s="212" t="s">
        <v>460</v>
      </c>
      <c r="B50" s="212"/>
      <c r="C50" s="212"/>
      <c r="D50" s="212"/>
      <c r="E50" s="212"/>
      <c r="F50" s="212"/>
      <c r="G50" s="212"/>
      <c r="H50" s="212"/>
      <c r="I50" s="212"/>
      <c r="J50" s="212"/>
    </row>
    <row r="51" spans="1:10" s="7" customFormat="1" x14ac:dyDescent="0.55000000000000004">
      <c r="A51" s="6" t="s">
        <v>121</v>
      </c>
      <c r="B51" s="10"/>
      <c r="C51" s="10"/>
    </row>
    <row r="52" spans="1:10" s="7" customFormat="1" x14ac:dyDescent="0.55000000000000004">
      <c r="A52" s="6"/>
      <c r="B52" s="10"/>
      <c r="C52" s="10"/>
    </row>
    <row r="53" spans="1:10" s="7" customFormat="1" x14ac:dyDescent="0.55000000000000004">
      <c r="A53" s="6"/>
      <c r="B53" s="10"/>
      <c r="C53" s="10"/>
    </row>
    <row r="54" spans="1:10" s="7" customFormat="1" x14ac:dyDescent="0.55000000000000004">
      <c r="A54" s="6"/>
      <c r="B54" s="10"/>
      <c r="C54" s="10"/>
    </row>
    <row r="55" spans="1:10" s="7" customFormat="1" x14ac:dyDescent="0.55000000000000004">
      <c r="A55" s="6"/>
      <c r="B55" s="10"/>
      <c r="C55" s="10"/>
    </row>
    <row r="56" spans="1:10" s="7" customFormat="1" x14ac:dyDescent="0.55000000000000004">
      <c r="A56" s="6"/>
      <c r="B56" s="10"/>
      <c r="C56" s="10"/>
    </row>
    <row r="57" spans="1:10" s="7" customFormat="1" x14ac:dyDescent="0.55000000000000004">
      <c r="A57" s="6"/>
      <c r="B57" s="10"/>
      <c r="C57" s="10"/>
    </row>
    <row r="58" spans="1:10" s="7" customFormat="1" x14ac:dyDescent="0.55000000000000004">
      <c r="A58" s="6"/>
      <c r="B58" s="10"/>
      <c r="C58" s="10"/>
    </row>
    <row r="59" spans="1:10" s="7" customFormat="1" x14ac:dyDescent="0.55000000000000004">
      <c r="A59" s="6"/>
      <c r="B59" s="10"/>
      <c r="C59" s="10"/>
    </row>
    <row r="60" spans="1:10" s="7" customFormat="1" x14ac:dyDescent="0.55000000000000004">
      <c r="B60" s="118"/>
      <c r="C60" s="11" t="s">
        <v>35</v>
      </c>
    </row>
    <row r="61" spans="1:10" s="7" customFormat="1" x14ac:dyDescent="0.55000000000000004">
      <c r="C61" s="7" t="s">
        <v>208</v>
      </c>
    </row>
    <row r="62" spans="1:10" s="7" customFormat="1" x14ac:dyDescent="0.55000000000000004">
      <c r="B62" s="7" t="s">
        <v>462</v>
      </c>
    </row>
    <row r="63" spans="1:10" s="7" customFormat="1" x14ac:dyDescent="0.55000000000000004">
      <c r="B63" s="7" t="s">
        <v>209</v>
      </c>
    </row>
    <row r="64" spans="1:10" s="7" customFormat="1" x14ac:dyDescent="0.55000000000000004">
      <c r="C64" s="7" t="s">
        <v>461</v>
      </c>
    </row>
    <row r="65" spans="2:3" s="7" customFormat="1" x14ac:dyDescent="0.55000000000000004">
      <c r="B65" s="7" t="s">
        <v>463</v>
      </c>
    </row>
    <row r="66" spans="2:3" s="7" customFormat="1" x14ac:dyDescent="0.55000000000000004">
      <c r="B66" s="7" t="s">
        <v>464</v>
      </c>
    </row>
    <row r="67" spans="2:3" s="7" customFormat="1" x14ac:dyDescent="0.55000000000000004">
      <c r="C67" s="7" t="s">
        <v>465</v>
      </c>
    </row>
    <row r="68" spans="2:3" s="7" customFormat="1" x14ac:dyDescent="0.55000000000000004">
      <c r="B68" s="7" t="s">
        <v>466</v>
      </c>
    </row>
    <row r="69" spans="2:3" s="7" customFormat="1" x14ac:dyDescent="0.55000000000000004">
      <c r="B69" s="7" t="s">
        <v>467</v>
      </c>
    </row>
    <row r="70" spans="2:3" s="7" customFormat="1" x14ac:dyDescent="0.55000000000000004">
      <c r="C70" s="7" t="s">
        <v>469</v>
      </c>
    </row>
    <row r="71" spans="2:3" s="7" customFormat="1" x14ac:dyDescent="0.55000000000000004">
      <c r="B71" s="7" t="s">
        <v>468</v>
      </c>
    </row>
    <row r="72" spans="2:3" s="7" customFormat="1" x14ac:dyDescent="0.55000000000000004">
      <c r="B72" s="7" t="s">
        <v>419</v>
      </c>
    </row>
    <row r="73" spans="2:3" s="7" customFormat="1" x14ac:dyDescent="0.55000000000000004"/>
    <row r="74" spans="2:3" s="7" customFormat="1" x14ac:dyDescent="0.55000000000000004"/>
    <row r="75" spans="2:3" s="7" customFormat="1" x14ac:dyDescent="0.55000000000000004"/>
    <row r="76" spans="2:3" s="7" customFormat="1" x14ac:dyDescent="0.55000000000000004"/>
    <row r="77" spans="2:3" s="7" customFormat="1" x14ac:dyDescent="0.55000000000000004"/>
    <row r="78" spans="2:3" s="7" customFormat="1" x14ac:dyDescent="0.55000000000000004"/>
    <row r="79" spans="2:3" s="7" customFormat="1" x14ac:dyDescent="0.55000000000000004"/>
    <row r="80" spans="2:3" s="7" customFormat="1" x14ac:dyDescent="0.55000000000000004"/>
    <row r="81" spans="1:4" s="7" customFormat="1" x14ac:dyDescent="0.55000000000000004"/>
    <row r="82" spans="1:4" s="7" customFormat="1" x14ac:dyDescent="0.55000000000000004"/>
    <row r="83" spans="1:4" s="7" customFormat="1" x14ac:dyDescent="0.55000000000000004"/>
    <row r="84" spans="1:4" s="7" customFormat="1" x14ac:dyDescent="0.55000000000000004"/>
    <row r="85" spans="1:4" s="7" customFormat="1" x14ac:dyDescent="0.55000000000000004"/>
    <row r="86" spans="1:4" s="7" customFormat="1" x14ac:dyDescent="0.55000000000000004"/>
    <row r="87" spans="1:4" s="7" customFormat="1" x14ac:dyDescent="0.55000000000000004"/>
    <row r="88" spans="1:4" s="7" customFormat="1" x14ac:dyDescent="0.55000000000000004"/>
    <row r="89" spans="1:4" s="12" customFormat="1" x14ac:dyDescent="0.55000000000000004">
      <c r="A89" s="46"/>
      <c r="B89" s="140"/>
      <c r="C89" s="13" t="s">
        <v>36</v>
      </c>
    </row>
    <row r="90" spans="1:4" s="12" customFormat="1" x14ac:dyDescent="0.55000000000000004">
      <c r="B90" s="140"/>
      <c r="C90" s="12" t="s">
        <v>471</v>
      </c>
    </row>
    <row r="91" spans="1:4" s="105" customFormat="1" ht="23.25" x14ac:dyDescent="0.55000000000000004">
      <c r="A91" s="162" t="s">
        <v>472</v>
      </c>
      <c r="B91" s="163"/>
      <c r="C91" s="163"/>
      <c r="D91" s="164"/>
    </row>
    <row r="92" spans="1:4" s="105" customFormat="1" ht="23.25" x14ac:dyDescent="0.55000000000000004">
      <c r="A92" s="162" t="s">
        <v>473</v>
      </c>
      <c r="B92" s="163"/>
      <c r="C92" s="163"/>
      <c r="D92" s="164"/>
    </row>
    <row r="93" spans="1:4" s="105" customFormat="1" ht="23.25" x14ac:dyDescent="0.55000000000000004">
      <c r="A93" s="162" t="s">
        <v>474</v>
      </c>
      <c r="B93" s="163"/>
      <c r="C93" s="163"/>
      <c r="D93" s="164"/>
    </row>
    <row r="94" spans="1:4" s="105" customFormat="1" ht="23.25" x14ac:dyDescent="0.55000000000000004">
      <c r="A94" s="162" t="s">
        <v>475</v>
      </c>
      <c r="B94" s="163"/>
      <c r="C94" s="163"/>
      <c r="D94" s="164"/>
    </row>
    <row r="95" spans="1:4" s="105" customFormat="1" ht="23.25" x14ac:dyDescent="0.55000000000000004">
      <c r="A95" s="162" t="s">
        <v>476</v>
      </c>
      <c r="B95" s="163"/>
      <c r="C95" s="163"/>
      <c r="D95" s="164"/>
    </row>
    <row r="96" spans="1:4" s="7" customFormat="1" x14ac:dyDescent="0.55000000000000004">
      <c r="A96" s="63"/>
      <c r="B96" s="64" t="s">
        <v>477</v>
      </c>
      <c r="C96" s="64"/>
      <c r="D96" s="65"/>
    </row>
    <row r="97" spans="1:4" s="7" customFormat="1" x14ac:dyDescent="0.55000000000000004">
      <c r="A97" s="63"/>
      <c r="B97" s="64"/>
      <c r="C97" s="64" t="s">
        <v>478</v>
      </c>
      <c r="D97" s="65"/>
    </row>
    <row r="98" spans="1:4" s="7" customFormat="1" x14ac:dyDescent="0.55000000000000004">
      <c r="A98" s="63" t="s">
        <v>479</v>
      </c>
      <c r="B98" s="64"/>
      <c r="C98" s="64"/>
      <c r="D98" s="65"/>
    </row>
    <row r="99" spans="1:4" s="7" customFormat="1" x14ac:dyDescent="0.55000000000000004">
      <c r="A99" s="63" t="s">
        <v>480</v>
      </c>
      <c r="B99" s="64"/>
      <c r="C99" s="64"/>
      <c r="D99" s="65"/>
    </row>
    <row r="100" spans="1:4" s="7" customFormat="1" x14ac:dyDescent="0.55000000000000004">
      <c r="A100" s="63" t="s">
        <v>481</v>
      </c>
      <c r="B100" s="64"/>
      <c r="C100" s="64"/>
      <c r="D100" s="65"/>
    </row>
    <row r="101" spans="1:4" s="7" customFormat="1" x14ac:dyDescent="0.55000000000000004">
      <c r="A101" s="63" t="s">
        <v>482</v>
      </c>
      <c r="B101" s="64"/>
      <c r="C101" s="64"/>
      <c r="D101" s="65"/>
    </row>
    <row r="102" spans="1:4" s="7" customFormat="1" x14ac:dyDescent="0.55000000000000004">
      <c r="A102" s="63" t="s">
        <v>483</v>
      </c>
      <c r="B102" s="64"/>
      <c r="C102" s="64"/>
      <c r="D102" s="65"/>
    </row>
    <row r="103" spans="1:4" s="7" customFormat="1" x14ac:dyDescent="0.55000000000000004">
      <c r="A103" s="63" t="s">
        <v>484</v>
      </c>
      <c r="B103" s="64"/>
      <c r="C103" s="64"/>
      <c r="D103" s="65"/>
    </row>
    <row r="104" spans="1:4" s="7" customFormat="1" x14ac:dyDescent="0.55000000000000004">
      <c r="A104" s="63" t="s">
        <v>485</v>
      </c>
      <c r="B104" s="64"/>
      <c r="C104" s="64"/>
      <c r="D104" s="65"/>
    </row>
    <row r="105" spans="1:4" s="7" customFormat="1" x14ac:dyDescent="0.55000000000000004">
      <c r="A105" s="63"/>
      <c r="B105" s="64" t="s">
        <v>486</v>
      </c>
      <c r="C105" s="64"/>
      <c r="D105" s="65"/>
    </row>
    <row r="106" spans="1:4" s="12" customFormat="1" x14ac:dyDescent="0.55000000000000004">
      <c r="B106" s="140"/>
      <c r="C106" s="12" t="s">
        <v>487</v>
      </c>
    </row>
    <row r="107" spans="1:4" s="7" customFormat="1" x14ac:dyDescent="0.55000000000000004">
      <c r="A107" s="63" t="s">
        <v>488</v>
      </c>
      <c r="B107" s="64"/>
      <c r="C107" s="64"/>
      <c r="D107" s="65"/>
    </row>
    <row r="108" spans="1:4" s="7" customFormat="1" x14ac:dyDescent="0.55000000000000004">
      <c r="A108" s="63" t="s">
        <v>489</v>
      </c>
      <c r="B108" s="64"/>
      <c r="C108" s="64"/>
      <c r="D108" s="65"/>
    </row>
    <row r="109" spans="1:4" s="7" customFormat="1" x14ac:dyDescent="0.55000000000000004">
      <c r="A109" s="63" t="s">
        <v>490</v>
      </c>
      <c r="B109" s="64"/>
      <c r="C109" s="64"/>
      <c r="D109" s="65"/>
    </row>
    <row r="110" spans="1:4" s="7" customFormat="1" x14ac:dyDescent="0.55000000000000004">
      <c r="A110" s="63"/>
      <c r="B110" s="64"/>
      <c r="C110" s="64" t="s">
        <v>491</v>
      </c>
      <c r="D110" s="65"/>
    </row>
    <row r="111" spans="1:4" s="7" customFormat="1" x14ac:dyDescent="0.55000000000000004">
      <c r="A111" s="63" t="s">
        <v>492</v>
      </c>
      <c r="B111" s="64"/>
      <c r="C111" s="64"/>
      <c r="D111" s="65"/>
    </row>
    <row r="112" spans="1:4" s="7" customFormat="1" x14ac:dyDescent="0.55000000000000004">
      <c r="A112" s="63" t="s">
        <v>493</v>
      </c>
      <c r="B112" s="64"/>
      <c r="C112" s="64"/>
      <c r="D112" s="65"/>
    </row>
    <row r="113" spans="1:4" s="7" customFormat="1" x14ac:dyDescent="0.55000000000000004">
      <c r="A113" s="63" t="s">
        <v>494</v>
      </c>
      <c r="B113" s="64"/>
      <c r="C113" s="64"/>
      <c r="D113" s="65"/>
    </row>
    <row r="114" spans="1:4" s="7" customFormat="1" x14ac:dyDescent="0.55000000000000004">
      <c r="A114" s="63" t="s">
        <v>495</v>
      </c>
      <c r="B114" s="64"/>
      <c r="C114" s="64"/>
      <c r="D114" s="65"/>
    </row>
    <row r="115" spans="1:4" s="7" customFormat="1" x14ac:dyDescent="0.55000000000000004">
      <c r="A115" s="63"/>
      <c r="B115" s="64"/>
      <c r="C115" s="64"/>
      <c r="D115" s="65"/>
    </row>
    <row r="116" spans="1:4" s="7" customFormat="1" x14ac:dyDescent="0.55000000000000004">
      <c r="A116" s="63"/>
      <c r="B116" s="64"/>
      <c r="C116" s="64"/>
      <c r="D116" s="65"/>
    </row>
    <row r="117" spans="1:4" s="7" customFormat="1" x14ac:dyDescent="0.55000000000000004">
      <c r="A117" s="63"/>
      <c r="B117" s="64"/>
      <c r="C117" s="64"/>
      <c r="D117" s="65"/>
    </row>
    <row r="118" spans="1:4" x14ac:dyDescent="0.55000000000000004">
      <c r="B118" s="5" t="s">
        <v>515</v>
      </c>
    </row>
    <row r="119" spans="1:4" x14ac:dyDescent="0.55000000000000004">
      <c r="B119" s="5" t="s">
        <v>516</v>
      </c>
    </row>
    <row r="120" spans="1:4" x14ac:dyDescent="0.55000000000000004">
      <c r="B120" s="5" t="s">
        <v>517</v>
      </c>
    </row>
    <row r="121" spans="1:4" x14ac:dyDescent="0.55000000000000004">
      <c r="B121" s="5" t="s">
        <v>518</v>
      </c>
    </row>
    <row r="122" spans="1:4" x14ac:dyDescent="0.55000000000000004">
      <c r="B122" s="5" t="s">
        <v>519</v>
      </c>
    </row>
    <row r="123" spans="1:4" x14ac:dyDescent="0.55000000000000004">
      <c r="B123" s="5" t="s">
        <v>520</v>
      </c>
    </row>
  </sheetData>
  <mergeCells count="2">
    <mergeCell ref="B1:K1"/>
    <mergeCell ref="A50:J50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การตอบแบบฟอร์ม 1</vt:lpstr>
      <vt:lpstr>EPE (Elementary 2)</vt:lpstr>
      <vt:lpstr>Intermediate</vt:lpstr>
      <vt:lpstr>Per-intermediate</vt:lpstr>
      <vt:lpstr>Staeter 2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2022-11-21T02:48:42Z</cp:lastPrinted>
  <dcterms:created xsi:type="dcterms:W3CDTF">2020-12-28T02:20:10Z</dcterms:created>
  <dcterms:modified xsi:type="dcterms:W3CDTF">2023-01-13T08:46:54Z</dcterms:modified>
</cp:coreProperties>
</file>