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งบประมาณ 2560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2" r:id="rId3"/>
    <sheet name="คณะสาขา" sheetId="11" r:id="rId4"/>
    <sheet name="ตอนที่ 2" sheetId="12" r:id="rId5"/>
    <sheet name="ข้อเสนอแนะ" sheetId="3" r:id="rId6"/>
  </sheets>
  <externalReferences>
    <externalReference r:id="rId7"/>
    <externalReference r:id="rId8"/>
  </externalReferences>
  <definedNames>
    <definedName name="_xlnm._FilterDatabase" localSheetId="0" hidden="1">คีย์ข้อมูล!$D$1:$D$315</definedName>
  </definedNames>
  <calcPr calcId="152511"/>
</workbook>
</file>

<file path=xl/calcChain.xml><?xml version="1.0" encoding="utf-8"?>
<calcChain xmlns="http://schemas.openxmlformats.org/spreadsheetml/2006/main">
  <c r="F27" i="11" l="1"/>
  <c r="F12" i="11"/>
  <c r="E14" i="12" l="1"/>
  <c r="F109" i="12" l="1"/>
  <c r="E109" i="12"/>
  <c r="G109" i="12" s="1"/>
  <c r="F108" i="12"/>
  <c r="F107" i="12"/>
  <c r="E107" i="12"/>
  <c r="G107" i="12" s="1"/>
  <c r="F106" i="12"/>
  <c r="E106" i="12"/>
  <c r="F105" i="12"/>
  <c r="E105" i="12"/>
  <c r="G105" i="12" s="1"/>
  <c r="F103" i="12"/>
  <c r="E103" i="12"/>
  <c r="G103" i="12" s="1"/>
  <c r="F101" i="12"/>
  <c r="E101" i="12"/>
  <c r="G101" i="12" s="1"/>
  <c r="F100" i="12"/>
  <c r="E100" i="12"/>
  <c r="G100" i="12" s="1"/>
  <c r="F98" i="12"/>
  <c r="E98" i="12"/>
  <c r="G98" i="12" s="1"/>
  <c r="F97" i="12"/>
  <c r="E97" i="12"/>
  <c r="G97" i="12" s="1"/>
  <c r="F96" i="12"/>
  <c r="E96" i="12"/>
  <c r="G96" i="12" s="1"/>
  <c r="F95" i="12"/>
  <c r="E95" i="12"/>
  <c r="G95" i="12" s="1"/>
  <c r="F94" i="12"/>
  <c r="E94" i="12"/>
  <c r="G94" i="12" s="1"/>
  <c r="F93" i="12"/>
  <c r="E93" i="12"/>
  <c r="G93" i="12" s="1"/>
  <c r="F91" i="12"/>
  <c r="E91" i="12"/>
  <c r="G91" i="12" s="1"/>
  <c r="F90" i="12"/>
  <c r="E90" i="12"/>
  <c r="G90" i="12" s="1"/>
  <c r="F89" i="12"/>
  <c r="E89" i="12"/>
  <c r="G89" i="12" s="1"/>
  <c r="F87" i="12"/>
  <c r="E87" i="12"/>
  <c r="G87" i="12" s="1"/>
  <c r="F86" i="12"/>
  <c r="E86" i="12"/>
  <c r="G86" i="12" s="1"/>
  <c r="F85" i="12"/>
  <c r="E85" i="12"/>
  <c r="G85" i="12" s="1"/>
  <c r="F84" i="12"/>
  <c r="E84" i="12"/>
  <c r="G84" i="12" s="1"/>
  <c r="F35" i="12"/>
  <c r="E35" i="12"/>
  <c r="G35" i="12" s="1"/>
  <c r="F34" i="12"/>
  <c r="E34" i="12"/>
  <c r="G34" i="12" s="1"/>
  <c r="F33" i="12"/>
  <c r="E33" i="12"/>
  <c r="G33" i="12" s="1"/>
  <c r="F32" i="12"/>
  <c r="E32" i="12"/>
  <c r="G32" i="12" s="1"/>
  <c r="F31" i="12"/>
  <c r="E31" i="12"/>
  <c r="G31" i="12" s="1"/>
  <c r="F29" i="12"/>
  <c r="E29" i="12"/>
  <c r="G29" i="12" s="1"/>
  <c r="F28" i="12"/>
  <c r="E28" i="12"/>
  <c r="G28" i="12" s="1"/>
  <c r="F27" i="12"/>
  <c r="E27" i="12"/>
  <c r="G27" i="12" s="1"/>
  <c r="F26" i="12"/>
  <c r="E26" i="12"/>
  <c r="G26" i="12" s="1"/>
  <c r="F25" i="12"/>
  <c r="E25" i="12"/>
  <c r="G25" i="12" s="1"/>
  <c r="E13" i="12"/>
  <c r="E12" i="12"/>
  <c r="E11" i="12"/>
  <c r="E10" i="12"/>
  <c r="E9" i="12"/>
  <c r="E8" i="12"/>
  <c r="E7" i="12"/>
  <c r="E6" i="12"/>
  <c r="B6" i="12"/>
  <c r="F21" i="11"/>
  <c r="F46" i="11"/>
  <c r="F37" i="11"/>
  <c r="F14" i="11"/>
  <c r="F13" i="11"/>
  <c r="F11" i="11"/>
  <c r="D80" i="1"/>
  <c r="D81" i="1"/>
  <c r="D73" i="1"/>
  <c r="F30" i="11"/>
  <c r="F26" i="11"/>
  <c r="F10" i="11"/>
  <c r="F9" i="11"/>
  <c r="E108" i="12" l="1"/>
  <c r="G108" i="12" s="1"/>
  <c r="F12" i="12"/>
  <c r="G106" i="12"/>
  <c r="F36" i="11"/>
  <c r="F44" i="11"/>
  <c r="F45" i="11"/>
  <c r="F10" i="12" l="1"/>
  <c r="F14" i="12"/>
  <c r="F13" i="12"/>
  <c r="F11" i="12"/>
  <c r="F9" i="12"/>
  <c r="F7" i="12"/>
  <c r="F8" i="12"/>
  <c r="F6" i="12"/>
  <c r="F47" i="11"/>
  <c r="F43" i="11"/>
  <c r="F42" i="11"/>
  <c r="F35" i="11"/>
  <c r="F34" i="11"/>
  <c r="F33" i="11"/>
  <c r="F32" i="11"/>
  <c r="F31" i="11"/>
  <c r="F29" i="11"/>
  <c r="F28" i="11"/>
  <c r="F25" i="11"/>
  <c r="F24" i="11"/>
  <c r="F23" i="11"/>
  <c r="E22" i="11"/>
  <c r="F22" i="11" s="1"/>
  <c r="F20" i="11"/>
  <c r="F19" i="11"/>
  <c r="F18" i="11"/>
  <c r="F17" i="11"/>
  <c r="F16" i="11"/>
  <c r="F15" i="11"/>
  <c r="F8" i="11"/>
  <c r="F7" i="11"/>
  <c r="F6" i="11"/>
  <c r="D15" i="3"/>
  <c r="E56" i="1" l="1"/>
  <c r="AH59" i="1" l="1"/>
  <c r="AH58" i="1"/>
  <c r="AL57" i="1"/>
  <c r="AL56" i="1"/>
  <c r="D89" i="1"/>
  <c r="D88" i="1"/>
  <c r="D87" i="1"/>
  <c r="D86" i="1"/>
  <c r="D85" i="1"/>
  <c r="D84" i="1"/>
  <c r="D83" i="1"/>
  <c r="D82" i="1"/>
  <c r="D79" i="1"/>
  <c r="D78" i="1"/>
  <c r="D77" i="1"/>
  <c r="D76" i="1"/>
  <c r="D75" i="1"/>
  <c r="D74" i="1"/>
  <c r="D72" i="1"/>
  <c r="D71" i="1"/>
  <c r="D70" i="1"/>
  <c r="D69" i="1"/>
  <c r="D68" i="1"/>
  <c r="D67" i="1"/>
  <c r="D66" i="1"/>
  <c r="D65" i="1"/>
  <c r="D90" i="1" l="1"/>
  <c r="D61" i="1"/>
  <c r="F13" i="2" s="1"/>
  <c r="D60" i="1"/>
  <c r="F12" i="2" s="1"/>
  <c r="D62" i="1" l="1"/>
  <c r="F57" i="1"/>
  <c r="G57" i="1"/>
  <c r="H57" i="1"/>
  <c r="I57" i="1"/>
  <c r="J57" i="1"/>
  <c r="K57" i="1"/>
  <c r="L57" i="1"/>
  <c r="F56" i="1"/>
  <c r="G56" i="1"/>
  <c r="H56" i="1"/>
  <c r="I56" i="1"/>
  <c r="J56" i="1"/>
  <c r="K56" i="1"/>
  <c r="L56" i="1"/>
  <c r="AF59" i="1" l="1"/>
  <c r="AF58" i="1"/>
  <c r="AA59" i="1"/>
  <c r="AA58" i="1"/>
  <c r="M56" i="1" l="1"/>
  <c r="M57" i="1"/>
  <c r="F14" i="2"/>
  <c r="G13" i="2" s="1"/>
  <c r="AF57" i="1"/>
  <c r="AE57" i="1"/>
  <c r="AD57" i="1"/>
  <c r="AC57" i="1"/>
  <c r="AA57" i="1"/>
  <c r="AF56" i="1"/>
  <c r="AE56" i="1"/>
  <c r="AD56" i="1"/>
  <c r="AC56" i="1"/>
  <c r="AA56" i="1"/>
  <c r="G12" i="2" l="1"/>
  <c r="G14" i="2" s="1"/>
  <c r="AK59" i="1" l="1"/>
  <c r="AK56" i="1"/>
  <c r="AJ56" i="1"/>
  <c r="AI56" i="1"/>
  <c r="Z56" i="1"/>
  <c r="Y56" i="1"/>
  <c r="X56" i="1"/>
  <c r="W56" i="1"/>
  <c r="V59" i="1"/>
  <c r="V56" i="1"/>
  <c r="U56" i="1"/>
  <c r="T56" i="1"/>
  <c r="S56" i="1"/>
  <c r="R56" i="1"/>
  <c r="Q56" i="1"/>
  <c r="P56" i="1"/>
  <c r="O59" i="1"/>
  <c r="O56" i="1"/>
  <c r="N57" i="1"/>
  <c r="N56" i="1"/>
  <c r="Q59" i="1"/>
  <c r="AK58" i="1" l="1"/>
  <c r="V58" i="1"/>
  <c r="Q58" i="1"/>
  <c r="O58" i="1"/>
  <c r="AK57" i="1"/>
  <c r="AJ57" i="1"/>
  <c r="AI57" i="1"/>
  <c r="AH57" i="1"/>
  <c r="AG57" i="1"/>
  <c r="Z57" i="1"/>
  <c r="Y57" i="1"/>
  <c r="X57" i="1"/>
  <c r="W57" i="1"/>
  <c r="V57" i="1"/>
  <c r="U57" i="1"/>
  <c r="T57" i="1"/>
  <c r="S57" i="1"/>
  <c r="R57" i="1"/>
  <c r="Q57" i="1"/>
  <c r="P57" i="1"/>
  <c r="O57" i="1"/>
  <c r="E57" i="1"/>
  <c r="AH56" i="1"/>
  <c r="AG56" i="1"/>
</calcChain>
</file>

<file path=xl/sharedStrings.xml><?xml version="1.0" encoding="utf-8"?>
<sst xmlns="http://schemas.openxmlformats.org/spreadsheetml/2006/main" count="346" uniqueCount="207">
  <si>
    <t>ข้อมูล</t>
  </si>
  <si>
    <t>คณะ</t>
  </si>
  <si>
    <t>สาขา</t>
  </si>
  <si>
    <t>เพื่อน</t>
  </si>
  <si>
    <t>4.1.1</t>
  </si>
  <si>
    <t>4.2.1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</si>
  <si>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</si>
  <si>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</si>
  <si>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</si>
  <si>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</si>
  <si>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</si>
  <si>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</si>
  <si>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</si>
  <si>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</si>
  <si>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</si>
  <si>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</si>
  <si>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</si>
  <si>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ใบปลิว/โปสเตอร์ประชาสัมพันธ์โครงการ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</si>
  <si>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</si>
  <si>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</si>
  <si>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</si>
  <si>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</si>
  <si>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</si>
  <si>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</si>
  <si>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</si>
  <si>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</si>
  <si>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</si>
  <si>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</si>
  <si>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</si>
  <si>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</si>
  <si>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</si>
  <si>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</si>
  <si>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</si>
  <si>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เฉลี่ยรวมด้านสิ่งอำนวยความสะดวก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</si>
  <si>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</si>
  <si>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</si>
  <si>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</si>
  <si>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เฉลี่ยรวมด้านเอกสารประกอบโครงการฯ</t>
  </si>
  <si>
    <t>รวมเฉลี่ยทุกด้าน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</si>
  <si>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</si>
  <si>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ที่</t>
  </si>
  <si>
    <t>ความถี่</t>
  </si>
  <si>
    <t>บทสรุปสำหรับผู้บริหาร</t>
  </si>
  <si>
    <t>นิสิตระดับปริญญาเอก</t>
  </si>
  <si>
    <t>web บัณฑิต</t>
  </si>
  <si>
    <t>Facebook บัณฑิต</t>
  </si>
  <si>
    <t>ใบปลิว/โปสเตอร์</t>
  </si>
  <si>
    <t>4.1.2</t>
  </si>
  <si>
    <t>4.1.3</t>
  </si>
  <si>
    <t>4.1.4</t>
  </si>
  <si>
    <t>4.2.2</t>
  </si>
  <si>
    <t>4.2.3</t>
  </si>
  <si>
    <t>4.2.4</t>
  </si>
  <si>
    <t>4. ด้านคุณภาพการให้บริการ</t>
  </si>
  <si>
    <t>ความรู้ก่อนการอบรม</t>
  </si>
  <si>
    <t>ความรู้หลังเข้ารับการอบรม</t>
  </si>
  <si>
    <t>เฉลี่ยรวม</t>
  </si>
  <si>
    <t>1. ไวยากรณ์ภาษาอังกฤษ</t>
  </si>
  <si>
    <t>ภาษาอังกฤษอยู่ในระดับใด</t>
  </si>
  <si>
    <t>เฉลี่ยรวมด้านคุณภาพการให้บริการ</t>
  </si>
  <si>
    <t>เฉลี่ยรวมด้านเจ้าหน้าที่ผู้ให้บริการ</t>
  </si>
  <si>
    <t>ตาราง 1  แสดงจำนวนและร้อยละของผู้ตอบแบบสอบถาม จำแนกตามสถานภาพ</t>
  </si>
  <si>
    <t xml:space="preserve">นิสิตระดับปริญญาโท  </t>
  </si>
  <si>
    <t xml:space="preserve">นิสิตระดับปริญญาเอก </t>
  </si>
  <si>
    <t>วันที่ 14 - 15 มกราคม 2560</t>
  </si>
  <si>
    <t>ณ ห้องสัมมนา 210 อาคารเอกาทศรถ มหาวิทยาลัยนเรศวร</t>
  </si>
  <si>
    <t xml:space="preserve">          จากการจัดกิจกรรมอบรมภาษาอังกฤษนิสิตระดับบัณฑิตศึกษา วันที่ 14 - 15 มกราคม 2560</t>
  </si>
  <si>
    <t>N = 54</t>
  </si>
  <si>
    <t>4. การอ่านภาษาอังกฤษ</t>
  </si>
  <si>
    <t>2. การเขียนภาษาอังกฤษ</t>
  </si>
  <si>
    <t>3. การฟังภาษาอังกฤษ</t>
  </si>
  <si>
    <t xml:space="preserve">   1.2  ความเหมาะสมของวันจัดโครงการ (วันเสาร์-อาทิตย์ที่ 14-15 มกราคม 2560)</t>
  </si>
  <si>
    <t xml:space="preserve">   1.3  ความเหมาะสมของระยะเวลาในการจัดโครงการ (08.30 - 17.00 น.)</t>
  </si>
  <si>
    <r>
      <t xml:space="preserve">   4.3 </t>
    </r>
    <r>
      <rPr>
        <sz val="14"/>
        <rFont val="TH SarabunPSK"/>
        <family val="2"/>
      </rPr>
      <t xml:space="preserve">ความรู้ และความสามารถในการถ่ายทอดความรู้ของวิทยากร </t>
    </r>
    <r>
      <rPr>
        <sz val="12"/>
        <rFont val="TH SarabunPSK"/>
        <family val="2"/>
      </rPr>
      <t>(อาจารย์สุกานดา คงแก้ว)</t>
    </r>
  </si>
  <si>
    <r>
      <t xml:space="preserve">  </t>
    </r>
    <r>
      <rPr>
        <sz val="14"/>
        <rFont val="TH SarabunPSK"/>
        <family val="2"/>
      </rPr>
      <t xml:space="preserve"> 4.5 การเข้ารับการอบรมภาษาอังกฤษในครั้งนี้เป็นประโยชน์ต่อท่านในการพัฒนา</t>
    </r>
  </si>
  <si>
    <t>สรีรวิทยา</t>
  </si>
  <si>
    <t>จุลชีววิทยา</t>
  </si>
  <si>
    <t>วิทยาศาสตร์การแพทย์</t>
  </si>
  <si>
    <t>ปรสิตวิทยา</t>
  </si>
  <si>
    <t>วิทยาศาสตร์</t>
  </si>
  <si>
    <t>คณิตศาสตร์</t>
  </si>
  <si>
    <t>ฟิสิกส์ประยุกต์</t>
  </si>
  <si>
    <t>ฟิสิกส์การแพทย์</t>
  </si>
  <si>
    <t>ชีวเวชศาสตร์</t>
  </si>
  <si>
    <t>เทคโนโลยีหัวใจและทรวงอก</t>
  </si>
  <si>
    <t>วิศวกรรมโยธา</t>
  </si>
  <si>
    <t>ควรจัดอบรมช่วงปิดภาคเรียน</t>
  </si>
  <si>
    <t>ไม่ระบุ</t>
  </si>
  <si>
    <t>สาขาวิชา</t>
  </si>
  <si>
    <t>ภูมิสารสนเทศศาสตร์</t>
  </si>
  <si>
    <t>ภาษาไทย</t>
  </si>
  <si>
    <t>สาธารณสุขศาสตร์</t>
  </si>
  <si>
    <t>วิทยาศาสตร์การเกษตร</t>
  </si>
  <si>
    <t xml:space="preserve">ควรมีตัวอย่างข้อสอบมาให้ทดลองทำ combridge </t>
  </si>
  <si>
    <t>หลักสูตรและการสอน</t>
  </si>
  <si>
    <t>ศิลปะและการออกแบบ</t>
  </si>
  <si>
    <t>เทคโนโลยีและสื่อสารการศึกษา</t>
  </si>
  <si>
    <t>คติชนวิทยา</t>
  </si>
  <si>
    <t>การบริหารการศึกษา</t>
  </si>
  <si>
    <t>จอภาพมีขนาดเล็กเกินไป</t>
  </si>
  <si>
    <t>ทัตแพทยศาสตร์</t>
  </si>
  <si>
    <t>วิศวกรรมคอมพิวเตอร์</t>
  </si>
  <si>
    <t>ควรใช้เวลาในการอบรมไม่เกิน 3 - 4 ชั่วโมง</t>
  </si>
  <si>
    <t>เจ้าหน้าที่</t>
  </si>
  <si>
    <t>วิทยาศาสตร์สุขภาพการศึกษา</t>
  </si>
  <si>
    <t xml:space="preserve">   5.2 เนื้อหาสาระของเอกสารประกอบการอบรมตรงตามเนื้อหาในการอบรม</t>
  </si>
  <si>
    <t>อบรมภาษาอังกฤษนิสิตระดับบัณฑิตศึกษา อยู่ในระดับมาก (ค่าเฉลี่ย 3.87)</t>
  </si>
  <si>
    <t>ความเหมาะสมของขนาดห้องอบรม (ค่าเฉลี่ย 4.63) และข้อที่มีค่าเฉลี่ยต่ำที่สุดคือ ความชัดเจน ความสมบูรณ์</t>
  </si>
  <si>
    <t>ของเอกสารประกอบการอบรม (ค่าเฉลี่ย 3.93)</t>
  </si>
  <si>
    <t>3.1  ข้อเสนอแนะการจัดกิจกรรมอบรมภาษาอังกฤษในครั้งต่อไป</t>
  </si>
  <si>
    <t xml:space="preserve">ควรจัดกิจกรรมอย่างต่อเนื่อง เทอมละ 1 ครั้ง หรือทุกเดือน เพราะได้รับประโยชน์จากการอบรมค่อนข้างมาก </t>
  </si>
  <si>
    <t xml:space="preserve">ควรจัดเอกสารสไลด์มาพร้อมกับเอกสารบรรยายเพื่อให้ง่ายต่อการทำความเข้าใจ </t>
  </si>
  <si>
    <t>จากตาราง 1  แสดงจำนวนและร้อยละของผู้ตอบแบบสอบถาม จำแนกตามสถานภาพ พบว่า</t>
  </si>
  <si>
    <t xml:space="preserve">     ผู้ตอบแบบสอบถามเป็นนิสิตระดับปริญญาโท คิดเป็นร้อยละ 70.37 และนิสิตระดับปริญญาเอก </t>
  </si>
  <si>
    <t xml:space="preserve">     คิดเป็นร้อยละ 29.63 </t>
  </si>
  <si>
    <t xml:space="preserve">     รองลงมาได้แก่ คณะที่สังกัด คิดเป็นร้อยละ 18.57 และอาจารย์ที่ปรึกษา คิดเป็นร้อยละ 11.43</t>
  </si>
  <si>
    <t xml:space="preserve">     พบว่า ผู้ตอบแบบสอบถามทราบข้อมูลจากการจัดกิจกรรมจาก Website บัณฑิตวิทยาลัย คิดเป็นร้อยละ 40.00</t>
  </si>
  <si>
    <t xml:space="preserve">          ข้อเสนอแนะการจัดกิจกกรรมคือ 1. ควรจัดกิจกรรมอย่างต่อเนื่อง เทอมละ 1 ครั้ง หรือทุกเดือน</t>
  </si>
  <si>
    <t>เพราะได้รับประโยชน์จากการอบรมค่อนข้างมาก 2. ควรจัดเอกสารสไลด์มาพร้อมกับเอกสารบรรยาย</t>
  </si>
  <si>
    <t xml:space="preserve">เพื่อให้ง่ายต่อการทำความเข้าใจ </t>
  </si>
  <si>
    <t xml:space="preserve">                                                                       - 3 -</t>
  </si>
  <si>
    <t>คณะ/สาขาวิชา</t>
  </si>
  <si>
    <t>คณะเกษตรศาสตร์ทรัพยากรธรรมชาติและสิ่งแวดล้อม</t>
  </si>
  <si>
    <t>สาขาวิชาวิทยาศาสตร์การเกษตร</t>
  </si>
  <si>
    <t>คณะวิทยาศาสตร์</t>
  </si>
  <si>
    <t>คณะวิทยาศาสตร์การแพทย์</t>
  </si>
  <si>
    <t>สาขาวิชาสรีรวิทยา</t>
  </si>
  <si>
    <t>คณะวิศวกรรมศาสตร์</t>
  </si>
  <si>
    <t>คณะศึกษาศาสตร์</t>
  </si>
  <si>
    <t>สาขาวิชาเทคโนโลยีและสื่อสารการศึกษา</t>
  </si>
  <si>
    <t>คณะบริหารธุรกิจ เศรษฐศาสตร์และการสื่อสาร</t>
  </si>
  <si>
    <t>สาขาวิชาบริหารธุรกิจมหาบัณฑิต</t>
  </si>
  <si>
    <t>รวมทั้งสิ้น</t>
  </si>
  <si>
    <t>คณะแพทยศาสตร์</t>
  </si>
  <si>
    <t>สาขาวิชาเทคโนโลยีหัวใจทรวงอก</t>
  </si>
  <si>
    <t>สาขาวิชาการบริหารการศึกษา</t>
  </si>
  <si>
    <t>สาขาวิชาคณิตศาสตร์</t>
  </si>
  <si>
    <t>คณะมนุษยศาสตร์</t>
  </si>
  <si>
    <t>สาขาวิชาคติชนวิทยา</t>
  </si>
  <si>
    <t>คณะสหเวชศาสตร์</t>
  </si>
  <si>
    <t>สาขาวิชาชีวเวชศาสตร์</t>
  </si>
  <si>
    <t>คณะทันตแพทยศาสตร์</t>
  </si>
  <si>
    <t>บริหารธุรกิจมหาบัณฑิต</t>
  </si>
  <si>
    <t>สาขาวิชาปรสิตวิทยา</t>
  </si>
  <si>
    <t>สาขาวิชาฟิสิกส์การแพทย์</t>
  </si>
  <si>
    <t>สาขาวิชาภาษาไทย</t>
  </si>
  <si>
    <t>สาขาวิชาภูมิสารสนเทศศาสตร์</t>
  </si>
  <si>
    <t>สาขาวิชาวิทยาศาสตร์</t>
  </si>
  <si>
    <t>สาขาวิชาวิทยาศาสตร์การแพทย์</t>
  </si>
  <si>
    <t>สาขาวิชาวิศวกรรมโยธา</t>
  </si>
  <si>
    <t>สาขาวิชาวิศวกรรมคอมพิวเตอร์</t>
  </si>
  <si>
    <t>คณะสถาปัตยกรรมศาสตร์</t>
  </si>
  <si>
    <t>สาขาวิชาศิลปะและการออกแบบ</t>
  </si>
  <si>
    <t>คณะสาธารณสุขศาสตร์</t>
  </si>
  <si>
    <t>สาขาวิชาสาธารณสุขศาสตร์</t>
  </si>
  <si>
    <t>สาขาวิชาหลักสูตรและการสอน</t>
  </si>
  <si>
    <t>สาขาวิชาฟิสิกส์ประยุกต์</t>
  </si>
  <si>
    <t xml:space="preserve">         </t>
  </si>
  <si>
    <t>รองลงมาคือ นิสิตระดับปริญญาเอก คิดเป็นร้อยละ 29.63</t>
  </si>
  <si>
    <t xml:space="preserve">                                                                       - 2 -</t>
  </si>
  <si>
    <r>
      <rPr>
        <b/>
        <i/>
        <sz val="15"/>
        <rFont val="TH SarabunPSK"/>
        <family val="2"/>
      </rPr>
      <t xml:space="preserve">                    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</si>
  <si>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ตาราง 3  แสดงจำนวนและร้อยละของผู้ตอบแบบสอบถาม จำแนกตามการประชาสัมพันธ์กิจกรรม (ตอบได้มากกว่า 1 ข้อ)</t>
  </si>
  <si>
    <t>- 4 -</t>
  </si>
  <si>
    <t>ตาราง  4  แสดงค่าเฉลี่ย ค่าเบี่ยงเบนมาตรฐาน และระดับความรู้ ความเข้าใจเกี่ยวกับกิจกรรม</t>
  </si>
  <si>
    <t>- 5 -</t>
  </si>
  <si>
    <t>- 6 -</t>
  </si>
  <si>
    <t>ตาราง 5  แสดงค่าเฉลี่ย ค่าเบี่ยงเบนมาตรฐาน และระดับความคิดเห็นเกี่ยวกับการจัดกิจกรรม</t>
  </si>
  <si>
    <t>จากตาราง 5 ผลการประเมินกิจกรรมในภาพรวม พบว่า ผู้ตอบแบบสอบถามมีความคิดเห็นเกี่ยวกับกิจกรรม</t>
  </si>
  <si>
    <t>- 7 -</t>
  </si>
  <si>
    <t xml:space="preserve">- 8 - </t>
  </si>
  <si>
    <t xml:space="preserve">          ผู้ตอบแบบสอบถามทราบข้อมูลการจัดกิจกรรมในครั้งนี้จาก Website บัณฑิตวิทยาลัย </t>
  </si>
  <si>
    <t xml:space="preserve">คิดเป็นร้อยละ 40.00 รองลงมาได้แก่ คณะที่สังกัด คิดเป็นร้อยละ 18.57 และอาจารย์ที่ปรึกษา </t>
  </si>
  <si>
    <t xml:space="preserve">          ผู้ตอบแบบสอบถามสังกัดคณะศึกษาศาสตร์ มากที่สุด คิดเป็นร้อยละ 22.22 รองลงมาได้แก่</t>
  </si>
  <si>
    <t xml:space="preserve">      จากตาราง 2 พบว่า ผู้ตอบแบบสอบถามสังกัดคณะศึกษาศาสตร์ มากที่สุด คิดเป็นร้อยละ 22.22 </t>
  </si>
  <si>
    <t xml:space="preserve">          ความคิดเห็นเกี่ยวกับการจัดกิจกรรมฯ ในภาพรวม อยู่ในระดับมาก (ค่าเฉลี่ย 3.87) เมื่อพิจารณา</t>
  </si>
  <si>
    <t xml:space="preserve">ความเหมาะสมของขนาดห้องอบรม (ค่าเฉลี่ย 4.63) และข้อที่มีค่าเฉลี่ยต่ำสุด คือ ความชัดเจน </t>
  </si>
  <si>
    <t>ความสมบูรณ์ของเอกสารประกอบการอบรม (ค่าเฉลี่ย 3.93)</t>
  </si>
  <si>
    <t xml:space="preserve">คิดเป็นร้อยละ 11.43 ผู้ตอบแบบสอบถามมีความรู้ ความเข้าใจก่อนการอบรม อยู่ในระดับปานกลาง </t>
  </si>
  <si>
    <t>(ค่าเฉลี่ย 3.65)</t>
  </si>
  <si>
    <t>มีผู้เข้าร่วมกิจกรรมทั้งสิ้น 76 คน ผู้ตอบแบบสอบถามจำนวน 54 คน คิดเป็นร้อยละ 71.05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</si>
  <si>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</si>
  <si>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จากตาราง 4 พบว่า ก่อนเข้ารับการอบรม ผู้ตอบแบบสอบถามมีความรู้ความเข้าใจเกี่ยวกับ</t>
  </si>
  <si>
    <t xml:space="preserve">การเขียนภาษาอังกฤษ (ค่าเฉลี่ย 2.54) และหลังเข้ารับการอบรมแล้วค่าเฉลี่ยความรู้ ความเข้าใจสูงขึ้น </t>
  </si>
  <si>
    <t>อาหารเบรคมีความเหมาะสมดี อาหารกลางวันควรมีของทอดสักหนึ่งอย่าง เช่น           ไข่เจียว ไก่ทอดหรือไข่ต้ม</t>
  </si>
  <si>
    <t xml:space="preserve">              (ค่าเฉลี่ย 2.66) และหลังการอบรมมีความรู้ ความเข้าใจสูงขึ้น อยู่ในระดับมาก (ค่าเฉลี่ย 3.52) </t>
  </si>
  <si>
    <t>การจัดกิจกรรมในภาพรวมอยู่ในระดับปานกลาง (ค่าเฉลี่ย 2.66) และความรู้ที่มีค่าเฉลี่ยต่ำที่สุดคือ</t>
  </si>
  <si>
    <t xml:space="preserve">อยู่ในระดับมาก (ค่าเฉลี่ย 3.52) เมื่อพิจารณารายข้อ พบว่า เรื่องการอ่านภาษาอังกฤษ มีค่าเฉลี่ยสูงที่สุด </t>
  </si>
  <si>
    <t>สาขาวิชาทันตแพทยศาสตร์</t>
  </si>
  <si>
    <t>สาขาวิชาจุลชีววิทยา</t>
  </si>
  <si>
    <t xml:space="preserve">จากตาราง 3  แสดงจำนวนและร้อยละของผู้ตอบแบบสอบถาม จำแนกตามการประชาสัมพันธ์กิจกรรม  </t>
  </si>
  <si>
    <t>projector และคอมพิวเตอร์ไม่พร้อมอาจารย์สามารถเขียนโดยใช้ปากกาสอนได้ จะทำให้เข้าใจง่ายกว่าพิมพ์บน notebook</t>
  </si>
  <si>
    <t xml:space="preserve">            คิดเป็นร้อยละ 12.96</t>
  </si>
  <si>
    <t xml:space="preserve">            รองลงมาได้แก่ สังกัดคณะวิทยาศาสตร์ คิดเป็นร้อยละ 18.52 และสังกัดคณะสาธารณสุขศาสตร์  </t>
  </si>
  <si>
    <t>สังกัคคณะวิทยาศาสตร์ คิดเป็นร้อยละ 18.52 และสังกัดคณะสาธารณสุขศาสตร์ คิดเป็นร้อยละ 12.96</t>
  </si>
  <si>
    <t xml:space="preserve">          จากการจัดกิจกรรมอบรมภาษาอังกฤษนิสิตระดับบัณฑิตศึกษา  เป้าหมายผู้เข้าร่วมกิจกรรม 80 คน</t>
  </si>
  <si>
    <t>ณ ห้องสัมมนา 210 อาคารเอกาทศรถ มหาวิทยาลัยนเรศวร โดยมีวัตถุประสงค์ เพื่อให้นิสิตบัณฑิตศึกษา</t>
  </si>
  <si>
    <t xml:space="preserve">โดยผู้เข้าร่วมกิจกรรมส่วนใหญ่เป็นนิสิตระดับปริญญาโท คิดเป็นร้อยละ 70.37 </t>
  </si>
  <si>
    <t>สาขาวิชาวิทยาศาสตร์สุขภาพศึกษา</t>
  </si>
  <si>
    <t xml:space="preserve">          ผลการประเมินตามวัตถุประสงค์ของโครงการ พบว่า การจัดโครงการบรรลุตามวัตถุประสงค์</t>
  </si>
  <si>
    <t>ต่อนิสิตในการพัฒนาภาษาอังกฤษ อยู่ในระดับมาก (ค่าเฉลี่ย = 4.02)</t>
  </si>
  <si>
    <t>ของโครงการคือ นิสิตได้รับความรู้ในการเข้ารับการอบรมภาษาอังกฤษในครั้งนี้เป็นประโยชน์</t>
  </si>
  <si>
    <t xml:space="preserve">มีโอกาสในการพัฒนาทักษะด้านภาษาอังกฤษ </t>
  </si>
  <si>
    <t>ผลการประเมินกิจกรรมอบรมภาษาอังกฤษนิสิตระดับบัณฑิตศึกษา</t>
  </si>
  <si>
    <t>ด้านสิ่งอำนวยความสะดวก (ค่าเฉลี่ย 4.43) และเมื่อพิจารณารายข้อแล้ว พบว่า ข้อที่มีค่าเฉลี่ยสูงที่สุด คือ</t>
  </si>
  <si>
    <t>รองลงมาคือ ด้านสิ่งอำนวยความสะดวก (ค่าเฉลี่ย 4.43) และเมื่อพิจารณารายข้อแล้วพบว่าข้อที่มีค่าเฉลี่ยสูงที่สุด คือ</t>
  </si>
  <si>
    <t>เมื่อพิจารณารายด้านแล้วพบว่า ด้านที่มีค่าเฉลี่ยสูงที่สุด ได้แก่ ด้านเจ้าหน้าที่ผู้ให้บริการ (ค่าเฉลี่ย 4.57)</t>
  </si>
  <si>
    <t xml:space="preserve">รายด้านแล้ว พบว่า ด้านที่มีค่าเฉลี่ยสูงที่สุด ได้แก่ ด้านเจ้าหน้าที่ผู้ให้บริการ (ค่าเฉลี่ย 4.57) รองลงมาคือ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</si>
</sst>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i/>
      <sz val="15"/>
      <color rgb="FFFF0000"/>
      <name val="TH SarabunPSK"/>
      <family val="2"/>
    </font>
    <font>
      <sz val="18"/>
      <color theme="1"/>
      <name val="Calibri"/>
      <family val="2"/>
      <charset val="222"/>
      <scheme val="minor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2" fillId="8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2" xfId="0" applyFont="1" applyBorder="1"/>
    <xf numFmtId="0" fontId="7" fillId="0" borderId="15" xfId="0" applyFont="1" applyBorder="1"/>
    <xf numFmtId="0" fontId="7" fillId="0" borderId="0" xfId="0" applyFont="1" applyBorder="1"/>
    <xf numFmtId="0" fontId="8" fillId="0" borderId="0" xfId="0" applyFont="1" applyBorder="1"/>
    <xf numFmtId="2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4" fillId="0" borderId="0" xfId="0" applyNumberFormat="1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8" fillId="0" borderId="21" xfId="0" applyFont="1" applyBorder="1"/>
    <xf numFmtId="2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5" xfId="0" applyFont="1" applyBorder="1"/>
    <xf numFmtId="2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/>
    <xf numFmtId="0" fontId="3" fillId="0" borderId="0" xfId="0" applyFont="1"/>
    <xf numFmtId="0" fontId="10" fillId="0" borderId="0" xfId="0" applyFont="1"/>
    <xf numFmtId="0" fontId="3" fillId="0" borderId="0" xfId="0" applyFont="1" applyBorder="1"/>
    <xf numFmtId="2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2" fontId="2" fillId="0" borderId="0" xfId="0" applyNumberFormat="1" applyFont="1" applyAlignment="1">
      <alignment wrapText="1"/>
    </xf>
    <xf numFmtId="0" fontId="4" fillId="0" borderId="26" xfId="0" applyFont="1" applyBorder="1"/>
    <xf numFmtId="0" fontId="4" fillId="0" borderId="27" xfId="0" applyFont="1" applyBorder="1"/>
    <xf numFmtId="2" fontId="7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2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2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/>
    <xf numFmtId="2" fontId="4" fillId="0" borderId="32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38" xfId="0" applyFont="1" applyBorder="1"/>
    <xf numFmtId="0" fontId="4" fillId="0" borderId="39" xfId="0" applyFont="1" applyBorder="1"/>
    <xf numFmtId="2" fontId="4" fillId="0" borderId="3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/>
    <xf numFmtId="0" fontId="13" fillId="0" borderId="0" xfId="0" applyFont="1" applyAlignment="1"/>
    <xf numFmtId="0" fontId="8" fillId="0" borderId="27" xfId="0" applyFont="1" applyBorder="1"/>
    <xf numFmtId="0" fontId="7" fillId="0" borderId="26" xfId="0" applyFont="1" applyBorder="1"/>
    <xf numFmtId="0" fontId="6" fillId="0" borderId="27" xfId="0" applyFont="1" applyBorder="1"/>
    <xf numFmtId="0" fontId="7" fillId="0" borderId="36" xfId="0" applyFont="1" applyBorder="1"/>
    <xf numFmtId="0" fontId="8" fillId="0" borderId="36" xfId="0" applyFont="1" applyBorder="1"/>
    <xf numFmtId="0" fontId="14" fillId="0" borderId="29" xfId="0" applyFont="1" applyBorder="1" applyAlignment="1">
      <alignment horizontal="left"/>
    </xf>
    <xf numFmtId="0" fontId="7" fillId="0" borderId="18" xfId="0" applyFont="1" applyBorder="1"/>
    <xf numFmtId="0" fontId="8" fillId="0" borderId="18" xfId="0" applyFont="1" applyBorder="1"/>
    <xf numFmtId="2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33" xfId="0" applyFont="1" applyBorder="1"/>
    <xf numFmtId="0" fontId="6" fillId="0" borderId="34" xfId="0" applyFont="1" applyBorder="1"/>
    <xf numFmtId="0" fontId="8" fillId="0" borderId="34" xfId="0" applyFont="1" applyBorder="1"/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2" fontId="8" fillId="0" borderId="23" xfId="0" applyNumberFormat="1" applyFont="1" applyBorder="1" applyAlignment="1">
      <alignment horizontal="center"/>
    </xf>
    <xf numFmtId="0" fontId="7" fillId="0" borderId="34" xfId="0" applyFont="1" applyBorder="1"/>
    <xf numFmtId="2" fontId="8" fillId="0" borderId="35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31" xfId="0" applyFont="1" applyBorder="1"/>
    <xf numFmtId="0" fontId="1" fillId="0" borderId="22" xfId="0" applyFont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5" borderId="22" xfId="0" applyFont="1" applyFill="1" applyBorder="1" applyAlignment="1">
      <alignment wrapText="1"/>
    </xf>
    <xf numFmtId="0" fontId="2" fillId="6" borderId="22" xfId="0" applyFont="1" applyFill="1" applyBorder="1" applyAlignment="1">
      <alignment wrapText="1"/>
    </xf>
    <xf numFmtId="0" fontId="2" fillId="7" borderId="22" xfId="0" applyFont="1" applyFill="1" applyBorder="1" applyAlignment="1">
      <alignment wrapText="1"/>
    </xf>
    <xf numFmtId="0" fontId="3" fillId="8" borderId="22" xfId="0" applyFont="1" applyFill="1" applyBorder="1" applyAlignment="1">
      <alignment horizontal="right"/>
    </xf>
    <xf numFmtId="2" fontId="2" fillId="8" borderId="22" xfId="0" applyNumberFormat="1" applyFont="1" applyFill="1" applyBorder="1" applyAlignment="1">
      <alignment wrapText="1"/>
    </xf>
    <xf numFmtId="0" fontId="1" fillId="8" borderId="0" xfId="0" applyFont="1" applyFill="1" applyAlignment="1">
      <alignment wrapText="1"/>
    </xf>
    <xf numFmtId="2" fontId="1" fillId="8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2" fontId="1" fillId="5" borderId="0" xfId="0" applyNumberFormat="1" applyFont="1" applyFill="1" applyAlignment="1">
      <alignment wrapText="1"/>
    </xf>
    <xf numFmtId="2" fontId="1" fillId="6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0" fontId="11" fillId="0" borderId="0" xfId="0" applyFont="1" applyAlignment="1"/>
    <xf numFmtId="0" fontId="16" fillId="0" borderId="0" xfId="0" applyFont="1"/>
    <xf numFmtId="0" fontId="1" fillId="10" borderId="22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9" borderId="20" xfId="0" applyFont="1" applyFill="1" applyBorder="1" applyAlignment="1">
      <alignment wrapText="1"/>
    </xf>
    <xf numFmtId="0" fontId="17" fillId="9" borderId="22" xfId="0" applyFont="1" applyFill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left" wrapText="1"/>
    </xf>
    <xf numFmtId="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Font="1"/>
    <xf numFmtId="0" fontId="6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42" xfId="0" applyFont="1" applyBorder="1" applyAlignment="1"/>
    <xf numFmtId="0" fontId="12" fillId="0" borderId="22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0" borderId="42" xfId="0" applyFont="1" applyFill="1" applyBorder="1" applyAlignment="1"/>
    <xf numFmtId="0" fontId="4" fillId="0" borderId="0" xfId="0" applyFont="1" applyFill="1" applyAlignment="1">
      <alignment horizontal="center"/>
    </xf>
    <xf numFmtId="0" fontId="11" fillId="0" borderId="22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42" xfId="0" applyFont="1" applyBorder="1" applyAlignment="1"/>
    <xf numFmtId="0" fontId="3" fillId="0" borderId="22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11" borderId="20" xfId="0" applyFont="1" applyFill="1" applyBorder="1" applyAlignment="1"/>
    <xf numFmtId="0" fontId="4" fillId="11" borderId="21" xfId="0" applyFont="1" applyFill="1" applyBorder="1" applyAlignment="1"/>
    <xf numFmtId="0" fontId="4" fillId="11" borderId="42" xfId="0" applyFont="1" applyFill="1" applyBorder="1" applyAlignment="1"/>
    <xf numFmtId="0" fontId="13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1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/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40" xfId="0" applyFont="1" applyBorder="1" applyAlignment="1"/>
    <xf numFmtId="2" fontId="6" fillId="0" borderId="23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6" fillId="0" borderId="23" xfId="0" applyFont="1" applyBorder="1"/>
    <xf numFmtId="1" fontId="4" fillId="0" borderId="10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49" xfId="0" applyFont="1" applyBorder="1"/>
    <xf numFmtId="0" fontId="4" fillId="0" borderId="50" xfId="0" applyFont="1" applyBorder="1"/>
    <xf numFmtId="0" fontId="6" fillId="0" borderId="50" xfId="0" applyFont="1" applyBorder="1"/>
    <xf numFmtId="0" fontId="8" fillId="0" borderId="50" xfId="0" applyFont="1" applyBorder="1"/>
    <xf numFmtId="2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24" fillId="0" borderId="20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0" fontId="24" fillId="0" borderId="42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81</xdr:row>
          <xdr:rowOff>47625</xdr:rowOff>
        </xdr:from>
        <xdr:to>
          <xdr:col>4</xdr:col>
          <xdr:colOff>323850</xdr:colOff>
          <xdr:row>81</xdr:row>
          <xdr:rowOff>228600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81</xdr:row>
          <xdr:rowOff>47625</xdr:rowOff>
        </xdr:from>
        <xdr:to>
          <xdr:col>4</xdr:col>
          <xdr:colOff>323850</xdr:colOff>
          <xdr:row>81</xdr:row>
          <xdr:rowOff>228600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22</xdr:row>
          <xdr:rowOff>38100</xdr:rowOff>
        </xdr:from>
        <xdr:to>
          <xdr:col>4</xdr:col>
          <xdr:colOff>323850</xdr:colOff>
          <xdr:row>22</xdr:row>
          <xdr:rowOff>219075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29;&#3610;&#3619;&#3617;&#3592;&#3619;&#3636;&#3618;&#3608;&#3619;&#3619;&#3617;%20(7%20&#3617;&#3636;.&#3618;%205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data"/>
      <sheetName val="สรุปผล"/>
      <sheetName val="ข้อเสนอแนะ"/>
      <sheetName val="บทสรุป"/>
      <sheetName val="Sheet2"/>
      <sheetName val="การวิจัย"/>
      <sheetName val="อบรมจริยธรรม"/>
      <sheetName val="ความถี่"/>
    </sheetNames>
    <sheetDataSet>
      <sheetData sheetId="0" refreshError="1"/>
      <sheetData sheetId="1" refreshError="1">
        <row r="2">
          <cell r="L2">
            <v>5</v>
          </cell>
        </row>
        <row r="35">
          <cell r="AD35">
            <v>0.62170479645293497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"/>
  <sheetViews>
    <sheetView topLeftCell="A4" zoomScale="130" zoomScaleNormal="130" workbookViewId="0">
      <selection activeCell="C14" sqref="C14:C16"/>
    </sheetView>
  </sheetViews>
  <sheetFormatPr defaultColWidth="15" defaultRowHeight="18.75"/>
  <cols>
    <col min="1" max="1" width="3.42578125" style="6" bestFit="1" customWidth="1"/>
    <col min="2" max="2" width="5" style="6" customWidth="1"/>
    <col min="3" max="3" width="29" style="6" customWidth="1"/>
    <col min="4" max="4" width="30" style="6" bestFit="1" customWidth="1"/>
    <col min="5" max="5" width="6.140625" style="6" bestFit="1" customWidth="1"/>
    <col min="6" max="6" width="9.28515625" style="6" bestFit="1" customWidth="1"/>
    <col min="7" max="7" width="6.7109375" style="6" customWidth="1"/>
    <col min="8" max="8" width="7.28515625" style="6" bestFit="1" customWidth="1"/>
    <col min="9" max="9" width="11.5703125" style="6" bestFit="1" customWidth="1"/>
    <col min="10" max="10" width="7.5703125" style="6" bestFit="1" customWidth="1"/>
    <col min="11" max="11" width="5" style="6" bestFit="1" customWidth="1"/>
    <col min="12" max="12" width="7.5703125" style="6" bestFit="1" customWidth="1"/>
    <col min="13" max="13" width="6.42578125" style="6" customWidth="1"/>
    <col min="14" max="22" width="7.7109375" style="6" customWidth="1"/>
    <col min="23" max="23" width="8.28515625" style="6" hidden="1" customWidth="1"/>
    <col min="24" max="27" width="8.28515625" style="6" customWidth="1"/>
    <col min="28" max="28" width="8.28515625" style="6" hidden="1" customWidth="1"/>
    <col min="29" max="34" width="8.28515625" style="6" customWidth="1"/>
    <col min="35" max="37" width="7.7109375" style="6" customWidth="1"/>
    <col min="38" max="16384" width="15" style="6"/>
  </cols>
  <sheetData>
    <row r="1" spans="1:37" s="102" customFormat="1" ht="37.5">
      <c r="B1" s="102" t="s">
        <v>0</v>
      </c>
      <c r="C1" s="102" t="s">
        <v>1</v>
      </c>
      <c r="D1" s="102" t="s">
        <v>2</v>
      </c>
      <c r="E1" s="102" t="s">
        <v>44</v>
      </c>
      <c r="F1" s="102" t="s">
        <v>45</v>
      </c>
      <c r="G1" s="102" t="s">
        <v>14</v>
      </c>
      <c r="H1" s="102" t="s">
        <v>15</v>
      </c>
      <c r="I1" s="102" t="s">
        <v>16</v>
      </c>
      <c r="J1" s="102" t="s">
        <v>46</v>
      </c>
      <c r="K1" s="102" t="s">
        <v>3</v>
      </c>
      <c r="L1" s="102" t="s">
        <v>103</v>
      </c>
      <c r="M1" s="103">
        <v>1.1000000000000001</v>
      </c>
      <c r="N1" s="103">
        <v>1.2</v>
      </c>
      <c r="O1" s="103">
        <v>1.3</v>
      </c>
      <c r="P1" s="104">
        <v>2.1</v>
      </c>
      <c r="Q1" s="104">
        <v>2.2000000000000002</v>
      </c>
      <c r="R1" s="105">
        <v>3.1</v>
      </c>
      <c r="S1" s="105">
        <v>3.2</v>
      </c>
      <c r="T1" s="105">
        <v>3.3</v>
      </c>
      <c r="U1" s="105">
        <v>3.4</v>
      </c>
      <c r="V1" s="105">
        <v>3.5</v>
      </c>
      <c r="W1" s="106">
        <v>4.0999999999999996</v>
      </c>
      <c r="X1" s="106" t="s">
        <v>4</v>
      </c>
      <c r="Y1" s="106" t="s">
        <v>47</v>
      </c>
      <c r="Z1" s="106" t="s">
        <v>48</v>
      </c>
      <c r="AA1" s="106" t="s">
        <v>49</v>
      </c>
      <c r="AB1" s="106">
        <v>4.2</v>
      </c>
      <c r="AC1" s="129" t="s">
        <v>5</v>
      </c>
      <c r="AD1" s="129" t="s">
        <v>50</v>
      </c>
      <c r="AE1" s="129" t="s">
        <v>51</v>
      </c>
      <c r="AF1" s="129" t="s">
        <v>52</v>
      </c>
      <c r="AG1" s="107">
        <v>4.3</v>
      </c>
      <c r="AH1" s="107">
        <v>4.4000000000000004</v>
      </c>
      <c r="AI1" s="108">
        <v>5.0999999999999996</v>
      </c>
      <c r="AJ1" s="108">
        <v>5.2</v>
      </c>
      <c r="AK1" s="108">
        <v>5.3</v>
      </c>
    </row>
    <row r="2" spans="1:37" s="109" customFormat="1" ht="18.75" customHeight="1">
      <c r="A2" s="109">
        <v>1</v>
      </c>
      <c r="B2" s="109">
        <v>2</v>
      </c>
      <c r="C2" s="109" t="s">
        <v>43</v>
      </c>
      <c r="D2" s="109" t="s">
        <v>142</v>
      </c>
      <c r="E2" s="109">
        <v>1</v>
      </c>
      <c r="F2" s="109">
        <v>1</v>
      </c>
      <c r="G2" s="109">
        <v>0</v>
      </c>
      <c r="H2" s="109">
        <v>0</v>
      </c>
      <c r="I2" s="109">
        <v>0</v>
      </c>
      <c r="J2" s="109">
        <v>0</v>
      </c>
      <c r="K2" s="109">
        <v>0</v>
      </c>
      <c r="L2" s="109">
        <v>0</v>
      </c>
      <c r="M2" s="110">
        <v>5</v>
      </c>
      <c r="N2" s="110">
        <v>5</v>
      </c>
      <c r="O2" s="110">
        <v>5</v>
      </c>
      <c r="P2" s="111">
        <v>5</v>
      </c>
      <c r="Q2" s="111">
        <v>5</v>
      </c>
      <c r="R2" s="112">
        <v>5</v>
      </c>
      <c r="S2" s="112">
        <v>5</v>
      </c>
      <c r="T2" s="112">
        <v>5</v>
      </c>
      <c r="U2" s="112">
        <v>5</v>
      </c>
      <c r="V2" s="112">
        <v>5</v>
      </c>
      <c r="W2" s="113">
        <v>1</v>
      </c>
      <c r="X2" s="113">
        <v>3</v>
      </c>
      <c r="Y2" s="113">
        <v>3</v>
      </c>
      <c r="Z2" s="113">
        <v>3</v>
      </c>
      <c r="AA2" s="113">
        <v>3</v>
      </c>
      <c r="AB2" s="113"/>
      <c r="AC2" s="130">
        <v>5</v>
      </c>
      <c r="AD2" s="130">
        <v>5</v>
      </c>
      <c r="AE2" s="130">
        <v>5</v>
      </c>
      <c r="AF2" s="130">
        <v>5</v>
      </c>
      <c r="AG2" s="114">
        <v>5</v>
      </c>
      <c r="AH2" s="114">
        <v>5</v>
      </c>
      <c r="AI2" s="115">
        <v>5</v>
      </c>
      <c r="AJ2" s="115">
        <v>5</v>
      </c>
      <c r="AK2" s="115">
        <v>5</v>
      </c>
    </row>
    <row r="3" spans="1:37" s="109" customFormat="1">
      <c r="A3" s="109">
        <v>2</v>
      </c>
      <c r="B3" s="109">
        <v>1</v>
      </c>
      <c r="C3" s="109" t="s">
        <v>6</v>
      </c>
      <c r="D3" s="109" t="s">
        <v>75</v>
      </c>
      <c r="E3" s="109">
        <v>1</v>
      </c>
      <c r="F3" s="109">
        <v>0</v>
      </c>
      <c r="G3" s="109">
        <v>0</v>
      </c>
      <c r="H3" s="109">
        <v>1</v>
      </c>
      <c r="I3" s="109">
        <v>0</v>
      </c>
      <c r="J3" s="109">
        <v>0</v>
      </c>
      <c r="K3" s="109">
        <v>0</v>
      </c>
      <c r="L3" s="109">
        <v>0</v>
      </c>
      <c r="M3" s="110">
        <v>5</v>
      </c>
      <c r="N3" s="110">
        <v>5</v>
      </c>
      <c r="O3" s="110">
        <v>5</v>
      </c>
      <c r="P3" s="111">
        <v>5</v>
      </c>
      <c r="Q3" s="111">
        <v>5</v>
      </c>
      <c r="R3" s="112">
        <v>5</v>
      </c>
      <c r="S3" s="112">
        <v>5</v>
      </c>
      <c r="T3" s="112">
        <v>5</v>
      </c>
      <c r="U3" s="112">
        <v>5</v>
      </c>
      <c r="V3" s="112">
        <v>5</v>
      </c>
      <c r="W3" s="113"/>
      <c r="X3" s="113">
        <v>3</v>
      </c>
      <c r="Y3" s="113">
        <v>3</v>
      </c>
      <c r="Z3" s="113">
        <v>3</v>
      </c>
      <c r="AA3" s="113">
        <v>3</v>
      </c>
      <c r="AB3" s="113"/>
      <c r="AC3" s="130">
        <v>5</v>
      </c>
      <c r="AD3" s="130">
        <v>5</v>
      </c>
      <c r="AE3" s="130">
        <v>5</v>
      </c>
      <c r="AF3" s="130">
        <v>5</v>
      </c>
      <c r="AG3" s="114">
        <v>5</v>
      </c>
      <c r="AH3" s="114">
        <v>5</v>
      </c>
      <c r="AI3" s="115">
        <v>5</v>
      </c>
      <c r="AJ3" s="115">
        <v>5</v>
      </c>
      <c r="AK3" s="115">
        <v>5</v>
      </c>
    </row>
    <row r="4" spans="1:37" s="109" customFormat="1">
      <c r="A4" s="109">
        <v>3</v>
      </c>
      <c r="B4" s="109">
        <v>1</v>
      </c>
      <c r="C4" s="109" t="s">
        <v>6</v>
      </c>
      <c r="D4" s="109" t="s">
        <v>76</v>
      </c>
      <c r="E4" s="109">
        <v>0</v>
      </c>
      <c r="F4" s="109">
        <v>0</v>
      </c>
      <c r="G4" s="109">
        <v>0</v>
      </c>
      <c r="H4" s="109">
        <v>1</v>
      </c>
      <c r="I4" s="109">
        <v>0</v>
      </c>
      <c r="J4" s="109">
        <v>0</v>
      </c>
      <c r="K4" s="109">
        <v>0</v>
      </c>
      <c r="L4" s="109">
        <v>0</v>
      </c>
      <c r="M4" s="110">
        <v>4</v>
      </c>
      <c r="N4" s="110">
        <v>3</v>
      </c>
      <c r="O4" s="110">
        <v>4</v>
      </c>
      <c r="P4" s="111">
        <v>4</v>
      </c>
      <c r="Q4" s="111">
        <v>4</v>
      </c>
      <c r="R4" s="112">
        <v>3</v>
      </c>
      <c r="S4" s="112">
        <v>4</v>
      </c>
      <c r="T4" s="112">
        <v>3</v>
      </c>
      <c r="U4" s="112">
        <v>4</v>
      </c>
      <c r="V4" s="112">
        <v>4</v>
      </c>
      <c r="W4" s="113"/>
      <c r="X4" s="113">
        <v>4</v>
      </c>
      <c r="Y4" s="113">
        <v>3</v>
      </c>
      <c r="Z4" s="113">
        <v>4</v>
      </c>
      <c r="AA4" s="113">
        <v>4</v>
      </c>
      <c r="AB4" s="113"/>
      <c r="AC4" s="130">
        <v>3</v>
      </c>
      <c r="AD4" s="130">
        <v>3</v>
      </c>
      <c r="AE4" s="130">
        <v>4</v>
      </c>
      <c r="AF4" s="130">
        <v>4</v>
      </c>
      <c r="AG4" s="114">
        <v>4</v>
      </c>
      <c r="AH4" s="114">
        <v>3</v>
      </c>
      <c r="AI4" s="115">
        <v>4</v>
      </c>
      <c r="AJ4" s="115">
        <v>4</v>
      </c>
      <c r="AK4" s="115">
        <v>5</v>
      </c>
    </row>
    <row r="5" spans="1:37" s="109" customFormat="1">
      <c r="A5" s="109">
        <v>4</v>
      </c>
      <c r="B5" s="109">
        <v>1</v>
      </c>
      <c r="C5" s="109" t="s">
        <v>6</v>
      </c>
      <c r="D5" s="109" t="s">
        <v>76</v>
      </c>
      <c r="E5" s="109">
        <v>0</v>
      </c>
      <c r="F5" s="109">
        <v>1</v>
      </c>
      <c r="G5" s="109">
        <v>0</v>
      </c>
      <c r="H5" s="109">
        <v>1</v>
      </c>
      <c r="I5" s="109">
        <v>0</v>
      </c>
      <c r="J5" s="109">
        <v>0</v>
      </c>
      <c r="K5" s="109">
        <v>0</v>
      </c>
      <c r="L5" s="109">
        <v>0</v>
      </c>
      <c r="M5" s="110">
        <v>4</v>
      </c>
      <c r="N5" s="110">
        <v>4</v>
      </c>
      <c r="O5" s="110">
        <v>4</v>
      </c>
      <c r="P5" s="111">
        <v>5</v>
      </c>
      <c r="Q5" s="111">
        <v>5</v>
      </c>
      <c r="R5" s="112">
        <v>5</v>
      </c>
      <c r="S5" s="112">
        <v>4</v>
      </c>
      <c r="T5" s="112">
        <v>4</v>
      </c>
      <c r="U5" s="112">
        <v>4</v>
      </c>
      <c r="V5" s="112">
        <v>4</v>
      </c>
      <c r="W5" s="113"/>
      <c r="X5" s="113">
        <v>2</v>
      </c>
      <c r="Y5" s="113">
        <v>2</v>
      </c>
      <c r="Z5" s="113">
        <v>3</v>
      </c>
      <c r="AA5" s="113">
        <v>3</v>
      </c>
      <c r="AB5" s="113"/>
      <c r="AC5" s="130">
        <v>4</v>
      </c>
      <c r="AD5" s="130">
        <v>3</v>
      </c>
      <c r="AE5" s="130">
        <v>4</v>
      </c>
      <c r="AF5" s="130">
        <v>4</v>
      </c>
      <c r="AG5" s="114">
        <v>5</v>
      </c>
      <c r="AH5" s="114">
        <v>5</v>
      </c>
      <c r="AI5" s="115">
        <v>4</v>
      </c>
      <c r="AJ5" s="115">
        <v>4</v>
      </c>
      <c r="AK5" s="115">
        <v>4</v>
      </c>
    </row>
    <row r="6" spans="1:37" s="109" customFormat="1">
      <c r="A6" s="109">
        <v>5</v>
      </c>
      <c r="B6" s="109">
        <v>1</v>
      </c>
      <c r="C6" s="109" t="s">
        <v>6</v>
      </c>
      <c r="D6" s="109" t="s">
        <v>77</v>
      </c>
      <c r="E6" s="109">
        <v>1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10">
        <v>4</v>
      </c>
      <c r="N6" s="110">
        <v>4</v>
      </c>
      <c r="O6" s="110">
        <v>3</v>
      </c>
      <c r="P6" s="111">
        <v>4</v>
      </c>
      <c r="Q6" s="111">
        <v>4</v>
      </c>
      <c r="R6" s="112">
        <v>4</v>
      </c>
      <c r="S6" s="112">
        <v>4</v>
      </c>
      <c r="T6" s="112">
        <v>4</v>
      </c>
      <c r="U6" s="112">
        <v>4</v>
      </c>
      <c r="V6" s="112">
        <v>5</v>
      </c>
      <c r="W6" s="113"/>
      <c r="X6" s="113">
        <v>2</v>
      </c>
      <c r="Y6" s="113">
        <v>2</v>
      </c>
      <c r="Z6" s="113">
        <v>2</v>
      </c>
      <c r="AA6" s="113">
        <v>2</v>
      </c>
      <c r="AB6" s="113"/>
      <c r="AC6" s="130">
        <v>4</v>
      </c>
      <c r="AD6" s="130">
        <v>4</v>
      </c>
      <c r="AE6" s="130">
        <v>4</v>
      </c>
      <c r="AF6" s="130">
        <v>4</v>
      </c>
      <c r="AG6" s="114">
        <v>4</v>
      </c>
      <c r="AH6" s="114">
        <v>4</v>
      </c>
      <c r="AI6" s="115">
        <v>4</v>
      </c>
      <c r="AJ6" s="115">
        <v>4</v>
      </c>
      <c r="AK6" s="115">
        <v>4</v>
      </c>
    </row>
    <row r="7" spans="1:37" s="109" customFormat="1">
      <c r="A7" s="109">
        <v>6</v>
      </c>
      <c r="B7" s="109">
        <v>1</v>
      </c>
      <c r="C7" s="109" t="s">
        <v>6</v>
      </c>
      <c r="D7" s="109" t="s">
        <v>78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10">
        <v>4</v>
      </c>
      <c r="N7" s="110">
        <v>4</v>
      </c>
      <c r="O7" s="110">
        <v>4</v>
      </c>
      <c r="P7" s="111">
        <v>4</v>
      </c>
      <c r="Q7" s="111">
        <v>4</v>
      </c>
      <c r="R7" s="112">
        <v>4</v>
      </c>
      <c r="S7" s="112">
        <v>4</v>
      </c>
      <c r="T7" s="112">
        <v>4</v>
      </c>
      <c r="U7" s="112">
        <v>4</v>
      </c>
      <c r="V7" s="112">
        <v>4</v>
      </c>
      <c r="W7" s="113"/>
      <c r="X7" s="113">
        <v>3</v>
      </c>
      <c r="Y7" s="113">
        <v>3</v>
      </c>
      <c r="Z7" s="113">
        <v>3</v>
      </c>
      <c r="AA7" s="113">
        <v>3</v>
      </c>
      <c r="AB7" s="113"/>
      <c r="AC7" s="130">
        <v>4</v>
      </c>
      <c r="AD7" s="130">
        <v>4</v>
      </c>
      <c r="AE7" s="130">
        <v>4</v>
      </c>
      <c r="AF7" s="130">
        <v>4</v>
      </c>
      <c r="AG7" s="114">
        <v>4</v>
      </c>
      <c r="AH7" s="114">
        <v>4</v>
      </c>
      <c r="AI7" s="115">
        <v>3</v>
      </c>
      <c r="AJ7" s="115">
        <v>3</v>
      </c>
      <c r="AK7" s="115">
        <v>3</v>
      </c>
    </row>
    <row r="8" spans="1:37" s="109" customFormat="1">
      <c r="A8" s="109">
        <v>7</v>
      </c>
      <c r="B8" s="109">
        <v>1</v>
      </c>
      <c r="C8" s="109" t="s">
        <v>6</v>
      </c>
      <c r="D8" s="109" t="s">
        <v>79</v>
      </c>
      <c r="E8" s="109">
        <v>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10">
        <v>5</v>
      </c>
      <c r="N8" s="110">
        <v>4</v>
      </c>
      <c r="O8" s="110">
        <v>4</v>
      </c>
      <c r="P8" s="111">
        <v>4</v>
      </c>
      <c r="Q8" s="111">
        <v>4</v>
      </c>
      <c r="R8" s="112">
        <v>4</v>
      </c>
      <c r="S8" s="112">
        <v>4</v>
      </c>
      <c r="T8" s="112">
        <v>4</v>
      </c>
      <c r="U8" s="112">
        <v>4</v>
      </c>
      <c r="V8" s="112">
        <v>4</v>
      </c>
      <c r="W8" s="113"/>
      <c r="X8" s="113">
        <v>2</v>
      </c>
      <c r="Y8" s="113">
        <v>2</v>
      </c>
      <c r="Z8" s="113">
        <v>2</v>
      </c>
      <c r="AA8" s="113">
        <v>2</v>
      </c>
      <c r="AB8" s="113"/>
      <c r="AC8" s="130">
        <v>3</v>
      </c>
      <c r="AD8" s="130">
        <v>3</v>
      </c>
      <c r="AE8" s="130">
        <v>3</v>
      </c>
      <c r="AF8" s="130">
        <v>3</v>
      </c>
      <c r="AG8" s="114">
        <v>4</v>
      </c>
      <c r="AH8" s="114">
        <v>4</v>
      </c>
      <c r="AI8" s="115">
        <v>4</v>
      </c>
      <c r="AJ8" s="115">
        <v>4</v>
      </c>
      <c r="AK8" s="115">
        <v>4</v>
      </c>
    </row>
    <row r="9" spans="1:37" s="109" customFormat="1">
      <c r="A9" s="109">
        <v>8</v>
      </c>
      <c r="B9" s="109">
        <v>1</v>
      </c>
      <c r="C9" s="109" t="s">
        <v>6</v>
      </c>
      <c r="D9" s="109" t="s">
        <v>79</v>
      </c>
      <c r="E9" s="109">
        <v>1</v>
      </c>
      <c r="F9" s="109">
        <v>0</v>
      </c>
      <c r="G9" s="109">
        <v>0</v>
      </c>
      <c r="H9" s="109">
        <v>0</v>
      </c>
      <c r="I9" s="109">
        <v>1</v>
      </c>
      <c r="J9" s="109">
        <v>0</v>
      </c>
      <c r="K9" s="109">
        <v>0</v>
      </c>
      <c r="L9" s="109">
        <v>0</v>
      </c>
      <c r="M9" s="110">
        <v>4</v>
      </c>
      <c r="N9" s="110">
        <v>4</v>
      </c>
      <c r="O9" s="110">
        <v>4</v>
      </c>
      <c r="P9" s="111">
        <v>4</v>
      </c>
      <c r="Q9" s="111">
        <v>4</v>
      </c>
      <c r="R9" s="112">
        <v>4</v>
      </c>
      <c r="S9" s="112">
        <v>3</v>
      </c>
      <c r="T9" s="112">
        <v>4</v>
      </c>
      <c r="U9" s="112">
        <v>4</v>
      </c>
      <c r="V9" s="112">
        <v>4</v>
      </c>
      <c r="W9" s="113"/>
      <c r="X9" s="113">
        <v>3</v>
      </c>
      <c r="Y9" s="113">
        <v>3</v>
      </c>
      <c r="Z9" s="113">
        <v>3</v>
      </c>
      <c r="AA9" s="113">
        <v>3</v>
      </c>
      <c r="AB9" s="113"/>
      <c r="AC9" s="130">
        <v>4</v>
      </c>
      <c r="AD9" s="130">
        <v>4</v>
      </c>
      <c r="AE9" s="130">
        <v>4</v>
      </c>
      <c r="AF9" s="130">
        <v>4</v>
      </c>
      <c r="AG9" s="114">
        <v>4</v>
      </c>
      <c r="AH9" s="114">
        <v>4</v>
      </c>
      <c r="AI9" s="115">
        <v>4</v>
      </c>
      <c r="AJ9" s="115">
        <v>4</v>
      </c>
      <c r="AK9" s="115">
        <v>4</v>
      </c>
    </row>
    <row r="10" spans="1:37" s="109" customFormat="1">
      <c r="A10" s="109">
        <v>9</v>
      </c>
      <c r="B10" s="109">
        <v>1</v>
      </c>
      <c r="C10" s="109" t="s">
        <v>6</v>
      </c>
      <c r="D10" s="109" t="s">
        <v>79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10">
        <v>4</v>
      </c>
      <c r="N10" s="110">
        <v>4</v>
      </c>
      <c r="O10" s="110">
        <v>3</v>
      </c>
      <c r="P10" s="111">
        <v>4</v>
      </c>
      <c r="Q10" s="111">
        <v>4</v>
      </c>
      <c r="R10" s="112">
        <v>4</v>
      </c>
      <c r="S10" s="112">
        <v>4</v>
      </c>
      <c r="T10" s="112">
        <v>4</v>
      </c>
      <c r="U10" s="112">
        <v>4</v>
      </c>
      <c r="V10" s="112">
        <v>4</v>
      </c>
      <c r="W10" s="113"/>
      <c r="X10" s="113">
        <v>2</v>
      </c>
      <c r="Y10" s="113">
        <v>2</v>
      </c>
      <c r="Z10" s="113">
        <v>2</v>
      </c>
      <c r="AA10" s="113">
        <v>2</v>
      </c>
      <c r="AB10" s="113"/>
      <c r="AC10" s="130">
        <v>3</v>
      </c>
      <c r="AD10" s="130">
        <v>3</v>
      </c>
      <c r="AE10" s="130">
        <v>3</v>
      </c>
      <c r="AF10" s="130">
        <v>4</v>
      </c>
      <c r="AG10" s="114">
        <v>4</v>
      </c>
      <c r="AH10" s="114">
        <v>3</v>
      </c>
      <c r="AI10" s="115">
        <v>3</v>
      </c>
      <c r="AJ10" s="115">
        <v>4</v>
      </c>
      <c r="AK10" s="115">
        <v>4</v>
      </c>
    </row>
    <row r="11" spans="1:37" s="109" customFormat="1">
      <c r="A11" s="109">
        <v>10</v>
      </c>
      <c r="B11" s="109">
        <v>2</v>
      </c>
      <c r="C11" s="109" t="s">
        <v>43</v>
      </c>
      <c r="D11" s="109" t="s">
        <v>80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10">
        <v>5</v>
      </c>
      <c r="N11" s="110">
        <v>5</v>
      </c>
      <c r="O11" s="110">
        <v>5</v>
      </c>
      <c r="P11" s="111">
        <v>5</v>
      </c>
      <c r="Q11" s="111">
        <v>5</v>
      </c>
      <c r="R11" s="112">
        <v>5</v>
      </c>
      <c r="S11" s="112">
        <v>5</v>
      </c>
      <c r="T11" s="112">
        <v>5</v>
      </c>
      <c r="U11" s="112">
        <v>5</v>
      </c>
      <c r="V11" s="112">
        <v>5</v>
      </c>
      <c r="W11" s="113"/>
      <c r="X11" s="113">
        <v>3</v>
      </c>
      <c r="Y11" s="113">
        <v>3</v>
      </c>
      <c r="Z11" s="113">
        <v>3</v>
      </c>
      <c r="AA11" s="113">
        <v>5</v>
      </c>
      <c r="AB11" s="113"/>
      <c r="AC11" s="130">
        <v>5</v>
      </c>
      <c r="AD11" s="130">
        <v>5</v>
      </c>
      <c r="AE11" s="130">
        <v>5</v>
      </c>
      <c r="AF11" s="130">
        <v>5</v>
      </c>
      <c r="AG11" s="114">
        <v>4</v>
      </c>
      <c r="AH11" s="114">
        <v>4</v>
      </c>
      <c r="AI11" s="115">
        <v>4</v>
      </c>
      <c r="AJ11" s="115">
        <v>4</v>
      </c>
      <c r="AK11" s="115">
        <v>4</v>
      </c>
    </row>
    <row r="12" spans="1:37" s="109" customFormat="1">
      <c r="A12" s="109">
        <v>11</v>
      </c>
      <c r="B12" s="109">
        <v>2</v>
      </c>
      <c r="C12" s="109" t="s">
        <v>43</v>
      </c>
      <c r="D12" s="109" t="s">
        <v>80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10">
        <v>4</v>
      </c>
      <c r="N12" s="110">
        <v>4</v>
      </c>
      <c r="O12" s="110">
        <v>4</v>
      </c>
      <c r="P12" s="111">
        <v>4</v>
      </c>
      <c r="Q12" s="111">
        <v>4</v>
      </c>
      <c r="R12" s="112">
        <v>5</v>
      </c>
      <c r="S12" s="112">
        <v>5</v>
      </c>
      <c r="T12" s="112">
        <v>5</v>
      </c>
      <c r="U12" s="112">
        <v>5</v>
      </c>
      <c r="V12" s="112">
        <v>5</v>
      </c>
      <c r="W12" s="113"/>
      <c r="X12" s="113">
        <v>4</v>
      </c>
      <c r="Y12" s="113">
        <v>3</v>
      </c>
      <c r="Z12" s="113">
        <v>2</v>
      </c>
      <c r="AA12" s="113">
        <v>2</v>
      </c>
      <c r="AB12" s="113"/>
      <c r="AC12" s="130">
        <v>2</v>
      </c>
      <c r="AD12" s="130">
        <v>4</v>
      </c>
      <c r="AE12" s="130">
        <v>3</v>
      </c>
      <c r="AF12" s="130">
        <v>3</v>
      </c>
      <c r="AG12" s="114">
        <v>3</v>
      </c>
      <c r="AH12" s="114">
        <v>4</v>
      </c>
      <c r="AI12" s="115">
        <v>4</v>
      </c>
      <c r="AJ12" s="115">
        <v>4</v>
      </c>
      <c r="AK12" s="115">
        <v>4</v>
      </c>
    </row>
    <row r="13" spans="1:37" s="109" customFormat="1">
      <c r="A13" s="109">
        <v>12</v>
      </c>
      <c r="B13" s="109">
        <v>1</v>
      </c>
      <c r="C13" s="109" t="s">
        <v>6</v>
      </c>
      <c r="D13" s="109" t="s">
        <v>81</v>
      </c>
      <c r="E13" s="109">
        <v>1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10">
        <v>5</v>
      </c>
      <c r="N13" s="110">
        <v>4</v>
      </c>
      <c r="O13" s="110">
        <v>3</v>
      </c>
      <c r="P13" s="111">
        <v>4</v>
      </c>
      <c r="Q13" s="111">
        <v>4</v>
      </c>
      <c r="R13" s="112">
        <v>4</v>
      </c>
      <c r="S13" s="112">
        <v>4</v>
      </c>
      <c r="T13" s="112">
        <v>4</v>
      </c>
      <c r="U13" s="112">
        <v>4</v>
      </c>
      <c r="V13" s="112">
        <v>4</v>
      </c>
      <c r="W13" s="113"/>
      <c r="X13" s="113">
        <v>2</v>
      </c>
      <c r="Y13" s="113">
        <v>2</v>
      </c>
      <c r="Z13" s="113">
        <v>2</v>
      </c>
      <c r="AA13" s="113">
        <v>2</v>
      </c>
      <c r="AB13" s="113"/>
      <c r="AC13" s="130">
        <v>3</v>
      </c>
      <c r="AD13" s="130">
        <v>3</v>
      </c>
      <c r="AE13" s="130">
        <v>3</v>
      </c>
      <c r="AF13" s="130">
        <v>3</v>
      </c>
      <c r="AG13" s="114">
        <v>4</v>
      </c>
      <c r="AH13" s="114">
        <v>3</v>
      </c>
      <c r="AI13" s="115">
        <v>3</v>
      </c>
      <c r="AJ13" s="115">
        <v>3</v>
      </c>
      <c r="AK13" s="115">
        <v>3</v>
      </c>
    </row>
    <row r="14" spans="1:37" s="109" customFormat="1">
      <c r="A14" s="109">
        <v>13</v>
      </c>
      <c r="B14" s="109">
        <v>1</v>
      </c>
      <c r="C14" s="109" t="s">
        <v>6</v>
      </c>
      <c r="D14" s="109" t="s">
        <v>81</v>
      </c>
      <c r="E14" s="109">
        <v>1</v>
      </c>
      <c r="F14" s="109">
        <v>1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10">
        <v>4</v>
      </c>
      <c r="N14" s="110">
        <v>4</v>
      </c>
      <c r="O14" s="110">
        <v>3</v>
      </c>
      <c r="P14" s="111">
        <v>5</v>
      </c>
      <c r="Q14" s="111">
        <v>5</v>
      </c>
      <c r="R14" s="112">
        <v>4</v>
      </c>
      <c r="S14" s="112">
        <v>3</v>
      </c>
      <c r="T14" s="112">
        <v>4</v>
      </c>
      <c r="U14" s="112">
        <v>3</v>
      </c>
      <c r="V14" s="112">
        <v>5</v>
      </c>
      <c r="W14" s="113"/>
      <c r="X14" s="113">
        <v>3</v>
      </c>
      <c r="Y14" s="113">
        <v>2</v>
      </c>
      <c r="Z14" s="113">
        <v>2</v>
      </c>
      <c r="AA14" s="113">
        <v>2</v>
      </c>
      <c r="AB14" s="113"/>
      <c r="AC14" s="130">
        <v>4</v>
      </c>
      <c r="AD14" s="130">
        <v>3</v>
      </c>
      <c r="AE14" s="130">
        <v>3</v>
      </c>
      <c r="AF14" s="130">
        <v>3</v>
      </c>
      <c r="AG14" s="114">
        <v>4</v>
      </c>
      <c r="AH14" s="114">
        <v>4</v>
      </c>
      <c r="AI14" s="115">
        <v>3</v>
      </c>
      <c r="AJ14" s="115">
        <v>3</v>
      </c>
      <c r="AK14" s="115">
        <v>4</v>
      </c>
    </row>
    <row r="15" spans="1:37" s="109" customFormat="1">
      <c r="A15" s="109">
        <v>14</v>
      </c>
      <c r="B15" s="109">
        <v>1</v>
      </c>
      <c r="C15" s="109" t="s">
        <v>6</v>
      </c>
      <c r="D15" s="109" t="s">
        <v>81</v>
      </c>
      <c r="E15" s="109">
        <v>1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0</v>
      </c>
      <c r="M15" s="110">
        <v>4</v>
      </c>
      <c r="N15" s="110">
        <v>4</v>
      </c>
      <c r="O15" s="110">
        <v>3</v>
      </c>
      <c r="P15" s="111">
        <v>4</v>
      </c>
      <c r="Q15" s="111">
        <v>4</v>
      </c>
      <c r="R15" s="112">
        <v>5</v>
      </c>
      <c r="S15" s="112">
        <v>5</v>
      </c>
      <c r="T15" s="112">
        <v>5</v>
      </c>
      <c r="U15" s="112">
        <v>5</v>
      </c>
      <c r="V15" s="112">
        <v>5</v>
      </c>
      <c r="W15" s="113"/>
      <c r="X15" s="113">
        <v>2</v>
      </c>
      <c r="Y15" s="113">
        <v>3</v>
      </c>
      <c r="Z15" s="113">
        <v>3</v>
      </c>
      <c r="AA15" s="113">
        <v>4</v>
      </c>
      <c r="AB15" s="113"/>
      <c r="AC15" s="130">
        <v>3</v>
      </c>
      <c r="AD15" s="130">
        <v>4</v>
      </c>
      <c r="AE15" s="130">
        <v>4</v>
      </c>
      <c r="AF15" s="130">
        <v>5</v>
      </c>
      <c r="AG15" s="114">
        <v>5</v>
      </c>
      <c r="AH15" s="114">
        <v>5</v>
      </c>
      <c r="AI15" s="115">
        <v>4</v>
      </c>
      <c r="AJ15" s="115">
        <v>4</v>
      </c>
      <c r="AK15" s="115">
        <v>5</v>
      </c>
    </row>
    <row r="16" spans="1:37" s="109" customFormat="1">
      <c r="A16" s="109">
        <v>15</v>
      </c>
      <c r="B16" s="109">
        <v>1</v>
      </c>
      <c r="C16" s="109" t="s">
        <v>6</v>
      </c>
      <c r="D16" s="109" t="s">
        <v>82</v>
      </c>
      <c r="E16" s="109">
        <v>0</v>
      </c>
      <c r="F16" s="109">
        <v>0</v>
      </c>
      <c r="G16" s="109">
        <v>1</v>
      </c>
      <c r="H16" s="109">
        <v>1</v>
      </c>
      <c r="I16" s="109">
        <v>0</v>
      </c>
      <c r="J16" s="109">
        <v>0</v>
      </c>
      <c r="K16" s="109">
        <v>0</v>
      </c>
      <c r="L16" s="109">
        <v>0</v>
      </c>
      <c r="M16" s="110">
        <v>4</v>
      </c>
      <c r="N16" s="110">
        <v>4</v>
      </c>
      <c r="O16" s="110">
        <v>3</v>
      </c>
      <c r="P16" s="111">
        <v>4</v>
      </c>
      <c r="Q16" s="111">
        <v>4</v>
      </c>
      <c r="R16" s="112">
        <v>4</v>
      </c>
      <c r="S16" s="112">
        <v>2</v>
      </c>
      <c r="T16" s="112">
        <v>3</v>
      </c>
      <c r="U16" s="112">
        <v>4</v>
      </c>
      <c r="V16" s="112">
        <v>4</v>
      </c>
      <c r="W16" s="113"/>
      <c r="X16" s="113">
        <v>3</v>
      </c>
      <c r="Y16" s="113">
        <v>2</v>
      </c>
      <c r="Z16" s="113">
        <v>2</v>
      </c>
      <c r="AA16" s="113">
        <v>3</v>
      </c>
      <c r="AB16" s="113"/>
      <c r="AC16" s="130">
        <v>3</v>
      </c>
      <c r="AD16" s="130">
        <v>3</v>
      </c>
      <c r="AE16" s="130">
        <v>3</v>
      </c>
      <c r="AF16" s="130">
        <v>3</v>
      </c>
      <c r="AG16" s="114">
        <v>4</v>
      </c>
      <c r="AH16" s="114">
        <v>4</v>
      </c>
      <c r="AI16" s="115">
        <v>4</v>
      </c>
      <c r="AJ16" s="115">
        <v>4</v>
      </c>
      <c r="AK16" s="115">
        <v>4</v>
      </c>
    </row>
    <row r="17" spans="1:37" s="109" customFormat="1">
      <c r="A17" s="109">
        <v>16</v>
      </c>
      <c r="B17" s="109">
        <v>1</v>
      </c>
      <c r="C17" s="109" t="s">
        <v>6</v>
      </c>
      <c r="D17" s="109" t="s">
        <v>83</v>
      </c>
      <c r="E17" s="109">
        <v>0</v>
      </c>
      <c r="F17" s="109">
        <v>0</v>
      </c>
      <c r="G17" s="109">
        <v>0</v>
      </c>
      <c r="H17" s="109">
        <v>1</v>
      </c>
      <c r="I17" s="109">
        <v>0</v>
      </c>
      <c r="J17" s="109">
        <v>0</v>
      </c>
      <c r="K17" s="109">
        <v>0</v>
      </c>
      <c r="L17" s="109">
        <v>0</v>
      </c>
      <c r="M17" s="110">
        <v>4</v>
      </c>
      <c r="N17" s="110">
        <v>3</v>
      </c>
      <c r="O17" s="110">
        <v>3</v>
      </c>
      <c r="P17" s="111">
        <v>4</v>
      </c>
      <c r="Q17" s="111">
        <v>3</v>
      </c>
      <c r="R17" s="112">
        <v>4</v>
      </c>
      <c r="S17" s="112">
        <v>3</v>
      </c>
      <c r="T17" s="112">
        <v>3</v>
      </c>
      <c r="U17" s="112">
        <v>2</v>
      </c>
      <c r="V17" s="112">
        <v>4</v>
      </c>
      <c r="W17" s="113"/>
      <c r="X17" s="113">
        <v>2</v>
      </c>
      <c r="Y17" s="113">
        <v>3</v>
      </c>
      <c r="Z17" s="113">
        <v>2</v>
      </c>
      <c r="AA17" s="113">
        <v>3</v>
      </c>
      <c r="AB17" s="113"/>
      <c r="AC17" s="130">
        <v>3</v>
      </c>
      <c r="AD17" s="130">
        <v>3</v>
      </c>
      <c r="AE17" s="130">
        <v>3</v>
      </c>
      <c r="AF17" s="130">
        <v>3</v>
      </c>
      <c r="AG17" s="114">
        <v>4</v>
      </c>
      <c r="AH17" s="114">
        <v>4</v>
      </c>
      <c r="AI17" s="115">
        <v>4</v>
      </c>
      <c r="AJ17" s="115">
        <v>3</v>
      </c>
      <c r="AK17" s="115">
        <v>4</v>
      </c>
    </row>
    <row r="18" spans="1:37" s="109" customFormat="1">
      <c r="A18" s="109">
        <v>17</v>
      </c>
      <c r="B18" s="109">
        <v>1</v>
      </c>
      <c r="C18" s="109" t="s">
        <v>6</v>
      </c>
      <c r="D18" s="109" t="s">
        <v>84</v>
      </c>
      <c r="E18" s="109">
        <v>0</v>
      </c>
      <c r="F18" s="109">
        <v>0</v>
      </c>
      <c r="G18" s="109">
        <v>0</v>
      </c>
      <c r="H18" s="109">
        <v>1</v>
      </c>
      <c r="I18" s="109">
        <v>0</v>
      </c>
      <c r="J18" s="109">
        <v>0</v>
      </c>
      <c r="K18" s="109">
        <v>0</v>
      </c>
      <c r="L18" s="109">
        <v>0</v>
      </c>
      <c r="M18" s="110">
        <v>5</v>
      </c>
      <c r="N18" s="110">
        <v>3</v>
      </c>
      <c r="O18" s="110">
        <v>3</v>
      </c>
      <c r="P18" s="111">
        <v>5</v>
      </c>
      <c r="Q18" s="111">
        <v>5</v>
      </c>
      <c r="R18" s="112">
        <v>4</v>
      </c>
      <c r="S18" s="112">
        <v>4</v>
      </c>
      <c r="T18" s="112">
        <v>2</v>
      </c>
      <c r="U18" s="112">
        <v>4</v>
      </c>
      <c r="V18" s="112">
        <v>4</v>
      </c>
      <c r="W18" s="113"/>
      <c r="X18" s="113">
        <v>3</v>
      </c>
      <c r="Y18" s="113">
        <v>2</v>
      </c>
      <c r="Z18" s="113">
        <v>3</v>
      </c>
      <c r="AA18" s="113">
        <v>3</v>
      </c>
      <c r="AB18" s="113"/>
      <c r="AC18" s="130">
        <v>4</v>
      </c>
      <c r="AD18" s="130">
        <v>4</v>
      </c>
      <c r="AE18" s="130">
        <v>4</v>
      </c>
      <c r="AF18" s="130">
        <v>4</v>
      </c>
      <c r="AG18" s="114">
        <v>4</v>
      </c>
      <c r="AH18" s="114">
        <v>4</v>
      </c>
      <c r="AI18" s="115">
        <v>4</v>
      </c>
      <c r="AJ18" s="115">
        <v>4</v>
      </c>
      <c r="AK18" s="115">
        <v>4</v>
      </c>
    </row>
    <row r="19" spans="1:37" s="109" customFormat="1">
      <c r="A19" s="109">
        <v>18</v>
      </c>
      <c r="B19" s="109">
        <v>1</v>
      </c>
      <c r="C19" s="109" t="s">
        <v>6</v>
      </c>
      <c r="D19" s="109" t="s">
        <v>85</v>
      </c>
      <c r="E19" s="109">
        <v>1</v>
      </c>
      <c r="F19" s="109">
        <v>0</v>
      </c>
      <c r="G19" s="109">
        <v>1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10">
        <v>5</v>
      </c>
      <c r="N19" s="110">
        <v>4</v>
      </c>
      <c r="O19" s="110">
        <v>3</v>
      </c>
      <c r="P19" s="111">
        <v>5</v>
      </c>
      <c r="Q19" s="111">
        <v>5</v>
      </c>
      <c r="R19" s="112">
        <v>5</v>
      </c>
      <c r="S19" s="112">
        <v>4</v>
      </c>
      <c r="T19" s="112">
        <v>4</v>
      </c>
      <c r="U19" s="112">
        <v>4</v>
      </c>
      <c r="V19" s="112">
        <v>4</v>
      </c>
      <c r="W19" s="113"/>
      <c r="X19" s="113">
        <v>2</v>
      </c>
      <c r="Y19" s="113">
        <v>2</v>
      </c>
      <c r="Z19" s="113">
        <v>3</v>
      </c>
      <c r="AA19" s="113">
        <v>3</v>
      </c>
      <c r="AB19" s="113"/>
      <c r="AC19" s="130">
        <v>3</v>
      </c>
      <c r="AD19" s="130">
        <v>3</v>
      </c>
      <c r="AE19" s="130">
        <v>3</v>
      </c>
      <c r="AF19" s="130">
        <v>3</v>
      </c>
      <c r="AG19" s="114">
        <v>3</v>
      </c>
      <c r="AH19" s="114">
        <v>4</v>
      </c>
      <c r="AI19" s="115">
        <v>4</v>
      </c>
      <c r="AJ19" s="115">
        <v>3</v>
      </c>
      <c r="AK19" s="115">
        <v>4</v>
      </c>
    </row>
    <row r="20" spans="1:37" s="109" customFormat="1">
      <c r="A20" s="109">
        <v>19</v>
      </c>
      <c r="B20" s="109">
        <v>1</v>
      </c>
      <c r="C20" s="109" t="s">
        <v>6</v>
      </c>
      <c r="D20" s="109" t="s">
        <v>81</v>
      </c>
      <c r="E20" s="109">
        <v>1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10">
        <v>4</v>
      </c>
      <c r="N20" s="110">
        <v>4</v>
      </c>
      <c r="O20" s="110">
        <v>4</v>
      </c>
      <c r="P20" s="111">
        <v>4</v>
      </c>
      <c r="Q20" s="111">
        <v>4</v>
      </c>
      <c r="R20" s="112">
        <v>4</v>
      </c>
      <c r="S20" s="112">
        <v>4</v>
      </c>
      <c r="T20" s="112">
        <v>4</v>
      </c>
      <c r="U20" s="112">
        <v>4</v>
      </c>
      <c r="V20" s="112">
        <v>4</v>
      </c>
      <c r="W20" s="113"/>
      <c r="X20" s="113">
        <v>4</v>
      </c>
      <c r="Y20" s="113">
        <v>2</v>
      </c>
      <c r="Z20" s="113">
        <v>2</v>
      </c>
      <c r="AA20" s="113">
        <v>2</v>
      </c>
      <c r="AB20" s="113"/>
      <c r="AC20" s="130">
        <v>2</v>
      </c>
      <c r="AD20" s="130">
        <v>2</v>
      </c>
      <c r="AE20" s="130">
        <v>2</v>
      </c>
      <c r="AF20" s="130">
        <v>2</v>
      </c>
      <c r="AG20" s="114">
        <v>4</v>
      </c>
      <c r="AH20" s="114">
        <v>4</v>
      </c>
      <c r="AI20" s="115">
        <v>3</v>
      </c>
      <c r="AJ20" s="115">
        <v>3</v>
      </c>
      <c r="AK20" s="115">
        <v>3</v>
      </c>
    </row>
    <row r="21" spans="1:37" s="109" customFormat="1">
      <c r="A21" s="109">
        <v>20</v>
      </c>
      <c r="B21" s="109">
        <v>2</v>
      </c>
      <c r="C21" s="109" t="s">
        <v>43</v>
      </c>
      <c r="D21" s="109" t="s">
        <v>98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1</v>
      </c>
      <c r="L21" s="109">
        <v>0</v>
      </c>
      <c r="M21" s="110">
        <v>4</v>
      </c>
      <c r="N21" s="110">
        <v>4</v>
      </c>
      <c r="O21" s="110">
        <v>4</v>
      </c>
      <c r="P21" s="111">
        <v>5</v>
      </c>
      <c r="Q21" s="111">
        <v>5</v>
      </c>
      <c r="R21" s="112">
        <v>5</v>
      </c>
      <c r="S21" s="112">
        <v>4</v>
      </c>
      <c r="T21" s="112">
        <v>4</v>
      </c>
      <c r="U21" s="112">
        <v>4</v>
      </c>
      <c r="V21" s="112">
        <v>4</v>
      </c>
      <c r="W21" s="113"/>
      <c r="X21" s="113">
        <v>2</v>
      </c>
      <c r="Y21" s="113">
        <v>2</v>
      </c>
      <c r="Z21" s="113">
        <v>2</v>
      </c>
      <c r="AA21" s="113">
        <v>2</v>
      </c>
      <c r="AB21" s="113"/>
      <c r="AC21" s="130">
        <v>3</v>
      </c>
      <c r="AD21" s="130">
        <v>3</v>
      </c>
      <c r="AE21" s="130">
        <v>3</v>
      </c>
      <c r="AF21" s="130">
        <v>3</v>
      </c>
      <c r="AG21" s="114">
        <v>5</v>
      </c>
      <c r="AH21" s="114">
        <v>3</v>
      </c>
      <c r="AI21" s="115">
        <v>4</v>
      </c>
      <c r="AJ21" s="115">
        <v>4</v>
      </c>
      <c r="AK21" s="115">
        <v>4</v>
      </c>
    </row>
    <row r="22" spans="1:37" s="109" customFormat="1">
      <c r="A22" s="109">
        <v>21</v>
      </c>
      <c r="B22" s="109">
        <v>2</v>
      </c>
      <c r="C22" s="109" t="s">
        <v>43</v>
      </c>
      <c r="D22" s="109" t="s">
        <v>98</v>
      </c>
      <c r="E22" s="109">
        <v>0</v>
      </c>
      <c r="F22" s="109">
        <v>0</v>
      </c>
      <c r="G22" s="109">
        <v>0</v>
      </c>
      <c r="H22" s="109">
        <v>0</v>
      </c>
      <c r="I22" s="109">
        <v>1</v>
      </c>
      <c r="J22" s="109">
        <v>0</v>
      </c>
      <c r="K22" s="109">
        <v>0</v>
      </c>
      <c r="L22" s="109">
        <v>0</v>
      </c>
      <c r="M22" s="110">
        <v>5</v>
      </c>
      <c r="N22" s="110">
        <v>3</v>
      </c>
      <c r="O22" s="110">
        <v>5</v>
      </c>
      <c r="P22" s="111">
        <v>5</v>
      </c>
      <c r="Q22" s="111">
        <v>5</v>
      </c>
      <c r="R22" s="112">
        <v>5</v>
      </c>
      <c r="S22" s="112">
        <v>5</v>
      </c>
      <c r="T22" s="112">
        <v>5</v>
      </c>
      <c r="U22" s="112">
        <v>5</v>
      </c>
      <c r="V22" s="112">
        <v>5</v>
      </c>
      <c r="W22" s="113"/>
      <c r="X22" s="113">
        <v>3</v>
      </c>
      <c r="Y22" s="113">
        <v>3</v>
      </c>
      <c r="Z22" s="113">
        <v>3</v>
      </c>
      <c r="AA22" s="113">
        <v>3</v>
      </c>
      <c r="AB22" s="113"/>
      <c r="AC22" s="130">
        <v>4</v>
      </c>
      <c r="AD22" s="130">
        <v>4</v>
      </c>
      <c r="AE22" s="130">
        <v>4</v>
      </c>
      <c r="AF22" s="130">
        <v>4</v>
      </c>
      <c r="AG22" s="114">
        <v>5</v>
      </c>
      <c r="AH22" s="114">
        <v>5</v>
      </c>
      <c r="AI22" s="115">
        <v>5</v>
      </c>
      <c r="AJ22" s="115">
        <v>5</v>
      </c>
      <c r="AK22" s="115">
        <v>5</v>
      </c>
    </row>
    <row r="23" spans="1:37" s="109" customFormat="1">
      <c r="A23" s="109">
        <v>22</v>
      </c>
      <c r="B23" s="109">
        <v>1</v>
      </c>
      <c r="C23" s="109" t="s">
        <v>6</v>
      </c>
      <c r="D23" s="109" t="s">
        <v>87</v>
      </c>
      <c r="E23" s="109">
        <v>1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10">
        <v>5</v>
      </c>
      <c r="N23" s="110">
        <v>5</v>
      </c>
      <c r="O23" s="110">
        <v>4</v>
      </c>
      <c r="P23" s="111">
        <v>5</v>
      </c>
      <c r="Q23" s="111">
        <v>5</v>
      </c>
      <c r="R23" s="112">
        <v>5</v>
      </c>
      <c r="S23" s="112">
        <v>5</v>
      </c>
      <c r="T23" s="112">
        <v>5</v>
      </c>
      <c r="U23" s="112">
        <v>3</v>
      </c>
      <c r="V23" s="112">
        <v>4</v>
      </c>
      <c r="W23" s="113"/>
      <c r="X23" s="113">
        <v>2</v>
      </c>
      <c r="Y23" s="113">
        <v>2</v>
      </c>
      <c r="Z23" s="113">
        <v>3</v>
      </c>
      <c r="AA23" s="113">
        <v>4</v>
      </c>
      <c r="AB23" s="113"/>
      <c r="AC23" s="130">
        <v>3</v>
      </c>
      <c r="AD23" s="130">
        <v>3</v>
      </c>
      <c r="AE23" s="130">
        <v>4</v>
      </c>
      <c r="AF23" s="130">
        <v>4</v>
      </c>
      <c r="AG23" s="114">
        <v>3</v>
      </c>
      <c r="AH23" s="114">
        <v>4</v>
      </c>
      <c r="AI23" s="115">
        <v>4</v>
      </c>
      <c r="AJ23" s="115">
        <v>4</v>
      </c>
      <c r="AK23" s="115">
        <v>4</v>
      </c>
    </row>
    <row r="24" spans="1:37" s="109" customFormat="1">
      <c r="A24" s="109">
        <v>23</v>
      </c>
      <c r="B24" s="109">
        <v>1</v>
      </c>
      <c r="C24" s="109" t="s">
        <v>6</v>
      </c>
      <c r="D24" s="109" t="s">
        <v>89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</v>
      </c>
      <c r="L24" s="109">
        <v>0</v>
      </c>
      <c r="M24" s="110">
        <v>5</v>
      </c>
      <c r="N24" s="110">
        <v>5</v>
      </c>
      <c r="O24" s="110">
        <v>5</v>
      </c>
      <c r="P24" s="111">
        <v>5</v>
      </c>
      <c r="Q24" s="111">
        <v>5</v>
      </c>
      <c r="R24" s="112">
        <v>5</v>
      </c>
      <c r="S24" s="112">
        <v>4</v>
      </c>
      <c r="T24" s="112">
        <v>5</v>
      </c>
      <c r="U24" s="112">
        <v>5</v>
      </c>
      <c r="V24" s="112">
        <v>4</v>
      </c>
      <c r="W24" s="113"/>
      <c r="X24" s="113">
        <v>2</v>
      </c>
      <c r="Y24" s="113">
        <v>2</v>
      </c>
      <c r="Z24" s="113">
        <v>2</v>
      </c>
      <c r="AA24" s="113">
        <v>2</v>
      </c>
      <c r="AB24" s="113"/>
      <c r="AC24" s="130">
        <v>3</v>
      </c>
      <c r="AD24" s="130">
        <v>3</v>
      </c>
      <c r="AE24" s="130">
        <v>3</v>
      </c>
      <c r="AF24" s="130">
        <v>3</v>
      </c>
      <c r="AG24" s="114">
        <v>4</v>
      </c>
      <c r="AH24" s="114">
        <v>4</v>
      </c>
      <c r="AI24" s="115">
        <v>3</v>
      </c>
      <c r="AJ24" s="115">
        <v>3</v>
      </c>
      <c r="AK24" s="115">
        <v>4</v>
      </c>
    </row>
    <row r="25" spans="1:37" s="109" customFormat="1">
      <c r="A25" s="109">
        <v>24</v>
      </c>
      <c r="B25" s="109">
        <v>1</v>
      </c>
      <c r="C25" s="109" t="s">
        <v>6</v>
      </c>
      <c r="D25" s="109" t="s">
        <v>87</v>
      </c>
      <c r="E25" s="109">
        <v>1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10">
        <v>4</v>
      </c>
      <c r="N25" s="110">
        <v>4</v>
      </c>
      <c r="O25" s="110">
        <v>3</v>
      </c>
      <c r="P25" s="111">
        <v>5</v>
      </c>
      <c r="Q25" s="111">
        <v>4</v>
      </c>
      <c r="R25" s="112">
        <v>4</v>
      </c>
      <c r="S25" s="112">
        <v>3</v>
      </c>
      <c r="T25" s="112">
        <v>4</v>
      </c>
      <c r="U25" s="112">
        <v>4</v>
      </c>
      <c r="V25" s="112">
        <v>4</v>
      </c>
      <c r="W25" s="113"/>
      <c r="X25" s="113">
        <v>3</v>
      </c>
      <c r="Y25" s="113">
        <v>3</v>
      </c>
      <c r="Z25" s="113">
        <v>3</v>
      </c>
      <c r="AA25" s="113">
        <v>3</v>
      </c>
      <c r="AB25" s="113"/>
      <c r="AC25" s="130">
        <v>4</v>
      </c>
      <c r="AD25" s="130">
        <v>3</v>
      </c>
      <c r="AE25" s="130">
        <v>3</v>
      </c>
      <c r="AF25" s="130">
        <v>3</v>
      </c>
      <c r="AG25" s="114">
        <v>4</v>
      </c>
      <c r="AH25" s="114">
        <v>4</v>
      </c>
      <c r="AI25" s="115">
        <v>4</v>
      </c>
      <c r="AJ25" s="115">
        <v>4</v>
      </c>
      <c r="AK25" s="115">
        <v>4</v>
      </c>
    </row>
    <row r="26" spans="1:37" s="109" customFormat="1">
      <c r="A26" s="109">
        <v>25</v>
      </c>
      <c r="B26" s="109">
        <v>1</v>
      </c>
      <c r="C26" s="109" t="s">
        <v>6</v>
      </c>
      <c r="D26" s="109" t="s">
        <v>87</v>
      </c>
      <c r="E26" s="109">
        <v>0</v>
      </c>
      <c r="F26" s="109">
        <v>0</v>
      </c>
      <c r="G26" s="109">
        <v>0</v>
      </c>
      <c r="H26" s="109">
        <v>0</v>
      </c>
      <c r="I26" s="109">
        <v>1</v>
      </c>
      <c r="J26" s="109">
        <v>0</v>
      </c>
      <c r="K26" s="109">
        <v>0</v>
      </c>
      <c r="L26" s="109">
        <v>0</v>
      </c>
      <c r="M26" s="110">
        <v>5</v>
      </c>
      <c r="N26" s="110">
        <v>5</v>
      </c>
      <c r="O26" s="110">
        <v>3</v>
      </c>
      <c r="P26" s="111">
        <v>5</v>
      </c>
      <c r="Q26" s="111">
        <v>5</v>
      </c>
      <c r="R26" s="112">
        <v>5</v>
      </c>
      <c r="S26" s="112">
        <v>5</v>
      </c>
      <c r="T26" s="112">
        <v>5</v>
      </c>
      <c r="U26" s="112">
        <v>5</v>
      </c>
      <c r="V26" s="112">
        <v>5</v>
      </c>
      <c r="W26" s="113"/>
      <c r="X26" s="113">
        <v>2</v>
      </c>
      <c r="Y26" s="113">
        <v>2</v>
      </c>
      <c r="Z26" s="113">
        <v>2</v>
      </c>
      <c r="AA26" s="113">
        <v>2</v>
      </c>
      <c r="AB26" s="113"/>
      <c r="AC26" s="130">
        <v>3</v>
      </c>
      <c r="AD26" s="130">
        <v>3</v>
      </c>
      <c r="AE26" s="130">
        <v>3</v>
      </c>
      <c r="AF26" s="130">
        <v>4</v>
      </c>
      <c r="AG26" s="114">
        <v>3</v>
      </c>
      <c r="AH26" s="114">
        <v>3</v>
      </c>
      <c r="AI26" s="115">
        <v>3</v>
      </c>
      <c r="AJ26" s="115">
        <v>3</v>
      </c>
      <c r="AK26" s="115">
        <v>3</v>
      </c>
    </row>
    <row r="27" spans="1:37" s="109" customFormat="1">
      <c r="A27" s="109">
        <v>26</v>
      </c>
      <c r="B27" s="109">
        <v>2</v>
      </c>
      <c r="C27" s="109" t="s">
        <v>43</v>
      </c>
      <c r="D27" s="109" t="s">
        <v>90</v>
      </c>
      <c r="E27" s="109">
        <v>1</v>
      </c>
      <c r="F27" s="109">
        <v>0</v>
      </c>
      <c r="G27" s="109">
        <v>0</v>
      </c>
      <c r="H27" s="109">
        <v>0</v>
      </c>
      <c r="I27" s="109">
        <v>1</v>
      </c>
      <c r="J27" s="109">
        <v>0</v>
      </c>
      <c r="K27" s="109">
        <v>0</v>
      </c>
      <c r="L27" s="109">
        <v>0</v>
      </c>
      <c r="M27" s="110">
        <v>5</v>
      </c>
      <c r="N27" s="110">
        <v>5</v>
      </c>
      <c r="O27" s="110">
        <v>5</v>
      </c>
      <c r="P27" s="111">
        <v>4</v>
      </c>
      <c r="Q27" s="111">
        <v>4</v>
      </c>
      <c r="R27" s="112">
        <v>5</v>
      </c>
      <c r="S27" s="112">
        <v>5</v>
      </c>
      <c r="T27" s="112">
        <v>5</v>
      </c>
      <c r="U27" s="112">
        <v>4</v>
      </c>
      <c r="V27" s="112">
        <v>4</v>
      </c>
      <c r="W27" s="113"/>
      <c r="X27" s="113">
        <v>4</v>
      </c>
      <c r="Y27" s="113">
        <v>3</v>
      </c>
      <c r="Z27" s="113">
        <v>3</v>
      </c>
      <c r="AA27" s="113">
        <v>4</v>
      </c>
      <c r="AB27" s="113"/>
      <c r="AC27" s="130">
        <v>3</v>
      </c>
      <c r="AD27" s="130">
        <v>4</v>
      </c>
      <c r="AE27" s="130">
        <v>3</v>
      </c>
      <c r="AF27" s="130">
        <v>4</v>
      </c>
      <c r="AG27" s="114">
        <v>4</v>
      </c>
      <c r="AH27" s="114">
        <v>3</v>
      </c>
      <c r="AI27" s="115">
        <v>3</v>
      </c>
      <c r="AJ27" s="115">
        <v>4</v>
      </c>
      <c r="AK27" s="115">
        <v>4</v>
      </c>
    </row>
    <row r="28" spans="1:37" s="109" customFormat="1">
      <c r="A28" s="109">
        <v>27</v>
      </c>
      <c r="B28" s="109">
        <v>3</v>
      </c>
      <c r="C28" s="109" t="s">
        <v>43</v>
      </c>
      <c r="D28" s="109" t="s">
        <v>91</v>
      </c>
      <c r="E28" s="109">
        <v>1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10">
        <v>5</v>
      </c>
      <c r="N28" s="110">
        <v>5</v>
      </c>
      <c r="O28" s="110">
        <v>5</v>
      </c>
      <c r="P28" s="111">
        <v>4</v>
      </c>
      <c r="Q28" s="111">
        <v>4</v>
      </c>
      <c r="R28" s="112">
        <v>5</v>
      </c>
      <c r="S28" s="112">
        <v>5</v>
      </c>
      <c r="T28" s="112">
        <v>5</v>
      </c>
      <c r="U28" s="112">
        <v>4</v>
      </c>
      <c r="V28" s="112">
        <v>4</v>
      </c>
      <c r="W28" s="113"/>
      <c r="X28" s="113">
        <v>4</v>
      </c>
      <c r="Y28" s="113">
        <v>3</v>
      </c>
      <c r="Z28" s="113">
        <v>3</v>
      </c>
      <c r="AA28" s="113">
        <v>4</v>
      </c>
      <c r="AB28" s="113"/>
      <c r="AC28" s="130">
        <v>3</v>
      </c>
      <c r="AD28" s="130">
        <v>4</v>
      </c>
      <c r="AE28" s="130">
        <v>4</v>
      </c>
      <c r="AF28" s="130">
        <v>4</v>
      </c>
      <c r="AG28" s="114">
        <v>4</v>
      </c>
      <c r="AH28" s="114">
        <v>3</v>
      </c>
      <c r="AI28" s="115">
        <v>4</v>
      </c>
      <c r="AJ28" s="115">
        <v>3</v>
      </c>
      <c r="AK28" s="115">
        <v>3</v>
      </c>
    </row>
    <row r="29" spans="1:37" s="109" customFormat="1">
      <c r="A29" s="109">
        <v>28</v>
      </c>
      <c r="B29" s="109">
        <v>1</v>
      </c>
      <c r="C29" s="109" t="s">
        <v>6</v>
      </c>
      <c r="D29" s="109" t="s">
        <v>87</v>
      </c>
      <c r="E29" s="109">
        <v>1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10">
        <v>4</v>
      </c>
      <c r="N29" s="110">
        <v>4</v>
      </c>
      <c r="O29" s="110">
        <v>4</v>
      </c>
      <c r="P29" s="111">
        <v>4</v>
      </c>
      <c r="Q29" s="111">
        <v>4</v>
      </c>
      <c r="R29" s="112">
        <v>5</v>
      </c>
      <c r="S29" s="112">
        <v>5</v>
      </c>
      <c r="T29" s="112">
        <v>4</v>
      </c>
      <c r="U29" s="112">
        <v>4</v>
      </c>
      <c r="V29" s="112">
        <v>4</v>
      </c>
      <c r="W29" s="113"/>
      <c r="X29" s="113">
        <v>4</v>
      </c>
      <c r="Y29" s="113">
        <v>4</v>
      </c>
      <c r="Z29" s="113">
        <v>4</v>
      </c>
      <c r="AA29" s="113">
        <v>4</v>
      </c>
      <c r="AB29" s="113"/>
      <c r="AC29" s="130">
        <v>4</v>
      </c>
      <c r="AD29" s="130">
        <v>4</v>
      </c>
      <c r="AE29" s="130">
        <v>4</v>
      </c>
      <c r="AF29" s="130">
        <v>4</v>
      </c>
      <c r="AG29" s="114">
        <v>4</v>
      </c>
      <c r="AH29" s="114">
        <v>4</v>
      </c>
      <c r="AI29" s="115">
        <v>4</v>
      </c>
      <c r="AJ29" s="115">
        <v>4</v>
      </c>
      <c r="AK29" s="115">
        <v>4</v>
      </c>
    </row>
    <row r="30" spans="1:37" s="109" customFormat="1">
      <c r="A30" s="109">
        <v>29</v>
      </c>
      <c r="B30" s="109">
        <v>3</v>
      </c>
      <c r="C30" s="109" t="s">
        <v>43</v>
      </c>
      <c r="D30" s="109" t="s">
        <v>92</v>
      </c>
      <c r="E30" s="109">
        <v>1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10">
        <v>5</v>
      </c>
      <c r="N30" s="110">
        <v>5</v>
      </c>
      <c r="O30" s="110">
        <v>4</v>
      </c>
      <c r="P30" s="111">
        <v>5</v>
      </c>
      <c r="Q30" s="111">
        <v>5</v>
      </c>
      <c r="R30" s="112">
        <v>5</v>
      </c>
      <c r="S30" s="112">
        <v>5</v>
      </c>
      <c r="T30" s="112">
        <v>5</v>
      </c>
      <c r="U30" s="112">
        <v>5</v>
      </c>
      <c r="V30" s="112">
        <v>5</v>
      </c>
      <c r="W30" s="113"/>
      <c r="X30" s="113">
        <v>1</v>
      </c>
      <c r="Y30" s="113">
        <v>1</v>
      </c>
      <c r="Z30" s="113">
        <v>1</v>
      </c>
      <c r="AA30" s="113">
        <v>1</v>
      </c>
      <c r="AB30" s="113"/>
      <c r="AC30" s="130">
        <v>3</v>
      </c>
      <c r="AD30" s="130">
        <v>3</v>
      </c>
      <c r="AE30" s="130">
        <v>2</v>
      </c>
      <c r="AF30" s="130">
        <v>3</v>
      </c>
      <c r="AG30" s="114">
        <v>5</v>
      </c>
      <c r="AH30" s="114">
        <v>4</v>
      </c>
      <c r="AI30" s="115">
        <v>4</v>
      </c>
      <c r="AJ30" s="115">
        <v>4</v>
      </c>
      <c r="AK30" s="115">
        <v>4</v>
      </c>
    </row>
    <row r="31" spans="1:37" s="109" customFormat="1">
      <c r="A31" s="109">
        <v>30</v>
      </c>
      <c r="B31" s="109">
        <v>3</v>
      </c>
      <c r="C31" s="109" t="s">
        <v>43</v>
      </c>
      <c r="D31" s="109" t="s">
        <v>91</v>
      </c>
      <c r="E31" s="109">
        <v>1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10">
        <v>5</v>
      </c>
      <c r="N31" s="110">
        <v>5</v>
      </c>
      <c r="O31" s="110">
        <v>4</v>
      </c>
      <c r="P31" s="111">
        <v>5</v>
      </c>
      <c r="Q31" s="111">
        <v>5</v>
      </c>
      <c r="R31" s="112">
        <v>5</v>
      </c>
      <c r="S31" s="112">
        <v>5</v>
      </c>
      <c r="T31" s="112">
        <v>5</v>
      </c>
      <c r="U31" s="112">
        <v>5</v>
      </c>
      <c r="V31" s="112">
        <v>5</v>
      </c>
      <c r="W31" s="113"/>
      <c r="X31" s="113">
        <v>1</v>
      </c>
      <c r="Y31" s="113">
        <v>1</v>
      </c>
      <c r="Z31" s="113">
        <v>1</v>
      </c>
      <c r="AA31" s="113">
        <v>1</v>
      </c>
      <c r="AB31" s="113"/>
      <c r="AC31" s="130">
        <v>3</v>
      </c>
      <c r="AD31" s="130">
        <v>3</v>
      </c>
      <c r="AE31" s="130">
        <v>2</v>
      </c>
      <c r="AF31" s="130">
        <v>3</v>
      </c>
      <c r="AG31" s="114">
        <v>5</v>
      </c>
      <c r="AH31" s="114">
        <v>4</v>
      </c>
      <c r="AI31" s="115">
        <v>4</v>
      </c>
      <c r="AJ31" s="115">
        <v>4</v>
      </c>
      <c r="AK31" s="115">
        <v>4</v>
      </c>
    </row>
    <row r="32" spans="1:37" s="109" customFormat="1">
      <c r="A32" s="109">
        <v>31</v>
      </c>
      <c r="B32" s="109">
        <v>2</v>
      </c>
      <c r="C32" s="109" t="s">
        <v>43</v>
      </c>
      <c r="D32" s="109" t="s">
        <v>91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10">
        <v>5</v>
      </c>
      <c r="N32" s="110">
        <v>5</v>
      </c>
      <c r="O32" s="110">
        <v>5</v>
      </c>
      <c r="P32" s="111">
        <v>5</v>
      </c>
      <c r="Q32" s="111">
        <v>5</v>
      </c>
      <c r="R32" s="112">
        <v>5</v>
      </c>
      <c r="S32" s="112">
        <v>5</v>
      </c>
      <c r="T32" s="112">
        <v>5</v>
      </c>
      <c r="U32" s="112">
        <v>5</v>
      </c>
      <c r="V32" s="112">
        <v>5</v>
      </c>
      <c r="W32" s="113"/>
      <c r="X32" s="113">
        <v>5</v>
      </c>
      <c r="Y32" s="113">
        <v>5</v>
      </c>
      <c r="Z32" s="113">
        <v>5</v>
      </c>
      <c r="AA32" s="113">
        <v>5</v>
      </c>
      <c r="AB32" s="113"/>
      <c r="AC32" s="130">
        <v>5</v>
      </c>
      <c r="AD32" s="130">
        <v>5</v>
      </c>
      <c r="AE32" s="130">
        <v>5</v>
      </c>
      <c r="AF32" s="130">
        <v>5</v>
      </c>
      <c r="AG32" s="114">
        <v>5</v>
      </c>
      <c r="AH32" s="114">
        <v>5</v>
      </c>
      <c r="AI32" s="115">
        <v>5</v>
      </c>
      <c r="AJ32" s="115">
        <v>5</v>
      </c>
      <c r="AK32" s="115">
        <v>5</v>
      </c>
    </row>
    <row r="33" spans="1:37" s="109" customFormat="1">
      <c r="A33" s="109">
        <v>32</v>
      </c>
      <c r="B33" s="109">
        <v>1</v>
      </c>
      <c r="C33" s="109" t="s">
        <v>6</v>
      </c>
      <c r="D33" s="109" t="s">
        <v>98</v>
      </c>
      <c r="E33" s="109">
        <v>1</v>
      </c>
      <c r="F33" s="109">
        <v>1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10">
        <v>5</v>
      </c>
      <c r="N33" s="110">
        <v>5</v>
      </c>
      <c r="O33" s="110">
        <v>5</v>
      </c>
      <c r="P33" s="111">
        <v>5</v>
      </c>
      <c r="Q33" s="111">
        <v>5</v>
      </c>
      <c r="R33" s="112">
        <v>5</v>
      </c>
      <c r="S33" s="112">
        <v>5</v>
      </c>
      <c r="T33" s="112">
        <v>5</v>
      </c>
      <c r="U33" s="112">
        <v>5</v>
      </c>
      <c r="V33" s="112">
        <v>5</v>
      </c>
      <c r="W33" s="113"/>
      <c r="X33" s="113">
        <v>2</v>
      </c>
      <c r="Y33" s="113">
        <v>2</v>
      </c>
      <c r="Z33" s="113">
        <v>2</v>
      </c>
      <c r="AA33" s="113">
        <v>2</v>
      </c>
      <c r="AB33" s="113"/>
      <c r="AC33" s="130">
        <v>3</v>
      </c>
      <c r="AD33" s="130">
        <v>3</v>
      </c>
      <c r="AE33" s="130">
        <v>3</v>
      </c>
      <c r="AF33" s="130">
        <v>3</v>
      </c>
      <c r="AG33" s="114">
        <v>5</v>
      </c>
      <c r="AH33" s="114">
        <v>4</v>
      </c>
      <c r="AI33" s="115">
        <v>3</v>
      </c>
      <c r="AJ33" s="115">
        <v>5</v>
      </c>
      <c r="AK33" s="115">
        <v>5</v>
      </c>
    </row>
    <row r="34" spans="1:37" s="109" customFormat="1">
      <c r="A34" s="109">
        <v>33</v>
      </c>
      <c r="B34" s="109">
        <v>2</v>
      </c>
      <c r="C34" s="109" t="s">
        <v>43</v>
      </c>
      <c r="D34" s="109" t="s">
        <v>94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1</v>
      </c>
      <c r="L34" s="109">
        <v>0</v>
      </c>
      <c r="M34" s="110">
        <v>5</v>
      </c>
      <c r="N34" s="110">
        <v>5</v>
      </c>
      <c r="O34" s="110">
        <v>5</v>
      </c>
      <c r="P34" s="111">
        <v>5</v>
      </c>
      <c r="Q34" s="111">
        <v>5</v>
      </c>
      <c r="R34" s="112">
        <v>5</v>
      </c>
      <c r="S34" s="112">
        <v>5</v>
      </c>
      <c r="T34" s="112">
        <v>5</v>
      </c>
      <c r="U34" s="112">
        <v>5</v>
      </c>
      <c r="V34" s="112">
        <v>5</v>
      </c>
      <c r="W34" s="113"/>
      <c r="X34" s="113">
        <v>5</v>
      </c>
      <c r="Y34" s="113">
        <v>5</v>
      </c>
      <c r="Z34" s="113">
        <v>5</v>
      </c>
      <c r="AA34" s="113">
        <v>5</v>
      </c>
      <c r="AB34" s="113"/>
      <c r="AC34" s="130">
        <v>5</v>
      </c>
      <c r="AD34" s="130">
        <v>5</v>
      </c>
      <c r="AE34" s="130">
        <v>5</v>
      </c>
      <c r="AF34" s="130">
        <v>5</v>
      </c>
      <c r="AG34" s="114">
        <v>4</v>
      </c>
      <c r="AH34" s="114">
        <v>4</v>
      </c>
      <c r="AI34" s="115">
        <v>4</v>
      </c>
      <c r="AJ34" s="115">
        <v>5</v>
      </c>
      <c r="AK34" s="115">
        <v>5</v>
      </c>
    </row>
    <row r="35" spans="1:37" s="109" customFormat="1">
      <c r="A35" s="109">
        <v>34</v>
      </c>
      <c r="B35" s="109">
        <v>2</v>
      </c>
      <c r="C35" s="109" t="s">
        <v>43</v>
      </c>
      <c r="D35" s="109" t="s">
        <v>94</v>
      </c>
      <c r="E35" s="109">
        <v>1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10">
        <v>4</v>
      </c>
      <c r="N35" s="110">
        <v>3</v>
      </c>
      <c r="O35" s="110">
        <v>3</v>
      </c>
      <c r="P35" s="111">
        <v>4</v>
      </c>
      <c r="Q35" s="111">
        <v>4</v>
      </c>
      <c r="R35" s="112">
        <v>5</v>
      </c>
      <c r="S35" s="112">
        <v>5</v>
      </c>
      <c r="T35" s="112">
        <v>5</v>
      </c>
      <c r="U35" s="112">
        <v>5</v>
      </c>
      <c r="V35" s="112">
        <v>5</v>
      </c>
      <c r="W35" s="113"/>
      <c r="X35" s="113">
        <v>1</v>
      </c>
      <c r="Y35" s="113">
        <v>1</v>
      </c>
      <c r="Z35" s="113">
        <v>2</v>
      </c>
      <c r="AA35" s="113">
        <v>1</v>
      </c>
      <c r="AB35" s="113"/>
      <c r="AC35" s="130">
        <v>2</v>
      </c>
      <c r="AD35" s="130">
        <v>2</v>
      </c>
      <c r="AE35" s="130">
        <v>2</v>
      </c>
      <c r="AF35" s="130">
        <v>2</v>
      </c>
      <c r="AG35" s="114">
        <v>4</v>
      </c>
      <c r="AH35" s="114">
        <v>3</v>
      </c>
      <c r="AI35" s="115">
        <v>4</v>
      </c>
      <c r="AJ35" s="115">
        <v>4</v>
      </c>
      <c r="AK35" s="115">
        <v>4</v>
      </c>
    </row>
    <row r="36" spans="1:37" s="109" customFormat="1">
      <c r="A36" s="109">
        <v>35</v>
      </c>
      <c r="B36" s="109">
        <v>1</v>
      </c>
      <c r="C36" s="109" t="s">
        <v>6</v>
      </c>
      <c r="D36" s="109" t="s">
        <v>98</v>
      </c>
      <c r="E36" s="109">
        <v>1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10">
        <v>5</v>
      </c>
      <c r="N36" s="110">
        <v>5</v>
      </c>
      <c r="O36" s="110">
        <v>5</v>
      </c>
      <c r="P36" s="111">
        <v>5</v>
      </c>
      <c r="Q36" s="111">
        <v>5</v>
      </c>
      <c r="R36" s="112">
        <v>5</v>
      </c>
      <c r="S36" s="112">
        <v>4</v>
      </c>
      <c r="T36" s="112">
        <v>5</v>
      </c>
      <c r="U36" s="112">
        <v>5</v>
      </c>
      <c r="V36" s="112">
        <v>5</v>
      </c>
      <c r="W36" s="113"/>
      <c r="X36" s="113">
        <v>3</v>
      </c>
      <c r="Y36" s="113">
        <v>3</v>
      </c>
      <c r="Z36" s="113">
        <v>3</v>
      </c>
      <c r="AA36" s="113">
        <v>3</v>
      </c>
      <c r="AB36" s="113"/>
      <c r="AC36" s="130">
        <v>4</v>
      </c>
      <c r="AD36" s="130">
        <v>4</v>
      </c>
      <c r="AE36" s="130">
        <v>4</v>
      </c>
      <c r="AF36" s="130">
        <v>4</v>
      </c>
      <c r="AG36" s="114">
        <v>5</v>
      </c>
      <c r="AH36" s="114">
        <v>4</v>
      </c>
      <c r="AI36" s="115">
        <v>4</v>
      </c>
      <c r="AJ36" s="115">
        <v>4</v>
      </c>
      <c r="AK36" s="115">
        <v>4</v>
      </c>
    </row>
    <row r="37" spans="1:37" s="109" customFormat="1">
      <c r="A37" s="109">
        <v>36</v>
      </c>
      <c r="B37" s="109">
        <v>1</v>
      </c>
      <c r="C37" s="109" t="s">
        <v>6</v>
      </c>
      <c r="D37" s="109" t="s">
        <v>91</v>
      </c>
      <c r="E37" s="109">
        <v>0</v>
      </c>
      <c r="F37" s="109">
        <v>1</v>
      </c>
      <c r="G37" s="109">
        <v>1</v>
      </c>
      <c r="H37" s="109">
        <v>0</v>
      </c>
      <c r="I37" s="109">
        <v>1</v>
      </c>
      <c r="J37" s="109">
        <v>0</v>
      </c>
      <c r="K37" s="109">
        <v>0</v>
      </c>
      <c r="L37" s="109">
        <v>0</v>
      </c>
      <c r="M37" s="110">
        <v>4</v>
      </c>
      <c r="N37" s="110">
        <v>4</v>
      </c>
      <c r="O37" s="110">
        <v>4</v>
      </c>
      <c r="P37" s="111">
        <v>4</v>
      </c>
      <c r="Q37" s="111">
        <v>4</v>
      </c>
      <c r="R37" s="112">
        <v>5</v>
      </c>
      <c r="S37" s="112">
        <v>5</v>
      </c>
      <c r="T37" s="112">
        <v>5</v>
      </c>
      <c r="U37" s="112">
        <v>5</v>
      </c>
      <c r="V37" s="112">
        <v>5</v>
      </c>
      <c r="W37" s="113"/>
      <c r="X37" s="113">
        <v>2</v>
      </c>
      <c r="Y37" s="113">
        <v>2</v>
      </c>
      <c r="Z37" s="113">
        <v>2</v>
      </c>
      <c r="AA37" s="113">
        <v>2</v>
      </c>
      <c r="AB37" s="113"/>
      <c r="AC37" s="130">
        <v>3</v>
      </c>
      <c r="AD37" s="130">
        <v>3</v>
      </c>
      <c r="AE37" s="130">
        <v>3</v>
      </c>
      <c r="AF37" s="130">
        <v>3</v>
      </c>
      <c r="AG37" s="114">
        <v>4</v>
      </c>
      <c r="AH37" s="114">
        <v>4</v>
      </c>
      <c r="AI37" s="115">
        <v>4</v>
      </c>
      <c r="AJ37" s="115">
        <v>4</v>
      </c>
      <c r="AK37" s="115">
        <v>4</v>
      </c>
    </row>
    <row r="38" spans="1:37" s="109" customFormat="1">
      <c r="A38" s="109">
        <v>37</v>
      </c>
      <c r="B38" s="109">
        <v>1</v>
      </c>
      <c r="C38" s="109" t="s">
        <v>6</v>
      </c>
      <c r="D38" s="109" t="s">
        <v>79</v>
      </c>
      <c r="E38" s="109">
        <v>1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10">
        <v>5</v>
      </c>
      <c r="N38" s="110">
        <v>5</v>
      </c>
      <c r="O38" s="110">
        <v>4</v>
      </c>
      <c r="P38" s="111">
        <v>5</v>
      </c>
      <c r="Q38" s="111">
        <v>5</v>
      </c>
      <c r="R38" s="112">
        <v>5</v>
      </c>
      <c r="S38" s="112">
        <v>3</v>
      </c>
      <c r="T38" s="112">
        <v>3</v>
      </c>
      <c r="U38" s="112">
        <v>4</v>
      </c>
      <c r="V38" s="112">
        <v>5</v>
      </c>
      <c r="W38" s="113"/>
      <c r="X38" s="113">
        <v>4</v>
      </c>
      <c r="Y38" s="113">
        <v>4</v>
      </c>
      <c r="Z38" s="113">
        <v>4</v>
      </c>
      <c r="AA38" s="113">
        <v>4</v>
      </c>
      <c r="AB38" s="113"/>
      <c r="AC38" s="130">
        <v>4</v>
      </c>
      <c r="AD38" s="130">
        <v>4</v>
      </c>
      <c r="AE38" s="130">
        <v>4</v>
      </c>
      <c r="AF38" s="130">
        <v>4</v>
      </c>
      <c r="AG38" s="114">
        <v>4</v>
      </c>
      <c r="AH38" s="114">
        <v>4</v>
      </c>
      <c r="AI38" s="115">
        <v>4</v>
      </c>
      <c r="AJ38" s="115">
        <v>4</v>
      </c>
      <c r="AK38" s="115">
        <v>4</v>
      </c>
    </row>
    <row r="39" spans="1:37" s="109" customFormat="1">
      <c r="A39" s="109">
        <v>38</v>
      </c>
      <c r="B39" s="109">
        <v>1</v>
      </c>
      <c r="C39" s="109" t="s">
        <v>6</v>
      </c>
      <c r="D39" s="109" t="s">
        <v>95</v>
      </c>
      <c r="E39" s="109">
        <v>1</v>
      </c>
      <c r="F39" s="109">
        <v>0</v>
      </c>
      <c r="G39" s="109">
        <v>0</v>
      </c>
      <c r="H39" s="109">
        <v>0</v>
      </c>
      <c r="I39" s="109">
        <v>0</v>
      </c>
      <c r="J39" s="109">
        <v>1</v>
      </c>
      <c r="K39" s="109">
        <v>0</v>
      </c>
      <c r="L39" s="109">
        <v>0</v>
      </c>
      <c r="M39" s="110">
        <v>5</v>
      </c>
      <c r="N39" s="110">
        <v>3</v>
      </c>
      <c r="O39" s="110">
        <v>4</v>
      </c>
      <c r="P39" s="111">
        <v>4</v>
      </c>
      <c r="Q39" s="111">
        <v>5</v>
      </c>
      <c r="R39" s="112">
        <v>5</v>
      </c>
      <c r="S39" s="112">
        <v>4</v>
      </c>
      <c r="T39" s="112">
        <v>5</v>
      </c>
      <c r="U39" s="112">
        <v>5</v>
      </c>
      <c r="V39" s="112">
        <v>5</v>
      </c>
      <c r="W39" s="113"/>
      <c r="X39" s="113">
        <v>3</v>
      </c>
      <c r="Y39" s="113">
        <v>3</v>
      </c>
      <c r="Z39" s="113">
        <v>3</v>
      </c>
      <c r="AA39" s="113">
        <v>3</v>
      </c>
      <c r="AB39" s="113"/>
      <c r="AC39" s="130">
        <v>3</v>
      </c>
      <c r="AD39" s="130">
        <v>3</v>
      </c>
      <c r="AE39" s="130">
        <v>3</v>
      </c>
      <c r="AF39" s="130">
        <v>3</v>
      </c>
      <c r="AG39" s="114">
        <v>5</v>
      </c>
      <c r="AH39" s="114">
        <v>4</v>
      </c>
      <c r="AI39" s="115">
        <v>5</v>
      </c>
      <c r="AJ39" s="115">
        <v>5</v>
      </c>
      <c r="AK39" s="115">
        <v>5</v>
      </c>
    </row>
    <row r="40" spans="1:37" s="109" customFormat="1">
      <c r="A40" s="109">
        <v>39</v>
      </c>
      <c r="B40" s="109">
        <v>1</v>
      </c>
      <c r="C40" s="109" t="s">
        <v>6</v>
      </c>
      <c r="D40" s="109" t="s">
        <v>96</v>
      </c>
      <c r="E40" s="109">
        <v>1</v>
      </c>
      <c r="F40" s="109">
        <v>0</v>
      </c>
      <c r="G40" s="109">
        <v>0</v>
      </c>
      <c r="H40" s="109">
        <v>0</v>
      </c>
      <c r="I40" s="109">
        <v>0</v>
      </c>
      <c r="J40" s="109">
        <v>1</v>
      </c>
      <c r="K40" s="109">
        <v>0</v>
      </c>
      <c r="L40" s="109">
        <v>0</v>
      </c>
      <c r="M40" s="110">
        <v>5</v>
      </c>
      <c r="N40" s="110">
        <v>5</v>
      </c>
      <c r="O40" s="110">
        <v>5</v>
      </c>
      <c r="P40" s="111">
        <v>5</v>
      </c>
      <c r="Q40" s="111">
        <v>5</v>
      </c>
      <c r="R40" s="112">
        <v>5</v>
      </c>
      <c r="S40" s="112">
        <v>3</v>
      </c>
      <c r="T40" s="112">
        <v>4</v>
      </c>
      <c r="U40" s="112">
        <v>5</v>
      </c>
      <c r="V40" s="112">
        <v>5</v>
      </c>
      <c r="W40" s="113"/>
      <c r="X40" s="113">
        <v>3</v>
      </c>
      <c r="Y40" s="113">
        <v>2</v>
      </c>
      <c r="Z40" s="113">
        <v>2</v>
      </c>
      <c r="AA40" s="113">
        <v>3</v>
      </c>
      <c r="AB40" s="113"/>
      <c r="AC40" s="130">
        <v>3</v>
      </c>
      <c r="AD40" s="130">
        <v>3</v>
      </c>
      <c r="AE40" s="130">
        <v>3</v>
      </c>
      <c r="AF40" s="130">
        <v>3</v>
      </c>
      <c r="AG40" s="114">
        <v>4</v>
      </c>
      <c r="AH40" s="114">
        <v>3</v>
      </c>
      <c r="AI40" s="115">
        <v>4</v>
      </c>
      <c r="AJ40" s="115">
        <v>4</v>
      </c>
      <c r="AK40" s="115">
        <v>4</v>
      </c>
    </row>
    <row r="41" spans="1:37" s="109" customFormat="1">
      <c r="A41" s="109">
        <v>40</v>
      </c>
      <c r="B41" s="109">
        <v>1</v>
      </c>
      <c r="C41" s="109" t="s">
        <v>6</v>
      </c>
      <c r="D41" s="109" t="s">
        <v>91</v>
      </c>
      <c r="E41" s="109">
        <v>0</v>
      </c>
      <c r="F41" s="109">
        <v>0</v>
      </c>
      <c r="G41" s="109">
        <v>1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10">
        <v>3</v>
      </c>
      <c r="N41" s="110">
        <v>5</v>
      </c>
      <c r="O41" s="110">
        <v>4</v>
      </c>
      <c r="P41" s="111">
        <v>5</v>
      </c>
      <c r="Q41" s="111">
        <v>5</v>
      </c>
      <c r="R41" s="112">
        <v>4</v>
      </c>
      <c r="S41" s="112">
        <v>4</v>
      </c>
      <c r="T41" s="112">
        <v>4</v>
      </c>
      <c r="U41" s="112">
        <v>4</v>
      </c>
      <c r="V41" s="112">
        <v>4</v>
      </c>
      <c r="W41" s="113"/>
      <c r="X41" s="113">
        <v>1</v>
      </c>
      <c r="Y41" s="113">
        <v>1</v>
      </c>
      <c r="Z41" s="113">
        <v>1</v>
      </c>
      <c r="AA41" s="113">
        <v>1</v>
      </c>
      <c r="AB41" s="113"/>
      <c r="AC41" s="130">
        <v>2</v>
      </c>
      <c r="AD41" s="130">
        <v>2</v>
      </c>
      <c r="AE41" s="130">
        <v>2</v>
      </c>
      <c r="AF41" s="130">
        <v>2</v>
      </c>
      <c r="AG41" s="114">
        <v>5</v>
      </c>
      <c r="AH41" s="114">
        <v>4</v>
      </c>
      <c r="AI41" s="115">
        <v>3</v>
      </c>
      <c r="AJ41" s="115">
        <v>3</v>
      </c>
      <c r="AK41" s="115">
        <v>2</v>
      </c>
    </row>
    <row r="42" spans="1:37" s="109" customFormat="1">
      <c r="A42" s="109">
        <v>41</v>
      </c>
      <c r="B42" s="109">
        <v>2</v>
      </c>
      <c r="C42" s="109" t="s">
        <v>43</v>
      </c>
      <c r="D42" s="109" t="s">
        <v>97</v>
      </c>
      <c r="E42" s="109">
        <v>0</v>
      </c>
      <c r="F42" s="109">
        <v>0</v>
      </c>
      <c r="G42" s="109">
        <v>0</v>
      </c>
      <c r="H42" s="109">
        <v>1</v>
      </c>
      <c r="I42" s="109">
        <v>0</v>
      </c>
      <c r="J42" s="109">
        <v>0</v>
      </c>
      <c r="K42" s="109">
        <v>0</v>
      </c>
      <c r="L42" s="109">
        <v>0</v>
      </c>
      <c r="M42" s="110">
        <v>5</v>
      </c>
      <c r="N42" s="110">
        <v>5</v>
      </c>
      <c r="O42" s="110">
        <v>5</v>
      </c>
      <c r="P42" s="111">
        <v>5</v>
      </c>
      <c r="Q42" s="111">
        <v>5</v>
      </c>
      <c r="R42" s="112">
        <v>5</v>
      </c>
      <c r="S42" s="112">
        <v>4</v>
      </c>
      <c r="T42" s="112">
        <v>5</v>
      </c>
      <c r="U42" s="112">
        <v>5</v>
      </c>
      <c r="V42" s="112">
        <v>5</v>
      </c>
      <c r="W42" s="113"/>
      <c r="X42" s="113">
        <v>2</v>
      </c>
      <c r="Y42" s="113">
        <v>2</v>
      </c>
      <c r="Z42" s="113">
        <v>2</v>
      </c>
      <c r="AA42" s="113">
        <v>2</v>
      </c>
      <c r="AB42" s="113"/>
      <c r="AC42" s="130">
        <v>3</v>
      </c>
      <c r="AD42" s="130">
        <v>3</v>
      </c>
      <c r="AE42" s="130">
        <v>3</v>
      </c>
      <c r="AF42" s="130">
        <v>3</v>
      </c>
      <c r="AG42" s="114">
        <v>5</v>
      </c>
      <c r="AH42" s="114">
        <v>4</v>
      </c>
      <c r="AI42" s="115">
        <v>4</v>
      </c>
      <c r="AJ42" s="115">
        <v>4</v>
      </c>
      <c r="AK42" s="115">
        <v>4</v>
      </c>
    </row>
    <row r="43" spans="1:37" s="109" customFormat="1">
      <c r="A43" s="109">
        <v>42</v>
      </c>
      <c r="B43" s="109">
        <v>2</v>
      </c>
      <c r="C43" s="109" t="s">
        <v>43</v>
      </c>
      <c r="D43" s="109" t="s">
        <v>98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1</v>
      </c>
      <c r="L43" s="109">
        <v>0</v>
      </c>
      <c r="M43" s="110">
        <v>5</v>
      </c>
      <c r="N43" s="110">
        <v>5</v>
      </c>
      <c r="O43" s="110">
        <v>5</v>
      </c>
      <c r="P43" s="111">
        <v>5</v>
      </c>
      <c r="Q43" s="111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3"/>
      <c r="X43" s="113">
        <v>2</v>
      </c>
      <c r="Y43" s="113">
        <v>3</v>
      </c>
      <c r="Z43" s="113">
        <v>3</v>
      </c>
      <c r="AA43" s="113">
        <v>3</v>
      </c>
      <c r="AB43" s="113"/>
      <c r="AC43" s="130">
        <v>3</v>
      </c>
      <c r="AD43" s="130">
        <v>5</v>
      </c>
      <c r="AE43" s="130">
        <v>4</v>
      </c>
      <c r="AF43" s="130">
        <v>4</v>
      </c>
      <c r="AG43" s="114">
        <v>5</v>
      </c>
      <c r="AH43" s="114">
        <v>5</v>
      </c>
      <c r="AI43" s="115">
        <v>5</v>
      </c>
      <c r="AJ43" s="115">
        <v>5</v>
      </c>
      <c r="AK43" s="115">
        <v>5</v>
      </c>
    </row>
    <row r="44" spans="1:37" s="109" customFormat="1">
      <c r="A44" s="109">
        <v>43</v>
      </c>
      <c r="B44" s="109">
        <v>1</v>
      </c>
      <c r="C44" s="109" t="s">
        <v>6</v>
      </c>
      <c r="D44" s="109" t="s">
        <v>98</v>
      </c>
      <c r="E44" s="109">
        <v>0</v>
      </c>
      <c r="F44" s="109">
        <v>1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10">
        <v>4</v>
      </c>
      <c r="N44" s="110">
        <v>4</v>
      </c>
      <c r="O44" s="110">
        <v>4</v>
      </c>
      <c r="P44" s="111">
        <v>5</v>
      </c>
      <c r="Q44" s="111">
        <v>4</v>
      </c>
      <c r="R44" s="112">
        <v>5</v>
      </c>
      <c r="S44" s="112">
        <v>2</v>
      </c>
      <c r="T44" s="112">
        <v>4</v>
      </c>
      <c r="U44" s="112">
        <v>3</v>
      </c>
      <c r="V44" s="112">
        <v>5</v>
      </c>
      <c r="W44" s="113"/>
      <c r="X44" s="113">
        <v>5</v>
      </c>
      <c r="Y44" s="113">
        <v>5</v>
      </c>
      <c r="Z44" s="113">
        <v>5</v>
      </c>
      <c r="AA44" s="113">
        <v>5</v>
      </c>
      <c r="AB44" s="113"/>
      <c r="AC44" s="130">
        <v>4</v>
      </c>
      <c r="AD44" s="130">
        <v>4</v>
      </c>
      <c r="AE44" s="130">
        <v>3</v>
      </c>
      <c r="AF44" s="130">
        <v>5</v>
      </c>
      <c r="AG44" s="114">
        <v>4</v>
      </c>
      <c r="AH44" s="114">
        <v>5</v>
      </c>
      <c r="AI44" s="115">
        <v>4</v>
      </c>
      <c r="AJ44" s="115">
        <v>4</v>
      </c>
      <c r="AK44" s="115">
        <v>4</v>
      </c>
    </row>
    <row r="45" spans="1:37" s="109" customFormat="1">
      <c r="A45" s="109">
        <v>44</v>
      </c>
      <c r="B45" s="109">
        <v>1</v>
      </c>
      <c r="C45" s="109" t="s">
        <v>6</v>
      </c>
      <c r="D45" s="109" t="s">
        <v>98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1</v>
      </c>
      <c r="L45" s="109">
        <v>0</v>
      </c>
      <c r="M45" s="110">
        <v>4</v>
      </c>
      <c r="N45" s="110">
        <v>2</v>
      </c>
      <c r="O45" s="110">
        <v>4</v>
      </c>
      <c r="P45" s="111">
        <v>5</v>
      </c>
      <c r="Q45" s="111">
        <v>4</v>
      </c>
      <c r="R45" s="112">
        <v>4</v>
      </c>
      <c r="S45" s="112">
        <v>3</v>
      </c>
      <c r="T45" s="112">
        <v>3</v>
      </c>
      <c r="U45" s="112">
        <v>4</v>
      </c>
      <c r="V45" s="112">
        <v>5</v>
      </c>
      <c r="W45" s="113"/>
      <c r="X45" s="113">
        <v>3</v>
      </c>
      <c r="Y45" s="113">
        <v>2</v>
      </c>
      <c r="Z45" s="113">
        <v>2</v>
      </c>
      <c r="AA45" s="113">
        <v>3</v>
      </c>
      <c r="AB45" s="113"/>
      <c r="AC45" s="130">
        <v>3</v>
      </c>
      <c r="AD45" s="130">
        <v>3</v>
      </c>
      <c r="AE45" s="130">
        <v>3</v>
      </c>
      <c r="AF45" s="130">
        <v>3</v>
      </c>
      <c r="AG45" s="114">
        <v>4</v>
      </c>
      <c r="AH45" s="114">
        <v>4</v>
      </c>
      <c r="AI45" s="115">
        <v>3</v>
      </c>
      <c r="AJ45" s="115">
        <v>4</v>
      </c>
      <c r="AK45" s="115">
        <v>4</v>
      </c>
    </row>
    <row r="46" spans="1:37" s="109" customFormat="1">
      <c r="A46" s="109">
        <v>45</v>
      </c>
      <c r="B46" s="109">
        <v>1</v>
      </c>
      <c r="C46" s="109" t="s">
        <v>6</v>
      </c>
      <c r="D46" s="109" t="s">
        <v>91</v>
      </c>
      <c r="E46" s="109">
        <v>0</v>
      </c>
      <c r="F46" s="109">
        <v>0</v>
      </c>
      <c r="G46" s="109">
        <v>1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10">
        <v>4</v>
      </c>
      <c r="N46" s="110">
        <v>4</v>
      </c>
      <c r="O46" s="110">
        <v>4</v>
      </c>
      <c r="P46" s="111">
        <v>4</v>
      </c>
      <c r="Q46" s="111">
        <v>4</v>
      </c>
      <c r="R46" s="112">
        <v>5</v>
      </c>
      <c r="S46" s="112">
        <v>5</v>
      </c>
      <c r="T46" s="112">
        <v>4</v>
      </c>
      <c r="U46" s="112">
        <v>4</v>
      </c>
      <c r="V46" s="112">
        <v>4</v>
      </c>
      <c r="W46" s="113"/>
      <c r="X46" s="113">
        <v>2</v>
      </c>
      <c r="Y46" s="113">
        <v>2</v>
      </c>
      <c r="Z46" s="113">
        <v>2</v>
      </c>
      <c r="AA46" s="113">
        <v>2</v>
      </c>
      <c r="AB46" s="113"/>
      <c r="AC46" s="130">
        <v>3</v>
      </c>
      <c r="AD46" s="130">
        <v>3</v>
      </c>
      <c r="AE46" s="130">
        <v>3</v>
      </c>
      <c r="AF46" s="130">
        <v>4</v>
      </c>
      <c r="AG46" s="114">
        <v>4</v>
      </c>
      <c r="AH46" s="114">
        <v>4</v>
      </c>
      <c r="AI46" s="115">
        <v>3</v>
      </c>
      <c r="AJ46" s="115">
        <v>4</v>
      </c>
      <c r="AK46" s="115">
        <v>4</v>
      </c>
    </row>
    <row r="47" spans="1:37" s="109" customFormat="1">
      <c r="A47" s="109">
        <v>46</v>
      </c>
      <c r="B47" s="109">
        <v>1</v>
      </c>
      <c r="C47" s="109" t="s">
        <v>6</v>
      </c>
      <c r="D47" s="109" t="s">
        <v>100</v>
      </c>
      <c r="E47" s="109">
        <v>0</v>
      </c>
      <c r="F47" s="109">
        <v>0</v>
      </c>
      <c r="G47" s="109">
        <v>1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10">
        <v>3</v>
      </c>
      <c r="N47" s="110">
        <v>4</v>
      </c>
      <c r="O47" s="110">
        <v>3</v>
      </c>
      <c r="P47" s="111">
        <v>4</v>
      </c>
      <c r="Q47" s="111">
        <v>4</v>
      </c>
      <c r="R47" s="112">
        <v>4</v>
      </c>
      <c r="S47" s="112">
        <v>4</v>
      </c>
      <c r="T47" s="112">
        <v>4</v>
      </c>
      <c r="U47" s="112">
        <v>4</v>
      </c>
      <c r="V47" s="112">
        <v>4</v>
      </c>
      <c r="W47" s="113"/>
      <c r="X47" s="113">
        <v>2</v>
      </c>
      <c r="Y47" s="113">
        <v>2</v>
      </c>
      <c r="Z47" s="113">
        <v>2</v>
      </c>
      <c r="AA47" s="113">
        <v>3</v>
      </c>
      <c r="AB47" s="113"/>
      <c r="AC47" s="130">
        <v>3</v>
      </c>
      <c r="AD47" s="130">
        <v>3</v>
      </c>
      <c r="AE47" s="130">
        <v>4</v>
      </c>
      <c r="AF47" s="130">
        <v>4</v>
      </c>
      <c r="AG47" s="114">
        <v>4</v>
      </c>
      <c r="AH47" s="114">
        <v>4</v>
      </c>
      <c r="AI47" s="115">
        <v>4</v>
      </c>
      <c r="AJ47" s="115">
        <v>4</v>
      </c>
      <c r="AK47" s="115">
        <v>4</v>
      </c>
    </row>
    <row r="48" spans="1:37" s="109" customFormat="1">
      <c r="A48" s="109">
        <v>47</v>
      </c>
      <c r="B48" s="109">
        <v>1</v>
      </c>
      <c r="C48" s="109" t="s">
        <v>6</v>
      </c>
      <c r="D48" s="109" t="s">
        <v>101</v>
      </c>
      <c r="E48" s="109">
        <v>1</v>
      </c>
      <c r="F48" s="109">
        <v>0</v>
      </c>
      <c r="G48" s="109">
        <v>0</v>
      </c>
      <c r="H48" s="109">
        <v>1</v>
      </c>
      <c r="I48" s="109">
        <v>0</v>
      </c>
      <c r="J48" s="109">
        <v>0</v>
      </c>
      <c r="K48" s="109">
        <v>0</v>
      </c>
      <c r="L48" s="109">
        <v>0</v>
      </c>
      <c r="M48" s="110">
        <v>5</v>
      </c>
      <c r="N48" s="110">
        <v>5</v>
      </c>
      <c r="O48" s="110">
        <v>4</v>
      </c>
      <c r="P48" s="111">
        <v>5</v>
      </c>
      <c r="Q48" s="111">
        <v>5</v>
      </c>
      <c r="R48" s="112">
        <v>5</v>
      </c>
      <c r="S48" s="112">
        <v>3</v>
      </c>
      <c r="T48" s="112">
        <v>5</v>
      </c>
      <c r="U48" s="112">
        <v>5</v>
      </c>
      <c r="V48" s="112">
        <v>5</v>
      </c>
      <c r="W48" s="113"/>
      <c r="X48" s="113">
        <v>2</v>
      </c>
      <c r="Y48" s="113">
        <v>2</v>
      </c>
      <c r="Z48" s="113">
        <v>2</v>
      </c>
      <c r="AA48" s="113">
        <v>2</v>
      </c>
      <c r="AB48" s="113"/>
      <c r="AC48" s="130">
        <v>4</v>
      </c>
      <c r="AD48" s="130">
        <v>4</v>
      </c>
      <c r="AE48" s="130">
        <v>4</v>
      </c>
      <c r="AF48" s="130">
        <v>4</v>
      </c>
      <c r="AG48" s="114">
        <v>5</v>
      </c>
      <c r="AH48" s="114">
        <v>4</v>
      </c>
      <c r="AI48" s="115">
        <v>4</v>
      </c>
      <c r="AJ48" s="115">
        <v>4</v>
      </c>
      <c r="AK48" s="115">
        <v>5</v>
      </c>
    </row>
    <row r="49" spans="1:39" s="109" customFormat="1" ht="21" customHeight="1">
      <c r="A49" s="109">
        <v>48</v>
      </c>
      <c r="B49" s="109">
        <v>1</v>
      </c>
      <c r="C49" s="109" t="s">
        <v>6</v>
      </c>
      <c r="D49" s="109" t="s">
        <v>142</v>
      </c>
      <c r="E49" s="109">
        <v>0</v>
      </c>
      <c r="F49" s="109">
        <v>0</v>
      </c>
      <c r="G49" s="109">
        <v>1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10">
        <v>5</v>
      </c>
      <c r="N49" s="110">
        <v>5</v>
      </c>
      <c r="O49" s="110">
        <v>5</v>
      </c>
      <c r="P49" s="111">
        <v>5</v>
      </c>
      <c r="Q49" s="111">
        <v>5</v>
      </c>
      <c r="R49" s="112">
        <v>5</v>
      </c>
      <c r="S49" s="112">
        <v>4</v>
      </c>
      <c r="T49" s="112">
        <v>5</v>
      </c>
      <c r="U49" s="112">
        <v>5</v>
      </c>
      <c r="V49" s="112">
        <v>5</v>
      </c>
      <c r="W49" s="113"/>
      <c r="X49" s="113">
        <v>1</v>
      </c>
      <c r="Y49" s="113">
        <v>1</v>
      </c>
      <c r="Z49" s="113">
        <v>1</v>
      </c>
      <c r="AA49" s="113">
        <v>1</v>
      </c>
      <c r="AB49" s="113"/>
      <c r="AC49" s="130">
        <v>3</v>
      </c>
      <c r="AD49" s="130">
        <v>4</v>
      </c>
      <c r="AE49" s="130">
        <v>3</v>
      </c>
      <c r="AF49" s="130">
        <v>3</v>
      </c>
      <c r="AG49" s="114">
        <v>4</v>
      </c>
      <c r="AH49" s="114">
        <v>4</v>
      </c>
      <c r="AI49" s="115">
        <v>4</v>
      </c>
      <c r="AJ49" s="115">
        <v>4</v>
      </c>
      <c r="AK49" s="115">
        <v>4</v>
      </c>
    </row>
    <row r="50" spans="1:39" s="109" customFormat="1">
      <c r="A50" s="109">
        <v>49</v>
      </c>
      <c r="B50" s="109">
        <v>1</v>
      </c>
      <c r="C50" s="109" t="s">
        <v>6</v>
      </c>
      <c r="D50" s="109" t="s">
        <v>91</v>
      </c>
      <c r="E50" s="109">
        <v>0</v>
      </c>
      <c r="F50" s="109">
        <v>0</v>
      </c>
      <c r="G50" s="109">
        <v>1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10">
        <v>4</v>
      </c>
      <c r="N50" s="110">
        <v>3</v>
      </c>
      <c r="O50" s="110">
        <v>4</v>
      </c>
      <c r="P50" s="111">
        <v>5</v>
      </c>
      <c r="Q50" s="111">
        <v>4</v>
      </c>
      <c r="R50" s="112">
        <v>5</v>
      </c>
      <c r="S50" s="112">
        <v>5</v>
      </c>
      <c r="T50" s="112">
        <v>5</v>
      </c>
      <c r="U50" s="112">
        <v>5</v>
      </c>
      <c r="V50" s="112">
        <v>5</v>
      </c>
      <c r="W50" s="113"/>
      <c r="X50" s="113">
        <v>1</v>
      </c>
      <c r="Y50" s="113">
        <v>1</v>
      </c>
      <c r="Z50" s="113">
        <v>1</v>
      </c>
      <c r="AA50" s="113">
        <v>1</v>
      </c>
      <c r="AB50" s="113"/>
      <c r="AC50" s="130">
        <v>2</v>
      </c>
      <c r="AD50" s="130">
        <v>2</v>
      </c>
      <c r="AE50" s="130">
        <v>2</v>
      </c>
      <c r="AF50" s="130">
        <v>2</v>
      </c>
      <c r="AG50" s="114">
        <v>4</v>
      </c>
      <c r="AH50" s="114">
        <v>3</v>
      </c>
      <c r="AI50" s="115">
        <v>4</v>
      </c>
      <c r="AJ50" s="115">
        <v>4</v>
      </c>
      <c r="AK50" s="115">
        <v>4</v>
      </c>
    </row>
    <row r="51" spans="1:39" s="109" customFormat="1" ht="18.75" customHeight="1">
      <c r="A51" s="109">
        <v>50</v>
      </c>
      <c r="B51" s="109">
        <v>1</v>
      </c>
      <c r="C51" s="109" t="s">
        <v>6</v>
      </c>
      <c r="D51" s="109" t="s">
        <v>142</v>
      </c>
      <c r="E51" s="109">
        <v>0</v>
      </c>
      <c r="F51" s="109">
        <v>0</v>
      </c>
      <c r="G51" s="109">
        <v>1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10">
        <v>5</v>
      </c>
      <c r="N51" s="110">
        <v>4</v>
      </c>
      <c r="O51" s="110">
        <v>3</v>
      </c>
      <c r="P51" s="111">
        <v>4</v>
      </c>
      <c r="Q51" s="111">
        <v>4</v>
      </c>
      <c r="R51" s="112">
        <v>4</v>
      </c>
      <c r="S51" s="112">
        <v>5</v>
      </c>
      <c r="T51" s="112">
        <v>4</v>
      </c>
      <c r="U51" s="112">
        <v>4</v>
      </c>
      <c r="V51" s="112">
        <v>4</v>
      </c>
      <c r="W51" s="113"/>
      <c r="X51" s="113">
        <v>2</v>
      </c>
      <c r="Y51" s="113">
        <v>2</v>
      </c>
      <c r="Z51" s="113">
        <v>3</v>
      </c>
      <c r="AA51" s="113">
        <v>3</v>
      </c>
      <c r="AB51" s="113"/>
      <c r="AC51" s="130">
        <v>3</v>
      </c>
      <c r="AD51" s="130">
        <v>3</v>
      </c>
      <c r="AE51" s="130">
        <v>4</v>
      </c>
      <c r="AF51" s="130">
        <v>4</v>
      </c>
      <c r="AG51" s="114">
        <v>5</v>
      </c>
      <c r="AH51" s="114">
        <v>5</v>
      </c>
      <c r="AI51" s="115">
        <v>4</v>
      </c>
      <c r="AJ51" s="115">
        <v>4</v>
      </c>
      <c r="AK51" s="115">
        <v>4</v>
      </c>
    </row>
    <row r="52" spans="1:39" s="109" customFormat="1" ht="18.75" customHeight="1">
      <c r="A52" s="109">
        <v>51</v>
      </c>
      <c r="B52" s="109">
        <v>2</v>
      </c>
      <c r="C52" s="109" t="s">
        <v>43</v>
      </c>
      <c r="D52" s="109" t="s">
        <v>94</v>
      </c>
      <c r="E52" s="109">
        <v>1</v>
      </c>
      <c r="F52" s="109">
        <v>0</v>
      </c>
      <c r="G52" s="109">
        <v>1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10">
        <v>5</v>
      </c>
      <c r="N52" s="110">
        <v>5</v>
      </c>
      <c r="O52" s="110">
        <v>4</v>
      </c>
      <c r="P52" s="111">
        <v>5</v>
      </c>
      <c r="Q52" s="111">
        <v>5</v>
      </c>
      <c r="R52" s="112">
        <v>5</v>
      </c>
      <c r="S52" s="112">
        <v>4</v>
      </c>
      <c r="T52" s="112">
        <v>4</v>
      </c>
      <c r="U52" s="112">
        <v>5</v>
      </c>
      <c r="V52" s="112">
        <v>5</v>
      </c>
      <c r="W52" s="113"/>
      <c r="X52" s="113">
        <v>5</v>
      </c>
      <c r="Y52" s="113">
        <v>5</v>
      </c>
      <c r="Z52" s="113">
        <v>4</v>
      </c>
      <c r="AA52" s="113">
        <v>4</v>
      </c>
      <c r="AB52" s="113"/>
      <c r="AC52" s="130">
        <v>5</v>
      </c>
      <c r="AD52" s="130">
        <v>5</v>
      </c>
      <c r="AE52" s="130">
        <v>5</v>
      </c>
      <c r="AF52" s="130">
        <v>5</v>
      </c>
      <c r="AG52" s="114">
        <v>4</v>
      </c>
      <c r="AH52" s="114">
        <v>5</v>
      </c>
      <c r="AI52" s="115">
        <v>4</v>
      </c>
      <c r="AJ52" s="115">
        <v>4</v>
      </c>
      <c r="AK52" s="115">
        <v>4</v>
      </c>
    </row>
    <row r="53" spans="1:39" s="109" customFormat="1" ht="18.75" customHeight="1">
      <c r="A53" s="109">
        <v>52</v>
      </c>
      <c r="B53" s="109">
        <v>2</v>
      </c>
      <c r="C53" s="109" t="s">
        <v>43</v>
      </c>
      <c r="D53" s="109" t="s">
        <v>94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1</v>
      </c>
      <c r="M53" s="110">
        <v>5</v>
      </c>
      <c r="N53" s="110">
        <v>5</v>
      </c>
      <c r="O53" s="110">
        <v>5</v>
      </c>
      <c r="P53" s="111">
        <v>5</v>
      </c>
      <c r="Q53" s="111">
        <v>5</v>
      </c>
      <c r="R53" s="112">
        <v>5</v>
      </c>
      <c r="S53" s="112">
        <v>5</v>
      </c>
      <c r="T53" s="112">
        <v>5</v>
      </c>
      <c r="U53" s="112">
        <v>5</v>
      </c>
      <c r="V53" s="112">
        <v>5</v>
      </c>
      <c r="W53" s="113"/>
      <c r="X53" s="113">
        <v>2</v>
      </c>
      <c r="Y53" s="113">
        <v>2</v>
      </c>
      <c r="Z53" s="113">
        <v>2</v>
      </c>
      <c r="AA53" s="113">
        <v>2</v>
      </c>
      <c r="AB53" s="113"/>
      <c r="AC53" s="130">
        <v>4</v>
      </c>
      <c r="AD53" s="130">
        <v>4</v>
      </c>
      <c r="AE53" s="130">
        <v>4</v>
      </c>
      <c r="AF53" s="130">
        <v>4</v>
      </c>
      <c r="AG53" s="114">
        <v>4</v>
      </c>
      <c r="AH53" s="114">
        <v>4</v>
      </c>
      <c r="AI53" s="115">
        <v>4</v>
      </c>
      <c r="AJ53" s="115">
        <v>4</v>
      </c>
      <c r="AK53" s="115">
        <v>4</v>
      </c>
    </row>
    <row r="54" spans="1:39" s="109" customFormat="1" ht="18.75" customHeight="1">
      <c r="A54" s="109">
        <v>53</v>
      </c>
      <c r="B54" s="109">
        <v>1</v>
      </c>
      <c r="C54" s="109" t="s">
        <v>6</v>
      </c>
      <c r="D54" s="109" t="s">
        <v>104</v>
      </c>
      <c r="E54" s="109">
        <v>1</v>
      </c>
      <c r="F54" s="109">
        <v>0</v>
      </c>
      <c r="G54" s="109">
        <v>1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10">
        <v>4</v>
      </c>
      <c r="N54" s="110">
        <v>4</v>
      </c>
      <c r="O54" s="110">
        <v>4</v>
      </c>
      <c r="P54" s="111">
        <v>5</v>
      </c>
      <c r="Q54" s="111">
        <v>5</v>
      </c>
      <c r="R54" s="112">
        <v>4</v>
      </c>
      <c r="S54" s="112">
        <v>4</v>
      </c>
      <c r="T54" s="112">
        <v>4</v>
      </c>
      <c r="U54" s="112">
        <v>4</v>
      </c>
      <c r="V54" s="112">
        <v>4</v>
      </c>
      <c r="W54" s="113"/>
      <c r="X54" s="113">
        <v>3</v>
      </c>
      <c r="Y54" s="113">
        <v>3</v>
      </c>
      <c r="Z54" s="113">
        <v>3</v>
      </c>
      <c r="AA54" s="113">
        <v>3</v>
      </c>
      <c r="AB54" s="113"/>
      <c r="AC54" s="130">
        <v>4</v>
      </c>
      <c r="AD54" s="130">
        <v>4</v>
      </c>
      <c r="AE54" s="130">
        <v>4</v>
      </c>
      <c r="AF54" s="130">
        <v>4</v>
      </c>
      <c r="AG54" s="114">
        <v>5</v>
      </c>
      <c r="AH54" s="114">
        <v>5</v>
      </c>
      <c r="AI54" s="115">
        <v>5</v>
      </c>
      <c r="AJ54" s="115">
        <v>5</v>
      </c>
      <c r="AK54" s="115">
        <v>5</v>
      </c>
    </row>
    <row r="55" spans="1:39" s="109" customFormat="1" ht="18.75" customHeight="1">
      <c r="A55" s="109">
        <v>54</v>
      </c>
      <c r="B55" s="109">
        <v>1</v>
      </c>
      <c r="C55" s="109" t="s">
        <v>6</v>
      </c>
      <c r="D55" s="109" t="s">
        <v>142</v>
      </c>
      <c r="E55" s="109">
        <v>0</v>
      </c>
      <c r="F55" s="109">
        <v>0</v>
      </c>
      <c r="G55" s="109">
        <v>1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10">
        <v>4</v>
      </c>
      <c r="N55" s="110">
        <v>4</v>
      </c>
      <c r="O55" s="110">
        <v>4</v>
      </c>
      <c r="P55" s="111">
        <v>5</v>
      </c>
      <c r="Q55" s="111">
        <v>5</v>
      </c>
      <c r="R55" s="112">
        <v>4</v>
      </c>
      <c r="S55" s="112">
        <v>4</v>
      </c>
      <c r="T55" s="112">
        <v>4</v>
      </c>
      <c r="U55" s="112">
        <v>5</v>
      </c>
      <c r="V55" s="112">
        <v>5</v>
      </c>
      <c r="W55" s="113"/>
      <c r="X55" s="113">
        <v>4</v>
      </c>
      <c r="Y55" s="113">
        <v>4</v>
      </c>
      <c r="Z55" s="113">
        <v>4</v>
      </c>
      <c r="AA55" s="113">
        <v>4</v>
      </c>
      <c r="AB55" s="113"/>
      <c r="AC55" s="130">
        <v>4</v>
      </c>
      <c r="AD55" s="130">
        <v>4</v>
      </c>
      <c r="AE55" s="130">
        <v>4</v>
      </c>
      <c r="AF55" s="130">
        <v>4</v>
      </c>
      <c r="AG55" s="114">
        <v>5</v>
      </c>
      <c r="AH55" s="114">
        <v>4</v>
      </c>
      <c r="AI55" s="115">
        <v>5</v>
      </c>
      <c r="AJ55" s="115">
        <v>5</v>
      </c>
      <c r="AK55" s="115">
        <v>5</v>
      </c>
    </row>
    <row r="56" spans="1:39" ht="21">
      <c r="E56" s="116">
        <f t="shared" ref="E56:L56" si="0">COUNTIF(E2:E55,1)</f>
        <v>28</v>
      </c>
      <c r="F56" s="116">
        <f t="shared" si="0"/>
        <v>6</v>
      </c>
      <c r="G56" s="116">
        <f t="shared" si="0"/>
        <v>13</v>
      </c>
      <c r="H56" s="116">
        <f t="shared" si="0"/>
        <v>8</v>
      </c>
      <c r="I56" s="116">
        <f t="shared" si="0"/>
        <v>6</v>
      </c>
      <c r="J56" s="116">
        <f t="shared" si="0"/>
        <v>2</v>
      </c>
      <c r="K56" s="116">
        <f t="shared" si="0"/>
        <v>6</v>
      </c>
      <c r="L56" s="116">
        <f t="shared" si="0"/>
        <v>1</v>
      </c>
      <c r="M56" s="117">
        <f t="shared" ref="M56:Z56" si="1">AVERAGE(M2:M55)</f>
        <v>4.5</v>
      </c>
      <c r="N56" s="117">
        <f t="shared" si="1"/>
        <v>4.2592592592592595</v>
      </c>
      <c r="O56" s="117">
        <f t="shared" si="1"/>
        <v>4.0370370370370372</v>
      </c>
      <c r="P56" s="117">
        <f t="shared" si="1"/>
        <v>4.6111111111111107</v>
      </c>
      <c r="Q56" s="117">
        <f t="shared" si="1"/>
        <v>4.5370370370370372</v>
      </c>
      <c r="R56" s="117">
        <f t="shared" si="1"/>
        <v>4.6296296296296298</v>
      </c>
      <c r="S56" s="117">
        <f t="shared" si="1"/>
        <v>4.2037037037037033</v>
      </c>
      <c r="T56" s="117">
        <f t="shared" si="1"/>
        <v>4.3518518518518521</v>
      </c>
      <c r="U56" s="117">
        <f t="shared" si="1"/>
        <v>4.3888888888888893</v>
      </c>
      <c r="V56" s="117">
        <f t="shared" si="1"/>
        <v>4.5555555555555554</v>
      </c>
      <c r="W56" s="117">
        <f t="shared" si="1"/>
        <v>1</v>
      </c>
      <c r="X56" s="117">
        <f t="shared" si="1"/>
        <v>2.6851851851851851</v>
      </c>
      <c r="Y56" s="117">
        <f t="shared" si="1"/>
        <v>2.5370370370370372</v>
      </c>
      <c r="Z56" s="117">
        <f t="shared" si="1"/>
        <v>2.6111111111111112</v>
      </c>
      <c r="AA56" s="117">
        <f>AVERAGE(AA2:AA55)</f>
        <v>2.7962962962962963</v>
      </c>
      <c r="AB56" s="117"/>
      <c r="AC56" s="117">
        <f t="shared" ref="AC56:AK56" si="2">AVERAGE(AC2:AC55)</f>
        <v>3.425925925925926</v>
      </c>
      <c r="AD56" s="117">
        <f t="shared" si="2"/>
        <v>3.5185185185185186</v>
      </c>
      <c r="AE56" s="117">
        <f t="shared" si="2"/>
        <v>3.4814814814814814</v>
      </c>
      <c r="AF56" s="117">
        <f t="shared" si="2"/>
        <v>3.6481481481481484</v>
      </c>
      <c r="AG56" s="117">
        <f t="shared" si="2"/>
        <v>4.2777777777777777</v>
      </c>
      <c r="AH56" s="117">
        <f t="shared" si="2"/>
        <v>4.0185185185185182</v>
      </c>
      <c r="AI56" s="117">
        <f t="shared" si="2"/>
        <v>3.925925925925926</v>
      </c>
      <c r="AJ56" s="117">
        <f t="shared" si="2"/>
        <v>4</v>
      </c>
      <c r="AK56" s="117">
        <f t="shared" si="2"/>
        <v>4.1111111111111107</v>
      </c>
      <c r="AL56" s="13">
        <f>STDEVA(M2:AK55)</f>
        <v>1.0018747737302773</v>
      </c>
      <c r="AM56" s="52"/>
    </row>
    <row r="57" spans="1:39">
      <c r="E57" s="117">
        <f t="shared" ref="E57:L57" si="3">STDEV(E2:E55)</f>
        <v>0.50434866424160585</v>
      </c>
      <c r="F57" s="117">
        <f t="shared" si="3"/>
        <v>0.31722063428725761</v>
      </c>
      <c r="G57" s="117">
        <f t="shared" si="3"/>
        <v>0.43154768359305939</v>
      </c>
      <c r="H57" s="117">
        <f t="shared" si="3"/>
        <v>0.35858250319874718</v>
      </c>
      <c r="I57" s="117">
        <f t="shared" si="3"/>
        <v>0.31722063428725761</v>
      </c>
      <c r="J57" s="117">
        <f t="shared" si="3"/>
        <v>0.19062587709298626</v>
      </c>
      <c r="K57" s="117">
        <f t="shared" si="3"/>
        <v>0.31722063428725761</v>
      </c>
      <c r="L57" s="117">
        <f t="shared" si="3"/>
        <v>0.13608276348795434</v>
      </c>
      <c r="M57" s="117">
        <f t="shared" ref="M57:Z57" si="4">STDEVA(M2:M55)</f>
        <v>0.57462046539022871</v>
      </c>
      <c r="N57" s="117">
        <f t="shared" si="4"/>
        <v>0.75698471321732985</v>
      </c>
      <c r="O57" s="117">
        <f t="shared" si="4"/>
        <v>0.75142538672174508</v>
      </c>
      <c r="P57" s="117">
        <f t="shared" si="4"/>
        <v>0.49207556815988412</v>
      </c>
      <c r="Q57" s="117">
        <f t="shared" si="4"/>
        <v>0.53949532541954859</v>
      </c>
      <c r="R57" s="117">
        <f t="shared" si="4"/>
        <v>0.52472081692009753</v>
      </c>
      <c r="S57" s="117">
        <f t="shared" si="4"/>
        <v>0.83280905940076422</v>
      </c>
      <c r="T57" s="117">
        <f t="shared" si="4"/>
        <v>0.73091845575191872</v>
      </c>
      <c r="U57" s="117">
        <f t="shared" si="4"/>
        <v>0.68450964866793185</v>
      </c>
      <c r="V57" s="117">
        <f t="shared" si="4"/>
        <v>0.50156986257551772</v>
      </c>
      <c r="W57" s="117" t="e">
        <f t="shared" si="4"/>
        <v>#DIV/0!</v>
      </c>
      <c r="X57" s="117">
        <f t="shared" si="4"/>
        <v>1.095859687927901</v>
      </c>
      <c r="Y57" s="117">
        <f t="shared" si="4"/>
        <v>1.0226300344120649</v>
      </c>
      <c r="Z57" s="117">
        <f t="shared" si="4"/>
        <v>0.97934646415624826</v>
      </c>
      <c r="AA57" s="117">
        <f>STDEVA(AA2:AA55)</f>
        <v>1.0881805765385792</v>
      </c>
      <c r="AB57" s="117"/>
      <c r="AC57" s="117">
        <f>STDEVA(AC2:AC55)</f>
        <v>0.81499743839976757</v>
      </c>
      <c r="AD57" s="117">
        <f>STDEVA(AD2:AD55)</f>
        <v>0.81820652328427113</v>
      </c>
      <c r="AE57" s="117">
        <f>STDEVA(AE2:AE55)</f>
        <v>0.84095051210017002</v>
      </c>
      <c r="AF57" s="117">
        <f>STDEVA(AF2:AG55)</f>
        <v>0.78449848169025627</v>
      </c>
      <c r="AG57" s="117">
        <f>STDEVA(AG2:AG55)</f>
        <v>0.59610897657197404</v>
      </c>
      <c r="AH57" s="117">
        <f>STDEVA(AH2:AH55)</f>
        <v>0.62918757861591401</v>
      </c>
      <c r="AI57" s="117">
        <f>STDEVA(AI2:AI55)</f>
        <v>0.60972780353982847</v>
      </c>
      <c r="AJ57" s="117">
        <f>STDEVA(AJ2:AJ55)</f>
        <v>0.61429511683395122</v>
      </c>
      <c r="AK57" s="117">
        <f>STDEVA(AK2:AK55)</f>
        <v>0.63444126857451588</v>
      </c>
      <c r="AL57" s="13">
        <f>AVERAGE(M2:AK55)</f>
        <v>3.8720836685438456</v>
      </c>
      <c r="AM57" s="52"/>
    </row>
    <row r="58" spans="1:39">
      <c r="M58" s="14"/>
      <c r="N58" s="118"/>
      <c r="O58" s="119">
        <f>STDEVA(M2:O55)</f>
        <v>0.72053473825026726</v>
      </c>
      <c r="P58" s="118"/>
      <c r="Q58" s="119">
        <f>STDEVA(P2:Q55)</f>
        <v>0.51525701242610433</v>
      </c>
      <c r="R58" s="118"/>
      <c r="S58" s="118"/>
      <c r="T58" s="118"/>
      <c r="U58" s="118"/>
      <c r="V58" s="119">
        <f>STDEVA(R2:V55)</f>
        <v>0.67899586510317234</v>
      </c>
      <c r="W58" s="118"/>
      <c r="X58" s="118"/>
      <c r="Y58" s="118"/>
      <c r="Z58" s="119"/>
      <c r="AA58" s="119">
        <f>AVERAGE(X2:AA55)</f>
        <v>2.6574074074074074</v>
      </c>
      <c r="AB58" s="119"/>
      <c r="AC58" s="119"/>
      <c r="AD58" s="119"/>
      <c r="AE58" s="119"/>
      <c r="AF58" s="119">
        <f>STDEVA(AC2:AF55)</f>
        <v>0.82384782385145161</v>
      </c>
      <c r="AG58" s="118"/>
      <c r="AH58" s="119">
        <f>STDEVA(AG2:AH55)</f>
        <v>0.62374831394995889</v>
      </c>
      <c r="AI58" s="118"/>
      <c r="AJ58" s="118"/>
      <c r="AK58" s="119">
        <f>STDEVA(AI2:AK55)</f>
        <v>0.62043517407514992</v>
      </c>
    </row>
    <row r="59" spans="1:39">
      <c r="M59" s="7"/>
      <c r="N59" s="1"/>
      <c r="O59" s="120">
        <f>AVERAGE(M2:O55)</f>
        <v>4.2654320987654319</v>
      </c>
      <c r="P59" s="2"/>
      <c r="Q59" s="121">
        <f>AVERAGE(P2:Q55)</f>
        <v>4.5740740740740744</v>
      </c>
      <c r="R59" s="3"/>
      <c r="S59" s="3"/>
      <c r="T59" s="3"/>
      <c r="U59" s="3"/>
      <c r="V59" s="122">
        <f>AVERAGE(R2:V55)</f>
        <v>4.4259259259259256</v>
      </c>
      <c r="W59" s="123"/>
      <c r="X59" s="123"/>
      <c r="Y59" s="123"/>
      <c r="Z59" s="124"/>
      <c r="AA59" s="124">
        <f>STDEVA(X2:AA55)</f>
        <v>1.0446945656854838</v>
      </c>
      <c r="AB59" s="124"/>
      <c r="AC59" s="124"/>
      <c r="AD59" s="124"/>
      <c r="AE59" s="124"/>
      <c r="AF59" s="124">
        <f>AVERAGE(AC2:AF55)</f>
        <v>3.5185185185185186</v>
      </c>
      <c r="AG59" s="4"/>
      <c r="AH59" s="125">
        <f>AVERAGE(AG2:AH55)</f>
        <v>4.1481481481481479</v>
      </c>
      <c r="AI59" s="5"/>
      <c r="AJ59" s="5"/>
      <c r="AK59" s="126">
        <f>AVERAGE(AI2:AK55)</f>
        <v>4.0123456790123457</v>
      </c>
    </row>
    <row r="60" spans="1:39">
      <c r="C60" s="132" t="s">
        <v>62</v>
      </c>
      <c r="D60" s="134">
        <f>COUNTIF(C2:C55,"นิสิตระดับปริญญาโท")</f>
        <v>38</v>
      </c>
      <c r="E60" s="131"/>
      <c r="M60" s="7"/>
      <c r="N60" s="7"/>
      <c r="O60" s="7"/>
      <c r="P60" s="8"/>
      <c r="Q60" s="8"/>
      <c r="R60" s="9"/>
      <c r="S60" s="9"/>
      <c r="T60" s="9"/>
      <c r="U60" s="9"/>
      <c r="V60" s="9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  <c r="AH60" s="11"/>
      <c r="AI60" s="12"/>
      <c r="AJ60" s="12"/>
      <c r="AK60" s="12"/>
    </row>
    <row r="61" spans="1:39">
      <c r="C61" s="132" t="s">
        <v>63</v>
      </c>
      <c r="D61" s="134">
        <f>COUNTIF(C2:C55,"นิสิตระดับปริญญาเอก")</f>
        <v>16</v>
      </c>
      <c r="E61" s="131"/>
      <c r="M61" s="7"/>
      <c r="N61" s="7"/>
      <c r="O61" s="7"/>
      <c r="P61" s="8"/>
      <c r="Q61" s="8"/>
      <c r="R61" s="9"/>
      <c r="S61" s="9"/>
      <c r="T61" s="9"/>
      <c r="U61" s="9"/>
      <c r="V61" s="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  <c r="AH61" s="11"/>
      <c r="AI61" s="12"/>
      <c r="AJ61" s="12"/>
      <c r="AK61" s="12"/>
    </row>
    <row r="62" spans="1:39">
      <c r="C62" s="136" t="s">
        <v>11</v>
      </c>
      <c r="D62" s="133">
        <f>SUM(D60:D61)</f>
        <v>54</v>
      </c>
      <c r="E62" s="131"/>
      <c r="M62" s="7"/>
      <c r="N62" s="7"/>
      <c r="O62" s="7"/>
      <c r="P62" s="8"/>
      <c r="Q62" s="8"/>
      <c r="R62" s="9"/>
      <c r="S62" s="9"/>
      <c r="T62" s="9"/>
      <c r="U62" s="9"/>
      <c r="V62" s="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  <c r="AH62" s="11"/>
      <c r="AI62" s="12"/>
      <c r="AJ62" s="12"/>
      <c r="AK62" s="12"/>
    </row>
    <row r="63" spans="1:39">
      <c r="M63" s="7"/>
      <c r="N63" s="7"/>
      <c r="O63" s="7"/>
      <c r="P63" s="8"/>
      <c r="Q63" s="8"/>
      <c r="R63" s="9"/>
      <c r="S63" s="9"/>
      <c r="T63" s="9"/>
      <c r="U63" s="9"/>
      <c r="V63" s="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  <c r="AH63" s="11"/>
      <c r="AI63" s="12"/>
      <c r="AJ63" s="12"/>
      <c r="AK63" s="12"/>
    </row>
    <row r="64" spans="1:39">
      <c r="C64" s="133" t="s">
        <v>88</v>
      </c>
      <c r="D64" s="133" t="s">
        <v>9</v>
      </c>
      <c r="M64" s="7"/>
      <c r="N64" s="7"/>
      <c r="O64" s="7"/>
      <c r="P64" s="8"/>
      <c r="Q64" s="8"/>
      <c r="R64" s="9"/>
      <c r="S64" s="9"/>
      <c r="T64" s="9"/>
      <c r="U64" s="9"/>
      <c r="V64" s="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  <c r="AH64" s="11"/>
      <c r="AI64" s="12"/>
      <c r="AJ64" s="12"/>
      <c r="AK64" s="12"/>
    </row>
    <row r="65" spans="3:37">
      <c r="C65" s="137" t="s">
        <v>96</v>
      </c>
      <c r="D65" s="134">
        <f>COUNTIF(D2:D55,"เทคโนโลยีและสื่อสารการศึกษา")</f>
        <v>1</v>
      </c>
      <c r="M65" s="7"/>
      <c r="N65" s="7"/>
      <c r="O65" s="7"/>
      <c r="P65" s="8"/>
      <c r="Q65" s="8"/>
      <c r="R65" s="9"/>
      <c r="S65" s="9"/>
      <c r="T65" s="9"/>
      <c r="U65" s="9"/>
      <c r="V65" s="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  <c r="AH65" s="11"/>
      <c r="AI65" s="12"/>
      <c r="AJ65" s="12"/>
      <c r="AK65" s="12"/>
    </row>
    <row r="66" spans="3:37">
      <c r="C66" s="137" t="s">
        <v>84</v>
      </c>
      <c r="D66" s="134">
        <f>COUNTIF(D2:D55,"เทคโนโลยีหัวใจและทรวงอก")</f>
        <v>1</v>
      </c>
      <c r="M66" s="7"/>
      <c r="N66" s="7"/>
      <c r="O66" s="7"/>
      <c r="P66" s="8"/>
      <c r="Q66" s="8"/>
      <c r="R66" s="9"/>
      <c r="S66" s="9"/>
      <c r="T66" s="9"/>
      <c r="U66" s="9"/>
      <c r="V66" s="9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  <c r="AH66" s="11"/>
      <c r="AI66" s="12"/>
      <c r="AJ66" s="12"/>
      <c r="AK66" s="12"/>
    </row>
    <row r="67" spans="3:37">
      <c r="C67" s="137" t="s">
        <v>98</v>
      </c>
      <c r="D67" s="134">
        <f>COUNTIF(D2:D55,"การบริหารการศึกษา")</f>
        <v>7</v>
      </c>
      <c r="M67" s="7"/>
      <c r="N67" s="7"/>
      <c r="O67" s="7"/>
      <c r="P67" s="8"/>
      <c r="Q67" s="8"/>
      <c r="R67" s="9"/>
      <c r="S67" s="9"/>
      <c r="T67" s="9"/>
      <c r="U67" s="9"/>
      <c r="V67" s="9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  <c r="AH67" s="11"/>
      <c r="AI67" s="12"/>
      <c r="AJ67" s="12"/>
      <c r="AK67" s="12"/>
    </row>
    <row r="68" spans="3:37">
      <c r="C68" s="137" t="s">
        <v>80</v>
      </c>
      <c r="D68" s="134">
        <f>COUNTIF(D2:D55,"คณิตศาสตร์")</f>
        <v>2</v>
      </c>
      <c r="M68" s="7"/>
      <c r="N68" s="7"/>
      <c r="O68" s="7"/>
      <c r="P68" s="8"/>
      <c r="Q68" s="8"/>
      <c r="R68" s="9"/>
      <c r="S68" s="9"/>
      <c r="T68" s="9"/>
      <c r="U68" s="9"/>
      <c r="V68" s="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  <c r="AH68" s="11"/>
      <c r="AI68" s="12"/>
      <c r="AJ68" s="12"/>
      <c r="AK68" s="12"/>
    </row>
    <row r="69" spans="3:37">
      <c r="C69" s="137" t="s">
        <v>97</v>
      </c>
      <c r="D69" s="134">
        <f>COUNTIF(D2:D55,"คติชนวิทยา")</f>
        <v>1</v>
      </c>
      <c r="M69" s="7"/>
      <c r="N69" s="7"/>
      <c r="O69" s="7"/>
      <c r="P69" s="8"/>
      <c r="Q69" s="8"/>
      <c r="R69" s="9"/>
      <c r="S69" s="9"/>
      <c r="T69" s="9"/>
      <c r="U69" s="9"/>
      <c r="V69" s="9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  <c r="AH69" s="11"/>
      <c r="AI69" s="12"/>
      <c r="AJ69" s="12"/>
      <c r="AK69" s="12"/>
    </row>
    <row r="70" spans="3:37">
      <c r="C70" s="137" t="s">
        <v>76</v>
      </c>
      <c r="D70" s="134">
        <f>COUNTIF(D2:D55,"จุลชีววิทยา")</f>
        <v>2</v>
      </c>
      <c r="M70" s="7"/>
      <c r="N70" s="7"/>
      <c r="O70" s="7"/>
      <c r="P70" s="8"/>
      <c r="Q70" s="8"/>
      <c r="R70" s="9"/>
      <c r="S70" s="9"/>
      <c r="T70" s="9"/>
      <c r="U70" s="9"/>
      <c r="V70" s="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  <c r="AH70" s="11"/>
      <c r="AI70" s="12"/>
      <c r="AJ70" s="12"/>
      <c r="AK70" s="12"/>
    </row>
    <row r="71" spans="3:37">
      <c r="C71" s="137" t="s">
        <v>83</v>
      </c>
      <c r="D71" s="134">
        <f>COUNTIF(D2:D55,"ชีวเวชศาสตร์")</f>
        <v>1</v>
      </c>
      <c r="M71" s="7"/>
      <c r="N71" s="7"/>
      <c r="O71" s="7"/>
      <c r="P71" s="8"/>
      <c r="Q71" s="8"/>
      <c r="R71" s="9"/>
      <c r="S71" s="9"/>
      <c r="T71" s="9"/>
      <c r="U71" s="9"/>
      <c r="V71" s="9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  <c r="AH71" s="11"/>
      <c r="AI71" s="12"/>
      <c r="AJ71" s="12"/>
      <c r="AK71" s="12"/>
    </row>
    <row r="72" spans="3:37">
      <c r="C72" s="137" t="s">
        <v>100</v>
      </c>
      <c r="D72" s="134">
        <f>COUNTIF(D2:D55,"ทัตแพทยศาสตร์")</f>
        <v>1</v>
      </c>
      <c r="M72" s="7"/>
      <c r="N72" s="7"/>
      <c r="O72" s="7"/>
      <c r="P72" s="8"/>
      <c r="Q72" s="8"/>
      <c r="R72" s="9"/>
      <c r="S72" s="9"/>
      <c r="T72" s="9"/>
      <c r="U72" s="9"/>
      <c r="V72" s="9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  <c r="AH72" s="11"/>
      <c r="AI72" s="12"/>
      <c r="AJ72" s="12"/>
      <c r="AK72" s="12"/>
    </row>
    <row r="73" spans="3:37">
      <c r="C73" s="137" t="s">
        <v>142</v>
      </c>
      <c r="D73" s="134">
        <f>COUNTIF(D2:D55,"บริหารธุรกิจมหาบัณฑิต")</f>
        <v>4</v>
      </c>
      <c r="M73" s="7"/>
      <c r="N73" s="7"/>
      <c r="O73" s="7"/>
      <c r="P73" s="8"/>
      <c r="Q73" s="8"/>
      <c r="R73" s="9"/>
      <c r="S73" s="9"/>
      <c r="T73" s="9"/>
      <c r="U73" s="9"/>
      <c r="V73" s="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  <c r="AH73" s="11"/>
      <c r="AI73" s="12"/>
      <c r="AJ73" s="12"/>
      <c r="AK73" s="12"/>
    </row>
    <row r="74" spans="3:37">
      <c r="C74" s="137" t="s">
        <v>78</v>
      </c>
      <c r="D74" s="134">
        <f>COUNTIF(D2:D55,"ปรสิตวิทยา")</f>
        <v>1</v>
      </c>
      <c r="M74" s="7"/>
      <c r="N74" s="7"/>
      <c r="O74" s="7"/>
      <c r="P74" s="8"/>
      <c r="Q74" s="8"/>
      <c r="R74" s="9"/>
      <c r="S74" s="9"/>
      <c r="T74" s="9"/>
      <c r="U74" s="9"/>
      <c r="V74" s="9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  <c r="AH74" s="11"/>
      <c r="AI74" s="12"/>
      <c r="AJ74" s="12"/>
      <c r="AK74" s="12"/>
    </row>
    <row r="75" spans="3:37">
      <c r="C75" s="137" t="s">
        <v>81</v>
      </c>
      <c r="D75" s="134">
        <f>COUNTIF(D2:D55,"ฟิสิกส์ประยุกต์")</f>
        <v>4</v>
      </c>
      <c r="M75" s="7"/>
      <c r="N75" s="7"/>
      <c r="O75" s="7"/>
      <c r="P75" s="8"/>
      <c r="Q75" s="8"/>
      <c r="R75" s="9"/>
      <c r="S75" s="9"/>
      <c r="T75" s="9"/>
      <c r="U75" s="9"/>
      <c r="V75" s="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  <c r="AH75" s="11"/>
      <c r="AI75" s="12"/>
      <c r="AJ75" s="12"/>
      <c r="AK75" s="12"/>
    </row>
    <row r="76" spans="3:37">
      <c r="C76" s="137" t="s">
        <v>82</v>
      </c>
      <c r="D76" s="134">
        <f>COUNTIF(D2:D55,"ฟิสิกส์การแพทย์")</f>
        <v>1</v>
      </c>
      <c r="M76" s="7"/>
      <c r="N76" s="7"/>
      <c r="O76" s="7"/>
      <c r="P76" s="8"/>
      <c r="Q76" s="8"/>
      <c r="R76" s="9"/>
      <c r="S76" s="9"/>
      <c r="T76" s="9"/>
      <c r="U76" s="9"/>
      <c r="V76" s="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  <c r="AH76" s="11"/>
      <c r="AI76" s="12"/>
      <c r="AJ76" s="12"/>
      <c r="AK76" s="12"/>
    </row>
    <row r="77" spans="3:37">
      <c r="C77" s="137" t="s">
        <v>90</v>
      </c>
      <c r="D77" s="134">
        <f>COUNTIF(D2:D55,"ภาษาไทย")</f>
        <v>1</v>
      </c>
      <c r="M77" s="7"/>
      <c r="N77" s="7"/>
      <c r="O77" s="7"/>
      <c r="P77" s="8"/>
      <c r="Q77" s="8"/>
      <c r="R77" s="9"/>
      <c r="S77" s="9"/>
      <c r="T77" s="9"/>
      <c r="U77" s="9"/>
      <c r="V77" s="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  <c r="AH77" s="11"/>
      <c r="AI77" s="12"/>
      <c r="AJ77" s="12"/>
      <c r="AK77" s="12"/>
    </row>
    <row r="78" spans="3:37">
      <c r="C78" s="137" t="s">
        <v>89</v>
      </c>
      <c r="D78" s="134">
        <f>COUNTIF(D2:D55,"ภูมิสารสนเทศศาสตร์")</f>
        <v>1</v>
      </c>
      <c r="M78" s="7"/>
      <c r="N78" s="7"/>
      <c r="O78" s="7"/>
      <c r="P78" s="8"/>
      <c r="Q78" s="8"/>
      <c r="R78" s="9"/>
      <c r="S78" s="9"/>
      <c r="T78" s="9"/>
      <c r="U78" s="9"/>
      <c r="V78" s="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  <c r="AH78" s="11"/>
      <c r="AI78" s="12"/>
      <c r="AJ78" s="12"/>
      <c r="AK78" s="12"/>
    </row>
    <row r="79" spans="3:37">
      <c r="C79" s="137" t="s">
        <v>92</v>
      </c>
      <c r="D79" s="134">
        <f>COUNTIF(D2:D55,"วิทยาศาสตร์การเกษตร")</f>
        <v>1</v>
      </c>
      <c r="M79" s="7"/>
      <c r="N79" s="7"/>
      <c r="O79" s="7"/>
      <c r="P79" s="8"/>
      <c r="Q79" s="8"/>
      <c r="R79" s="9"/>
      <c r="S79" s="9"/>
      <c r="T79" s="9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  <c r="AH79" s="11"/>
      <c r="AI79" s="12"/>
      <c r="AJ79" s="12"/>
      <c r="AK79" s="12"/>
    </row>
    <row r="80" spans="3:37">
      <c r="C80" s="137" t="s">
        <v>104</v>
      </c>
      <c r="D80" s="134">
        <f>COUNTIF(D2:D55,"วิทยาศาสตร์สุขภาพการศึกษา")</f>
        <v>1</v>
      </c>
      <c r="M80" s="7"/>
      <c r="N80" s="7"/>
      <c r="O80" s="7"/>
      <c r="P80" s="8"/>
      <c r="Q80" s="8"/>
      <c r="R80" s="9"/>
      <c r="S80" s="9"/>
      <c r="T80" s="9"/>
      <c r="U80" s="9"/>
      <c r="V80" s="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  <c r="AH80" s="11"/>
      <c r="AI80" s="12"/>
      <c r="AJ80" s="12"/>
      <c r="AK80" s="12"/>
    </row>
    <row r="81" spans="3:37">
      <c r="C81" s="137" t="s">
        <v>79</v>
      </c>
      <c r="D81" s="134">
        <f>COUNTIF(D2:D55,"วิทยาศาสตร์")</f>
        <v>4</v>
      </c>
      <c r="M81" s="7"/>
      <c r="N81" s="7"/>
      <c r="O81" s="7"/>
      <c r="P81" s="8"/>
      <c r="Q81" s="8"/>
      <c r="R81" s="9"/>
      <c r="S81" s="9"/>
      <c r="T81" s="9"/>
      <c r="U81" s="9"/>
      <c r="V81" s="9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  <c r="AH81" s="11"/>
      <c r="AI81" s="12"/>
      <c r="AJ81" s="12"/>
      <c r="AK81" s="12"/>
    </row>
    <row r="82" spans="3:37">
      <c r="C82" s="137" t="s">
        <v>77</v>
      </c>
      <c r="D82" s="134">
        <f>COUNTIF(D2:D55,"เทคโนโลยีและสื่อสารการศึกษา")</f>
        <v>1</v>
      </c>
      <c r="M82" s="7"/>
      <c r="N82" s="7"/>
      <c r="O82" s="7"/>
      <c r="P82" s="8"/>
      <c r="Q82" s="8"/>
      <c r="R82" s="9"/>
      <c r="S82" s="9"/>
      <c r="T82" s="9"/>
      <c r="U82" s="9"/>
      <c r="V82" s="9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  <c r="AH82" s="11"/>
      <c r="AI82" s="12"/>
      <c r="AJ82" s="12"/>
      <c r="AK82" s="12"/>
    </row>
    <row r="83" spans="3:37">
      <c r="C83" s="137" t="s">
        <v>85</v>
      </c>
      <c r="D83" s="134">
        <f>COUNTIF(D2:D55,"วิศวกรรมโยธา")</f>
        <v>1</v>
      </c>
      <c r="M83" s="7"/>
      <c r="N83" s="7"/>
      <c r="O83" s="7"/>
      <c r="P83" s="8"/>
      <c r="Q83" s="8"/>
      <c r="R83" s="9"/>
      <c r="S83" s="9"/>
      <c r="T83" s="9"/>
      <c r="U83" s="9"/>
      <c r="V83" s="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  <c r="AH83" s="11"/>
      <c r="AI83" s="12"/>
      <c r="AJ83" s="12"/>
      <c r="AK83" s="12"/>
    </row>
    <row r="84" spans="3:37">
      <c r="C84" s="137" t="s">
        <v>101</v>
      </c>
      <c r="D84" s="134">
        <f>COUNTIF(D2:D55,"เทคโนโลยีและสื่อสารการศึกษา")</f>
        <v>1</v>
      </c>
      <c r="M84" s="7"/>
      <c r="N84" s="7"/>
      <c r="O84" s="7"/>
      <c r="P84" s="8"/>
      <c r="Q84" s="8"/>
      <c r="R84" s="9"/>
      <c r="S84" s="9"/>
      <c r="T84" s="9"/>
      <c r="U84" s="9"/>
      <c r="V84" s="9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  <c r="AH84" s="11"/>
      <c r="AI84" s="12"/>
      <c r="AJ84" s="12"/>
      <c r="AK84" s="12"/>
    </row>
    <row r="85" spans="3:37">
      <c r="C85" s="137" t="s">
        <v>95</v>
      </c>
      <c r="D85" s="134">
        <f>COUNTIF(D2:D55,"ศิลปะและการออกแบบ")</f>
        <v>1</v>
      </c>
      <c r="M85" s="7"/>
      <c r="N85" s="7"/>
      <c r="O85" s="7"/>
      <c r="P85" s="8"/>
      <c r="Q85" s="8"/>
      <c r="R85" s="9"/>
      <c r="S85" s="9"/>
      <c r="T85" s="9"/>
      <c r="U85" s="9"/>
      <c r="V85" s="9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  <c r="AH85" s="11"/>
      <c r="AI85" s="12"/>
      <c r="AJ85" s="12"/>
      <c r="AK85" s="12"/>
    </row>
    <row r="86" spans="3:37">
      <c r="C86" s="137" t="s">
        <v>75</v>
      </c>
      <c r="D86" s="134">
        <f>COUNTIF(D2:D55,"เทคโนโลยีและสื่อสารการศึกษา")</f>
        <v>1</v>
      </c>
      <c r="M86" s="7"/>
      <c r="N86" s="7"/>
      <c r="O86" s="7"/>
      <c r="P86" s="8"/>
      <c r="Q86" s="8"/>
      <c r="R86" s="9"/>
      <c r="S86" s="9"/>
      <c r="T86" s="9"/>
      <c r="U86" s="9"/>
      <c r="V86" s="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  <c r="AH86" s="11"/>
      <c r="AI86" s="12"/>
      <c r="AJ86" s="12"/>
      <c r="AK86" s="12"/>
    </row>
    <row r="87" spans="3:37">
      <c r="C87" s="137" t="s">
        <v>91</v>
      </c>
      <c r="D87" s="134">
        <f>COUNTIF(D2:D55,"สาธารณสุขศาสตร์")</f>
        <v>7</v>
      </c>
      <c r="M87" s="7"/>
      <c r="N87" s="7"/>
      <c r="O87" s="7"/>
      <c r="P87" s="8"/>
      <c r="Q87" s="8"/>
      <c r="R87" s="9"/>
      <c r="S87" s="9"/>
      <c r="T87" s="9"/>
      <c r="U87" s="9"/>
      <c r="V87" s="9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  <c r="AH87" s="11"/>
      <c r="AI87" s="12"/>
      <c r="AJ87" s="12"/>
      <c r="AK87" s="12"/>
    </row>
    <row r="88" spans="3:37">
      <c r="C88" s="137" t="s">
        <v>94</v>
      </c>
      <c r="D88" s="134">
        <f>COUNTIF(D2:D55,"หลักสูตรและการสอน")</f>
        <v>4</v>
      </c>
      <c r="M88" s="7"/>
      <c r="N88" s="7"/>
      <c r="O88" s="7"/>
      <c r="P88" s="8"/>
      <c r="Q88" s="8"/>
      <c r="R88" s="9"/>
      <c r="S88" s="9"/>
      <c r="T88" s="9"/>
      <c r="U88" s="9"/>
      <c r="V88" s="9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  <c r="AH88" s="11"/>
      <c r="AI88" s="12"/>
      <c r="AJ88" s="12"/>
      <c r="AK88" s="12"/>
    </row>
    <row r="89" spans="3:37">
      <c r="C89" s="137" t="s">
        <v>87</v>
      </c>
      <c r="D89" s="134">
        <f>COUNTIF(D2:D55,"ไม่ระบุ")</f>
        <v>4</v>
      </c>
      <c r="M89" s="7"/>
      <c r="N89" s="7"/>
      <c r="O89" s="7"/>
      <c r="P89" s="8"/>
      <c r="Q89" s="8"/>
      <c r="R89" s="9"/>
      <c r="S89" s="9"/>
      <c r="T89" s="9"/>
      <c r="U89" s="9"/>
      <c r="V89" s="9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  <c r="AH89" s="11"/>
      <c r="AI89" s="12"/>
      <c r="AJ89" s="12"/>
      <c r="AK89" s="12"/>
    </row>
    <row r="90" spans="3:37">
      <c r="C90" s="135" t="s">
        <v>11</v>
      </c>
      <c r="D90" s="135">
        <f>SUM(D65:D89)</f>
        <v>54</v>
      </c>
      <c r="M90" s="7"/>
      <c r="N90" s="7"/>
      <c r="O90" s="7"/>
      <c r="P90" s="8"/>
      <c r="Q90" s="8"/>
      <c r="R90" s="9"/>
      <c r="S90" s="9"/>
      <c r="T90" s="9"/>
      <c r="U90" s="9"/>
      <c r="V90" s="9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  <c r="AH90" s="11"/>
      <c r="AI90" s="12"/>
      <c r="AJ90" s="12"/>
      <c r="AK90" s="12"/>
    </row>
    <row r="91" spans="3:37">
      <c r="M91" s="7"/>
      <c r="N91" s="7"/>
      <c r="O91" s="7"/>
      <c r="P91" s="8"/>
      <c r="Q91" s="8"/>
      <c r="R91" s="9"/>
      <c r="S91" s="9"/>
      <c r="T91" s="9"/>
      <c r="U91" s="9"/>
      <c r="V91" s="9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  <c r="AH91" s="11"/>
      <c r="AI91" s="12"/>
      <c r="AJ91" s="12"/>
      <c r="AK91" s="12"/>
    </row>
    <row r="92" spans="3:37">
      <c r="M92" s="7"/>
      <c r="N92" s="7"/>
      <c r="O92" s="7"/>
      <c r="P92" s="8"/>
      <c r="Q92" s="8"/>
      <c r="R92" s="9"/>
      <c r="S92" s="9"/>
      <c r="T92" s="9"/>
      <c r="U92" s="9"/>
      <c r="V92" s="9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  <c r="AH92" s="11"/>
      <c r="AI92" s="12"/>
      <c r="AJ92" s="12"/>
      <c r="AK92" s="12"/>
    </row>
    <row r="93" spans="3:37">
      <c r="M93" s="7"/>
      <c r="N93" s="7"/>
      <c r="O93" s="7"/>
      <c r="P93" s="8"/>
      <c r="Q93" s="8"/>
      <c r="R93" s="9"/>
      <c r="S93" s="9"/>
      <c r="T93" s="9"/>
      <c r="U93" s="9"/>
      <c r="V93" s="9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  <c r="AH93" s="11"/>
      <c r="AI93" s="12"/>
      <c r="AJ93" s="12"/>
      <c r="AK93" s="12"/>
    </row>
    <row r="94" spans="3:37">
      <c r="M94" s="7"/>
      <c r="N94" s="7"/>
      <c r="O94" s="7"/>
      <c r="P94" s="8"/>
      <c r="Q94" s="8"/>
      <c r="R94" s="9"/>
      <c r="S94" s="9"/>
      <c r="T94" s="9"/>
      <c r="U94" s="9"/>
      <c r="V94" s="9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  <c r="AH94" s="11"/>
      <c r="AI94" s="12"/>
      <c r="AJ94" s="12"/>
      <c r="AK94" s="12"/>
    </row>
    <row r="95" spans="3:37">
      <c r="M95" s="7"/>
      <c r="N95" s="7"/>
      <c r="O95" s="7"/>
      <c r="P95" s="8"/>
      <c r="Q95" s="8"/>
      <c r="R95" s="9"/>
      <c r="S95" s="9"/>
      <c r="T95" s="9"/>
      <c r="U95" s="9"/>
      <c r="V95" s="9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  <c r="AH95" s="11"/>
      <c r="AI95" s="12"/>
      <c r="AJ95" s="12"/>
      <c r="AK95" s="12"/>
    </row>
    <row r="96" spans="3:37">
      <c r="M96" s="7"/>
      <c r="N96" s="7"/>
      <c r="O96" s="7"/>
      <c r="P96" s="8"/>
      <c r="Q96" s="8"/>
      <c r="R96" s="9"/>
      <c r="S96" s="9"/>
      <c r="T96" s="9"/>
      <c r="U96" s="9"/>
      <c r="V96" s="9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  <c r="AH96" s="11"/>
      <c r="AI96" s="12"/>
      <c r="AJ96" s="12"/>
      <c r="AK96" s="12"/>
    </row>
    <row r="97" spans="13:37">
      <c r="M97" s="7"/>
      <c r="N97" s="7"/>
      <c r="O97" s="7"/>
      <c r="P97" s="8"/>
      <c r="Q97" s="8"/>
      <c r="R97" s="9"/>
      <c r="S97" s="9"/>
      <c r="T97" s="9"/>
      <c r="U97" s="9"/>
      <c r="V97" s="9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  <c r="AH97" s="11"/>
      <c r="AI97" s="12"/>
      <c r="AJ97" s="12"/>
      <c r="AK97" s="12"/>
    </row>
    <row r="98" spans="13:37">
      <c r="M98" s="7"/>
      <c r="N98" s="7"/>
      <c r="O98" s="7"/>
      <c r="P98" s="8"/>
      <c r="Q98" s="8"/>
      <c r="R98" s="9"/>
      <c r="S98" s="9"/>
      <c r="T98" s="9"/>
      <c r="U98" s="9"/>
      <c r="V98" s="9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  <c r="AH98" s="11"/>
      <c r="AI98" s="12"/>
      <c r="AJ98" s="12"/>
      <c r="AK98" s="12"/>
    </row>
    <row r="99" spans="13:37">
      <c r="M99" s="7"/>
      <c r="N99" s="7"/>
      <c r="O99" s="7"/>
      <c r="P99" s="8"/>
      <c r="Q99" s="8"/>
      <c r="R99" s="9"/>
      <c r="S99" s="9"/>
      <c r="T99" s="9"/>
      <c r="U99" s="9"/>
      <c r="V99" s="9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  <c r="AH99" s="11"/>
      <c r="AI99" s="12"/>
      <c r="AJ99" s="12"/>
      <c r="AK99" s="12"/>
    </row>
    <row r="100" spans="13:37">
      <c r="M100" s="7"/>
      <c r="N100" s="7"/>
      <c r="O100" s="7"/>
      <c r="P100" s="8"/>
      <c r="Q100" s="8"/>
      <c r="R100" s="9"/>
      <c r="S100" s="9"/>
      <c r="T100" s="9"/>
      <c r="U100" s="9"/>
      <c r="V100" s="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  <c r="AH100" s="11"/>
      <c r="AI100" s="12"/>
      <c r="AJ100" s="12"/>
      <c r="AK100" s="12"/>
    </row>
    <row r="101" spans="13:37">
      <c r="M101" s="7"/>
      <c r="N101" s="7"/>
      <c r="O101" s="7"/>
      <c r="P101" s="8"/>
      <c r="Q101" s="8"/>
      <c r="R101" s="9"/>
      <c r="S101" s="9"/>
      <c r="T101" s="9"/>
      <c r="U101" s="9"/>
      <c r="V101" s="9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  <c r="AH101" s="11"/>
      <c r="AI101" s="12"/>
      <c r="AJ101" s="12"/>
      <c r="AK101" s="12"/>
    </row>
    <row r="102" spans="13:37">
      <c r="M102" s="7"/>
      <c r="N102" s="7"/>
      <c r="O102" s="7"/>
      <c r="P102" s="8"/>
      <c r="Q102" s="8"/>
      <c r="R102" s="9"/>
      <c r="S102" s="9"/>
      <c r="T102" s="9"/>
      <c r="U102" s="9"/>
      <c r="V102" s="9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  <c r="AH102" s="11"/>
      <c r="AI102" s="12"/>
      <c r="AJ102" s="12"/>
      <c r="AK102" s="12"/>
    </row>
    <row r="103" spans="13:37">
      <c r="M103" s="7"/>
      <c r="N103" s="7"/>
      <c r="O103" s="7"/>
      <c r="P103" s="8"/>
      <c r="Q103" s="8"/>
      <c r="R103" s="9"/>
      <c r="S103" s="9"/>
      <c r="T103" s="9"/>
      <c r="U103" s="9"/>
      <c r="V103" s="9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  <c r="AH103" s="11"/>
      <c r="AI103" s="12"/>
      <c r="AJ103" s="12"/>
      <c r="AK103" s="12"/>
    </row>
    <row r="104" spans="13:37">
      <c r="M104" s="7"/>
      <c r="N104" s="7"/>
      <c r="O104" s="7"/>
      <c r="P104" s="8"/>
      <c r="Q104" s="8"/>
      <c r="R104" s="9"/>
      <c r="S104" s="9"/>
      <c r="T104" s="9"/>
      <c r="U104" s="9"/>
      <c r="V104" s="9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  <c r="AH104" s="11"/>
      <c r="AI104" s="12"/>
      <c r="AJ104" s="12"/>
      <c r="AK104" s="12"/>
    </row>
    <row r="105" spans="13:37">
      <c r="M105" s="7"/>
      <c r="N105" s="7"/>
      <c r="O105" s="7"/>
      <c r="P105" s="8"/>
      <c r="Q105" s="8"/>
      <c r="R105" s="9"/>
      <c r="S105" s="9"/>
      <c r="T105" s="9"/>
      <c r="U105" s="9"/>
      <c r="V105" s="9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  <c r="AH105" s="11"/>
      <c r="AI105" s="12"/>
      <c r="AJ105" s="12"/>
      <c r="AK105" s="12"/>
    </row>
    <row r="106" spans="13:37">
      <c r="M106" s="7"/>
      <c r="N106" s="7"/>
      <c r="O106" s="7"/>
      <c r="P106" s="8"/>
      <c r="Q106" s="8"/>
      <c r="R106" s="9"/>
      <c r="S106" s="9"/>
      <c r="T106" s="9"/>
      <c r="U106" s="9"/>
      <c r="V106" s="9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  <c r="AH106" s="11"/>
      <c r="AI106" s="12"/>
      <c r="AJ106" s="12"/>
      <c r="AK106" s="12"/>
    </row>
    <row r="107" spans="13:37">
      <c r="M107" s="7"/>
      <c r="N107" s="7"/>
      <c r="O107" s="7"/>
      <c r="P107" s="8"/>
      <c r="Q107" s="8"/>
      <c r="R107" s="9"/>
      <c r="S107" s="9"/>
      <c r="T107" s="9"/>
      <c r="U107" s="9"/>
      <c r="V107" s="9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  <c r="AH107" s="11"/>
      <c r="AI107" s="12"/>
      <c r="AJ107" s="12"/>
      <c r="AK107" s="12"/>
    </row>
    <row r="108" spans="13:37">
      <c r="M108" s="7"/>
      <c r="N108" s="7"/>
      <c r="O108" s="7"/>
      <c r="P108" s="8"/>
      <c r="Q108" s="8"/>
      <c r="R108" s="9"/>
      <c r="S108" s="9"/>
      <c r="T108" s="9"/>
      <c r="U108" s="9"/>
      <c r="V108" s="9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  <c r="AH108" s="11"/>
      <c r="AI108" s="12"/>
      <c r="AJ108" s="12"/>
      <c r="AK108" s="12"/>
    </row>
    <row r="109" spans="13:37">
      <c r="M109" s="7"/>
      <c r="N109" s="7"/>
      <c r="O109" s="7"/>
      <c r="P109" s="8"/>
      <c r="Q109" s="8"/>
      <c r="R109" s="9"/>
      <c r="S109" s="9"/>
      <c r="T109" s="9"/>
      <c r="U109" s="9"/>
      <c r="V109" s="9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  <c r="AH109" s="11"/>
      <c r="AI109" s="12"/>
      <c r="AJ109" s="12"/>
      <c r="AK109" s="12"/>
    </row>
    <row r="110" spans="13:37">
      <c r="M110" s="7"/>
      <c r="N110" s="7"/>
      <c r="O110" s="7"/>
      <c r="P110" s="8"/>
      <c r="Q110" s="8"/>
      <c r="R110" s="9"/>
      <c r="S110" s="9"/>
      <c r="T110" s="9"/>
      <c r="U110" s="9"/>
      <c r="V110" s="9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  <c r="AH110" s="11"/>
      <c r="AI110" s="12"/>
      <c r="AJ110" s="12"/>
      <c r="AK110" s="12"/>
    </row>
    <row r="111" spans="13:37">
      <c r="M111" s="7"/>
      <c r="N111" s="7"/>
      <c r="O111" s="7"/>
      <c r="P111" s="8"/>
      <c r="Q111" s="8"/>
      <c r="R111" s="9"/>
      <c r="S111" s="9"/>
      <c r="T111" s="9"/>
      <c r="U111" s="9"/>
      <c r="V111" s="9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  <c r="AH111" s="11"/>
      <c r="AI111" s="12"/>
      <c r="AJ111" s="12"/>
      <c r="AK111" s="12"/>
    </row>
    <row r="112" spans="13:37">
      <c r="M112" s="7"/>
      <c r="N112" s="7"/>
      <c r="O112" s="7"/>
      <c r="P112" s="8"/>
      <c r="Q112" s="8"/>
      <c r="R112" s="9"/>
      <c r="S112" s="9"/>
      <c r="T112" s="9"/>
      <c r="U112" s="9"/>
      <c r="V112" s="9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  <c r="AH112" s="11"/>
      <c r="AI112" s="12"/>
      <c r="AJ112" s="12"/>
      <c r="AK112" s="12"/>
    </row>
    <row r="113" spans="13:37">
      <c r="M113" s="7"/>
      <c r="N113" s="7"/>
      <c r="O113" s="7"/>
      <c r="P113" s="8"/>
      <c r="Q113" s="8"/>
      <c r="R113" s="9"/>
      <c r="S113" s="9"/>
      <c r="T113" s="9"/>
      <c r="U113" s="9"/>
      <c r="V113" s="9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  <c r="AH113" s="11"/>
      <c r="AI113" s="12"/>
      <c r="AJ113" s="12"/>
      <c r="AK113" s="12"/>
    </row>
    <row r="114" spans="13:37">
      <c r="M114" s="7"/>
      <c r="N114" s="7"/>
      <c r="O114" s="7"/>
      <c r="P114" s="8"/>
      <c r="Q114" s="8"/>
      <c r="R114" s="9"/>
      <c r="S114" s="9"/>
      <c r="T114" s="9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  <c r="AH114" s="11"/>
      <c r="AI114" s="12"/>
      <c r="AJ114" s="12"/>
      <c r="AK114" s="12"/>
    </row>
    <row r="115" spans="13:37">
      <c r="M115" s="7"/>
      <c r="N115" s="7"/>
      <c r="O115" s="7"/>
      <c r="P115" s="8"/>
      <c r="Q115" s="8"/>
      <c r="R115" s="9"/>
      <c r="S115" s="9"/>
      <c r="T115" s="9"/>
      <c r="U115" s="9"/>
      <c r="V115" s="9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  <c r="AH115" s="11"/>
      <c r="AI115" s="12"/>
      <c r="AJ115" s="12"/>
      <c r="AK115" s="12"/>
    </row>
    <row r="116" spans="13:37">
      <c r="M116" s="7"/>
      <c r="N116" s="7"/>
      <c r="O116" s="7"/>
      <c r="P116" s="8"/>
      <c r="Q116" s="8"/>
      <c r="R116" s="9"/>
      <c r="S116" s="9"/>
      <c r="T116" s="9"/>
      <c r="U116" s="9"/>
      <c r="V116" s="9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  <c r="AH116" s="11"/>
      <c r="AI116" s="12"/>
      <c r="AJ116" s="12"/>
      <c r="AK116" s="12"/>
    </row>
    <row r="117" spans="13:37">
      <c r="M117" s="7"/>
      <c r="N117" s="7"/>
      <c r="O117" s="7"/>
      <c r="P117" s="8"/>
      <c r="Q117" s="8"/>
      <c r="R117" s="9"/>
      <c r="S117" s="9"/>
      <c r="T117" s="9"/>
      <c r="U117" s="9"/>
      <c r="V117" s="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  <c r="AH117" s="11"/>
      <c r="AI117" s="12"/>
      <c r="AJ117" s="12"/>
      <c r="AK117" s="12"/>
    </row>
    <row r="118" spans="13:37">
      <c r="M118" s="7"/>
      <c r="N118" s="7"/>
      <c r="O118" s="7"/>
      <c r="P118" s="8"/>
      <c r="Q118" s="8"/>
      <c r="R118" s="9"/>
      <c r="S118" s="9"/>
      <c r="T118" s="9"/>
      <c r="U118" s="9"/>
      <c r="V118" s="9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  <c r="AH118" s="11"/>
      <c r="AI118" s="12"/>
      <c r="AJ118" s="12"/>
      <c r="AK118" s="12"/>
    </row>
    <row r="119" spans="13:37">
      <c r="M119" s="7"/>
      <c r="N119" s="7"/>
      <c r="O119" s="7"/>
      <c r="P119" s="8"/>
      <c r="Q119" s="8"/>
      <c r="R119" s="9"/>
      <c r="S119" s="9"/>
      <c r="T119" s="9"/>
      <c r="U119" s="9"/>
      <c r="V119" s="9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  <c r="AH119" s="11"/>
      <c r="AI119" s="12"/>
      <c r="AJ119" s="12"/>
      <c r="AK119" s="12"/>
    </row>
    <row r="120" spans="13:37">
      <c r="M120" s="7"/>
      <c r="N120" s="7"/>
      <c r="O120" s="7"/>
      <c r="P120" s="8"/>
      <c r="Q120" s="8"/>
      <c r="R120" s="9"/>
      <c r="S120" s="9"/>
      <c r="T120" s="9"/>
      <c r="U120" s="9"/>
      <c r="V120" s="9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  <c r="AH120" s="11"/>
      <c r="AI120" s="12"/>
      <c r="AJ120" s="12"/>
      <c r="AK120" s="12"/>
    </row>
    <row r="121" spans="13:37">
      <c r="M121" s="7"/>
      <c r="N121" s="7"/>
      <c r="O121" s="7"/>
      <c r="P121" s="8"/>
      <c r="Q121" s="8"/>
      <c r="R121" s="9"/>
      <c r="S121" s="9"/>
      <c r="T121" s="9"/>
      <c r="U121" s="9"/>
      <c r="V121" s="9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  <c r="AH121" s="11"/>
      <c r="AI121" s="12"/>
      <c r="AJ121" s="12"/>
      <c r="AK121" s="12"/>
    </row>
    <row r="122" spans="13:37">
      <c r="M122" s="7"/>
      <c r="N122" s="7"/>
      <c r="O122" s="7"/>
      <c r="P122" s="8"/>
      <c r="Q122" s="8"/>
      <c r="R122" s="9"/>
      <c r="S122" s="9"/>
      <c r="T122" s="9"/>
      <c r="U122" s="9"/>
      <c r="V122" s="9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  <c r="AH122" s="11"/>
      <c r="AI122" s="12"/>
      <c r="AJ122" s="12"/>
      <c r="AK122" s="12"/>
    </row>
    <row r="123" spans="13:37">
      <c r="M123" s="7"/>
      <c r="N123" s="7"/>
      <c r="O123" s="7"/>
      <c r="P123" s="8"/>
      <c r="Q123" s="8"/>
      <c r="R123" s="9"/>
      <c r="S123" s="9"/>
      <c r="T123" s="9"/>
      <c r="U123" s="9"/>
      <c r="V123" s="9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  <c r="AH123" s="11"/>
      <c r="AI123" s="12"/>
      <c r="AJ123" s="12"/>
      <c r="AK123" s="12"/>
    </row>
    <row r="124" spans="13:37">
      <c r="M124" s="7"/>
      <c r="N124" s="7"/>
      <c r="O124" s="7"/>
      <c r="P124" s="8"/>
      <c r="Q124" s="8"/>
      <c r="R124" s="9"/>
      <c r="S124" s="9"/>
      <c r="T124" s="9"/>
      <c r="U124" s="9"/>
      <c r="V124" s="9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  <c r="AH124" s="11"/>
      <c r="AI124" s="12"/>
      <c r="AJ124" s="12"/>
      <c r="AK124" s="12"/>
    </row>
    <row r="125" spans="13:37">
      <c r="M125" s="7"/>
      <c r="N125" s="7"/>
      <c r="O125" s="7"/>
      <c r="P125" s="8"/>
      <c r="Q125" s="8"/>
      <c r="R125" s="9"/>
      <c r="S125" s="9"/>
      <c r="T125" s="9"/>
      <c r="U125" s="9"/>
      <c r="V125" s="9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  <c r="AH125" s="11"/>
      <c r="AI125" s="12"/>
      <c r="AJ125" s="12"/>
      <c r="AK125" s="12"/>
    </row>
    <row r="126" spans="13:37">
      <c r="M126" s="7"/>
      <c r="N126" s="7"/>
      <c r="O126" s="7"/>
      <c r="P126" s="8"/>
      <c r="Q126" s="8"/>
      <c r="R126" s="9"/>
      <c r="S126" s="9"/>
      <c r="T126" s="9"/>
      <c r="U126" s="9"/>
      <c r="V126" s="9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  <c r="AH126" s="11"/>
      <c r="AI126" s="12"/>
      <c r="AJ126" s="12"/>
      <c r="AK126" s="12"/>
    </row>
    <row r="127" spans="13:37">
      <c r="M127" s="7"/>
      <c r="N127" s="7"/>
      <c r="O127" s="7"/>
      <c r="P127" s="8"/>
      <c r="Q127" s="8"/>
      <c r="R127" s="9"/>
      <c r="S127" s="9"/>
      <c r="T127" s="9"/>
      <c r="U127" s="9"/>
      <c r="V127" s="9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  <c r="AH127" s="11"/>
      <c r="AI127" s="12"/>
      <c r="AJ127" s="12"/>
      <c r="AK127" s="12"/>
    </row>
    <row r="128" spans="13:37">
      <c r="M128" s="7"/>
      <c r="N128" s="7"/>
      <c r="O128" s="7"/>
      <c r="P128" s="8"/>
      <c r="Q128" s="8"/>
      <c r="R128" s="9"/>
      <c r="S128" s="9"/>
      <c r="T128" s="9"/>
      <c r="U128" s="9"/>
      <c r="V128" s="9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  <c r="AH128" s="11"/>
      <c r="AI128" s="12"/>
      <c r="AJ128" s="12"/>
      <c r="AK128" s="12"/>
    </row>
    <row r="129" spans="13:37">
      <c r="M129" s="7"/>
      <c r="N129" s="7"/>
      <c r="O129" s="7"/>
      <c r="P129" s="8"/>
      <c r="Q129" s="8"/>
      <c r="R129" s="9"/>
      <c r="S129" s="9"/>
      <c r="T129" s="9"/>
      <c r="U129" s="9"/>
      <c r="V129" s="9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  <c r="AH129" s="11"/>
      <c r="AI129" s="12"/>
      <c r="AJ129" s="12"/>
      <c r="AK129" s="12"/>
    </row>
    <row r="130" spans="13:37">
      <c r="M130" s="7"/>
      <c r="N130" s="7"/>
      <c r="O130" s="7"/>
      <c r="P130" s="8"/>
      <c r="Q130" s="8"/>
      <c r="R130" s="9"/>
      <c r="S130" s="9"/>
      <c r="T130" s="9"/>
      <c r="U130" s="9"/>
      <c r="V130" s="9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  <c r="AH130" s="11"/>
      <c r="AI130" s="12"/>
      <c r="AJ130" s="12"/>
      <c r="AK130" s="12"/>
    </row>
    <row r="131" spans="13:37">
      <c r="M131" s="7"/>
      <c r="N131" s="7"/>
      <c r="O131" s="7"/>
      <c r="P131" s="8"/>
      <c r="Q131" s="8"/>
      <c r="R131" s="9"/>
      <c r="S131" s="9"/>
      <c r="T131" s="9"/>
      <c r="U131" s="9"/>
      <c r="V131" s="9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  <c r="AH131" s="11"/>
      <c r="AI131" s="12"/>
      <c r="AJ131" s="12"/>
      <c r="AK131" s="12"/>
    </row>
    <row r="132" spans="13:37">
      <c r="M132" s="7"/>
      <c r="N132" s="7"/>
      <c r="O132" s="7"/>
      <c r="P132" s="8"/>
      <c r="Q132" s="8"/>
      <c r="R132" s="9"/>
      <c r="S132" s="9"/>
      <c r="T132" s="9"/>
      <c r="U132" s="9"/>
      <c r="V132" s="9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  <c r="AH132" s="11"/>
      <c r="AI132" s="12"/>
      <c r="AJ132" s="12"/>
      <c r="AK132" s="12"/>
    </row>
    <row r="133" spans="13:37">
      <c r="M133" s="7"/>
      <c r="N133" s="7"/>
      <c r="O133" s="7"/>
      <c r="P133" s="8"/>
      <c r="Q133" s="8"/>
      <c r="R133" s="9"/>
      <c r="S133" s="9"/>
      <c r="T133" s="9"/>
      <c r="U133" s="9"/>
      <c r="V133" s="9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  <c r="AH133" s="11"/>
      <c r="AI133" s="12"/>
      <c r="AJ133" s="12"/>
      <c r="AK133" s="12"/>
    </row>
    <row r="134" spans="13:37">
      <c r="M134" s="7"/>
      <c r="N134" s="7"/>
      <c r="O134" s="7"/>
      <c r="P134" s="8"/>
      <c r="Q134" s="8"/>
      <c r="R134" s="9"/>
      <c r="S134" s="9"/>
      <c r="T134" s="9"/>
      <c r="U134" s="9"/>
      <c r="V134" s="9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  <c r="AH134" s="11"/>
      <c r="AI134" s="12"/>
      <c r="AJ134" s="12"/>
      <c r="AK134" s="12"/>
    </row>
    <row r="135" spans="13:37">
      <c r="M135" s="7"/>
      <c r="N135" s="7"/>
      <c r="O135" s="7"/>
      <c r="P135" s="8"/>
      <c r="Q135" s="8"/>
      <c r="R135" s="9"/>
      <c r="S135" s="9"/>
      <c r="T135" s="9"/>
      <c r="U135" s="9"/>
      <c r="V135" s="9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  <c r="AH135" s="11"/>
      <c r="AI135" s="12"/>
      <c r="AJ135" s="12"/>
      <c r="AK135" s="12"/>
    </row>
    <row r="136" spans="13:37">
      <c r="M136" s="7"/>
      <c r="N136" s="7"/>
      <c r="O136" s="7"/>
      <c r="P136" s="8"/>
      <c r="Q136" s="8"/>
      <c r="R136" s="9"/>
      <c r="S136" s="9"/>
      <c r="T136" s="9"/>
      <c r="U136" s="9"/>
      <c r="V136" s="9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AH136" s="11"/>
      <c r="AI136" s="12"/>
      <c r="AJ136" s="12"/>
      <c r="AK136" s="12"/>
    </row>
    <row r="137" spans="13:37">
      <c r="M137" s="7"/>
      <c r="N137" s="7"/>
      <c r="O137" s="7"/>
      <c r="P137" s="8"/>
      <c r="Q137" s="8"/>
      <c r="R137" s="9"/>
      <c r="S137" s="9"/>
      <c r="T137" s="9"/>
      <c r="U137" s="9"/>
      <c r="V137" s="9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AH137" s="11"/>
      <c r="AI137" s="12"/>
      <c r="AJ137" s="12"/>
      <c r="AK137" s="12"/>
    </row>
    <row r="138" spans="13:37">
      <c r="M138" s="7"/>
      <c r="N138" s="7"/>
      <c r="O138" s="7"/>
      <c r="P138" s="8"/>
      <c r="Q138" s="8"/>
      <c r="R138" s="9"/>
      <c r="S138" s="9"/>
      <c r="T138" s="9"/>
      <c r="U138" s="9"/>
      <c r="V138" s="9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AH138" s="11"/>
      <c r="AI138" s="12"/>
      <c r="AJ138" s="12"/>
      <c r="AK138" s="12"/>
    </row>
    <row r="139" spans="13:37">
      <c r="M139" s="7"/>
      <c r="N139" s="7"/>
      <c r="O139" s="7"/>
      <c r="P139" s="8"/>
      <c r="Q139" s="8"/>
      <c r="R139" s="9"/>
      <c r="S139" s="9"/>
      <c r="T139" s="9"/>
      <c r="U139" s="9"/>
      <c r="V139" s="9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AH139" s="11"/>
      <c r="AI139" s="12"/>
      <c r="AJ139" s="12"/>
      <c r="AK139" s="12"/>
    </row>
    <row r="140" spans="13:37">
      <c r="M140" s="7"/>
      <c r="N140" s="7"/>
      <c r="O140" s="7"/>
      <c r="P140" s="8"/>
      <c r="Q140" s="8"/>
      <c r="R140" s="9"/>
      <c r="S140" s="9"/>
      <c r="T140" s="9"/>
      <c r="U140" s="9"/>
      <c r="V140" s="9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AH140" s="11"/>
      <c r="AI140" s="12"/>
      <c r="AJ140" s="12"/>
      <c r="AK140" s="12"/>
    </row>
    <row r="141" spans="13:37">
      <c r="M141" s="7"/>
      <c r="N141" s="7"/>
      <c r="O141" s="7"/>
      <c r="P141" s="8"/>
      <c r="Q141" s="8"/>
      <c r="R141" s="9"/>
      <c r="S141" s="9"/>
      <c r="T141" s="9"/>
      <c r="U141" s="9"/>
      <c r="V141" s="9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AH141" s="11"/>
      <c r="AI141" s="12"/>
      <c r="AJ141" s="12"/>
      <c r="AK141" s="12"/>
    </row>
    <row r="142" spans="13:37">
      <c r="M142" s="7"/>
      <c r="N142" s="7"/>
      <c r="O142" s="7"/>
      <c r="P142" s="8"/>
      <c r="Q142" s="8"/>
      <c r="R142" s="9"/>
      <c r="S142" s="9"/>
      <c r="T142" s="9"/>
      <c r="U142" s="9"/>
      <c r="V142" s="9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AH142" s="11"/>
      <c r="AI142" s="12"/>
      <c r="AJ142" s="12"/>
      <c r="AK142" s="12"/>
    </row>
    <row r="143" spans="13:37">
      <c r="M143" s="7"/>
      <c r="N143" s="7"/>
      <c r="O143" s="7"/>
      <c r="P143" s="8"/>
      <c r="Q143" s="8"/>
      <c r="R143" s="9"/>
      <c r="S143" s="9"/>
      <c r="T143" s="9"/>
      <c r="U143" s="9"/>
      <c r="V143" s="9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AH143" s="11"/>
      <c r="AI143" s="12"/>
      <c r="AJ143" s="12"/>
      <c r="AK143" s="12"/>
    </row>
    <row r="144" spans="13:37">
      <c r="M144" s="7"/>
      <c r="N144" s="7"/>
      <c r="O144" s="7"/>
      <c r="P144" s="8"/>
      <c r="Q144" s="8"/>
      <c r="R144" s="9"/>
      <c r="S144" s="9"/>
      <c r="T144" s="9"/>
      <c r="U144" s="9"/>
      <c r="V144" s="9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AH144" s="11"/>
      <c r="AI144" s="12"/>
      <c r="AJ144" s="12"/>
      <c r="AK144" s="12"/>
    </row>
    <row r="145" spans="13:37">
      <c r="M145" s="7"/>
      <c r="N145" s="7"/>
      <c r="O145" s="7"/>
      <c r="P145" s="8"/>
      <c r="Q145" s="8"/>
      <c r="R145" s="9"/>
      <c r="S145" s="9"/>
      <c r="T145" s="9"/>
      <c r="U145" s="9"/>
      <c r="V145" s="9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AH145" s="11"/>
      <c r="AI145" s="12"/>
      <c r="AJ145" s="12"/>
      <c r="AK145" s="12"/>
    </row>
    <row r="146" spans="13:37">
      <c r="M146" s="7"/>
      <c r="N146" s="7"/>
      <c r="O146" s="7"/>
      <c r="P146" s="8"/>
      <c r="Q146" s="8"/>
      <c r="R146" s="9"/>
      <c r="S146" s="9"/>
      <c r="T146" s="9"/>
      <c r="U146" s="9"/>
      <c r="V146" s="9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AH146" s="11"/>
      <c r="AI146" s="12"/>
      <c r="AJ146" s="12"/>
      <c r="AK146" s="12"/>
    </row>
    <row r="147" spans="13:37">
      <c r="M147" s="7"/>
      <c r="N147" s="7"/>
      <c r="O147" s="7"/>
      <c r="P147" s="8"/>
      <c r="Q147" s="8"/>
      <c r="R147" s="9"/>
      <c r="S147" s="9"/>
      <c r="T147" s="9"/>
      <c r="U147" s="9"/>
      <c r="V147" s="9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AH147" s="11"/>
      <c r="AI147" s="12"/>
      <c r="AJ147" s="12"/>
      <c r="AK147" s="12"/>
    </row>
    <row r="148" spans="13:37">
      <c r="M148" s="7"/>
      <c r="N148" s="7"/>
      <c r="O148" s="7"/>
      <c r="P148" s="8"/>
      <c r="Q148" s="8"/>
      <c r="R148" s="9"/>
      <c r="S148" s="9"/>
      <c r="T148" s="9"/>
      <c r="U148" s="9"/>
      <c r="V148" s="9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AH148" s="11"/>
      <c r="AI148" s="12"/>
      <c r="AJ148" s="12"/>
      <c r="AK148" s="12"/>
    </row>
    <row r="149" spans="13:37">
      <c r="M149" s="7"/>
      <c r="N149" s="7"/>
      <c r="O149" s="7"/>
      <c r="P149" s="8"/>
      <c r="Q149" s="8"/>
      <c r="R149" s="9"/>
      <c r="S149" s="9"/>
      <c r="T149" s="9"/>
      <c r="U149" s="9"/>
      <c r="V149" s="9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AH149" s="11"/>
      <c r="AI149" s="12"/>
      <c r="AJ149" s="12"/>
      <c r="AK149" s="12"/>
    </row>
    <row r="150" spans="13:37">
      <c r="M150" s="7"/>
      <c r="N150" s="7"/>
      <c r="O150" s="7"/>
      <c r="P150" s="8"/>
      <c r="Q150" s="8"/>
      <c r="R150" s="9"/>
      <c r="S150" s="9"/>
      <c r="T150" s="9"/>
      <c r="U150" s="9"/>
      <c r="V150" s="9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AH150" s="11"/>
      <c r="AI150" s="12"/>
      <c r="AJ150" s="12"/>
      <c r="AK150" s="12"/>
    </row>
    <row r="151" spans="13:37">
      <c r="M151" s="7"/>
      <c r="N151" s="7"/>
      <c r="O151" s="7"/>
      <c r="P151" s="8"/>
      <c r="Q151" s="8"/>
      <c r="R151" s="9"/>
      <c r="S151" s="9"/>
      <c r="T151" s="9"/>
      <c r="U151" s="9"/>
      <c r="V151" s="9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AH151" s="11"/>
      <c r="AI151" s="12"/>
      <c r="AJ151" s="12"/>
      <c r="AK151" s="12"/>
    </row>
    <row r="152" spans="13:37">
      <c r="M152" s="7"/>
      <c r="N152" s="7"/>
      <c r="O152" s="7"/>
      <c r="P152" s="8"/>
      <c r="Q152" s="8"/>
      <c r="R152" s="9"/>
      <c r="S152" s="9"/>
      <c r="T152" s="9"/>
      <c r="U152" s="9"/>
      <c r="V152" s="9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AH152" s="11"/>
      <c r="AI152" s="12"/>
      <c r="AJ152" s="12"/>
      <c r="AK152" s="12"/>
    </row>
    <row r="153" spans="13:37">
      <c r="M153" s="7"/>
      <c r="N153" s="7"/>
      <c r="O153" s="7"/>
      <c r="P153" s="8"/>
      <c r="Q153" s="8"/>
      <c r="R153" s="9"/>
      <c r="S153" s="9"/>
      <c r="T153" s="9"/>
      <c r="U153" s="9"/>
      <c r="V153" s="9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AH153" s="11"/>
      <c r="AI153" s="12"/>
      <c r="AJ153" s="12"/>
      <c r="AK153" s="12"/>
    </row>
    <row r="154" spans="13:37">
      <c r="M154" s="7"/>
      <c r="N154" s="7"/>
      <c r="O154" s="7"/>
      <c r="P154" s="8"/>
      <c r="Q154" s="8"/>
      <c r="R154" s="9"/>
      <c r="S154" s="9"/>
      <c r="T154" s="9"/>
      <c r="U154" s="9"/>
      <c r="V154" s="9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AH154" s="11"/>
      <c r="AI154" s="12"/>
      <c r="AJ154" s="12"/>
      <c r="AK154" s="12"/>
    </row>
    <row r="155" spans="13:37">
      <c r="M155" s="7"/>
      <c r="N155" s="7"/>
      <c r="O155" s="7"/>
      <c r="P155" s="8"/>
      <c r="Q155" s="8"/>
      <c r="R155" s="9"/>
      <c r="S155" s="9"/>
      <c r="T155" s="9"/>
      <c r="U155" s="9"/>
      <c r="V155" s="9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AH155" s="11"/>
      <c r="AI155" s="12"/>
      <c r="AJ155" s="12"/>
      <c r="AK155" s="12"/>
    </row>
    <row r="156" spans="13:37">
      <c r="M156" s="7"/>
      <c r="N156" s="7"/>
      <c r="O156" s="7"/>
      <c r="P156" s="8"/>
      <c r="Q156" s="8"/>
      <c r="R156" s="9"/>
      <c r="S156" s="9"/>
      <c r="T156" s="9"/>
      <c r="U156" s="9"/>
      <c r="V156" s="9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AH156" s="11"/>
      <c r="AI156" s="12"/>
      <c r="AJ156" s="12"/>
      <c r="AK156" s="12"/>
    </row>
    <row r="157" spans="13:37">
      <c r="M157" s="7"/>
      <c r="N157" s="7"/>
      <c r="O157" s="7"/>
      <c r="P157" s="8"/>
      <c r="Q157" s="8"/>
      <c r="R157" s="9"/>
      <c r="S157" s="9"/>
      <c r="T157" s="9"/>
      <c r="U157" s="9"/>
      <c r="V157" s="9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AH157" s="11"/>
      <c r="AI157" s="12"/>
      <c r="AJ157" s="12"/>
      <c r="AK157" s="12"/>
    </row>
    <row r="158" spans="13:37">
      <c r="M158" s="7"/>
      <c r="N158" s="7"/>
      <c r="O158" s="7"/>
      <c r="P158" s="8"/>
      <c r="Q158" s="8"/>
      <c r="R158" s="9"/>
      <c r="S158" s="9"/>
      <c r="T158" s="9"/>
      <c r="U158" s="9"/>
      <c r="V158" s="9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AH158" s="11"/>
      <c r="AI158" s="12"/>
      <c r="AJ158" s="12"/>
      <c r="AK158" s="12"/>
    </row>
    <row r="159" spans="13:37">
      <c r="M159" s="7"/>
      <c r="N159" s="7"/>
      <c r="O159" s="7"/>
      <c r="P159" s="8"/>
      <c r="Q159" s="8"/>
      <c r="R159" s="9"/>
      <c r="S159" s="9"/>
      <c r="T159" s="9"/>
      <c r="U159" s="9"/>
      <c r="V159" s="9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AH159" s="11"/>
      <c r="AI159" s="12"/>
      <c r="AJ159" s="12"/>
      <c r="AK159" s="12"/>
    </row>
    <row r="160" spans="13:37">
      <c r="M160" s="7"/>
      <c r="N160" s="7"/>
      <c r="O160" s="7"/>
      <c r="P160" s="8"/>
      <c r="Q160" s="8"/>
      <c r="R160" s="9"/>
      <c r="S160" s="9"/>
      <c r="T160" s="9"/>
      <c r="U160" s="9"/>
      <c r="V160" s="9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AH160" s="11"/>
      <c r="AI160" s="12"/>
      <c r="AJ160" s="12"/>
      <c r="AK160" s="12"/>
    </row>
    <row r="161" spans="13:37">
      <c r="M161" s="7"/>
      <c r="N161" s="7"/>
      <c r="O161" s="7"/>
      <c r="P161" s="8"/>
      <c r="Q161" s="8"/>
      <c r="R161" s="9"/>
      <c r="S161" s="9"/>
      <c r="T161" s="9"/>
      <c r="U161" s="9"/>
      <c r="V161" s="9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AH161" s="11"/>
      <c r="AI161" s="12"/>
      <c r="AJ161" s="12"/>
      <c r="AK161" s="12"/>
    </row>
    <row r="162" spans="13:37">
      <c r="M162" s="7"/>
      <c r="N162" s="7"/>
      <c r="O162" s="7"/>
      <c r="P162" s="8"/>
      <c r="Q162" s="8"/>
      <c r="R162" s="9"/>
      <c r="S162" s="9"/>
      <c r="T162" s="9"/>
      <c r="U162" s="9"/>
      <c r="V162" s="9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AH162" s="11"/>
      <c r="AI162" s="12"/>
      <c r="AJ162" s="12"/>
      <c r="AK162" s="12"/>
    </row>
    <row r="163" spans="13:37">
      <c r="M163" s="7"/>
      <c r="N163" s="7"/>
      <c r="O163" s="7"/>
      <c r="P163" s="8"/>
      <c r="Q163" s="8"/>
      <c r="R163" s="9"/>
      <c r="S163" s="9"/>
      <c r="T163" s="9"/>
      <c r="U163" s="9"/>
      <c r="V163" s="9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AH163" s="11"/>
      <c r="AI163" s="12"/>
      <c r="AJ163" s="12"/>
      <c r="AK163" s="12"/>
    </row>
    <row r="164" spans="13:37">
      <c r="M164" s="7"/>
      <c r="N164" s="7"/>
      <c r="O164" s="7"/>
      <c r="P164" s="8"/>
      <c r="Q164" s="8"/>
      <c r="R164" s="9"/>
      <c r="S164" s="9"/>
      <c r="T164" s="9"/>
      <c r="U164" s="9"/>
      <c r="V164" s="9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AH164" s="11"/>
      <c r="AI164" s="12"/>
      <c r="AJ164" s="12"/>
      <c r="AK164" s="12"/>
    </row>
    <row r="165" spans="13:37">
      <c r="M165" s="7"/>
      <c r="N165" s="7"/>
      <c r="O165" s="7"/>
      <c r="P165" s="8"/>
      <c r="Q165" s="8"/>
      <c r="R165" s="9"/>
      <c r="S165" s="9"/>
      <c r="T165" s="9"/>
      <c r="U165" s="9"/>
      <c r="V165" s="9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AH165" s="11"/>
      <c r="AI165" s="12"/>
      <c r="AJ165" s="12"/>
      <c r="AK165" s="12"/>
    </row>
    <row r="166" spans="13:37">
      <c r="M166" s="7"/>
      <c r="N166" s="7"/>
      <c r="O166" s="7"/>
      <c r="P166" s="8"/>
      <c r="Q166" s="8"/>
      <c r="R166" s="9"/>
      <c r="S166" s="9"/>
      <c r="T166" s="9"/>
      <c r="U166" s="9"/>
      <c r="V166" s="9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AH166" s="11"/>
      <c r="AI166" s="12"/>
      <c r="AJ166" s="12"/>
      <c r="AK166" s="12"/>
    </row>
    <row r="167" spans="13:37">
      <c r="M167" s="7"/>
      <c r="N167" s="7"/>
      <c r="O167" s="7"/>
      <c r="P167" s="8"/>
      <c r="Q167" s="8"/>
      <c r="R167" s="9"/>
      <c r="S167" s="9"/>
      <c r="T167" s="9"/>
      <c r="U167" s="9"/>
      <c r="V167" s="9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AH167" s="11"/>
      <c r="AI167" s="12"/>
      <c r="AJ167" s="12"/>
      <c r="AK167" s="12"/>
    </row>
    <row r="168" spans="13:37">
      <c r="M168" s="7"/>
      <c r="N168" s="7"/>
      <c r="O168" s="7"/>
      <c r="P168" s="8"/>
      <c r="Q168" s="8"/>
      <c r="R168" s="9"/>
      <c r="S168" s="9"/>
      <c r="T168" s="9"/>
      <c r="U168" s="9"/>
      <c r="V168" s="9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AH168" s="11"/>
      <c r="AI168" s="12"/>
      <c r="AJ168" s="12"/>
      <c r="AK168" s="12"/>
    </row>
    <row r="169" spans="13:37">
      <c r="M169" s="7"/>
      <c r="N169" s="7"/>
      <c r="O169" s="7"/>
      <c r="P169" s="8"/>
      <c r="Q169" s="8"/>
      <c r="R169" s="9"/>
      <c r="S169" s="9"/>
      <c r="T169" s="9"/>
      <c r="U169" s="9"/>
      <c r="V169" s="9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AH169" s="11"/>
      <c r="AI169" s="12"/>
      <c r="AJ169" s="12"/>
      <c r="AK169" s="12"/>
    </row>
    <row r="170" spans="13:37">
      <c r="M170" s="7"/>
      <c r="N170" s="7"/>
      <c r="O170" s="7"/>
      <c r="P170" s="8"/>
      <c r="Q170" s="8"/>
      <c r="R170" s="9"/>
      <c r="S170" s="9"/>
      <c r="T170" s="9"/>
      <c r="U170" s="9"/>
      <c r="V170" s="9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AH170" s="11"/>
      <c r="AI170" s="12"/>
      <c r="AJ170" s="12"/>
      <c r="AK170" s="12"/>
    </row>
    <row r="171" spans="13:37">
      <c r="M171" s="7"/>
      <c r="N171" s="7"/>
      <c r="O171" s="7"/>
      <c r="P171" s="8"/>
      <c r="Q171" s="8"/>
      <c r="R171" s="9"/>
      <c r="S171" s="9"/>
      <c r="T171" s="9"/>
      <c r="U171" s="9"/>
      <c r="V171" s="9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AH171" s="11"/>
      <c r="AI171" s="12"/>
      <c r="AJ171" s="12"/>
      <c r="AK171" s="12"/>
    </row>
    <row r="172" spans="13:37">
      <c r="M172" s="7"/>
      <c r="N172" s="7"/>
      <c r="O172" s="7"/>
      <c r="P172" s="8"/>
      <c r="Q172" s="8"/>
      <c r="R172" s="9"/>
      <c r="S172" s="9"/>
      <c r="T172" s="9"/>
      <c r="U172" s="9"/>
      <c r="V172" s="9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AH172" s="11"/>
      <c r="AI172" s="12"/>
      <c r="AJ172" s="12"/>
      <c r="AK172" s="12"/>
    </row>
    <row r="173" spans="13:37">
      <c r="M173" s="7"/>
      <c r="N173" s="7"/>
      <c r="O173" s="7"/>
      <c r="P173" s="8"/>
      <c r="Q173" s="8"/>
      <c r="R173" s="9"/>
      <c r="S173" s="9"/>
      <c r="T173" s="9"/>
      <c r="U173" s="9"/>
      <c r="V173" s="9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  <c r="AH173" s="11"/>
      <c r="AI173" s="12"/>
      <c r="AJ173" s="12"/>
      <c r="AK173" s="12"/>
    </row>
    <row r="174" spans="13:37">
      <c r="M174" s="7"/>
      <c r="N174" s="7"/>
      <c r="O174" s="7"/>
      <c r="P174" s="8"/>
      <c r="Q174" s="8"/>
      <c r="R174" s="9"/>
      <c r="S174" s="9"/>
      <c r="T174" s="9"/>
      <c r="U174" s="9"/>
      <c r="V174" s="9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  <c r="AH174" s="11"/>
      <c r="AI174" s="12"/>
      <c r="AJ174" s="12"/>
      <c r="AK174" s="12"/>
    </row>
    <row r="175" spans="13:37">
      <c r="M175" s="7"/>
      <c r="N175" s="7"/>
      <c r="O175" s="7"/>
      <c r="P175" s="8"/>
      <c r="Q175" s="8"/>
      <c r="R175" s="9"/>
      <c r="S175" s="9"/>
      <c r="T175" s="9"/>
      <c r="U175" s="9"/>
      <c r="V175" s="9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  <c r="AH175" s="11"/>
      <c r="AI175" s="12"/>
      <c r="AJ175" s="12"/>
      <c r="AK175" s="12"/>
    </row>
    <row r="176" spans="13:37">
      <c r="M176" s="7"/>
      <c r="N176" s="7"/>
      <c r="O176" s="7"/>
      <c r="P176" s="8"/>
      <c r="Q176" s="8"/>
      <c r="R176" s="9"/>
      <c r="S176" s="9"/>
      <c r="T176" s="9"/>
      <c r="U176" s="9"/>
      <c r="V176" s="9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  <c r="AH176" s="11"/>
      <c r="AI176" s="12"/>
      <c r="AJ176" s="12"/>
      <c r="AK176" s="12"/>
    </row>
    <row r="177" spans="13:37">
      <c r="M177" s="7"/>
      <c r="N177" s="7"/>
      <c r="O177" s="7"/>
      <c r="P177" s="8"/>
      <c r="Q177" s="8"/>
      <c r="R177" s="9"/>
      <c r="S177" s="9"/>
      <c r="T177" s="9"/>
      <c r="U177" s="9"/>
      <c r="V177" s="9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  <c r="AH177" s="11"/>
      <c r="AI177" s="12"/>
      <c r="AJ177" s="12"/>
      <c r="AK177" s="12"/>
    </row>
    <row r="178" spans="13:37">
      <c r="M178" s="7"/>
      <c r="N178" s="7"/>
      <c r="O178" s="7"/>
      <c r="P178" s="8"/>
      <c r="Q178" s="8"/>
      <c r="R178" s="9"/>
      <c r="S178" s="9"/>
      <c r="T178" s="9"/>
      <c r="U178" s="9"/>
      <c r="V178" s="9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  <c r="AH178" s="11"/>
      <c r="AI178" s="12"/>
      <c r="AJ178" s="12"/>
      <c r="AK178" s="12"/>
    </row>
    <row r="179" spans="13:37">
      <c r="M179" s="7"/>
      <c r="N179" s="7"/>
      <c r="O179" s="7"/>
      <c r="P179" s="8"/>
      <c r="Q179" s="8"/>
      <c r="R179" s="9"/>
      <c r="S179" s="9"/>
      <c r="T179" s="9"/>
      <c r="U179" s="9"/>
      <c r="V179" s="9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  <c r="AH179" s="11"/>
      <c r="AI179" s="12"/>
      <c r="AJ179" s="12"/>
      <c r="AK179" s="12"/>
    </row>
    <row r="180" spans="13:37">
      <c r="M180" s="7"/>
      <c r="N180" s="7"/>
      <c r="O180" s="7"/>
      <c r="P180" s="8"/>
      <c r="Q180" s="8"/>
      <c r="R180" s="9"/>
      <c r="S180" s="9"/>
      <c r="T180" s="9"/>
      <c r="U180" s="9"/>
      <c r="V180" s="9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  <c r="AH180" s="11"/>
      <c r="AI180" s="12"/>
      <c r="AJ180" s="12"/>
      <c r="AK180" s="12"/>
    </row>
    <row r="181" spans="13:37">
      <c r="M181" s="7"/>
      <c r="N181" s="7"/>
      <c r="O181" s="7"/>
      <c r="P181" s="8"/>
      <c r="Q181" s="8"/>
      <c r="R181" s="9"/>
      <c r="S181" s="9"/>
      <c r="T181" s="9"/>
      <c r="U181" s="9"/>
      <c r="V181" s="9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  <c r="AH181" s="11"/>
      <c r="AI181" s="12"/>
      <c r="AJ181" s="12"/>
      <c r="AK181" s="12"/>
    </row>
    <row r="182" spans="13:37">
      <c r="M182" s="7"/>
      <c r="N182" s="7"/>
      <c r="O182" s="7"/>
      <c r="P182" s="8"/>
      <c r="Q182" s="8"/>
      <c r="R182" s="9"/>
      <c r="S182" s="9"/>
      <c r="T182" s="9"/>
      <c r="U182" s="9"/>
      <c r="V182" s="9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  <c r="AH182" s="11"/>
      <c r="AI182" s="12"/>
      <c r="AJ182" s="12"/>
      <c r="AK182" s="12"/>
    </row>
    <row r="183" spans="13:37">
      <c r="M183" s="7"/>
      <c r="N183" s="7"/>
      <c r="O183" s="7"/>
      <c r="P183" s="8"/>
      <c r="Q183" s="8"/>
      <c r="R183" s="9"/>
      <c r="S183" s="9"/>
      <c r="T183" s="9"/>
      <c r="U183" s="9"/>
      <c r="V183" s="9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  <c r="AH183" s="11"/>
      <c r="AI183" s="12"/>
      <c r="AJ183" s="12"/>
      <c r="AK183" s="12"/>
    </row>
    <row r="184" spans="13:37">
      <c r="M184" s="7"/>
      <c r="N184" s="7"/>
      <c r="O184" s="7"/>
      <c r="P184" s="8"/>
      <c r="Q184" s="8"/>
      <c r="R184" s="9"/>
      <c r="S184" s="9"/>
      <c r="T184" s="9"/>
      <c r="U184" s="9"/>
      <c r="V184" s="9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  <c r="AH184" s="11"/>
      <c r="AI184" s="12"/>
      <c r="AJ184" s="12"/>
      <c r="AK184" s="12"/>
    </row>
    <row r="185" spans="13:37">
      <c r="M185" s="7"/>
      <c r="N185" s="7"/>
      <c r="O185" s="7"/>
      <c r="P185" s="8"/>
      <c r="Q185" s="8"/>
      <c r="R185" s="9"/>
      <c r="S185" s="9"/>
      <c r="T185" s="9"/>
      <c r="U185" s="9"/>
      <c r="V185" s="9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  <c r="AH185" s="11"/>
      <c r="AI185" s="12"/>
      <c r="AJ185" s="12"/>
      <c r="AK185" s="12"/>
    </row>
    <row r="186" spans="13:37">
      <c r="M186" s="7"/>
      <c r="N186" s="7"/>
      <c r="O186" s="7"/>
      <c r="P186" s="8"/>
      <c r="Q186" s="8"/>
      <c r="R186" s="9"/>
      <c r="S186" s="9"/>
      <c r="T186" s="9"/>
      <c r="U186" s="9"/>
      <c r="V186" s="9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  <c r="AH186" s="11"/>
      <c r="AI186" s="12"/>
      <c r="AJ186" s="12"/>
      <c r="AK186" s="12"/>
    </row>
    <row r="187" spans="13:37">
      <c r="M187" s="7"/>
      <c r="N187" s="7"/>
      <c r="O187" s="7"/>
      <c r="P187" s="8"/>
      <c r="Q187" s="8"/>
      <c r="R187" s="9"/>
      <c r="S187" s="9"/>
      <c r="T187" s="9"/>
      <c r="U187" s="9"/>
      <c r="V187" s="9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  <c r="AH187" s="11"/>
      <c r="AI187" s="12"/>
      <c r="AJ187" s="12"/>
      <c r="AK187" s="12"/>
    </row>
    <row r="188" spans="13:37">
      <c r="M188" s="7"/>
      <c r="N188" s="7"/>
      <c r="O188" s="7"/>
      <c r="P188" s="8"/>
      <c r="Q188" s="8"/>
      <c r="R188" s="9"/>
      <c r="S188" s="9"/>
      <c r="T188" s="9"/>
      <c r="U188" s="9"/>
      <c r="V188" s="9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  <c r="AH188" s="11"/>
      <c r="AI188" s="12"/>
      <c r="AJ188" s="12"/>
      <c r="AK188" s="12"/>
    </row>
    <row r="189" spans="13:37">
      <c r="M189" s="7"/>
      <c r="N189" s="7"/>
      <c r="O189" s="7"/>
      <c r="P189" s="8"/>
      <c r="Q189" s="8"/>
      <c r="R189" s="9"/>
      <c r="S189" s="9"/>
      <c r="T189" s="9"/>
      <c r="U189" s="9"/>
      <c r="V189" s="9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  <c r="AH189" s="11"/>
      <c r="AI189" s="12"/>
      <c r="AJ189" s="12"/>
      <c r="AK189" s="12"/>
    </row>
    <row r="190" spans="13:37">
      <c r="M190" s="7"/>
      <c r="N190" s="7"/>
      <c r="O190" s="7"/>
      <c r="P190" s="8"/>
      <c r="Q190" s="8"/>
      <c r="R190" s="9"/>
      <c r="S190" s="9"/>
      <c r="T190" s="9"/>
      <c r="U190" s="9"/>
      <c r="V190" s="9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  <c r="AH190" s="11"/>
      <c r="AI190" s="12"/>
      <c r="AJ190" s="12"/>
      <c r="AK190" s="12"/>
    </row>
    <row r="191" spans="13:37">
      <c r="M191" s="7"/>
      <c r="N191" s="7"/>
      <c r="O191" s="7"/>
      <c r="P191" s="8"/>
      <c r="Q191" s="8"/>
      <c r="R191" s="9"/>
      <c r="S191" s="9"/>
      <c r="T191" s="9"/>
      <c r="U191" s="9"/>
      <c r="V191" s="9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  <c r="AH191" s="11"/>
      <c r="AI191" s="12"/>
      <c r="AJ191" s="12"/>
      <c r="AK191" s="12"/>
    </row>
    <row r="192" spans="13:37">
      <c r="M192" s="7"/>
      <c r="N192" s="7"/>
      <c r="O192" s="7"/>
      <c r="P192" s="8"/>
      <c r="Q192" s="8"/>
      <c r="R192" s="9"/>
      <c r="S192" s="9"/>
      <c r="T192" s="9"/>
      <c r="U192" s="9"/>
      <c r="V192" s="9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  <c r="AH192" s="11"/>
      <c r="AI192" s="12"/>
      <c r="AJ192" s="12"/>
      <c r="AK192" s="12"/>
    </row>
    <row r="193" spans="13:37">
      <c r="M193" s="7"/>
      <c r="N193" s="7"/>
      <c r="O193" s="7"/>
      <c r="P193" s="8"/>
      <c r="Q193" s="8"/>
      <c r="R193" s="9"/>
      <c r="S193" s="9"/>
      <c r="T193" s="9"/>
      <c r="U193" s="9"/>
      <c r="V193" s="9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  <c r="AH193" s="11"/>
      <c r="AI193" s="12"/>
      <c r="AJ193" s="12"/>
      <c r="AK193" s="12"/>
    </row>
    <row r="194" spans="13:37">
      <c r="M194" s="7"/>
      <c r="N194" s="7"/>
      <c r="O194" s="7"/>
      <c r="P194" s="8"/>
      <c r="Q194" s="8"/>
      <c r="R194" s="9"/>
      <c r="S194" s="9"/>
      <c r="T194" s="9"/>
      <c r="U194" s="9"/>
      <c r="V194" s="9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  <c r="AH194" s="11"/>
      <c r="AI194" s="12"/>
      <c r="AJ194" s="12"/>
      <c r="AK194" s="12"/>
    </row>
    <row r="195" spans="13:37">
      <c r="M195" s="7"/>
      <c r="N195" s="7"/>
      <c r="O195" s="7"/>
      <c r="P195" s="8"/>
      <c r="Q195" s="8"/>
      <c r="R195" s="9"/>
      <c r="S195" s="9"/>
      <c r="T195" s="9"/>
      <c r="U195" s="9"/>
      <c r="V195" s="9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  <c r="AH195" s="11"/>
      <c r="AI195" s="12"/>
      <c r="AJ195" s="12"/>
      <c r="AK195" s="12"/>
    </row>
    <row r="196" spans="13:37">
      <c r="M196" s="7"/>
      <c r="N196" s="7"/>
      <c r="O196" s="7"/>
      <c r="P196" s="8"/>
      <c r="Q196" s="8"/>
      <c r="R196" s="9"/>
      <c r="S196" s="9"/>
      <c r="T196" s="9"/>
      <c r="U196" s="9"/>
      <c r="V196" s="9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  <c r="AH196" s="11"/>
      <c r="AI196" s="12"/>
      <c r="AJ196" s="12"/>
      <c r="AK196" s="12"/>
    </row>
    <row r="197" spans="13:37">
      <c r="M197" s="7"/>
      <c r="N197" s="7"/>
      <c r="O197" s="7"/>
      <c r="P197" s="8"/>
      <c r="Q197" s="8"/>
      <c r="R197" s="9"/>
      <c r="S197" s="9"/>
      <c r="T197" s="9"/>
      <c r="U197" s="9"/>
      <c r="V197" s="9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  <c r="AH197" s="11"/>
      <c r="AI197" s="12"/>
      <c r="AJ197" s="12"/>
      <c r="AK197" s="12"/>
    </row>
    <row r="198" spans="13:37">
      <c r="M198" s="7"/>
      <c r="N198" s="7"/>
      <c r="O198" s="7"/>
      <c r="P198" s="8"/>
      <c r="Q198" s="8"/>
      <c r="R198" s="9"/>
      <c r="S198" s="9"/>
      <c r="T198" s="9"/>
      <c r="U198" s="9"/>
      <c r="V198" s="9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  <c r="AH198" s="11"/>
      <c r="AI198" s="12"/>
      <c r="AJ198" s="12"/>
      <c r="AK198" s="12"/>
    </row>
    <row r="199" spans="13:37">
      <c r="M199" s="7"/>
      <c r="N199" s="7"/>
      <c r="O199" s="7"/>
      <c r="P199" s="8"/>
      <c r="Q199" s="8"/>
      <c r="R199" s="9"/>
      <c r="S199" s="9"/>
      <c r="T199" s="9"/>
      <c r="U199" s="9"/>
      <c r="V199" s="9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  <c r="AH199" s="11"/>
      <c r="AI199" s="12"/>
      <c r="AJ199" s="12"/>
      <c r="AK199" s="12"/>
    </row>
    <row r="200" spans="13:37">
      <c r="M200" s="7"/>
      <c r="N200" s="7"/>
      <c r="O200" s="7"/>
      <c r="P200" s="8"/>
      <c r="Q200" s="8"/>
      <c r="R200" s="9"/>
      <c r="S200" s="9"/>
      <c r="T200" s="9"/>
      <c r="U200" s="9"/>
      <c r="V200" s="9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  <c r="AH200" s="11"/>
      <c r="AI200" s="12"/>
      <c r="AJ200" s="12"/>
      <c r="AK200" s="12"/>
    </row>
    <row r="201" spans="13:37">
      <c r="M201" s="7"/>
      <c r="N201" s="7"/>
      <c r="O201" s="7"/>
      <c r="P201" s="8"/>
      <c r="Q201" s="8"/>
      <c r="R201" s="9"/>
      <c r="S201" s="9"/>
      <c r="T201" s="9"/>
      <c r="U201" s="9"/>
      <c r="V201" s="9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  <c r="AH201" s="11"/>
      <c r="AI201" s="12"/>
      <c r="AJ201" s="12"/>
      <c r="AK201" s="12"/>
    </row>
    <row r="202" spans="13:37">
      <c r="M202" s="7"/>
      <c r="N202" s="7"/>
      <c r="O202" s="7"/>
      <c r="P202" s="8"/>
      <c r="Q202" s="8"/>
      <c r="R202" s="9"/>
      <c r="S202" s="9"/>
      <c r="T202" s="9"/>
      <c r="U202" s="9"/>
      <c r="V202" s="9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  <c r="AH202" s="11"/>
      <c r="AI202" s="12"/>
      <c r="AJ202" s="12"/>
      <c r="AK202" s="12"/>
    </row>
    <row r="203" spans="13:37">
      <c r="M203" s="7"/>
      <c r="N203" s="7"/>
      <c r="O203" s="7"/>
      <c r="P203" s="8"/>
      <c r="Q203" s="8"/>
      <c r="R203" s="9"/>
      <c r="S203" s="9"/>
      <c r="T203" s="9"/>
      <c r="U203" s="9"/>
      <c r="V203" s="9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  <c r="AH203" s="11"/>
      <c r="AI203" s="12"/>
      <c r="AJ203" s="12"/>
      <c r="AK203" s="12"/>
    </row>
    <row r="204" spans="13:37">
      <c r="M204" s="7"/>
      <c r="N204" s="7"/>
      <c r="O204" s="7"/>
      <c r="P204" s="8"/>
      <c r="Q204" s="8"/>
      <c r="R204" s="9"/>
      <c r="S204" s="9"/>
      <c r="T204" s="9"/>
      <c r="U204" s="9"/>
      <c r="V204" s="9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  <c r="AH204" s="11"/>
      <c r="AI204" s="12"/>
      <c r="AJ204" s="12"/>
      <c r="AK204" s="12"/>
    </row>
    <row r="205" spans="13:37">
      <c r="M205" s="7"/>
      <c r="N205" s="7"/>
      <c r="O205" s="7"/>
      <c r="P205" s="8"/>
      <c r="Q205" s="8"/>
      <c r="R205" s="9"/>
      <c r="S205" s="9"/>
      <c r="T205" s="9"/>
      <c r="U205" s="9"/>
      <c r="V205" s="9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  <c r="AH205" s="11"/>
      <c r="AI205" s="12"/>
      <c r="AJ205" s="12"/>
      <c r="AK205" s="12"/>
    </row>
    <row r="206" spans="13:37">
      <c r="M206" s="7"/>
      <c r="N206" s="7"/>
      <c r="O206" s="7"/>
      <c r="P206" s="8"/>
      <c r="Q206" s="8"/>
      <c r="R206" s="9"/>
      <c r="S206" s="9"/>
      <c r="T206" s="9"/>
      <c r="U206" s="9"/>
      <c r="V206" s="9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  <c r="AH206" s="11"/>
      <c r="AI206" s="12"/>
      <c r="AJ206" s="12"/>
      <c r="AK206" s="12"/>
    </row>
    <row r="207" spans="13:37">
      <c r="M207" s="7"/>
      <c r="N207" s="7"/>
      <c r="O207" s="7"/>
      <c r="P207" s="8"/>
      <c r="Q207" s="8"/>
      <c r="R207" s="9"/>
      <c r="S207" s="9"/>
      <c r="T207" s="9"/>
      <c r="U207" s="9"/>
      <c r="V207" s="9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1"/>
      <c r="AH207" s="11"/>
      <c r="AI207" s="12"/>
      <c r="AJ207" s="12"/>
      <c r="AK207" s="12"/>
    </row>
    <row r="208" spans="13:37">
      <c r="M208" s="7"/>
      <c r="N208" s="7"/>
      <c r="O208" s="7"/>
      <c r="P208" s="8"/>
      <c r="Q208" s="8"/>
      <c r="R208" s="9"/>
      <c r="S208" s="9"/>
      <c r="T208" s="9"/>
      <c r="U208" s="9"/>
      <c r="V208" s="9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1"/>
      <c r="AH208" s="11"/>
      <c r="AI208" s="12"/>
      <c r="AJ208" s="12"/>
      <c r="AK208" s="12"/>
    </row>
    <row r="209" spans="13:37">
      <c r="M209" s="7"/>
      <c r="N209" s="7"/>
      <c r="O209" s="7"/>
      <c r="P209" s="8"/>
      <c r="Q209" s="8"/>
      <c r="R209" s="9"/>
      <c r="S209" s="9"/>
      <c r="T209" s="9"/>
      <c r="U209" s="9"/>
      <c r="V209" s="9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1"/>
      <c r="AH209" s="11"/>
      <c r="AI209" s="12"/>
      <c r="AJ209" s="12"/>
      <c r="AK209" s="12"/>
    </row>
    <row r="210" spans="13:37">
      <c r="M210" s="7"/>
      <c r="N210" s="7"/>
      <c r="O210" s="7"/>
      <c r="P210" s="8"/>
      <c r="Q210" s="8"/>
      <c r="R210" s="9"/>
      <c r="S210" s="9"/>
      <c r="T210" s="9"/>
      <c r="U210" s="9"/>
      <c r="V210" s="9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1"/>
      <c r="AH210" s="11"/>
      <c r="AI210" s="12"/>
      <c r="AJ210" s="12"/>
      <c r="AK210" s="12"/>
    </row>
    <row r="211" spans="13:37">
      <c r="M211" s="7"/>
      <c r="N211" s="7"/>
      <c r="O211" s="7"/>
      <c r="P211" s="8"/>
      <c r="Q211" s="8"/>
      <c r="R211" s="9"/>
      <c r="S211" s="9"/>
      <c r="T211" s="9"/>
      <c r="U211" s="9"/>
      <c r="V211" s="9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1"/>
      <c r="AH211" s="11"/>
      <c r="AI211" s="12"/>
      <c r="AJ211" s="12"/>
      <c r="AK211" s="12"/>
    </row>
    <row r="212" spans="13:37">
      <c r="M212" s="7"/>
      <c r="N212" s="7"/>
      <c r="O212" s="7"/>
      <c r="P212" s="8"/>
      <c r="Q212" s="8"/>
      <c r="R212" s="9"/>
      <c r="S212" s="9"/>
      <c r="T212" s="9"/>
      <c r="U212" s="9"/>
      <c r="V212" s="9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1"/>
      <c r="AH212" s="11"/>
      <c r="AI212" s="12"/>
      <c r="AJ212" s="12"/>
      <c r="AK212" s="12"/>
    </row>
    <row r="213" spans="13:37">
      <c r="M213" s="7"/>
      <c r="N213" s="7"/>
      <c r="O213" s="7"/>
      <c r="P213" s="8"/>
      <c r="Q213" s="8"/>
      <c r="R213" s="9"/>
      <c r="S213" s="9"/>
      <c r="T213" s="9"/>
      <c r="U213" s="9"/>
      <c r="V213" s="9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1"/>
      <c r="AH213" s="11"/>
      <c r="AI213" s="12"/>
      <c r="AJ213" s="12"/>
      <c r="AK213" s="12"/>
    </row>
    <row r="214" spans="13:37">
      <c r="M214" s="7"/>
      <c r="N214" s="7"/>
      <c r="O214" s="7"/>
      <c r="P214" s="8"/>
      <c r="Q214" s="8"/>
      <c r="R214" s="9"/>
      <c r="S214" s="9"/>
      <c r="T214" s="9"/>
      <c r="U214" s="9"/>
      <c r="V214" s="9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1"/>
      <c r="AH214" s="11"/>
      <c r="AI214" s="12"/>
      <c r="AJ214" s="12"/>
      <c r="AK214" s="12"/>
    </row>
    <row r="215" spans="13:37">
      <c r="M215" s="7"/>
      <c r="N215" s="7"/>
      <c r="O215" s="7"/>
      <c r="P215" s="8"/>
      <c r="Q215" s="8"/>
      <c r="R215" s="9"/>
      <c r="S215" s="9"/>
      <c r="T215" s="9"/>
      <c r="U215" s="9"/>
      <c r="V215" s="9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1"/>
      <c r="AH215" s="11"/>
      <c r="AI215" s="12"/>
      <c r="AJ215" s="12"/>
      <c r="AK215" s="12"/>
    </row>
    <row r="216" spans="13:37">
      <c r="M216" s="7"/>
      <c r="N216" s="7"/>
      <c r="O216" s="7"/>
      <c r="P216" s="8"/>
      <c r="Q216" s="8"/>
      <c r="R216" s="9"/>
      <c r="S216" s="9"/>
      <c r="T216" s="9"/>
      <c r="U216" s="9"/>
      <c r="V216" s="9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1"/>
      <c r="AH216" s="11"/>
      <c r="AI216" s="12"/>
      <c r="AJ216" s="12"/>
      <c r="AK216" s="12"/>
    </row>
    <row r="217" spans="13:37">
      <c r="M217" s="7"/>
      <c r="N217" s="7"/>
      <c r="O217" s="7"/>
      <c r="P217" s="8"/>
      <c r="Q217" s="8"/>
      <c r="R217" s="9"/>
      <c r="S217" s="9"/>
      <c r="T217" s="9"/>
      <c r="U217" s="9"/>
      <c r="V217" s="9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1"/>
      <c r="AH217" s="11"/>
      <c r="AI217" s="12"/>
      <c r="AJ217" s="12"/>
      <c r="AK217" s="12"/>
    </row>
    <row r="218" spans="13:37">
      <c r="M218" s="7"/>
      <c r="N218" s="7"/>
      <c r="O218" s="7"/>
      <c r="P218" s="8"/>
      <c r="Q218" s="8"/>
      <c r="R218" s="9"/>
      <c r="S218" s="9"/>
      <c r="T218" s="9"/>
      <c r="U218" s="9"/>
      <c r="V218" s="9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1"/>
      <c r="AH218" s="11"/>
      <c r="AI218" s="12"/>
      <c r="AJ218" s="12"/>
      <c r="AK218" s="12"/>
    </row>
    <row r="219" spans="13:37">
      <c r="M219" s="7"/>
      <c r="N219" s="7"/>
      <c r="O219" s="7"/>
      <c r="P219" s="8"/>
      <c r="Q219" s="8"/>
      <c r="R219" s="9"/>
      <c r="S219" s="9"/>
      <c r="T219" s="9"/>
      <c r="U219" s="9"/>
      <c r="V219" s="9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1"/>
      <c r="AH219" s="11"/>
      <c r="AI219" s="12"/>
      <c r="AJ219" s="12"/>
      <c r="AK219" s="12"/>
    </row>
    <row r="220" spans="13:37">
      <c r="M220" s="7"/>
      <c r="N220" s="7"/>
      <c r="O220" s="7"/>
      <c r="P220" s="8"/>
      <c r="Q220" s="8"/>
      <c r="R220" s="9"/>
      <c r="S220" s="9"/>
      <c r="T220" s="9"/>
      <c r="U220" s="9"/>
      <c r="V220" s="9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1"/>
      <c r="AH220" s="11"/>
      <c r="AI220" s="12"/>
      <c r="AJ220" s="12"/>
      <c r="AK220" s="12"/>
    </row>
    <row r="221" spans="13:37">
      <c r="M221" s="7"/>
      <c r="N221" s="7"/>
      <c r="O221" s="7"/>
      <c r="P221" s="8"/>
      <c r="Q221" s="8"/>
      <c r="R221" s="9"/>
      <c r="S221" s="9"/>
      <c r="T221" s="9"/>
      <c r="U221" s="9"/>
      <c r="V221" s="9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1"/>
      <c r="AH221" s="11"/>
      <c r="AI221" s="12"/>
      <c r="AJ221" s="12"/>
      <c r="AK221" s="12"/>
    </row>
    <row r="222" spans="13:37">
      <c r="M222" s="7"/>
      <c r="N222" s="7"/>
      <c r="O222" s="7"/>
      <c r="P222" s="8"/>
      <c r="Q222" s="8"/>
      <c r="R222" s="9"/>
      <c r="S222" s="9"/>
      <c r="T222" s="9"/>
      <c r="U222" s="9"/>
      <c r="V222" s="9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1"/>
      <c r="AH222" s="11"/>
      <c r="AI222" s="12"/>
      <c r="AJ222" s="12"/>
      <c r="AK222" s="12"/>
    </row>
    <row r="223" spans="13:37">
      <c r="M223" s="7"/>
      <c r="N223" s="7"/>
      <c r="O223" s="7"/>
      <c r="P223" s="8"/>
      <c r="Q223" s="8"/>
      <c r="R223" s="9"/>
      <c r="S223" s="9"/>
      <c r="T223" s="9"/>
      <c r="U223" s="9"/>
      <c r="V223" s="9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1"/>
      <c r="AH223" s="11"/>
      <c r="AI223" s="12"/>
      <c r="AJ223" s="12"/>
      <c r="AK223" s="12"/>
    </row>
    <row r="224" spans="13:37">
      <c r="M224" s="7"/>
      <c r="N224" s="7"/>
      <c r="O224" s="7"/>
      <c r="P224" s="8"/>
      <c r="Q224" s="8"/>
      <c r="R224" s="9"/>
      <c r="S224" s="9"/>
      <c r="T224" s="9"/>
      <c r="U224" s="9"/>
      <c r="V224" s="9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1"/>
      <c r="AH224" s="11"/>
      <c r="AI224" s="12"/>
      <c r="AJ224" s="12"/>
      <c r="AK224" s="12"/>
    </row>
    <row r="225" spans="13:37">
      <c r="M225" s="7"/>
      <c r="N225" s="7"/>
      <c r="O225" s="7"/>
      <c r="P225" s="8"/>
      <c r="Q225" s="8"/>
      <c r="R225" s="9"/>
      <c r="S225" s="9"/>
      <c r="T225" s="9"/>
      <c r="U225" s="9"/>
      <c r="V225" s="9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1"/>
      <c r="AH225" s="11"/>
      <c r="AI225" s="12"/>
      <c r="AJ225" s="12"/>
      <c r="AK225" s="12"/>
    </row>
    <row r="226" spans="13:37">
      <c r="M226" s="7"/>
      <c r="N226" s="7"/>
      <c r="O226" s="7"/>
      <c r="P226" s="8"/>
      <c r="Q226" s="8"/>
      <c r="R226" s="9"/>
      <c r="S226" s="9"/>
      <c r="T226" s="9"/>
      <c r="U226" s="9"/>
      <c r="V226" s="9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1"/>
      <c r="AH226" s="11"/>
      <c r="AI226" s="12"/>
      <c r="AJ226" s="12"/>
      <c r="AK226" s="12"/>
    </row>
    <row r="227" spans="13:37">
      <c r="M227" s="7"/>
      <c r="N227" s="7"/>
      <c r="O227" s="7"/>
      <c r="P227" s="8"/>
      <c r="Q227" s="8"/>
      <c r="R227" s="9"/>
      <c r="S227" s="9"/>
      <c r="T227" s="9"/>
      <c r="U227" s="9"/>
      <c r="V227" s="9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1"/>
      <c r="AH227" s="11"/>
      <c r="AI227" s="12"/>
      <c r="AJ227" s="12"/>
      <c r="AK227" s="12"/>
    </row>
    <row r="228" spans="13:37">
      <c r="M228" s="7"/>
      <c r="N228" s="7"/>
      <c r="O228" s="7"/>
      <c r="P228" s="8"/>
      <c r="Q228" s="8"/>
      <c r="R228" s="9"/>
      <c r="S228" s="9"/>
      <c r="T228" s="9"/>
      <c r="U228" s="9"/>
      <c r="V228" s="9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1"/>
      <c r="AH228" s="11"/>
      <c r="AI228" s="12"/>
      <c r="AJ228" s="12"/>
      <c r="AK228" s="12"/>
    </row>
    <row r="229" spans="13:37">
      <c r="M229" s="7"/>
      <c r="N229" s="7"/>
      <c r="O229" s="7"/>
      <c r="P229" s="8"/>
      <c r="Q229" s="8"/>
      <c r="R229" s="9"/>
      <c r="S229" s="9"/>
      <c r="T229" s="9"/>
      <c r="U229" s="9"/>
      <c r="V229" s="9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1"/>
      <c r="AH229" s="11"/>
      <c r="AI229" s="12"/>
      <c r="AJ229" s="12"/>
      <c r="AK229" s="12"/>
    </row>
    <row r="230" spans="13:37">
      <c r="M230" s="7"/>
      <c r="N230" s="7"/>
      <c r="O230" s="7"/>
      <c r="P230" s="8"/>
      <c r="Q230" s="8"/>
      <c r="R230" s="9"/>
      <c r="S230" s="9"/>
      <c r="T230" s="9"/>
      <c r="U230" s="9"/>
      <c r="V230" s="9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1"/>
      <c r="AH230" s="11"/>
      <c r="AI230" s="12"/>
      <c r="AJ230" s="12"/>
      <c r="AK230" s="12"/>
    </row>
    <row r="231" spans="13:37">
      <c r="M231" s="7"/>
      <c r="N231" s="7"/>
      <c r="O231" s="7"/>
      <c r="P231" s="8"/>
      <c r="Q231" s="8"/>
      <c r="R231" s="9"/>
      <c r="S231" s="9"/>
      <c r="T231" s="9"/>
      <c r="U231" s="9"/>
      <c r="V231" s="9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1"/>
      <c r="AH231" s="11"/>
      <c r="AI231" s="12"/>
      <c r="AJ231" s="12"/>
      <c r="AK231" s="12"/>
    </row>
    <row r="232" spans="13:37">
      <c r="M232" s="7"/>
      <c r="N232" s="7"/>
      <c r="O232" s="7"/>
      <c r="P232" s="8"/>
      <c r="Q232" s="8"/>
      <c r="R232" s="9"/>
      <c r="S232" s="9"/>
      <c r="T232" s="9"/>
      <c r="U232" s="9"/>
      <c r="V232" s="9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1"/>
      <c r="AH232" s="11"/>
      <c r="AI232" s="12"/>
      <c r="AJ232" s="12"/>
      <c r="AK232" s="12"/>
    </row>
    <row r="233" spans="13:37">
      <c r="M233" s="7"/>
      <c r="N233" s="7"/>
      <c r="O233" s="7"/>
      <c r="P233" s="8"/>
      <c r="Q233" s="8"/>
      <c r="R233" s="9"/>
      <c r="S233" s="9"/>
      <c r="T233" s="9"/>
      <c r="U233" s="9"/>
      <c r="V233" s="9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1"/>
      <c r="AH233" s="11"/>
      <c r="AI233" s="12"/>
      <c r="AJ233" s="12"/>
      <c r="AK233" s="12"/>
    </row>
    <row r="234" spans="13:37">
      <c r="M234" s="7"/>
      <c r="N234" s="7"/>
      <c r="O234" s="7"/>
      <c r="P234" s="8"/>
      <c r="Q234" s="8"/>
      <c r="R234" s="9"/>
      <c r="S234" s="9"/>
      <c r="T234" s="9"/>
      <c r="U234" s="9"/>
      <c r="V234" s="9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1"/>
      <c r="AH234" s="11"/>
      <c r="AI234" s="12"/>
      <c r="AJ234" s="12"/>
      <c r="AK234" s="12"/>
    </row>
    <row r="235" spans="13:37">
      <c r="M235" s="7"/>
      <c r="N235" s="7"/>
      <c r="O235" s="7"/>
      <c r="P235" s="8"/>
      <c r="Q235" s="8"/>
      <c r="R235" s="9"/>
      <c r="S235" s="9"/>
      <c r="T235" s="9"/>
      <c r="U235" s="9"/>
      <c r="V235" s="9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1"/>
      <c r="AH235" s="11"/>
      <c r="AI235" s="12"/>
      <c r="AJ235" s="12"/>
      <c r="AK235" s="12"/>
    </row>
    <row r="236" spans="13:37">
      <c r="M236" s="7"/>
      <c r="N236" s="7"/>
      <c r="O236" s="7"/>
      <c r="P236" s="8"/>
      <c r="Q236" s="8"/>
      <c r="R236" s="9"/>
      <c r="S236" s="9"/>
      <c r="T236" s="9"/>
      <c r="U236" s="9"/>
      <c r="V236" s="9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1"/>
      <c r="AH236" s="11"/>
      <c r="AI236" s="12"/>
      <c r="AJ236" s="12"/>
      <c r="AK236" s="12"/>
    </row>
    <row r="237" spans="13:37">
      <c r="M237" s="7"/>
      <c r="N237" s="7"/>
      <c r="O237" s="7"/>
      <c r="P237" s="8"/>
      <c r="Q237" s="8"/>
      <c r="R237" s="9"/>
      <c r="S237" s="9"/>
      <c r="T237" s="9"/>
      <c r="U237" s="9"/>
      <c r="V237" s="9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1"/>
      <c r="AH237" s="11"/>
      <c r="AI237" s="12"/>
      <c r="AJ237" s="12"/>
      <c r="AK237" s="12"/>
    </row>
    <row r="238" spans="13:37">
      <c r="M238" s="7"/>
      <c r="N238" s="7"/>
      <c r="O238" s="7"/>
      <c r="P238" s="8"/>
      <c r="Q238" s="8"/>
      <c r="R238" s="9"/>
      <c r="S238" s="9"/>
      <c r="T238" s="9"/>
      <c r="U238" s="9"/>
      <c r="V238" s="9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1"/>
      <c r="AH238" s="11"/>
      <c r="AI238" s="12"/>
      <c r="AJ238" s="12"/>
      <c r="AK238" s="12"/>
    </row>
    <row r="239" spans="13:37">
      <c r="M239" s="7"/>
      <c r="N239" s="7"/>
      <c r="O239" s="7"/>
      <c r="P239" s="8"/>
      <c r="Q239" s="8"/>
      <c r="R239" s="9"/>
      <c r="S239" s="9"/>
      <c r="T239" s="9"/>
      <c r="U239" s="9"/>
      <c r="V239" s="9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1"/>
      <c r="AH239" s="11"/>
      <c r="AI239" s="12"/>
      <c r="AJ239" s="12"/>
      <c r="AK239" s="12"/>
    </row>
    <row r="240" spans="13:37">
      <c r="M240" s="7"/>
      <c r="N240" s="7"/>
      <c r="O240" s="7"/>
      <c r="P240" s="8"/>
      <c r="Q240" s="8"/>
      <c r="R240" s="9"/>
      <c r="S240" s="9"/>
      <c r="T240" s="9"/>
      <c r="U240" s="9"/>
      <c r="V240" s="9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1"/>
      <c r="AH240" s="11"/>
      <c r="AI240" s="12"/>
      <c r="AJ240" s="12"/>
      <c r="AK240" s="12"/>
    </row>
    <row r="241" spans="13:37">
      <c r="M241" s="7"/>
      <c r="N241" s="7"/>
      <c r="O241" s="7"/>
      <c r="P241" s="8"/>
      <c r="Q241" s="8"/>
      <c r="R241" s="9"/>
      <c r="S241" s="9"/>
      <c r="T241" s="9"/>
      <c r="U241" s="9"/>
      <c r="V241" s="9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1"/>
      <c r="AH241" s="11"/>
      <c r="AI241" s="12"/>
      <c r="AJ241" s="12"/>
      <c r="AK241" s="12"/>
    </row>
    <row r="242" spans="13:37">
      <c r="M242" s="7"/>
      <c r="N242" s="7"/>
      <c r="O242" s="7"/>
      <c r="P242" s="8"/>
      <c r="Q242" s="8"/>
      <c r="R242" s="9"/>
      <c r="S242" s="9"/>
      <c r="T242" s="9"/>
      <c r="U242" s="9"/>
      <c r="V242" s="9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1"/>
      <c r="AH242" s="11"/>
      <c r="AI242" s="12"/>
      <c r="AJ242" s="12"/>
      <c r="AK242" s="12"/>
    </row>
    <row r="243" spans="13:37">
      <c r="M243" s="7"/>
      <c r="N243" s="7"/>
      <c r="O243" s="7"/>
      <c r="P243" s="8"/>
      <c r="Q243" s="8"/>
      <c r="R243" s="9"/>
      <c r="S243" s="9"/>
      <c r="T243" s="9"/>
      <c r="U243" s="9"/>
      <c r="V243" s="9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1"/>
      <c r="AH243" s="11"/>
      <c r="AI243" s="12"/>
      <c r="AJ243" s="12"/>
      <c r="AK243" s="12"/>
    </row>
    <row r="244" spans="13:37">
      <c r="M244" s="7"/>
      <c r="N244" s="7"/>
      <c r="O244" s="7"/>
      <c r="P244" s="8"/>
      <c r="Q244" s="8"/>
      <c r="R244" s="9"/>
      <c r="S244" s="9"/>
      <c r="T244" s="9"/>
      <c r="U244" s="9"/>
      <c r="V244" s="9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1"/>
      <c r="AH244" s="11"/>
      <c r="AI244" s="12"/>
      <c r="AJ244" s="12"/>
      <c r="AK244" s="12"/>
    </row>
    <row r="245" spans="13:37">
      <c r="M245" s="7"/>
      <c r="N245" s="7"/>
      <c r="O245" s="7"/>
      <c r="P245" s="8"/>
      <c r="Q245" s="8"/>
      <c r="R245" s="9"/>
      <c r="S245" s="9"/>
      <c r="T245" s="9"/>
      <c r="U245" s="9"/>
      <c r="V245" s="9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1"/>
      <c r="AH245" s="11"/>
      <c r="AI245" s="12"/>
      <c r="AJ245" s="12"/>
      <c r="AK245" s="12"/>
    </row>
    <row r="246" spans="13:37">
      <c r="M246" s="7"/>
      <c r="N246" s="7"/>
      <c r="O246" s="7"/>
      <c r="P246" s="8"/>
      <c r="Q246" s="8"/>
      <c r="R246" s="9"/>
      <c r="S246" s="9"/>
      <c r="T246" s="9"/>
      <c r="U246" s="9"/>
      <c r="V246" s="9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1"/>
      <c r="AH246" s="11"/>
      <c r="AI246" s="12"/>
      <c r="AJ246" s="12"/>
      <c r="AK246" s="12"/>
    </row>
    <row r="247" spans="13:37">
      <c r="M247" s="7"/>
      <c r="N247" s="7"/>
      <c r="O247" s="7"/>
      <c r="P247" s="8"/>
      <c r="Q247" s="8"/>
      <c r="R247" s="9"/>
      <c r="S247" s="9"/>
      <c r="T247" s="9"/>
      <c r="U247" s="9"/>
      <c r="V247" s="9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1"/>
      <c r="AH247" s="11"/>
      <c r="AI247" s="12"/>
      <c r="AJ247" s="12"/>
      <c r="AK247" s="12"/>
    </row>
    <row r="248" spans="13:37">
      <c r="M248" s="7"/>
      <c r="N248" s="7"/>
      <c r="O248" s="7"/>
      <c r="P248" s="8"/>
      <c r="Q248" s="8"/>
      <c r="R248" s="9"/>
      <c r="S248" s="9"/>
      <c r="T248" s="9"/>
      <c r="U248" s="9"/>
      <c r="V248" s="9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1"/>
      <c r="AH248" s="11"/>
      <c r="AI248" s="12"/>
      <c r="AJ248" s="12"/>
      <c r="AK248" s="12"/>
    </row>
    <row r="249" spans="13:37">
      <c r="M249" s="7"/>
      <c r="N249" s="7"/>
      <c r="O249" s="7"/>
      <c r="P249" s="8"/>
      <c r="Q249" s="8"/>
      <c r="R249" s="9"/>
      <c r="S249" s="9"/>
      <c r="T249" s="9"/>
      <c r="U249" s="9"/>
      <c r="V249" s="9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1"/>
      <c r="AH249" s="11"/>
      <c r="AI249" s="12"/>
      <c r="AJ249" s="12"/>
      <c r="AK249" s="12"/>
    </row>
    <row r="250" spans="13:37">
      <c r="M250" s="7"/>
      <c r="N250" s="7"/>
      <c r="O250" s="7"/>
      <c r="P250" s="8"/>
      <c r="Q250" s="8"/>
      <c r="R250" s="9"/>
      <c r="S250" s="9"/>
      <c r="T250" s="9"/>
      <c r="U250" s="9"/>
      <c r="V250" s="9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1"/>
      <c r="AH250" s="11"/>
      <c r="AI250" s="12"/>
      <c r="AJ250" s="12"/>
      <c r="AK250" s="12"/>
    </row>
    <row r="251" spans="13:37">
      <c r="M251" s="7"/>
      <c r="N251" s="7"/>
      <c r="O251" s="7"/>
      <c r="P251" s="8"/>
      <c r="Q251" s="8"/>
      <c r="R251" s="9"/>
      <c r="S251" s="9"/>
      <c r="T251" s="9"/>
      <c r="U251" s="9"/>
      <c r="V251" s="9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1"/>
      <c r="AH251" s="11"/>
      <c r="AI251" s="12"/>
      <c r="AJ251" s="12"/>
      <c r="AK251" s="12"/>
    </row>
    <row r="252" spans="13:37">
      <c r="M252" s="7"/>
      <c r="N252" s="7"/>
      <c r="O252" s="7"/>
      <c r="P252" s="8"/>
      <c r="Q252" s="8"/>
      <c r="R252" s="9"/>
      <c r="S252" s="9"/>
      <c r="T252" s="9"/>
      <c r="U252" s="9"/>
      <c r="V252" s="9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1"/>
      <c r="AH252" s="11"/>
      <c r="AI252" s="12"/>
      <c r="AJ252" s="12"/>
      <c r="AK252" s="12"/>
    </row>
    <row r="253" spans="13:37">
      <c r="M253" s="7"/>
      <c r="N253" s="7"/>
      <c r="O253" s="7"/>
      <c r="P253" s="8"/>
      <c r="Q253" s="8"/>
      <c r="R253" s="9"/>
      <c r="S253" s="9"/>
      <c r="T253" s="9"/>
      <c r="U253" s="9"/>
      <c r="V253" s="9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1"/>
      <c r="AH253" s="11"/>
      <c r="AI253" s="12"/>
      <c r="AJ253" s="12"/>
      <c r="AK253" s="12"/>
    </row>
    <row r="254" spans="13:37">
      <c r="M254" s="7"/>
      <c r="N254" s="7"/>
      <c r="O254" s="7"/>
      <c r="P254" s="8"/>
      <c r="Q254" s="8"/>
      <c r="R254" s="9"/>
      <c r="S254" s="9"/>
      <c r="T254" s="9"/>
      <c r="U254" s="9"/>
      <c r="V254" s="9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1"/>
      <c r="AH254" s="11"/>
      <c r="AI254" s="12"/>
      <c r="AJ254" s="12"/>
      <c r="AK254" s="12"/>
    </row>
    <row r="255" spans="13:37">
      <c r="M255" s="7"/>
      <c r="N255" s="7"/>
      <c r="O255" s="7"/>
      <c r="P255" s="8"/>
      <c r="Q255" s="8"/>
      <c r="R255" s="9"/>
      <c r="S255" s="9"/>
      <c r="T255" s="9"/>
      <c r="U255" s="9"/>
      <c r="V255" s="9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1"/>
      <c r="AH255" s="11"/>
      <c r="AI255" s="12"/>
      <c r="AJ255" s="12"/>
      <c r="AK255" s="12"/>
    </row>
    <row r="256" spans="13:37">
      <c r="M256" s="7"/>
      <c r="N256" s="7"/>
      <c r="O256" s="7"/>
      <c r="P256" s="8"/>
      <c r="Q256" s="8"/>
      <c r="R256" s="9"/>
      <c r="S256" s="9"/>
      <c r="T256" s="9"/>
      <c r="U256" s="9"/>
      <c r="V256" s="9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1"/>
      <c r="AH256" s="11"/>
      <c r="AI256" s="12"/>
      <c r="AJ256" s="12"/>
      <c r="AK256" s="12"/>
    </row>
    <row r="257" spans="13:37">
      <c r="M257" s="7"/>
      <c r="N257" s="7"/>
      <c r="O257" s="7"/>
      <c r="P257" s="8"/>
      <c r="Q257" s="8"/>
      <c r="R257" s="9"/>
      <c r="S257" s="9"/>
      <c r="T257" s="9"/>
      <c r="U257" s="9"/>
      <c r="V257" s="9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1"/>
      <c r="AH257" s="11"/>
      <c r="AI257" s="12"/>
      <c r="AJ257" s="12"/>
      <c r="AK257" s="12"/>
    </row>
    <row r="258" spans="13:37">
      <c r="M258" s="7"/>
      <c r="N258" s="7"/>
      <c r="O258" s="7"/>
      <c r="P258" s="8"/>
      <c r="Q258" s="8"/>
      <c r="R258" s="9"/>
      <c r="S258" s="9"/>
      <c r="T258" s="9"/>
      <c r="U258" s="9"/>
      <c r="V258" s="9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1"/>
      <c r="AH258" s="11"/>
      <c r="AI258" s="12"/>
      <c r="AJ258" s="12"/>
      <c r="AK258" s="12"/>
    </row>
    <row r="259" spans="13:37">
      <c r="M259" s="7"/>
      <c r="N259" s="7"/>
      <c r="O259" s="7"/>
      <c r="P259" s="8"/>
      <c r="Q259" s="8"/>
      <c r="R259" s="9"/>
      <c r="S259" s="9"/>
      <c r="T259" s="9"/>
      <c r="U259" s="9"/>
      <c r="V259" s="9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1"/>
      <c r="AH259" s="11"/>
      <c r="AI259" s="12"/>
      <c r="AJ259" s="12"/>
      <c r="AK259" s="12"/>
    </row>
    <row r="260" spans="13:37">
      <c r="M260" s="7"/>
      <c r="N260" s="7"/>
      <c r="O260" s="7"/>
      <c r="P260" s="8"/>
      <c r="Q260" s="8"/>
      <c r="R260" s="9"/>
      <c r="S260" s="9"/>
      <c r="T260" s="9"/>
      <c r="U260" s="9"/>
      <c r="V260" s="9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1"/>
      <c r="AH260" s="11"/>
      <c r="AI260" s="12"/>
      <c r="AJ260" s="12"/>
      <c r="AK260" s="12"/>
    </row>
    <row r="261" spans="13:37">
      <c r="M261" s="7"/>
      <c r="N261" s="7"/>
      <c r="O261" s="7"/>
      <c r="P261" s="8"/>
      <c r="Q261" s="8"/>
      <c r="R261" s="9"/>
      <c r="S261" s="9"/>
      <c r="T261" s="9"/>
      <c r="U261" s="9"/>
      <c r="V261" s="9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1"/>
      <c r="AH261" s="11"/>
      <c r="AI261" s="12"/>
      <c r="AJ261" s="12"/>
      <c r="AK261" s="12"/>
    </row>
    <row r="262" spans="13:37">
      <c r="M262" s="7"/>
      <c r="N262" s="7"/>
      <c r="O262" s="7"/>
      <c r="P262" s="8"/>
      <c r="Q262" s="8"/>
      <c r="R262" s="9"/>
      <c r="S262" s="9"/>
      <c r="T262" s="9"/>
      <c r="U262" s="9"/>
      <c r="V262" s="9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1"/>
      <c r="AH262" s="11"/>
      <c r="AI262" s="12"/>
      <c r="AJ262" s="12"/>
      <c r="AK262" s="12"/>
    </row>
    <row r="263" spans="13:37">
      <c r="M263" s="7"/>
      <c r="N263" s="7"/>
      <c r="O263" s="7"/>
      <c r="P263" s="8"/>
      <c r="Q263" s="8"/>
      <c r="R263" s="9"/>
      <c r="S263" s="9"/>
      <c r="T263" s="9"/>
      <c r="U263" s="9"/>
      <c r="V263" s="9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1"/>
      <c r="AH263" s="11"/>
      <c r="AI263" s="12"/>
      <c r="AJ263" s="12"/>
      <c r="AK263" s="12"/>
    </row>
    <row r="264" spans="13:37">
      <c r="M264" s="7"/>
      <c r="N264" s="7"/>
      <c r="O264" s="7"/>
      <c r="P264" s="8"/>
      <c r="Q264" s="8"/>
      <c r="R264" s="9"/>
      <c r="S264" s="9"/>
      <c r="T264" s="9"/>
      <c r="U264" s="9"/>
      <c r="V264" s="9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1"/>
      <c r="AH264" s="11"/>
      <c r="AI264" s="12"/>
      <c r="AJ264" s="12"/>
      <c r="AK264" s="12"/>
    </row>
    <row r="265" spans="13:37">
      <c r="M265" s="7"/>
      <c r="N265" s="7"/>
      <c r="O265" s="7"/>
      <c r="P265" s="8"/>
      <c r="Q265" s="8"/>
      <c r="R265" s="9"/>
      <c r="S265" s="9"/>
      <c r="T265" s="9"/>
      <c r="U265" s="9"/>
      <c r="V265" s="9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1"/>
      <c r="AH265" s="11"/>
      <c r="AI265" s="12"/>
      <c r="AJ265" s="12"/>
      <c r="AK265" s="12"/>
    </row>
    <row r="266" spans="13:37">
      <c r="M266" s="7"/>
      <c r="N266" s="7"/>
      <c r="O266" s="7"/>
      <c r="P266" s="8"/>
      <c r="Q266" s="8"/>
      <c r="R266" s="9"/>
      <c r="S266" s="9"/>
      <c r="T266" s="9"/>
      <c r="U266" s="9"/>
      <c r="V266" s="9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1"/>
      <c r="AH266" s="11"/>
      <c r="AI266" s="12"/>
      <c r="AJ266" s="12"/>
      <c r="AK266" s="12"/>
    </row>
    <row r="267" spans="13:37">
      <c r="M267" s="7"/>
      <c r="N267" s="7"/>
      <c r="O267" s="7"/>
      <c r="P267" s="8"/>
      <c r="Q267" s="8"/>
      <c r="R267" s="9"/>
      <c r="S267" s="9"/>
      <c r="T267" s="9"/>
      <c r="U267" s="9"/>
      <c r="V267" s="9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1"/>
      <c r="AH267" s="11"/>
      <c r="AI267" s="12"/>
      <c r="AJ267" s="12"/>
      <c r="AK267" s="12"/>
    </row>
    <row r="268" spans="13:37">
      <c r="M268" s="7"/>
      <c r="N268" s="7"/>
      <c r="O268" s="7"/>
      <c r="P268" s="8"/>
      <c r="Q268" s="8"/>
      <c r="R268" s="9"/>
      <c r="S268" s="9"/>
      <c r="T268" s="9"/>
      <c r="U268" s="9"/>
      <c r="V268" s="9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1"/>
      <c r="AH268" s="11"/>
      <c r="AI268" s="12"/>
      <c r="AJ268" s="12"/>
      <c r="AK268" s="12"/>
    </row>
    <row r="269" spans="13:37">
      <c r="M269" s="7"/>
      <c r="N269" s="7"/>
      <c r="O269" s="7"/>
      <c r="P269" s="8"/>
      <c r="Q269" s="8"/>
      <c r="R269" s="9"/>
      <c r="S269" s="9"/>
      <c r="T269" s="9"/>
      <c r="U269" s="9"/>
      <c r="V269" s="9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1"/>
      <c r="AH269" s="11"/>
      <c r="AI269" s="12"/>
      <c r="AJ269" s="12"/>
      <c r="AK269" s="12"/>
    </row>
    <row r="270" spans="13:37">
      <c r="M270" s="7"/>
      <c r="N270" s="7"/>
      <c r="O270" s="7"/>
      <c r="P270" s="8"/>
      <c r="Q270" s="8"/>
      <c r="R270" s="9"/>
      <c r="S270" s="9"/>
      <c r="T270" s="9"/>
      <c r="U270" s="9"/>
      <c r="V270" s="9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1"/>
      <c r="AH270" s="11"/>
      <c r="AI270" s="12"/>
      <c r="AJ270" s="12"/>
      <c r="AK270" s="12"/>
    </row>
    <row r="271" spans="13:37">
      <c r="M271" s="7"/>
      <c r="N271" s="7"/>
      <c r="O271" s="7"/>
      <c r="P271" s="8"/>
      <c r="Q271" s="8"/>
      <c r="R271" s="9"/>
      <c r="S271" s="9"/>
      <c r="T271" s="9"/>
      <c r="U271" s="9"/>
      <c r="V271" s="9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1"/>
      <c r="AH271" s="11"/>
      <c r="AI271" s="12"/>
      <c r="AJ271" s="12"/>
      <c r="AK271" s="12"/>
    </row>
    <row r="272" spans="13:37">
      <c r="M272" s="7"/>
      <c r="N272" s="7"/>
      <c r="O272" s="7"/>
      <c r="P272" s="8"/>
      <c r="Q272" s="8"/>
      <c r="R272" s="9"/>
      <c r="S272" s="9"/>
      <c r="T272" s="9"/>
      <c r="U272" s="9"/>
      <c r="V272" s="9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1"/>
      <c r="AH272" s="11"/>
      <c r="AI272" s="12"/>
      <c r="AJ272" s="12"/>
      <c r="AK272" s="12"/>
    </row>
    <row r="273" spans="13:37">
      <c r="M273" s="7"/>
      <c r="N273" s="7"/>
      <c r="O273" s="7"/>
      <c r="P273" s="8"/>
      <c r="Q273" s="8"/>
      <c r="R273" s="9"/>
      <c r="S273" s="9"/>
      <c r="T273" s="9"/>
      <c r="U273" s="9"/>
      <c r="V273" s="9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1"/>
      <c r="AH273" s="11"/>
      <c r="AI273" s="12"/>
      <c r="AJ273" s="12"/>
      <c r="AK273" s="12"/>
    </row>
    <row r="274" spans="13:37">
      <c r="M274" s="7"/>
      <c r="N274" s="7"/>
      <c r="O274" s="7"/>
      <c r="P274" s="8"/>
      <c r="Q274" s="8"/>
      <c r="R274" s="9"/>
      <c r="S274" s="9"/>
      <c r="T274" s="9"/>
      <c r="U274" s="9"/>
      <c r="V274" s="9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1"/>
      <c r="AH274" s="11"/>
      <c r="AI274" s="12"/>
      <c r="AJ274" s="12"/>
      <c r="AK274" s="12"/>
    </row>
    <row r="275" spans="13:37">
      <c r="M275" s="7"/>
      <c r="N275" s="7"/>
      <c r="O275" s="7"/>
      <c r="P275" s="8"/>
      <c r="Q275" s="8"/>
      <c r="R275" s="9"/>
      <c r="S275" s="9"/>
      <c r="T275" s="9"/>
      <c r="U275" s="9"/>
      <c r="V275" s="9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1"/>
      <c r="AH275" s="11"/>
      <c r="AI275" s="12"/>
      <c r="AJ275" s="12"/>
      <c r="AK275" s="12"/>
    </row>
    <row r="276" spans="13:37">
      <c r="M276" s="7"/>
      <c r="N276" s="7"/>
      <c r="O276" s="7"/>
      <c r="P276" s="8"/>
      <c r="Q276" s="8"/>
      <c r="R276" s="9"/>
      <c r="S276" s="9"/>
      <c r="T276" s="9"/>
      <c r="U276" s="9"/>
      <c r="V276" s="9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1"/>
      <c r="AH276" s="11"/>
      <c r="AI276" s="12"/>
      <c r="AJ276" s="12"/>
      <c r="AK276" s="12"/>
    </row>
    <row r="277" spans="13:37">
      <c r="M277" s="7"/>
      <c r="N277" s="7"/>
      <c r="O277" s="7"/>
      <c r="P277" s="8"/>
      <c r="Q277" s="8"/>
      <c r="R277" s="9"/>
      <c r="S277" s="9"/>
      <c r="T277" s="9"/>
      <c r="U277" s="9"/>
      <c r="V277" s="9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1"/>
      <c r="AH277" s="11"/>
      <c r="AI277" s="12"/>
      <c r="AJ277" s="12"/>
      <c r="AK277" s="12"/>
    </row>
    <row r="278" spans="13:37">
      <c r="M278" s="7"/>
      <c r="N278" s="7"/>
      <c r="O278" s="7"/>
      <c r="P278" s="8"/>
      <c r="Q278" s="8"/>
      <c r="R278" s="9"/>
      <c r="S278" s="9"/>
      <c r="T278" s="9"/>
      <c r="U278" s="9"/>
      <c r="V278" s="9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1"/>
      <c r="AH278" s="11"/>
      <c r="AI278" s="12"/>
      <c r="AJ278" s="12"/>
      <c r="AK278" s="12"/>
    </row>
    <row r="279" spans="13:37">
      <c r="M279" s="7"/>
      <c r="N279" s="7"/>
      <c r="O279" s="7"/>
      <c r="P279" s="8"/>
      <c r="Q279" s="8"/>
      <c r="R279" s="9"/>
      <c r="S279" s="9"/>
      <c r="T279" s="9"/>
      <c r="U279" s="9"/>
      <c r="V279" s="9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1"/>
      <c r="AH279" s="11"/>
      <c r="AI279" s="12"/>
      <c r="AJ279" s="12"/>
      <c r="AK279" s="12"/>
    </row>
    <row r="280" spans="13:37">
      <c r="M280" s="7"/>
      <c r="N280" s="7"/>
      <c r="O280" s="7"/>
      <c r="P280" s="8"/>
      <c r="Q280" s="8"/>
      <c r="R280" s="9"/>
      <c r="S280" s="9"/>
      <c r="T280" s="9"/>
      <c r="U280" s="9"/>
      <c r="V280" s="9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1"/>
      <c r="AH280" s="11"/>
      <c r="AI280" s="12"/>
      <c r="AJ280" s="12"/>
      <c r="AK280" s="12"/>
    </row>
    <row r="281" spans="13:37">
      <c r="M281" s="7"/>
      <c r="N281" s="7"/>
      <c r="O281" s="7"/>
      <c r="P281" s="8"/>
      <c r="Q281" s="8"/>
      <c r="R281" s="9"/>
      <c r="S281" s="9"/>
      <c r="T281" s="9"/>
      <c r="U281" s="9"/>
      <c r="V281" s="9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1"/>
      <c r="AH281" s="11"/>
      <c r="AI281" s="12"/>
      <c r="AJ281" s="12"/>
      <c r="AK281" s="12"/>
    </row>
    <row r="282" spans="13:37">
      <c r="M282" s="7"/>
      <c r="N282" s="7"/>
      <c r="O282" s="7"/>
      <c r="P282" s="8"/>
      <c r="Q282" s="8"/>
      <c r="R282" s="9"/>
      <c r="S282" s="9"/>
      <c r="T282" s="9"/>
      <c r="U282" s="9"/>
      <c r="V282" s="9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1"/>
      <c r="AH282" s="11"/>
      <c r="AI282" s="12"/>
      <c r="AJ282" s="12"/>
      <c r="AK282" s="12"/>
    </row>
    <row r="283" spans="13:37">
      <c r="M283" s="7"/>
      <c r="N283" s="7"/>
      <c r="O283" s="7"/>
      <c r="P283" s="8"/>
      <c r="Q283" s="8"/>
      <c r="R283" s="9"/>
      <c r="S283" s="9"/>
      <c r="T283" s="9"/>
      <c r="U283" s="9"/>
      <c r="V283" s="9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1"/>
      <c r="AH283" s="11"/>
      <c r="AI283" s="12"/>
      <c r="AJ283" s="12"/>
      <c r="AK283" s="12"/>
    </row>
    <row r="284" spans="13:37">
      <c r="M284" s="7"/>
      <c r="N284" s="7"/>
      <c r="O284" s="7"/>
      <c r="P284" s="8"/>
      <c r="Q284" s="8"/>
      <c r="R284" s="9"/>
      <c r="S284" s="9"/>
      <c r="T284" s="9"/>
      <c r="U284" s="9"/>
      <c r="V284" s="9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1"/>
      <c r="AH284" s="11"/>
      <c r="AI284" s="12"/>
      <c r="AJ284" s="12"/>
      <c r="AK284" s="12"/>
    </row>
    <row r="285" spans="13:37">
      <c r="M285" s="7"/>
      <c r="N285" s="7"/>
      <c r="O285" s="7"/>
      <c r="P285" s="8"/>
      <c r="Q285" s="8"/>
      <c r="R285" s="9"/>
      <c r="S285" s="9"/>
      <c r="T285" s="9"/>
      <c r="U285" s="9"/>
      <c r="V285" s="9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1"/>
      <c r="AH285" s="11"/>
      <c r="AI285" s="12"/>
      <c r="AJ285" s="12"/>
      <c r="AK285" s="12"/>
    </row>
    <row r="286" spans="13:37">
      <c r="M286" s="7"/>
      <c r="N286" s="7"/>
      <c r="O286" s="7"/>
      <c r="P286" s="8"/>
      <c r="Q286" s="8"/>
      <c r="R286" s="9"/>
      <c r="S286" s="9"/>
      <c r="T286" s="9"/>
      <c r="U286" s="9"/>
      <c r="V286" s="9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1"/>
      <c r="AH286" s="11"/>
      <c r="AI286" s="12"/>
      <c r="AJ286" s="12"/>
      <c r="AK286" s="12"/>
    </row>
    <row r="287" spans="13:37">
      <c r="M287" s="7"/>
      <c r="N287" s="7"/>
      <c r="O287" s="7"/>
      <c r="P287" s="8"/>
      <c r="Q287" s="8"/>
      <c r="R287" s="9"/>
      <c r="S287" s="9"/>
      <c r="T287" s="9"/>
      <c r="U287" s="9"/>
      <c r="V287" s="9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1"/>
      <c r="AH287" s="11"/>
      <c r="AI287" s="12"/>
      <c r="AJ287" s="12"/>
      <c r="AK287" s="12"/>
    </row>
    <row r="288" spans="13:37">
      <c r="M288" s="7"/>
      <c r="N288" s="7"/>
      <c r="O288" s="7"/>
      <c r="P288" s="8"/>
      <c r="Q288" s="8"/>
      <c r="R288" s="9"/>
      <c r="S288" s="9"/>
      <c r="T288" s="9"/>
      <c r="U288" s="9"/>
      <c r="V288" s="9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1"/>
      <c r="AH288" s="11"/>
      <c r="AI288" s="12"/>
      <c r="AJ288" s="12"/>
      <c r="AK288" s="12"/>
    </row>
    <row r="289" spans="13:37">
      <c r="M289" s="7"/>
      <c r="N289" s="7"/>
      <c r="O289" s="7"/>
      <c r="P289" s="8"/>
      <c r="Q289" s="8"/>
      <c r="R289" s="9"/>
      <c r="S289" s="9"/>
      <c r="T289" s="9"/>
      <c r="U289" s="9"/>
      <c r="V289" s="9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1"/>
      <c r="AH289" s="11"/>
      <c r="AI289" s="12"/>
      <c r="AJ289" s="12"/>
      <c r="AK289" s="12"/>
    </row>
    <row r="290" spans="13:37">
      <c r="M290" s="7"/>
      <c r="N290" s="7"/>
      <c r="O290" s="7"/>
      <c r="P290" s="8"/>
      <c r="Q290" s="8"/>
      <c r="R290" s="9"/>
      <c r="S290" s="9"/>
      <c r="T290" s="9"/>
      <c r="U290" s="9"/>
      <c r="V290" s="9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1"/>
      <c r="AH290" s="11"/>
      <c r="AI290" s="12"/>
      <c r="AJ290" s="12"/>
      <c r="AK290" s="12"/>
    </row>
    <row r="291" spans="13:37">
      <c r="M291" s="7"/>
      <c r="N291" s="7"/>
      <c r="O291" s="7"/>
      <c r="P291" s="8"/>
      <c r="Q291" s="8"/>
      <c r="R291" s="9"/>
      <c r="S291" s="9"/>
      <c r="T291" s="9"/>
      <c r="U291" s="9"/>
      <c r="V291" s="9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1"/>
      <c r="AH291" s="11"/>
      <c r="AI291" s="12"/>
      <c r="AJ291" s="12"/>
      <c r="AK291" s="12"/>
    </row>
    <row r="292" spans="13:37">
      <c r="M292" s="7"/>
      <c r="N292" s="7"/>
      <c r="O292" s="7"/>
      <c r="P292" s="8"/>
      <c r="Q292" s="8"/>
      <c r="R292" s="9"/>
      <c r="S292" s="9"/>
      <c r="T292" s="9"/>
      <c r="U292" s="9"/>
      <c r="V292" s="9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1"/>
      <c r="AH292" s="11"/>
      <c r="AI292" s="12"/>
      <c r="AJ292" s="12"/>
      <c r="AK292" s="12"/>
    </row>
    <row r="293" spans="13:37">
      <c r="M293" s="7"/>
      <c r="N293" s="7"/>
      <c r="O293" s="7"/>
      <c r="P293" s="8"/>
      <c r="Q293" s="8"/>
      <c r="R293" s="9"/>
      <c r="S293" s="9"/>
      <c r="T293" s="9"/>
      <c r="U293" s="9"/>
      <c r="V293" s="9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1"/>
      <c r="AH293" s="11"/>
      <c r="AI293" s="12"/>
      <c r="AJ293" s="12"/>
      <c r="AK293" s="12"/>
    </row>
    <row r="294" spans="13:37">
      <c r="M294" s="7"/>
      <c r="N294" s="7"/>
      <c r="O294" s="7"/>
      <c r="P294" s="8"/>
      <c r="Q294" s="8"/>
      <c r="R294" s="9"/>
      <c r="S294" s="9"/>
      <c r="T294" s="9"/>
      <c r="U294" s="9"/>
      <c r="V294" s="9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1"/>
      <c r="AH294" s="11"/>
      <c r="AI294" s="12"/>
      <c r="AJ294" s="12"/>
      <c r="AK294" s="12"/>
    </row>
    <row r="295" spans="13:37">
      <c r="M295" s="7"/>
      <c r="N295" s="7"/>
      <c r="O295" s="7"/>
      <c r="P295" s="8"/>
      <c r="Q295" s="8"/>
      <c r="R295" s="9"/>
      <c r="S295" s="9"/>
      <c r="T295" s="9"/>
      <c r="U295" s="9"/>
      <c r="V295" s="9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1"/>
      <c r="AH295" s="11"/>
      <c r="AI295" s="12"/>
      <c r="AJ295" s="12"/>
      <c r="AK295" s="12"/>
    </row>
    <row r="296" spans="13:37">
      <c r="M296" s="7"/>
      <c r="N296" s="7"/>
      <c r="O296" s="7"/>
      <c r="P296" s="8"/>
      <c r="Q296" s="8"/>
      <c r="R296" s="9"/>
      <c r="S296" s="9"/>
      <c r="T296" s="9"/>
      <c r="U296" s="9"/>
      <c r="V296" s="9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1"/>
      <c r="AH296" s="11"/>
      <c r="AI296" s="12"/>
      <c r="AJ296" s="12"/>
      <c r="AK296" s="12"/>
    </row>
    <row r="297" spans="13:37">
      <c r="M297" s="7"/>
      <c r="N297" s="7"/>
      <c r="O297" s="7"/>
      <c r="P297" s="8"/>
      <c r="Q297" s="8"/>
      <c r="R297" s="9"/>
      <c r="S297" s="9"/>
      <c r="T297" s="9"/>
      <c r="U297" s="9"/>
      <c r="V297" s="9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1"/>
      <c r="AH297" s="11"/>
      <c r="AI297" s="12"/>
      <c r="AJ297" s="12"/>
      <c r="AK297" s="12"/>
    </row>
    <row r="298" spans="13:37">
      <c r="M298" s="7"/>
      <c r="N298" s="7"/>
      <c r="O298" s="7"/>
      <c r="P298" s="8"/>
      <c r="Q298" s="8"/>
      <c r="R298" s="9"/>
      <c r="S298" s="9"/>
      <c r="T298" s="9"/>
      <c r="U298" s="9"/>
      <c r="V298" s="9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1"/>
      <c r="AH298" s="11"/>
      <c r="AI298" s="12"/>
      <c r="AJ298" s="12"/>
      <c r="AK298" s="12"/>
    </row>
    <row r="299" spans="13:37">
      <c r="M299" s="7"/>
      <c r="N299" s="7"/>
      <c r="O299" s="7"/>
      <c r="P299" s="8"/>
      <c r="Q299" s="8"/>
      <c r="R299" s="9"/>
      <c r="S299" s="9"/>
      <c r="T299" s="9"/>
      <c r="U299" s="9"/>
      <c r="V299" s="9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1"/>
      <c r="AH299" s="11"/>
      <c r="AI299" s="12"/>
      <c r="AJ299" s="12"/>
      <c r="AK299" s="12"/>
    </row>
    <row r="300" spans="13:37">
      <c r="M300" s="7"/>
      <c r="N300" s="7"/>
      <c r="O300" s="7"/>
      <c r="P300" s="8"/>
      <c r="Q300" s="8"/>
      <c r="R300" s="9"/>
      <c r="S300" s="9"/>
      <c r="T300" s="9"/>
      <c r="U300" s="9"/>
      <c r="V300" s="9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1"/>
      <c r="AH300" s="11"/>
      <c r="AI300" s="12"/>
      <c r="AJ300" s="12"/>
      <c r="AK300" s="12"/>
    </row>
    <row r="301" spans="13:37">
      <c r="M301" s="7"/>
      <c r="N301" s="7"/>
      <c r="O301" s="7"/>
      <c r="P301" s="8"/>
      <c r="Q301" s="8"/>
      <c r="R301" s="9"/>
      <c r="S301" s="9"/>
      <c r="T301" s="9"/>
      <c r="U301" s="9"/>
      <c r="V301" s="9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1"/>
      <c r="AH301" s="11"/>
      <c r="AI301" s="12"/>
      <c r="AJ301" s="12"/>
      <c r="AK301" s="12"/>
    </row>
    <row r="302" spans="13:37">
      <c r="M302" s="7"/>
      <c r="N302" s="7"/>
      <c r="O302" s="7"/>
      <c r="P302" s="8"/>
      <c r="Q302" s="8"/>
      <c r="R302" s="9"/>
      <c r="S302" s="9"/>
      <c r="T302" s="9"/>
      <c r="U302" s="9"/>
      <c r="V302" s="9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1"/>
      <c r="AH302" s="11"/>
      <c r="AI302" s="12"/>
      <c r="AJ302" s="12"/>
      <c r="AK302" s="12"/>
    </row>
    <row r="303" spans="13:37">
      <c r="M303" s="7"/>
      <c r="N303" s="7"/>
      <c r="O303" s="7"/>
      <c r="P303" s="8"/>
      <c r="Q303" s="8"/>
      <c r="R303" s="9"/>
      <c r="S303" s="9"/>
      <c r="T303" s="9"/>
      <c r="U303" s="9"/>
      <c r="V303" s="9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1"/>
      <c r="AH303" s="11"/>
      <c r="AI303" s="12"/>
      <c r="AJ303" s="12"/>
      <c r="AK303" s="12"/>
    </row>
    <row r="304" spans="13:37">
      <c r="M304" s="7"/>
      <c r="N304" s="7"/>
      <c r="O304" s="7"/>
      <c r="P304" s="8"/>
      <c r="Q304" s="8"/>
      <c r="R304" s="9"/>
      <c r="S304" s="9"/>
      <c r="T304" s="9"/>
      <c r="U304" s="9"/>
      <c r="V304" s="9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1"/>
      <c r="AH304" s="11"/>
      <c r="AI304" s="12"/>
      <c r="AJ304" s="12"/>
      <c r="AK304" s="12"/>
    </row>
    <row r="305" spans="13:37">
      <c r="M305" s="7"/>
      <c r="N305" s="7"/>
      <c r="O305" s="7"/>
      <c r="P305" s="8"/>
      <c r="Q305" s="8"/>
      <c r="R305" s="9"/>
      <c r="S305" s="9"/>
      <c r="T305" s="9"/>
      <c r="U305" s="9"/>
      <c r="V305" s="9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1"/>
      <c r="AH305" s="11"/>
      <c r="AI305" s="12"/>
      <c r="AJ305" s="12"/>
      <c r="AK305" s="12"/>
    </row>
    <row r="306" spans="13:37">
      <c r="M306" s="7"/>
      <c r="N306" s="7"/>
      <c r="O306" s="7"/>
      <c r="P306" s="8"/>
      <c r="Q306" s="8"/>
      <c r="R306" s="9"/>
      <c r="S306" s="9"/>
      <c r="T306" s="9"/>
      <c r="U306" s="9"/>
      <c r="V306" s="9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1"/>
      <c r="AH306" s="11"/>
      <c r="AI306" s="12"/>
      <c r="AJ306" s="12"/>
      <c r="AK306" s="12"/>
    </row>
    <row r="307" spans="13:37">
      <c r="M307" s="7"/>
      <c r="N307" s="7"/>
      <c r="O307" s="7"/>
      <c r="P307" s="8"/>
      <c r="Q307" s="8"/>
      <c r="R307" s="9"/>
      <c r="S307" s="9"/>
      <c r="T307" s="9"/>
      <c r="U307" s="9"/>
      <c r="V307" s="9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1"/>
      <c r="AH307" s="11"/>
      <c r="AI307" s="12"/>
      <c r="AJ307" s="12"/>
      <c r="AK307" s="12"/>
    </row>
    <row r="308" spans="13:37">
      <c r="M308" s="7"/>
      <c r="N308" s="7"/>
      <c r="O308" s="7"/>
      <c r="P308" s="8"/>
      <c r="Q308" s="8"/>
      <c r="R308" s="9"/>
      <c r="S308" s="9"/>
      <c r="T308" s="9"/>
      <c r="U308" s="9"/>
      <c r="V308" s="9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1"/>
      <c r="AH308" s="11"/>
      <c r="AI308" s="12"/>
      <c r="AJ308" s="12"/>
      <c r="AK308" s="12"/>
    </row>
    <row r="309" spans="13:37">
      <c r="M309" s="7"/>
      <c r="N309" s="7"/>
      <c r="O309" s="7"/>
      <c r="P309" s="8"/>
      <c r="Q309" s="8"/>
      <c r="R309" s="9"/>
      <c r="S309" s="9"/>
      <c r="T309" s="9"/>
      <c r="U309" s="9"/>
      <c r="V309" s="9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1"/>
      <c r="AH309" s="11"/>
      <c r="AI309" s="12"/>
      <c r="AJ309" s="12"/>
      <c r="AK309" s="12"/>
    </row>
    <row r="310" spans="13:37">
      <c r="M310" s="7"/>
      <c r="N310" s="7"/>
      <c r="O310" s="7"/>
      <c r="P310" s="8"/>
      <c r="Q310" s="8"/>
      <c r="R310" s="9"/>
      <c r="S310" s="9"/>
      <c r="T310" s="9"/>
      <c r="U310" s="9"/>
      <c r="V310" s="9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1"/>
      <c r="AH310" s="11"/>
      <c r="AI310" s="12"/>
      <c r="AJ310" s="12"/>
      <c r="AK310" s="12"/>
    </row>
    <row r="311" spans="13:37">
      <c r="M311" s="7"/>
      <c r="N311" s="7"/>
      <c r="O311" s="7"/>
      <c r="P311" s="8"/>
      <c r="Q311" s="8"/>
      <c r="R311" s="9"/>
      <c r="S311" s="9"/>
      <c r="T311" s="9"/>
      <c r="U311" s="9"/>
      <c r="V311" s="9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1"/>
      <c r="AH311" s="11"/>
      <c r="AI311" s="12"/>
      <c r="AJ311" s="12"/>
      <c r="AK311" s="12"/>
    </row>
    <row r="312" spans="13:37">
      <c r="M312" s="7"/>
      <c r="N312" s="7"/>
      <c r="O312" s="7"/>
      <c r="P312" s="8"/>
      <c r="Q312" s="8"/>
      <c r="R312" s="9"/>
      <c r="S312" s="9"/>
      <c r="T312" s="9"/>
      <c r="U312" s="9"/>
      <c r="V312" s="9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1"/>
      <c r="AH312" s="11"/>
      <c r="AI312" s="12"/>
      <c r="AJ312" s="12"/>
      <c r="AK312" s="12"/>
    </row>
    <row r="313" spans="13:37">
      <c r="M313" s="7"/>
      <c r="N313" s="7"/>
      <c r="O313" s="7"/>
      <c r="P313" s="8"/>
      <c r="Q313" s="8"/>
      <c r="R313" s="9"/>
      <c r="S313" s="9"/>
      <c r="T313" s="9"/>
      <c r="U313" s="9"/>
      <c r="V313" s="9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1"/>
      <c r="AH313" s="11"/>
      <c r="AI313" s="12"/>
      <c r="AJ313" s="12"/>
      <c r="AK313" s="12"/>
    </row>
    <row r="314" spans="13:37">
      <c r="M314" s="7"/>
      <c r="N314" s="7"/>
      <c r="O314" s="7"/>
      <c r="P314" s="8"/>
      <c r="Q314" s="8"/>
      <c r="R314" s="9"/>
      <c r="S314" s="9"/>
      <c r="T314" s="9"/>
      <c r="U314" s="9"/>
      <c r="V314" s="9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1"/>
      <c r="AH314" s="11"/>
      <c r="AI314" s="12"/>
      <c r="AJ314" s="12"/>
      <c r="AK314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B1" zoomScale="130" zoomScaleNormal="130" workbookViewId="0">
      <selection activeCell="B2" sqref="B2:F2"/>
    </sheetView>
  </sheetViews>
  <sheetFormatPr defaultRowHeight="15"/>
  <cols>
    <col min="1" max="1" width="9" customWidth="1"/>
    <col min="6" max="6" width="54.28515625" customWidth="1"/>
    <col min="7" max="7" width="46.42578125" customWidth="1"/>
    <col min="8" max="8" width="49.28515625" customWidth="1"/>
  </cols>
  <sheetData>
    <row r="1" spans="2:8" ht="23.25">
      <c r="B1" s="254" t="s">
        <v>42</v>
      </c>
      <c r="C1" s="254"/>
      <c r="D1" s="254"/>
      <c r="E1" s="254"/>
      <c r="F1" s="254"/>
      <c r="G1" s="77"/>
      <c r="H1" s="77"/>
    </row>
    <row r="2" spans="2:8" ht="23.25">
      <c r="B2" s="254" t="s">
        <v>202</v>
      </c>
      <c r="C2" s="254"/>
      <c r="D2" s="254"/>
      <c r="E2" s="254"/>
      <c r="F2" s="254"/>
      <c r="G2" s="77"/>
      <c r="H2" s="77"/>
    </row>
    <row r="3" spans="2:8" s="207" customFormat="1" ht="23.25">
      <c r="B3" s="254" t="s">
        <v>64</v>
      </c>
      <c r="C3" s="254"/>
      <c r="D3" s="254"/>
      <c r="E3" s="254"/>
      <c r="F3" s="254"/>
      <c r="G3" s="77"/>
      <c r="H3" s="77"/>
    </row>
    <row r="4" spans="2:8" s="207" customFormat="1" ht="23.25">
      <c r="B4" s="254" t="s">
        <v>65</v>
      </c>
      <c r="C4" s="254"/>
      <c r="D4" s="254"/>
      <c r="E4" s="254"/>
      <c r="F4" s="254"/>
      <c r="G4" s="77"/>
      <c r="H4" s="77"/>
    </row>
    <row r="5" spans="2:8" ht="21">
      <c r="B5" s="253"/>
      <c r="C5" s="253"/>
      <c r="D5" s="253"/>
      <c r="E5" s="253"/>
      <c r="F5" s="253"/>
      <c r="G5" s="253"/>
      <c r="H5" s="253"/>
    </row>
    <row r="6" spans="2:8" ht="21">
      <c r="B6" s="78" t="s">
        <v>66</v>
      </c>
      <c r="C6" s="78"/>
      <c r="D6" s="78"/>
      <c r="E6" s="78"/>
      <c r="F6" s="78"/>
      <c r="G6" s="78"/>
      <c r="H6" s="78"/>
    </row>
    <row r="7" spans="2:8" ht="21">
      <c r="B7" s="252" t="s">
        <v>195</v>
      </c>
      <c r="C7" s="252"/>
      <c r="D7" s="252"/>
      <c r="E7" s="252"/>
      <c r="F7" s="252"/>
      <c r="G7" s="252"/>
      <c r="H7" s="78"/>
    </row>
    <row r="8" spans="2:8" ht="21">
      <c r="B8" s="208" t="s">
        <v>201</v>
      </c>
      <c r="C8" s="208"/>
      <c r="D8" s="208"/>
      <c r="E8" s="208"/>
      <c r="F8" s="208"/>
      <c r="G8" s="208"/>
      <c r="H8" s="78"/>
    </row>
    <row r="9" spans="2:8" ht="21">
      <c r="B9" s="252" t="s">
        <v>194</v>
      </c>
      <c r="C9" s="252"/>
      <c r="D9" s="252"/>
      <c r="E9" s="252"/>
      <c r="F9" s="252"/>
      <c r="G9" s="252"/>
      <c r="H9" s="78"/>
    </row>
    <row r="10" spans="2:8" ht="21">
      <c r="B10" s="252" t="s">
        <v>179</v>
      </c>
      <c r="C10" s="252"/>
      <c r="D10" s="252"/>
      <c r="E10" s="252"/>
      <c r="F10" s="252"/>
      <c r="G10" s="252"/>
      <c r="H10" s="78"/>
    </row>
    <row r="11" spans="2:8" ht="21">
      <c r="B11" s="251" t="s">
        <v>196</v>
      </c>
      <c r="C11" s="251"/>
      <c r="D11" s="251"/>
      <c r="E11" s="251"/>
      <c r="F11" s="251"/>
      <c r="G11" s="251"/>
      <c r="H11" s="78"/>
    </row>
    <row r="12" spans="2:8" ht="21">
      <c r="B12" s="252" t="s">
        <v>158</v>
      </c>
      <c r="C12" s="252"/>
      <c r="D12" s="252"/>
      <c r="E12" s="252"/>
      <c r="F12" s="252"/>
      <c r="G12" s="252"/>
      <c r="H12" s="78"/>
    </row>
    <row r="13" spans="2:8" ht="21">
      <c r="B13" s="252" t="s">
        <v>172</v>
      </c>
      <c r="C13" s="252"/>
      <c r="D13" s="252"/>
      <c r="E13" s="252"/>
      <c r="F13" s="252"/>
      <c r="G13" s="252"/>
      <c r="H13" s="78"/>
    </row>
    <row r="14" spans="2:8" ht="21">
      <c r="B14" s="251" t="s">
        <v>193</v>
      </c>
      <c r="C14" s="251"/>
      <c r="D14" s="251"/>
      <c r="E14" s="251"/>
      <c r="F14" s="251"/>
      <c r="G14" s="251"/>
      <c r="H14" s="78"/>
    </row>
    <row r="15" spans="2:8" ht="21">
      <c r="B15" s="252" t="s">
        <v>198</v>
      </c>
      <c r="C15" s="252"/>
      <c r="D15" s="252"/>
      <c r="E15" s="252"/>
      <c r="F15" s="252"/>
      <c r="G15" s="252"/>
      <c r="H15" s="78"/>
    </row>
    <row r="16" spans="2:8" ht="21">
      <c r="B16" s="250" t="s">
        <v>200</v>
      </c>
      <c r="C16" s="250"/>
      <c r="D16" s="250"/>
      <c r="E16" s="250"/>
      <c r="F16" s="250"/>
      <c r="G16" s="250"/>
      <c r="H16" s="78"/>
    </row>
    <row r="17" spans="1:10" ht="21">
      <c r="B17" s="250" t="s">
        <v>199</v>
      </c>
      <c r="C17" s="250"/>
      <c r="D17" s="250"/>
      <c r="E17" s="250"/>
      <c r="F17" s="250"/>
      <c r="G17" s="250"/>
      <c r="H17" s="78"/>
    </row>
    <row r="18" spans="1:10" ht="21">
      <c r="B18" s="252" t="s">
        <v>170</v>
      </c>
      <c r="C18" s="252"/>
      <c r="D18" s="252"/>
      <c r="E18" s="252"/>
      <c r="F18" s="252"/>
      <c r="G18" s="252"/>
      <c r="H18" s="78"/>
    </row>
    <row r="19" spans="1:10" ht="21">
      <c r="B19" s="252" t="s">
        <v>171</v>
      </c>
      <c r="C19" s="252"/>
      <c r="D19" s="252"/>
      <c r="E19" s="252"/>
      <c r="F19" s="252"/>
      <c r="G19" s="252"/>
      <c r="H19" s="78"/>
    </row>
    <row r="20" spans="1:10" ht="21">
      <c r="B20" s="199" t="s">
        <v>177</v>
      </c>
      <c r="C20" s="199"/>
      <c r="D20" s="199"/>
      <c r="E20" s="199"/>
      <c r="F20" s="199"/>
      <c r="G20" s="199"/>
      <c r="H20" s="78"/>
    </row>
    <row r="21" spans="1:10" s="47" customFormat="1" ht="21">
      <c r="A21" s="209" t="s">
        <v>184</v>
      </c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0" ht="21">
      <c r="B22" s="252" t="s">
        <v>174</v>
      </c>
      <c r="C22" s="252"/>
      <c r="D22" s="252"/>
      <c r="E22" s="252"/>
      <c r="F22" s="252"/>
      <c r="G22" s="252"/>
      <c r="H22" s="76"/>
    </row>
    <row r="23" spans="1:10" ht="21">
      <c r="B23" s="252" t="s">
        <v>206</v>
      </c>
      <c r="C23" s="252"/>
      <c r="D23" s="252"/>
      <c r="E23" s="252"/>
      <c r="F23" s="252"/>
      <c r="G23" s="252"/>
      <c r="H23" s="76"/>
    </row>
    <row r="24" spans="1:10" ht="21">
      <c r="B24" s="252" t="s">
        <v>203</v>
      </c>
      <c r="C24" s="252"/>
      <c r="D24" s="252"/>
      <c r="E24" s="252"/>
      <c r="F24" s="252"/>
      <c r="G24" s="252"/>
      <c r="H24" s="76"/>
    </row>
    <row r="25" spans="1:10" ht="21">
      <c r="B25" s="252" t="s">
        <v>175</v>
      </c>
      <c r="C25" s="252"/>
      <c r="D25" s="252"/>
      <c r="E25" s="252"/>
      <c r="F25" s="252"/>
      <c r="G25" s="252"/>
      <c r="H25" s="76"/>
    </row>
    <row r="26" spans="1:10" ht="21">
      <c r="B26" s="204" t="s">
        <v>176</v>
      </c>
      <c r="C26" s="204"/>
      <c r="D26" s="204"/>
      <c r="E26" s="204"/>
      <c r="F26" s="204"/>
      <c r="G26" s="204"/>
      <c r="H26" s="76"/>
    </row>
    <row r="27" spans="1:10" ht="21">
      <c r="B27" s="255" t="s">
        <v>117</v>
      </c>
      <c r="C27" s="255"/>
      <c r="D27" s="255"/>
      <c r="E27" s="255"/>
      <c r="F27" s="255"/>
      <c r="G27" s="255"/>
      <c r="H27" s="76"/>
    </row>
    <row r="28" spans="1:10" ht="21">
      <c r="B28" s="76" t="s">
        <v>118</v>
      </c>
      <c r="C28" s="76"/>
      <c r="D28" s="76"/>
      <c r="E28" s="76"/>
      <c r="F28" s="76"/>
      <c r="G28" s="76"/>
      <c r="H28" s="76"/>
    </row>
    <row r="29" spans="1:10" ht="21">
      <c r="B29" s="76" t="s">
        <v>119</v>
      </c>
      <c r="C29" s="76"/>
      <c r="D29" s="76"/>
      <c r="E29" s="76"/>
      <c r="F29" s="76"/>
      <c r="G29" s="76"/>
      <c r="H29" s="76"/>
    </row>
    <row r="30" spans="1:10" ht="21">
      <c r="B30" s="76"/>
      <c r="C30" s="76"/>
      <c r="D30" s="76"/>
      <c r="E30" s="76"/>
      <c r="F30" s="76"/>
      <c r="G30" s="76"/>
      <c r="H30" s="76"/>
    </row>
    <row r="31" spans="1:10" ht="21">
      <c r="B31" s="76"/>
      <c r="C31" s="76"/>
      <c r="D31" s="76"/>
      <c r="E31" s="76"/>
      <c r="F31" s="76"/>
      <c r="G31" s="76"/>
      <c r="H31" s="76"/>
    </row>
    <row r="32" spans="1:10" ht="21">
      <c r="B32" s="76"/>
      <c r="C32" s="76"/>
      <c r="D32" s="76"/>
      <c r="E32" s="76"/>
      <c r="F32" s="76"/>
      <c r="G32" s="76"/>
      <c r="H32" s="76"/>
    </row>
    <row r="33" spans="2:8" ht="21">
      <c r="B33" s="76"/>
      <c r="C33" s="76"/>
      <c r="D33" s="76"/>
      <c r="E33" s="76"/>
      <c r="F33" s="76"/>
      <c r="G33" s="76"/>
      <c r="H33" s="76"/>
    </row>
    <row r="34" spans="2:8" ht="21">
      <c r="B34" s="76"/>
      <c r="C34" s="76"/>
      <c r="D34" s="76"/>
      <c r="E34" s="76"/>
      <c r="F34" s="76"/>
      <c r="G34" s="76"/>
      <c r="H34" s="76"/>
    </row>
    <row r="35" spans="2:8" ht="21">
      <c r="B35" s="76"/>
      <c r="C35" s="76"/>
      <c r="D35" s="76"/>
      <c r="E35" s="76"/>
      <c r="F35" s="76"/>
      <c r="G35" s="76"/>
      <c r="H35" s="76"/>
    </row>
    <row r="36" spans="2:8" ht="21">
      <c r="B36" s="76"/>
      <c r="C36" s="76"/>
      <c r="D36" s="76"/>
      <c r="E36" s="76"/>
      <c r="F36" s="76"/>
      <c r="G36" s="76"/>
      <c r="H36" s="76"/>
    </row>
    <row r="37" spans="2:8" ht="21">
      <c r="B37" s="76"/>
      <c r="C37" s="76"/>
      <c r="D37" s="76"/>
      <c r="E37" s="76"/>
      <c r="F37" s="76"/>
      <c r="G37" s="76"/>
      <c r="H37" s="76"/>
    </row>
    <row r="38" spans="2:8" ht="21">
      <c r="B38" s="76"/>
      <c r="C38" s="76"/>
      <c r="D38" s="76"/>
      <c r="E38" s="76"/>
      <c r="F38" s="76"/>
      <c r="G38" s="76"/>
      <c r="H38" s="76"/>
    </row>
    <row r="39" spans="2:8" ht="21">
      <c r="B39" s="76"/>
      <c r="C39" s="76"/>
      <c r="D39" s="76"/>
      <c r="E39" s="76"/>
      <c r="F39" s="76"/>
      <c r="G39" s="76"/>
      <c r="H39" s="76"/>
    </row>
    <row r="40" spans="2:8" ht="21">
      <c r="B40" s="76"/>
      <c r="C40" s="76"/>
      <c r="D40" s="76"/>
      <c r="E40" s="76"/>
      <c r="F40" s="76"/>
      <c r="G40" s="76"/>
      <c r="H40" s="76"/>
    </row>
  </sheetData>
  <mergeCells count="18">
    <mergeCell ref="B22:G22"/>
    <mergeCell ref="B23:G23"/>
    <mergeCell ref="B24:G24"/>
    <mergeCell ref="B27:G27"/>
    <mergeCell ref="B25:G25"/>
    <mergeCell ref="B5:H5"/>
    <mergeCell ref="B1:F1"/>
    <mergeCell ref="B2:F2"/>
    <mergeCell ref="B3:F3"/>
    <mergeCell ref="B4:F4"/>
    <mergeCell ref="B7:G7"/>
    <mergeCell ref="B18:G18"/>
    <mergeCell ref="B19:G19"/>
    <mergeCell ref="B15:G15"/>
    <mergeCell ref="B9:G9"/>
    <mergeCell ref="B10:G10"/>
    <mergeCell ref="B12:G12"/>
    <mergeCell ref="B13:G13"/>
  </mergeCells>
  <pageMargins left="0.2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zoomScale="120" zoomScaleNormal="120" workbookViewId="0">
      <selection activeCell="E7" sqref="E7"/>
    </sheetView>
  </sheetViews>
  <sheetFormatPr defaultRowHeight="21"/>
  <cols>
    <col min="1" max="1" width="1.42578125" style="47" customWidth="1"/>
    <col min="2" max="2" width="7.7109375" style="47" customWidth="1"/>
    <col min="3" max="3" width="9" style="47"/>
    <col min="4" max="4" width="15.42578125" style="47" customWidth="1"/>
    <col min="5" max="5" width="26.85546875" style="47" customWidth="1"/>
    <col min="6" max="6" width="6.5703125" style="182" bestFit="1" customWidth="1"/>
    <col min="7" max="7" width="8.140625" style="182" customWidth="1"/>
    <col min="8" max="8" width="15.28515625" style="182" bestFit="1" customWidth="1"/>
    <col min="9" max="257" width="9" style="47"/>
    <col min="258" max="258" width="10.85546875" style="47" customWidth="1"/>
    <col min="259" max="259" width="9" style="47"/>
    <col min="260" max="260" width="15.42578125" style="47" customWidth="1"/>
    <col min="261" max="261" width="30.85546875" style="47" customWidth="1"/>
    <col min="262" max="262" width="6.85546875" style="47" customWidth="1"/>
    <col min="263" max="263" width="7" style="47" customWidth="1"/>
    <col min="264" max="264" width="13.7109375" style="47" customWidth="1"/>
    <col min="265" max="513" width="9" style="47"/>
    <col min="514" max="514" width="10.85546875" style="47" customWidth="1"/>
    <col min="515" max="515" width="9" style="47"/>
    <col min="516" max="516" width="15.42578125" style="47" customWidth="1"/>
    <col min="517" max="517" width="30.85546875" style="47" customWidth="1"/>
    <col min="518" max="518" width="6.85546875" style="47" customWidth="1"/>
    <col min="519" max="519" width="7" style="47" customWidth="1"/>
    <col min="520" max="520" width="13.7109375" style="47" customWidth="1"/>
    <col min="521" max="769" width="9" style="47"/>
    <col min="770" max="770" width="10.85546875" style="47" customWidth="1"/>
    <col min="771" max="771" width="9" style="47"/>
    <col min="772" max="772" width="15.42578125" style="47" customWidth="1"/>
    <col min="773" max="773" width="30.85546875" style="47" customWidth="1"/>
    <col min="774" max="774" width="6.85546875" style="47" customWidth="1"/>
    <col min="775" max="775" width="7" style="47" customWidth="1"/>
    <col min="776" max="776" width="13.7109375" style="47" customWidth="1"/>
    <col min="777" max="1025" width="9" style="47"/>
    <col min="1026" max="1026" width="10.85546875" style="47" customWidth="1"/>
    <col min="1027" max="1027" width="9" style="47"/>
    <col min="1028" max="1028" width="15.42578125" style="47" customWidth="1"/>
    <col min="1029" max="1029" width="30.85546875" style="47" customWidth="1"/>
    <col min="1030" max="1030" width="6.85546875" style="47" customWidth="1"/>
    <col min="1031" max="1031" width="7" style="47" customWidth="1"/>
    <col min="1032" max="1032" width="13.7109375" style="47" customWidth="1"/>
    <col min="1033" max="1281" width="9" style="47"/>
    <col min="1282" max="1282" width="10.85546875" style="47" customWidth="1"/>
    <col min="1283" max="1283" width="9" style="47"/>
    <col min="1284" max="1284" width="15.42578125" style="47" customWidth="1"/>
    <col min="1285" max="1285" width="30.85546875" style="47" customWidth="1"/>
    <col min="1286" max="1286" width="6.85546875" style="47" customWidth="1"/>
    <col min="1287" max="1287" width="7" style="47" customWidth="1"/>
    <col min="1288" max="1288" width="13.7109375" style="47" customWidth="1"/>
    <col min="1289" max="1537" width="9" style="47"/>
    <col min="1538" max="1538" width="10.85546875" style="47" customWidth="1"/>
    <col min="1539" max="1539" width="9" style="47"/>
    <col min="1540" max="1540" width="15.42578125" style="47" customWidth="1"/>
    <col min="1541" max="1541" width="30.85546875" style="47" customWidth="1"/>
    <col min="1542" max="1542" width="6.85546875" style="47" customWidth="1"/>
    <col min="1543" max="1543" width="7" style="47" customWidth="1"/>
    <col min="1544" max="1544" width="13.7109375" style="47" customWidth="1"/>
    <col min="1545" max="1793" width="9" style="47"/>
    <col min="1794" max="1794" width="10.85546875" style="47" customWidth="1"/>
    <col min="1795" max="1795" width="9" style="47"/>
    <col min="1796" max="1796" width="15.42578125" style="47" customWidth="1"/>
    <col min="1797" max="1797" width="30.85546875" style="47" customWidth="1"/>
    <col min="1798" max="1798" width="6.85546875" style="47" customWidth="1"/>
    <col min="1799" max="1799" width="7" style="47" customWidth="1"/>
    <col min="1800" max="1800" width="13.7109375" style="47" customWidth="1"/>
    <col min="1801" max="2049" width="9" style="47"/>
    <col min="2050" max="2050" width="10.85546875" style="47" customWidth="1"/>
    <col min="2051" max="2051" width="9" style="47"/>
    <col min="2052" max="2052" width="15.42578125" style="47" customWidth="1"/>
    <col min="2053" max="2053" width="30.85546875" style="47" customWidth="1"/>
    <col min="2054" max="2054" width="6.85546875" style="47" customWidth="1"/>
    <col min="2055" max="2055" width="7" style="47" customWidth="1"/>
    <col min="2056" max="2056" width="13.7109375" style="47" customWidth="1"/>
    <col min="2057" max="2305" width="9" style="47"/>
    <col min="2306" max="2306" width="10.85546875" style="47" customWidth="1"/>
    <col min="2307" max="2307" width="9" style="47"/>
    <col min="2308" max="2308" width="15.42578125" style="47" customWidth="1"/>
    <col min="2309" max="2309" width="30.85546875" style="47" customWidth="1"/>
    <col min="2310" max="2310" width="6.85546875" style="47" customWidth="1"/>
    <col min="2311" max="2311" width="7" style="47" customWidth="1"/>
    <col min="2312" max="2312" width="13.7109375" style="47" customWidth="1"/>
    <col min="2313" max="2561" width="9" style="47"/>
    <col min="2562" max="2562" width="10.85546875" style="47" customWidth="1"/>
    <col min="2563" max="2563" width="9" style="47"/>
    <col min="2564" max="2564" width="15.42578125" style="47" customWidth="1"/>
    <col min="2565" max="2565" width="30.85546875" style="47" customWidth="1"/>
    <col min="2566" max="2566" width="6.85546875" style="47" customWidth="1"/>
    <col min="2567" max="2567" width="7" style="47" customWidth="1"/>
    <col min="2568" max="2568" width="13.7109375" style="47" customWidth="1"/>
    <col min="2569" max="2817" width="9" style="47"/>
    <col min="2818" max="2818" width="10.85546875" style="47" customWidth="1"/>
    <col min="2819" max="2819" width="9" style="47"/>
    <col min="2820" max="2820" width="15.42578125" style="47" customWidth="1"/>
    <col min="2821" max="2821" width="30.85546875" style="47" customWidth="1"/>
    <col min="2822" max="2822" width="6.85546875" style="47" customWidth="1"/>
    <col min="2823" max="2823" width="7" style="47" customWidth="1"/>
    <col min="2824" max="2824" width="13.7109375" style="47" customWidth="1"/>
    <col min="2825" max="3073" width="9" style="47"/>
    <col min="3074" max="3074" width="10.85546875" style="47" customWidth="1"/>
    <col min="3075" max="3075" width="9" style="47"/>
    <col min="3076" max="3076" width="15.42578125" style="47" customWidth="1"/>
    <col min="3077" max="3077" width="30.85546875" style="47" customWidth="1"/>
    <col min="3078" max="3078" width="6.85546875" style="47" customWidth="1"/>
    <col min="3079" max="3079" width="7" style="47" customWidth="1"/>
    <col min="3080" max="3080" width="13.7109375" style="47" customWidth="1"/>
    <col min="3081" max="3329" width="9" style="47"/>
    <col min="3330" max="3330" width="10.85546875" style="47" customWidth="1"/>
    <col min="3331" max="3331" width="9" style="47"/>
    <col min="3332" max="3332" width="15.42578125" style="47" customWidth="1"/>
    <col min="3333" max="3333" width="30.85546875" style="47" customWidth="1"/>
    <col min="3334" max="3334" width="6.85546875" style="47" customWidth="1"/>
    <col min="3335" max="3335" width="7" style="47" customWidth="1"/>
    <col min="3336" max="3336" width="13.7109375" style="47" customWidth="1"/>
    <col min="3337" max="3585" width="9" style="47"/>
    <col min="3586" max="3586" width="10.85546875" style="47" customWidth="1"/>
    <col min="3587" max="3587" width="9" style="47"/>
    <col min="3588" max="3588" width="15.42578125" style="47" customWidth="1"/>
    <col min="3589" max="3589" width="30.85546875" style="47" customWidth="1"/>
    <col min="3590" max="3590" width="6.85546875" style="47" customWidth="1"/>
    <col min="3591" max="3591" width="7" style="47" customWidth="1"/>
    <col min="3592" max="3592" width="13.7109375" style="47" customWidth="1"/>
    <col min="3593" max="3841" width="9" style="47"/>
    <col min="3842" max="3842" width="10.85546875" style="47" customWidth="1"/>
    <col min="3843" max="3843" width="9" style="47"/>
    <col min="3844" max="3844" width="15.42578125" style="47" customWidth="1"/>
    <col min="3845" max="3845" width="30.85546875" style="47" customWidth="1"/>
    <col min="3846" max="3846" width="6.85546875" style="47" customWidth="1"/>
    <col min="3847" max="3847" width="7" style="47" customWidth="1"/>
    <col min="3848" max="3848" width="13.7109375" style="47" customWidth="1"/>
    <col min="3849" max="4097" width="9" style="47"/>
    <col min="4098" max="4098" width="10.85546875" style="47" customWidth="1"/>
    <col min="4099" max="4099" width="9" style="47"/>
    <col min="4100" max="4100" width="15.42578125" style="47" customWidth="1"/>
    <col min="4101" max="4101" width="30.85546875" style="47" customWidth="1"/>
    <col min="4102" max="4102" width="6.85546875" style="47" customWidth="1"/>
    <col min="4103" max="4103" width="7" style="47" customWidth="1"/>
    <col min="4104" max="4104" width="13.7109375" style="47" customWidth="1"/>
    <col min="4105" max="4353" width="9" style="47"/>
    <col min="4354" max="4354" width="10.85546875" style="47" customWidth="1"/>
    <col min="4355" max="4355" width="9" style="47"/>
    <col min="4356" max="4356" width="15.42578125" style="47" customWidth="1"/>
    <col min="4357" max="4357" width="30.85546875" style="47" customWidth="1"/>
    <col min="4358" max="4358" width="6.85546875" style="47" customWidth="1"/>
    <col min="4359" max="4359" width="7" style="47" customWidth="1"/>
    <col min="4360" max="4360" width="13.7109375" style="47" customWidth="1"/>
    <col min="4361" max="4609" width="9" style="47"/>
    <col min="4610" max="4610" width="10.85546875" style="47" customWidth="1"/>
    <col min="4611" max="4611" width="9" style="47"/>
    <col min="4612" max="4612" width="15.42578125" style="47" customWidth="1"/>
    <col min="4613" max="4613" width="30.85546875" style="47" customWidth="1"/>
    <col min="4614" max="4614" width="6.85546875" style="47" customWidth="1"/>
    <col min="4615" max="4615" width="7" style="47" customWidth="1"/>
    <col min="4616" max="4616" width="13.7109375" style="47" customWidth="1"/>
    <col min="4617" max="4865" width="9" style="47"/>
    <col min="4866" max="4866" width="10.85546875" style="47" customWidth="1"/>
    <col min="4867" max="4867" width="9" style="47"/>
    <col min="4868" max="4868" width="15.42578125" style="47" customWidth="1"/>
    <col min="4869" max="4869" width="30.85546875" style="47" customWidth="1"/>
    <col min="4870" max="4870" width="6.85546875" style="47" customWidth="1"/>
    <col min="4871" max="4871" width="7" style="47" customWidth="1"/>
    <col min="4872" max="4872" width="13.7109375" style="47" customWidth="1"/>
    <col min="4873" max="5121" width="9" style="47"/>
    <col min="5122" max="5122" width="10.85546875" style="47" customWidth="1"/>
    <col min="5123" max="5123" width="9" style="47"/>
    <col min="5124" max="5124" width="15.42578125" style="47" customWidth="1"/>
    <col min="5125" max="5125" width="30.85546875" style="47" customWidth="1"/>
    <col min="5126" max="5126" width="6.85546875" style="47" customWidth="1"/>
    <col min="5127" max="5127" width="7" style="47" customWidth="1"/>
    <col min="5128" max="5128" width="13.7109375" style="47" customWidth="1"/>
    <col min="5129" max="5377" width="9" style="47"/>
    <col min="5378" max="5378" width="10.85546875" style="47" customWidth="1"/>
    <col min="5379" max="5379" width="9" style="47"/>
    <col min="5380" max="5380" width="15.42578125" style="47" customWidth="1"/>
    <col min="5381" max="5381" width="30.85546875" style="47" customWidth="1"/>
    <col min="5382" max="5382" width="6.85546875" style="47" customWidth="1"/>
    <col min="5383" max="5383" width="7" style="47" customWidth="1"/>
    <col min="5384" max="5384" width="13.7109375" style="47" customWidth="1"/>
    <col min="5385" max="5633" width="9" style="47"/>
    <col min="5634" max="5634" width="10.85546875" style="47" customWidth="1"/>
    <col min="5635" max="5635" width="9" style="47"/>
    <col min="5636" max="5636" width="15.42578125" style="47" customWidth="1"/>
    <col min="5637" max="5637" width="30.85546875" style="47" customWidth="1"/>
    <col min="5638" max="5638" width="6.85546875" style="47" customWidth="1"/>
    <col min="5639" max="5639" width="7" style="47" customWidth="1"/>
    <col min="5640" max="5640" width="13.7109375" style="47" customWidth="1"/>
    <col min="5641" max="5889" width="9" style="47"/>
    <col min="5890" max="5890" width="10.85546875" style="47" customWidth="1"/>
    <col min="5891" max="5891" width="9" style="47"/>
    <col min="5892" max="5892" width="15.42578125" style="47" customWidth="1"/>
    <col min="5893" max="5893" width="30.85546875" style="47" customWidth="1"/>
    <col min="5894" max="5894" width="6.85546875" style="47" customWidth="1"/>
    <col min="5895" max="5895" width="7" style="47" customWidth="1"/>
    <col min="5896" max="5896" width="13.7109375" style="47" customWidth="1"/>
    <col min="5897" max="6145" width="9" style="47"/>
    <col min="6146" max="6146" width="10.85546875" style="47" customWidth="1"/>
    <col min="6147" max="6147" width="9" style="47"/>
    <col min="6148" max="6148" width="15.42578125" style="47" customWidth="1"/>
    <col min="6149" max="6149" width="30.85546875" style="47" customWidth="1"/>
    <col min="6150" max="6150" width="6.85546875" style="47" customWidth="1"/>
    <col min="6151" max="6151" width="7" style="47" customWidth="1"/>
    <col min="6152" max="6152" width="13.7109375" style="47" customWidth="1"/>
    <col min="6153" max="6401" width="9" style="47"/>
    <col min="6402" max="6402" width="10.85546875" style="47" customWidth="1"/>
    <col min="6403" max="6403" width="9" style="47"/>
    <col min="6404" max="6404" width="15.42578125" style="47" customWidth="1"/>
    <col min="6405" max="6405" width="30.85546875" style="47" customWidth="1"/>
    <col min="6406" max="6406" width="6.85546875" style="47" customWidth="1"/>
    <col min="6407" max="6407" width="7" style="47" customWidth="1"/>
    <col min="6408" max="6408" width="13.7109375" style="47" customWidth="1"/>
    <col min="6409" max="6657" width="9" style="47"/>
    <col min="6658" max="6658" width="10.85546875" style="47" customWidth="1"/>
    <col min="6659" max="6659" width="9" style="47"/>
    <col min="6660" max="6660" width="15.42578125" style="47" customWidth="1"/>
    <col min="6661" max="6661" width="30.85546875" style="47" customWidth="1"/>
    <col min="6662" max="6662" width="6.85546875" style="47" customWidth="1"/>
    <col min="6663" max="6663" width="7" style="47" customWidth="1"/>
    <col min="6664" max="6664" width="13.7109375" style="47" customWidth="1"/>
    <col min="6665" max="6913" width="9" style="47"/>
    <col min="6914" max="6914" width="10.85546875" style="47" customWidth="1"/>
    <col min="6915" max="6915" width="9" style="47"/>
    <col min="6916" max="6916" width="15.42578125" style="47" customWidth="1"/>
    <col min="6917" max="6917" width="30.85546875" style="47" customWidth="1"/>
    <col min="6918" max="6918" width="6.85546875" style="47" customWidth="1"/>
    <col min="6919" max="6919" width="7" style="47" customWidth="1"/>
    <col min="6920" max="6920" width="13.7109375" style="47" customWidth="1"/>
    <col min="6921" max="7169" width="9" style="47"/>
    <col min="7170" max="7170" width="10.85546875" style="47" customWidth="1"/>
    <col min="7171" max="7171" width="9" style="47"/>
    <col min="7172" max="7172" width="15.42578125" style="47" customWidth="1"/>
    <col min="7173" max="7173" width="30.85546875" style="47" customWidth="1"/>
    <col min="7174" max="7174" width="6.85546875" style="47" customWidth="1"/>
    <col min="7175" max="7175" width="7" style="47" customWidth="1"/>
    <col min="7176" max="7176" width="13.7109375" style="47" customWidth="1"/>
    <col min="7177" max="7425" width="9" style="47"/>
    <col min="7426" max="7426" width="10.85546875" style="47" customWidth="1"/>
    <col min="7427" max="7427" width="9" style="47"/>
    <col min="7428" max="7428" width="15.42578125" style="47" customWidth="1"/>
    <col min="7429" max="7429" width="30.85546875" style="47" customWidth="1"/>
    <col min="7430" max="7430" width="6.85546875" style="47" customWidth="1"/>
    <col min="7431" max="7431" width="7" style="47" customWidth="1"/>
    <col min="7432" max="7432" width="13.7109375" style="47" customWidth="1"/>
    <col min="7433" max="7681" width="9" style="47"/>
    <col min="7682" max="7682" width="10.85546875" style="47" customWidth="1"/>
    <col min="7683" max="7683" width="9" style="47"/>
    <col min="7684" max="7684" width="15.42578125" style="47" customWidth="1"/>
    <col min="7685" max="7685" width="30.85546875" style="47" customWidth="1"/>
    <col min="7686" max="7686" width="6.85546875" style="47" customWidth="1"/>
    <col min="7687" max="7687" width="7" style="47" customWidth="1"/>
    <col min="7688" max="7688" width="13.7109375" style="47" customWidth="1"/>
    <col min="7689" max="7937" width="9" style="47"/>
    <col min="7938" max="7938" width="10.85546875" style="47" customWidth="1"/>
    <col min="7939" max="7939" width="9" style="47"/>
    <col min="7940" max="7940" width="15.42578125" style="47" customWidth="1"/>
    <col min="7941" max="7941" width="30.85546875" style="47" customWidth="1"/>
    <col min="7942" max="7942" width="6.85546875" style="47" customWidth="1"/>
    <col min="7943" max="7943" width="7" style="47" customWidth="1"/>
    <col min="7944" max="7944" width="13.7109375" style="47" customWidth="1"/>
    <col min="7945" max="8193" width="9" style="47"/>
    <col min="8194" max="8194" width="10.85546875" style="47" customWidth="1"/>
    <col min="8195" max="8195" width="9" style="47"/>
    <col min="8196" max="8196" width="15.42578125" style="47" customWidth="1"/>
    <col min="8197" max="8197" width="30.85546875" style="47" customWidth="1"/>
    <col min="8198" max="8198" width="6.85546875" style="47" customWidth="1"/>
    <col min="8199" max="8199" width="7" style="47" customWidth="1"/>
    <col min="8200" max="8200" width="13.7109375" style="47" customWidth="1"/>
    <col min="8201" max="8449" width="9" style="47"/>
    <col min="8450" max="8450" width="10.85546875" style="47" customWidth="1"/>
    <col min="8451" max="8451" width="9" style="47"/>
    <col min="8452" max="8452" width="15.42578125" style="47" customWidth="1"/>
    <col min="8453" max="8453" width="30.85546875" style="47" customWidth="1"/>
    <col min="8454" max="8454" width="6.85546875" style="47" customWidth="1"/>
    <col min="8455" max="8455" width="7" style="47" customWidth="1"/>
    <col min="8456" max="8456" width="13.7109375" style="47" customWidth="1"/>
    <col min="8457" max="8705" width="9" style="47"/>
    <col min="8706" max="8706" width="10.85546875" style="47" customWidth="1"/>
    <col min="8707" max="8707" width="9" style="47"/>
    <col min="8708" max="8708" width="15.42578125" style="47" customWidth="1"/>
    <col min="8709" max="8709" width="30.85546875" style="47" customWidth="1"/>
    <col min="8710" max="8710" width="6.85546875" style="47" customWidth="1"/>
    <col min="8711" max="8711" width="7" style="47" customWidth="1"/>
    <col min="8712" max="8712" width="13.7109375" style="47" customWidth="1"/>
    <col min="8713" max="8961" width="9" style="47"/>
    <col min="8962" max="8962" width="10.85546875" style="47" customWidth="1"/>
    <col min="8963" max="8963" width="9" style="47"/>
    <col min="8964" max="8964" width="15.42578125" style="47" customWidth="1"/>
    <col min="8965" max="8965" width="30.85546875" style="47" customWidth="1"/>
    <col min="8966" max="8966" width="6.85546875" style="47" customWidth="1"/>
    <col min="8967" max="8967" width="7" style="47" customWidth="1"/>
    <col min="8968" max="8968" width="13.7109375" style="47" customWidth="1"/>
    <col min="8969" max="9217" width="9" style="47"/>
    <col min="9218" max="9218" width="10.85546875" style="47" customWidth="1"/>
    <col min="9219" max="9219" width="9" style="47"/>
    <col min="9220" max="9220" width="15.42578125" style="47" customWidth="1"/>
    <col min="9221" max="9221" width="30.85546875" style="47" customWidth="1"/>
    <col min="9222" max="9222" width="6.85546875" style="47" customWidth="1"/>
    <col min="9223" max="9223" width="7" style="47" customWidth="1"/>
    <col min="9224" max="9224" width="13.7109375" style="47" customWidth="1"/>
    <col min="9225" max="9473" width="9" style="47"/>
    <col min="9474" max="9474" width="10.85546875" style="47" customWidth="1"/>
    <col min="9475" max="9475" width="9" style="47"/>
    <col min="9476" max="9476" width="15.42578125" style="47" customWidth="1"/>
    <col min="9477" max="9477" width="30.85546875" style="47" customWidth="1"/>
    <col min="9478" max="9478" width="6.85546875" style="47" customWidth="1"/>
    <col min="9479" max="9479" width="7" style="47" customWidth="1"/>
    <col min="9480" max="9480" width="13.7109375" style="47" customWidth="1"/>
    <col min="9481" max="9729" width="9" style="47"/>
    <col min="9730" max="9730" width="10.85546875" style="47" customWidth="1"/>
    <col min="9731" max="9731" width="9" style="47"/>
    <col min="9732" max="9732" width="15.42578125" style="47" customWidth="1"/>
    <col min="9733" max="9733" width="30.85546875" style="47" customWidth="1"/>
    <col min="9734" max="9734" width="6.85546875" style="47" customWidth="1"/>
    <col min="9735" max="9735" width="7" style="47" customWidth="1"/>
    <col min="9736" max="9736" width="13.7109375" style="47" customWidth="1"/>
    <col min="9737" max="9985" width="9" style="47"/>
    <col min="9986" max="9986" width="10.85546875" style="47" customWidth="1"/>
    <col min="9987" max="9987" width="9" style="47"/>
    <col min="9988" max="9988" width="15.42578125" style="47" customWidth="1"/>
    <col min="9989" max="9989" width="30.85546875" style="47" customWidth="1"/>
    <col min="9990" max="9990" width="6.85546875" style="47" customWidth="1"/>
    <col min="9991" max="9991" width="7" style="47" customWidth="1"/>
    <col min="9992" max="9992" width="13.7109375" style="47" customWidth="1"/>
    <col min="9993" max="10241" width="9" style="47"/>
    <col min="10242" max="10242" width="10.85546875" style="47" customWidth="1"/>
    <col min="10243" max="10243" width="9" style="47"/>
    <col min="10244" max="10244" width="15.42578125" style="47" customWidth="1"/>
    <col min="10245" max="10245" width="30.85546875" style="47" customWidth="1"/>
    <col min="10246" max="10246" width="6.85546875" style="47" customWidth="1"/>
    <col min="10247" max="10247" width="7" style="47" customWidth="1"/>
    <col min="10248" max="10248" width="13.7109375" style="47" customWidth="1"/>
    <col min="10249" max="10497" width="9" style="47"/>
    <col min="10498" max="10498" width="10.85546875" style="47" customWidth="1"/>
    <col min="10499" max="10499" width="9" style="47"/>
    <col min="10500" max="10500" width="15.42578125" style="47" customWidth="1"/>
    <col min="10501" max="10501" width="30.85546875" style="47" customWidth="1"/>
    <col min="10502" max="10502" width="6.85546875" style="47" customWidth="1"/>
    <col min="10503" max="10503" width="7" style="47" customWidth="1"/>
    <col min="10504" max="10504" width="13.7109375" style="47" customWidth="1"/>
    <col min="10505" max="10753" width="9" style="47"/>
    <col min="10754" max="10754" width="10.85546875" style="47" customWidth="1"/>
    <col min="10755" max="10755" width="9" style="47"/>
    <col min="10756" max="10756" width="15.42578125" style="47" customWidth="1"/>
    <col min="10757" max="10757" width="30.85546875" style="47" customWidth="1"/>
    <col min="10758" max="10758" width="6.85546875" style="47" customWidth="1"/>
    <col min="10759" max="10759" width="7" style="47" customWidth="1"/>
    <col min="10760" max="10760" width="13.7109375" style="47" customWidth="1"/>
    <col min="10761" max="11009" width="9" style="47"/>
    <col min="11010" max="11010" width="10.85546875" style="47" customWidth="1"/>
    <col min="11011" max="11011" width="9" style="47"/>
    <col min="11012" max="11012" width="15.42578125" style="47" customWidth="1"/>
    <col min="11013" max="11013" width="30.85546875" style="47" customWidth="1"/>
    <col min="11014" max="11014" width="6.85546875" style="47" customWidth="1"/>
    <col min="11015" max="11015" width="7" style="47" customWidth="1"/>
    <col min="11016" max="11016" width="13.7109375" style="47" customWidth="1"/>
    <col min="11017" max="11265" width="9" style="47"/>
    <col min="11266" max="11266" width="10.85546875" style="47" customWidth="1"/>
    <col min="11267" max="11267" width="9" style="47"/>
    <col min="11268" max="11268" width="15.42578125" style="47" customWidth="1"/>
    <col min="11269" max="11269" width="30.85546875" style="47" customWidth="1"/>
    <col min="11270" max="11270" width="6.85546875" style="47" customWidth="1"/>
    <col min="11271" max="11271" width="7" style="47" customWidth="1"/>
    <col min="11272" max="11272" width="13.7109375" style="47" customWidth="1"/>
    <col min="11273" max="11521" width="9" style="47"/>
    <col min="11522" max="11522" width="10.85546875" style="47" customWidth="1"/>
    <col min="11523" max="11523" width="9" style="47"/>
    <col min="11524" max="11524" width="15.42578125" style="47" customWidth="1"/>
    <col min="11525" max="11525" width="30.85546875" style="47" customWidth="1"/>
    <col min="11526" max="11526" width="6.85546875" style="47" customWidth="1"/>
    <col min="11527" max="11527" width="7" style="47" customWidth="1"/>
    <col min="11528" max="11528" width="13.7109375" style="47" customWidth="1"/>
    <col min="11529" max="11777" width="9" style="47"/>
    <col min="11778" max="11778" width="10.85546875" style="47" customWidth="1"/>
    <col min="11779" max="11779" width="9" style="47"/>
    <col min="11780" max="11780" width="15.42578125" style="47" customWidth="1"/>
    <col min="11781" max="11781" width="30.85546875" style="47" customWidth="1"/>
    <col min="11782" max="11782" width="6.85546875" style="47" customWidth="1"/>
    <col min="11783" max="11783" width="7" style="47" customWidth="1"/>
    <col min="11784" max="11784" width="13.7109375" style="47" customWidth="1"/>
    <col min="11785" max="12033" width="9" style="47"/>
    <col min="12034" max="12034" width="10.85546875" style="47" customWidth="1"/>
    <col min="12035" max="12035" width="9" style="47"/>
    <col min="12036" max="12036" width="15.42578125" style="47" customWidth="1"/>
    <col min="12037" max="12037" width="30.85546875" style="47" customWidth="1"/>
    <col min="12038" max="12038" width="6.85546875" style="47" customWidth="1"/>
    <col min="12039" max="12039" width="7" style="47" customWidth="1"/>
    <col min="12040" max="12040" width="13.7109375" style="47" customWidth="1"/>
    <col min="12041" max="12289" width="9" style="47"/>
    <col min="12290" max="12290" width="10.85546875" style="47" customWidth="1"/>
    <col min="12291" max="12291" width="9" style="47"/>
    <col min="12292" max="12292" width="15.42578125" style="47" customWidth="1"/>
    <col min="12293" max="12293" width="30.85546875" style="47" customWidth="1"/>
    <col min="12294" max="12294" width="6.85546875" style="47" customWidth="1"/>
    <col min="12295" max="12295" width="7" style="47" customWidth="1"/>
    <col min="12296" max="12296" width="13.7109375" style="47" customWidth="1"/>
    <col min="12297" max="12545" width="9" style="47"/>
    <col min="12546" max="12546" width="10.85546875" style="47" customWidth="1"/>
    <col min="12547" max="12547" width="9" style="47"/>
    <col min="12548" max="12548" width="15.42578125" style="47" customWidth="1"/>
    <col min="12549" max="12549" width="30.85546875" style="47" customWidth="1"/>
    <col min="12550" max="12550" width="6.85546875" style="47" customWidth="1"/>
    <col min="12551" max="12551" width="7" style="47" customWidth="1"/>
    <col min="12552" max="12552" width="13.7109375" style="47" customWidth="1"/>
    <col min="12553" max="12801" width="9" style="47"/>
    <col min="12802" max="12802" width="10.85546875" style="47" customWidth="1"/>
    <col min="12803" max="12803" width="9" style="47"/>
    <col min="12804" max="12804" width="15.42578125" style="47" customWidth="1"/>
    <col min="12805" max="12805" width="30.85546875" style="47" customWidth="1"/>
    <col min="12806" max="12806" width="6.85546875" style="47" customWidth="1"/>
    <col min="12807" max="12807" width="7" style="47" customWidth="1"/>
    <col min="12808" max="12808" width="13.7109375" style="47" customWidth="1"/>
    <col min="12809" max="13057" width="9" style="47"/>
    <col min="13058" max="13058" width="10.85546875" style="47" customWidth="1"/>
    <col min="13059" max="13059" width="9" style="47"/>
    <col min="13060" max="13060" width="15.42578125" style="47" customWidth="1"/>
    <col min="13061" max="13061" width="30.85546875" style="47" customWidth="1"/>
    <col min="13062" max="13062" width="6.85546875" style="47" customWidth="1"/>
    <col min="13063" max="13063" width="7" style="47" customWidth="1"/>
    <col min="13064" max="13064" width="13.7109375" style="47" customWidth="1"/>
    <col min="13065" max="13313" width="9" style="47"/>
    <col min="13314" max="13314" width="10.85546875" style="47" customWidth="1"/>
    <col min="13315" max="13315" width="9" style="47"/>
    <col min="13316" max="13316" width="15.42578125" style="47" customWidth="1"/>
    <col min="13317" max="13317" width="30.85546875" style="47" customWidth="1"/>
    <col min="13318" max="13318" width="6.85546875" style="47" customWidth="1"/>
    <col min="13319" max="13319" width="7" style="47" customWidth="1"/>
    <col min="13320" max="13320" width="13.7109375" style="47" customWidth="1"/>
    <col min="13321" max="13569" width="9" style="47"/>
    <col min="13570" max="13570" width="10.85546875" style="47" customWidth="1"/>
    <col min="13571" max="13571" width="9" style="47"/>
    <col min="13572" max="13572" width="15.42578125" style="47" customWidth="1"/>
    <col min="13573" max="13573" width="30.85546875" style="47" customWidth="1"/>
    <col min="13574" max="13574" width="6.85546875" style="47" customWidth="1"/>
    <col min="13575" max="13575" width="7" style="47" customWidth="1"/>
    <col min="13576" max="13576" width="13.7109375" style="47" customWidth="1"/>
    <col min="13577" max="13825" width="9" style="47"/>
    <col min="13826" max="13826" width="10.85546875" style="47" customWidth="1"/>
    <col min="13827" max="13827" width="9" style="47"/>
    <col min="13828" max="13828" width="15.42578125" style="47" customWidth="1"/>
    <col min="13829" max="13829" width="30.85546875" style="47" customWidth="1"/>
    <col min="13830" max="13830" width="6.85546875" style="47" customWidth="1"/>
    <col min="13831" max="13831" width="7" style="47" customWidth="1"/>
    <col min="13832" max="13832" width="13.7109375" style="47" customWidth="1"/>
    <col min="13833" max="14081" width="9" style="47"/>
    <col min="14082" max="14082" width="10.85546875" style="47" customWidth="1"/>
    <col min="14083" max="14083" width="9" style="47"/>
    <col min="14084" max="14084" width="15.42578125" style="47" customWidth="1"/>
    <col min="14085" max="14085" width="30.85546875" style="47" customWidth="1"/>
    <col min="14086" max="14086" width="6.85546875" style="47" customWidth="1"/>
    <col min="14087" max="14087" width="7" style="47" customWidth="1"/>
    <col min="14088" max="14088" width="13.7109375" style="47" customWidth="1"/>
    <col min="14089" max="14337" width="9" style="47"/>
    <col min="14338" max="14338" width="10.85546875" style="47" customWidth="1"/>
    <col min="14339" max="14339" width="9" style="47"/>
    <col min="14340" max="14340" width="15.42578125" style="47" customWidth="1"/>
    <col min="14341" max="14341" width="30.85546875" style="47" customWidth="1"/>
    <col min="14342" max="14342" width="6.85546875" style="47" customWidth="1"/>
    <col min="14343" max="14343" width="7" style="47" customWidth="1"/>
    <col min="14344" max="14344" width="13.7109375" style="47" customWidth="1"/>
    <col min="14345" max="14593" width="9" style="47"/>
    <col min="14594" max="14594" width="10.85546875" style="47" customWidth="1"/>
    <col min="14595" max="14595" width="9" style="47"/>
    <col min="14596" max="14596" width="15.42578125" style="47" customWidth="1"/>
    <col min="14597" max="14597" width="30.85546875" style="47" customWidth="1"/>
    <col min="14598" max="14598" width="6.85546875" style="47" customWidth="1"/>
    <col min="14599" max="14599" width="7" style="47" customWidth="1"/>
    <col min="14600" max="14600" width="13.7109375" style="47" customWidth="1"/>
    <col min="14601" max="14849" width="9" style="47"/>
    <col min="14850" max="14850" width="10.85546875" style="47" customWidth="1"/>
    <col min="14851" max="14851" width="9" style="47"/>
    <col min="14852" max="14852" width="15.42578125" style="47" customWidth="1"/>
    <col min="14853" max="14853" width="30.85546875" style="47" customWidth="1"/>
    <col min="14854" max="14854" width="6.85546875" style="47" customWidth="1"/>
    <col min="14855" max="14855" width="7" style="47" customWidth="1"/>
    <col min="14856" max="14856" width="13.7109375" style="47" customWidth="1"/>
    <col min="14857" max="15105" width="9" style="47"/>
    <col min="15106" max="15106" width="10.85546875" style="47" customWidth="1"/>
    <col min="15107" max="15107" width="9" style="47"/>
    <col min="15108" max="15108" width="15.42578125" style="47" customWidth="1"/>
    <col min="15109" max="15109" width="30.85546875" style="47" customWidth="1"/>
    <col min="15110" max="15110" width="6.85546875" style="47" customWidth="1"/>
    <col min="15111" max="15111" width="7" style="47" customWidth="1"/>
    <col min="15112" max="15112" width="13.7109375" style="47" customWidth="1"/>
    <col min="15113" max="15361" width="9" style="47"/>
    <col min="15362" max="15362" width="10.85546875" style="47" customWidth="1"/>
    <col min="15363" max="15363" width="9" style="47"/>
    <col min="15364" max="15364" width="15.42578125" style="47" customWidth="1"/>
    <col min="15365" max="15365" width="30.85546875" style="47" customWidth="1"/>
    <col min="15366" max="15366" width="6.85546875" style="47" customWidth="1"/>
    <col min="15367" max="15367" width="7" style="47" customWidth="1"/>
    <col min="15368" max="15368" width="13.7109375" style="47" customWidth="1"/>
    <col min="15369" max="15617" width="9" style="47"/>
    <col min="15618" max="15618" width="10.85546875" style="47" customWidth="1"/>
    <col min="15619" max="15619" width="9" style="47"/>
    <col min="15620" max="15620" width="15.42578125" style="47" customWidth="1"/>
    <col min="15621" max="15621" width="30.85546875" style="47" customWidth="1"/>
    <col min="15622" max="15622" width="6.85546875" style="47" customWidth="1"/>
    <col min="15623" max="15623" width="7" style="47" customWidth="1"/>
    <col min="15624" max="15624" width="13.7109375" style="47" customWidth="1"/>
    <col min="15625" max="15873" width="9" style="47"/>
    <col min="15874" max="15874" width="10.85546875" style="47" customWidth="1"/>
    <col min="15875" max="15875" width="9" style="47"/>
    <col min="15876" max="15876" width="15.42578125" style="47" customWidth="1"/>
    <col min="15877" max="15877" width="30.85546875" style="47" customWidth="1"/>
    <col min="15878" max="15878" width="6.85546875" style="47" customWidth="1"/>
    <col min="15879" max="15879" width="7" style="47" customWidth="1"/>
    <col min="15880" max="15880" width="13.7109375" style="47" customWidth="1"/>
    <col min="15881" max="16129" width="9" style="47"/>
    <col min="16130" max="16130" width="10.85546875" style="47" customWidth="1"/>
    <col min="16131" max="16131" width="9" style="47"/>
    <col min="16132" max="16132" width="15.42578125" style="47" customWidth="1"/>
    <col min="16133" max="16133" width="30.85546875" style="47" customWidth="1"/>
    <col min="16134" max="16134" width="6.85546875" style="47" customWidth="1"/>
    <col min="16135" max="16135" width="7" style="47" customWidth="1"/>
    <col min="16136" max="16136" width="13.7109375" style="47" customWidth="1"/>
    <col min="16137" max="16384" width="9" style="47"/>
  </cols>
  <sheetData>
    <row r="1" spans="2:9">
      <c r="B1" s="256" t="s">
        <v>7</v>
      </c>
      <c r="C1" s="256"/>
      <c r="D1" s="256"/>
      <c r="E1" s="256"/>
      <c r="F1" s="256"/>
      <c r="G1" s="256"/>
      <c r="H1" s="256"/>
    </row>
    <row r="2" spans="2:9">
      <c r="B2" s="206"/>
      <c r="C2" s="206"/>
      <c r="D2" s="206"/>
      <c r="E2" s="206"/>
      <c r="F2" s="206"/>
      <c r="G2" s="206"/>
      <c r="H2" s="206"/>
    </row>
    <row r="3" spans="2:9">
      <c r="B3" s="257" t="s">
        <v>202</v>
      </c>
      <c r="C3" s="257"/>
      <c r="D3" s="257"/>
      <c r="E3" s="257"/>
      <c r="F3" s="257"/>
      <c r="G3" s="257"/>
      <c r="H3" s="257"/>
      <c r="I3" s="127"/>
    </row>
    <row r="4" spans="2:9">
      <c r="B4" s="257" t="s">
        <v>64</v>
      </c>
      <c r="C4" s="257"/>
      <c r="D4" s="257"/>
      <c r="E4" s="257"/>
      <c r="F4" s="257"/>
      <c r="G4" s="257"/>
      <c r="H4" s="257"/>
      <c r="I4" s="127"/>
    </row>
    <row r="5" spans="2:9">
      <c r="B5" s="257" t="s">
        <v>65</v>
      </c>
      <c r="C5" s="257"/>
      <c r="D5" s="257"/>
      <c r="E5" s="257"/>
      <c r="F5" s="257"/>
      <c r="G5" s="257"/>
      <c r="H5" s="257"/>
      <c r="I5" s="127"/>
    </row>
    <row r="6" spans="2:9">
      <c r="B6" s="257"/>
      <c r="C6" s="257"/>
      <c r="D6" s="257"/>
      <c r="E6" s="257"/>
      <c r="F6" s="257"/>
      <c r="G6" s="257"/>
      <c r="H6" s="257"/>
    </row>
    <row r="7" spans="2:9">
      <c r="B7" s="48" t="s">
        <v>180</v>
      </c>
    </row>
    <row r="9" spans="2:9">
      <c r="B9" s="47" t="s">
        <v>61</v>
      </c>
    </row>
    <row r="10" spans="2:9" ht="21.75" thickBot="1">
      <c r="B10" s="212"/>
      <c r="C10" s="213"/>
      <c r="D10" s="213"/>
      <c r="E10" s="213"/>
      <c r="F10" s="214"/>
      <c r="G10" s="214"/>
    </row>
    <row r="11" spans="2:9" ht="22.5" thickTop="1" thickBot="1">
      <c r="B11" s="212"/>
      <c r="C11" s="258" t="s">
        <v>8</v>
      </c>
      <c r="D11" s="258"/>
      <c r="E11" s="258"/>
      <c r="F11" s="215" t="s">
        <v>9</v>
      </c>
      <c r="G11" s="215" t="s">
        <v>10</v>
      </c>
    </row>
    <row r="12" spans="2:9" ht="21.75" thickTop="1">
      <c r="B12" s="212"/>
      <c r="C12" s="260" t="s">
        <v>6</v>
      </c>
      <c r="D12" s="260"/>
      <c r="E12" s="260"/>
      <c r="F12" s="216">
        <f>คีย์ข้อมูล!D60</f>
        <v>38</v>
      </c>
      <c r="G12" s="217">
        <f>F12*100/$F$14</f>
        <v>70.370370370370367</v>
      </c>
    </row>
    <row r="13" spans="2:9">
      <c r="B13" s="212"/>
      <c r="C13" s="261" t="s">
        <v>43</v>
      </c>
      <c r="D13" s="261"/>
      <c r="E13" s="261"/>
      <c r="F13" s="218">
        <f>คีย์ข้อมูล!D61</f>
        <v>16</v>
      </c>
      <c r="G13" s="219">
        <f>F13*100/$F$14</f>
        <v>29.62962962962963</v>
      </c>
    </row>
    <row r="14" spans="2:9" ht="21.75" thickBot="1">
      <c r="B14" s="212"/>
      <c r="C14" s="259" t="s">
        <v>11</v>
      </c>
      <c r="D14" s="259"/>
      <c r="E14" s="259"/>
      <c r="F14" s="220">
        <f>SUM(F12:F13)</f>
        <v>54</v>
      </c>
      <c r="G14" s="221">
        <f>SUM(G12:G13)</f>
        <v>100</v>
      </c>
      <c r="H14" s="205"/>
    </row>
    <row r="15" spans="2:9" ht="21.75" thickTop="1">
      <c r="B15" s="212"/>
    </row>
    <row r="16" spans="2:9">
      <c r="B16" s="212"/>
      <c r="C16" s="47" t="s">
        <v>112</v>
      </c>
    </row>
    <row r="17" spans="2:8">
      <c r="B17" s="262" t="s">
        <v>113</v>
      </c>
      <c r="C17" s="262"/>
      <c r="D17" s="262"/>
      <c r="E17" s="262"/>
      <c r="F17" s="262"/>
      <c r="G17" s="262"/>
      <c r="H17" s="262"/>
    </row>
    <row r="18" spans="2:8">
      <c r="B18" s="47" t="s">
        <v>114</v>
      </c>
    </row>
    <row r="20" spans="2:8">
      <c r="B20" s="49"/>
      <c r="C20" s="49"/>
      <c r="D20" s="49"/>
      <c r="E20" s="49"/>
      <c r="F20" s="222"/>
      <c r="G20" s="222"/>
      <c r="H20" s="222"/>
    </row>
    <row r="21" spans="2:8">
      <c r="B21" s="49"/>
      <c r="C21" s="49"/>
      <c r="D21" s="49"/>
      <c r="E21" s="49"/>
      <c r="F21" s="222"/>
      <c r="G21" s="222"/>
      <c r="H21" s="222"/>
    </row>
  </sheetData>
  <mergeCells count="10">
    <mergeCell ref="C11:E11"/>
    <mergeCell ref="C14:E14"/>
    <mergeCell ref="C12:E12"/>
    <mergeCell ref="C13:E13"/>
    <mergeCell ref="B17:H17"/>
    <mergeCell ref="B1:H1"/>
    <mergeCell ref="B3:H3"/>
    <mergeCell ref="B4:H4"/>
    <mergeCell ref="B5:H5"/>
    <mergeCell ref="B6:H6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7" zoomScale="140" zoomScaleNormal="140" workbookViewId="0">
      <selection activeCell="A39" sqref="A39:F39"/>
    </sheetView>
  </sheetViews>
  <sheetFormatPr defaultRowHeight="19.5"/>
  <cols>
    <col min="1" max="1" width="7.85546875" style="15" customWidth="1"/>
    <col min="2" max="2" width="9.140625" style="15"/>
    <col min="3" max="3" width="17.7109375" style="15" customWidth="1"/>
    <col min="4" max="4" width="23.7109375" style="15" customWidth="1"/>
    <col min="5" max="5" width="12.28515625" style="16" customWidth="1"/>
    <col min="6" max="6" width="15.7109375" style="16" customWidth="1"/>
    <col min="7" max="7" width="16.42578125" style="16" customWidth="1"/>
    <col min="8" max="256" width="9.140625" style="15"/>
    <col min="257" max="257" width="12.42578125" style="15" customWidth="1"/>
    <col min="258" max="258" width="9.140625" style="15"/>
    <col min="259" max="259" width="17.7109375" style="15" customWidth="1"/>
    <col min="260" max="260" width="23.7109375" style="15" customWidth="1"/>
    <col min="261" max="261" width="12.28515625" style="15" customWidth="1"/>
    <col min="262" max="262" width="15.7109375" style="15" customWidth="1"/>
    <col min="263" max="263" width="16.42578125" style="15" customWidth="1"/>
    <col min="264" max="512" width="9.140625" style="15"/>
    <col min="513" max="513" width="12.42578125" style="15" customWidth="1"/>
    <col min="514" max="514" width="9.140625" style="15"/>
    <col min="515" max="515" width="17.7109375" style="15" customWidth="1"/>
    <col min="516" max="516" width="23.7109375" style="15" customWidth="1"/>
    <col min="517" max="517" width="12.28515625" style="15" customWidth="1"/>
    <col min="518" max="518" width="15.7109375" style="15" customWidth="1"/>
    <col min="519" max="519" width="16.42578125" style="15" customWidth="1"/>
    <col min="520" max="768" width="9.140625" style="15"/>
    <col min="769" max="769" width="12.42578125" style="15" customWidth="1"/>
    <col min="770" max="770" width="9.140625" style="15"/>
    <col min="771" max="771" width="17.7109375" style="15" customWidth="1"/>
    <col min="772" max="772" width="23.7109375" style="15" customWidth="1"/>
    <col min="773" max="773" width="12.28515625" style="15" customWidth="1"/>
    <col min="774" max="774" width="15.7109375" style="15" customWidth="1"/>
    <col min="775" max="775" width="16.42578125" style="15" customWidth="1"/>
    <col min="776" max="1024" width="9.140625" style="15"/>
    <col min="1025" max="1025" width="12.42578125" style="15" customWidth="1"/>
    <col min="1026" max="1026" width="9.140625" style="15"/>
    <col min="1027" max="1027" width="17.7109375" style="15" customWidth="1"/>
    <col min="1028" max="1028" width="23.7109375" style="15" customWidth="1"/>
    <col min="1029" max="1029" width="12.28515625" style="15" customWidth="1"/>
    <col min="1030" max="1030" width="15.7109375" style="15" customWidth="1"/>
    <col min="1031" max="1031" width="16.42578125" style="15" customWidth="1"/>
    <col min="1032" max="1280" width="9.140625" style="15"/>
    <col min="1281" max="1281" width="12.42578125" style="15" customWidth="1"/>
    <col min="1282" max="1282" width="9.140625" style="15"/>
    <col min="1283" max="1283" width="17.7109375" style="15" customWidth="1"/>
    <col min="1284" max="1284" width="23.7109375" style="15" customWidth="1"/>
    <col min="1285" max="1285" width="12.28515625" style="15" customWidth="1"/>
    <col min="1286" max="1286" width="15.7109375" style="15" customWidth="1"/>
    <col min="1287" max="1287" width="16.42578125" style="15" customWidth="1"/>
    <col min="1288" max="1536" width="9.140625" style="15"/>
    <col min="1537" max="1537" width="12.42578125" style="15" customWidth="1"/>
    <col min="1538" max="1538" width="9.140625" style="15"/>
    <col min="1539" max="1539" width="17.7109375" style="15" customWidth="1"/>
    <col min="1540" max="1540" width="23.7109375" style="15" customWidth="1"/>
    <col min="1541" max="1541" width="12.28515625" style="15" customWidth="1"/>
    <col min="1542" max="1542" width="15.7109375" style="15" customWidth="1"/>
    <col min="1543" max="1543" width="16.42578125" style="15" customWidth="1"/>
    <col min="1544" max="1792" width="9.140625" style="15"/>
    <col min="1793" max="1793" width="12.42578125" style="15" customWidth="1"/>
    <col min="1794" max="1794" width="9.140625" style="15"/>
    <col min="1795" max="1795" width="17.7109375" style="15" customWidth="1"/>
    <col min="1796" max="1796" width="23.7109375" style="15" customWidth="1"/>
    <col min="1797" max="1797" width="12.28515625" style="15" customWidth="1"/>
    <col min="1798" max="1798" width="15.7109375" style="15" customWidth="1"/>
    <col min="1799" max="1799" width="16.42578125" style="15" customWidth="1"/>
    <col min="1800" max="2048" width="9.140625" style="15"/>
    <col min="2049" max="2049" width="12.42578125" style="15" customWidth="1"/>
    <col min="2050" max="2050" width="9.140625" style="15"/>
    <col min="2051" max="2051" width="17.7109375" style="15" customWidth="1"/>
    <col min="2052" max="2052" width="23.7109375" style="15" customWidth="1"/>
    <col min="2053" max="2053" width="12.28515625" style="15" customWidth="1"/>
    <col min="2054" max="2054" width="15.7109375" style="15" customWidth="1"/>
    <col min="2055" max="2055" width="16.42578125" style="15" customWidth="1"/>
    <col min="2056" max="2304" width="9.140625" style="15"/>
    <col min="2305" max="2305" width="12.42578125" style="15" customWidth="1"/>
    <col min="2306" max="2306" width="9.140625" style="15"/>
    <col min="2307" max="2307" width="17.7109375" style="15" customWidth="1"/>
    <col min="2308" max="2308" width="23.7109375" style="15" customWidth="1"/>
    <col min="2309" max="2309" width="12.28515625" style="15" customWidth="1"/>
    <col min="2310" max="2310" width="15.7109375" style="15" customWidth="1"/>
    <col min="2311" max="2311" width="16.42578125" style="15" customWidth="1"/>
    <col min="2312" max="2560" width="9.140625" style="15"/>
    <col min="2561" max="2561" width="12.42578125" style="15" customWidth="1"/>
    <col min="2562" max="2562" width="9.140625" style="15"/>
    <col min="2563" max="2563" width="17.7109375" style="15" customWidth="1"/>
    <col min="2564" max="2564" width="23.7109375" style="15" customWidth="1"/>
    <col min="2565" max="2565" width="12.28515625" style="15" customWidth="1"/>
    <col min="2566" max="2566" width="15.7109375" style="15" customWidth="1"/>
    <col min="2567" max="2567" width="16.42578125" style="15" customWidth="1"/>
    <col min="2568" max="2816" width="9.140625" style="15"/>
    <col min="2817" max="2817" width="12.42578125" style="15" customWidth="1"/>
    <col min="2818" max="2818" width="9.140625" style="15"/>
    <col min="2819" max="2819" width="17.7109375" style="15" customWidth="1"/>
    <col min="2820" max="2820" width="23.7109375" style="15" customWidth="1"/>
    <col min="2821" max="2821" width="12.28515625" style="15" customWidth="1"/>
    <col min="2822" max="2822" width="15.7109375" style="15" customWidth="1"/>
    <col min="2823" max="2823" width="16.42578125" style="15" customWidth="1"/>
    <col min="2824" max="3072" width="9.140625" style="15"/>
    <col min="3073" max="3073" width="12.42578125" style="15" customWidth="1"/>
    <col min="3074" max="3074" width="9.140625" style="15"/>
    <col min="3075" max="3075" width="17.7109375" style="15" customWidth="1"/>
    <col min="3076" max="3076" width="23.7109375" style="15" customWidth="1"/>
    <col min="3077" max="3077" width="12.28515625" style="15" customWidth="1"/>
    <col min="3078" max="3078" width="15.7109375" style="15" customWidth="1"/>
    <col min="3079" max="3079" width="16.42578125" style="15" customWidth="1"/>
    <col min="3080" max="3328" width="9.140625" style="15"/>
    <col min="3329" max="3329" width="12.42578125" style="15" customWidth="1"/>
    <col min="3330" max="3330" width="9.140625" style="15"/>
    <col min="3331" max="3331" width="17.7109375" style="15" customWidth="1"/>
    <col min="3332" max="3332" width="23.7109375" style="15" customWidth="1"/>
    <col min="3333" max="3333" width="12.28515625" style="15" customWidth="1"/>
    <col min="3334" max="3334" width="15.7109375" style="15" customWidth="1"/>
    <col min="3335" max="3335" width="16.42578125" style="15" customWidth="1"/>
    <col min="3336" max="3584" width="9.140625" style="15"/>
    <col min="3585" max="3585" width="12.42578125" style="15" customWidth="1"/>
    <col min="3586" max="3586" width="9.140625" style="15"/>
    <col min="3587" max="3587" width="17.7109375" style="15" customWidth="1"/>
    <col min="3588" max="3588" width="23.7109375" style="15" customWidth="1"/>
    <col min="3589" max="3589" width="12.28515625" style="15" customWidth="1"/>
    <col min="3590" max="3590" width="15.7109375" style="15" customWidth="1"/>
    <col min="3591" max="3591" width="16.42578125" style="15" customWidth="1"/>
    <col min="3592" max="3840" width="9.140625" style="15"/>
    <col min="3841" max="3841" width="12.42578125" style="15" customWidth="1"/>
    <col min="3842" max="3842" width="9.140625" style="15"/>
    <col min="3843" max="3843" width="17.7109375" style="15" customWidth="1"/>
    <col min="3844" max="3844" width="23.7109375" style="15" customWidth="1"/>
    <col min="3845" max="3845" width="12.28515625" style="15" customWidth="1"/>
    <col min="3846" max="3846" width="15.7109375" style="15" customWidth="1"/>
    <col min="3847" max="3847" width="16.42578125" style="15" customWidth="1"/>
    <col min="3848" max="4096" width="9.140625" style="15"/>
    <col min="4097" max="4097" width="12.42578125" style="15" customWidth="1"/>
    <col min="4098" max="4098" width="9.140625" style="15"/>
    <col min="4099" max="4099" width="17.7109375" style="15" customWidth="1"/>
    <col min="4100" max="4100" width="23.7109375" style="15" customWidth="1"/>
    <col min="4101" max="4101" width="12.28515625" style="15" customWidth="1"/>
    <col min="4102" max="4102" width="15.7109375" style="15" customWidth="1"/>
    <col min="4103" max="4103" width="16.42578125" style="15" customWidth="1"/>
    <col min="4104" max="4352" width="9.140625" style="15"/>
    <col min="4353" max="4353" width="12.42578125" style="15" customWidth="1"/>
    <col min="4354" max="4354" width="9.140625" style="15"/>
    <col min="4355" max="4355" width="17.7109375" style="15" customWidth="1"/>
    <col min="4356" max="4356" width="23.7109375" style="15" customWidth="1"/>
    <col min="4357" max="4357" width="12.28515625" style="15" customWidth="1"/>
    <col min="4358" max="4358" width="15.7109375" style="15" customWidth="1"/>
    <col min="4359" max="4359" width="16.42578125" style="15" customWidth="1"/>
    <col min="4360" max="4608" width="9.140625" style="15"/>
    <col min="4609" max="4609" width="12.42578125" style="15" customWidth="1"/>
    <col min="4610" max="4610" width="9.140625" style="15"/>
    <col min="4611" max="4611" width="17.7109375" style="15" customWidth="1"/>
    <col min="4612" max="4612" width="23.7109375" style="15" customWidth="1"/>
    <col min="4613" max="4613" width="12.28515625" style="15" customWidth="1"/>
    <col min="4614" max="4614" width="15.7109375" style="15" customWidth="1"/>
    <col min="4615" max="4615" width="16.42578125" style="15" customWidth="1"/>
    <col min="4616" max="4864" width="9.140625" style="15"/>
    <col min="4865" max="4865" width="12.42578125" style="15" customWidth="1"/>
    <col min="4866" max="4866" width="9.140625" style="15"/>
    <col min="4867" max="4867" width="17.7109375" style="15" customWidth="1"/>
    <col min="4868" max="4868" width="23.7109375" style="15" customWidth="1"/>
    <col min="4869" max="4869" width="12.28515625" style="15" customWidth="1"/>
    <col min="4870" max="4870" width="15.7109375" style="15" customWidth="1"/>
    <col min="4871" max="4871" width="16.42578125" style="15" customWidth="1"/>
    <col min="4872" max="5120" width="9.140625" style="15"/>
    <col min="5121" max="5121" width="12.42578125" style="15" customWidth="1"/>
    <col min="5122" max="5122" width="9.140625" style="15"/>
    <col min="5123" max="5123" width="17.7109375" style="15" customWidth="1"/>
    <col min="5124" max="5124" width="23.7109375" style="15" customWidth="1"/>
    <col min="5125" max="5125" width="12.28515625" style="15" customWidth="1"/>
    <col min="5126" max="5126" width="15.7109375" style="15" customWidth="1"/>
    <col min="5127" max="5127" width="16.42578125" style="15" customWidth="1"/>
    <col min="5128" max="5376" width="9.140625" style="15"/>
    <col min="5377" max="5377" width="12.42578125" style="15" customWidth="1"/>
    <col min="5378" max="5378" width="9.140625" style="15"/>
    <col min="5379" max="5379" width="17.7109375" style="15" customWidth="1"/>
    <col min="5380" max="5380" width="23.7109375" style="15" customWidth="1"/>
    <col min="5381" max="5381" width="12.28515625" style="15" customWidth="1"/>
    <col min="5382" max="5382" width="15.7109375" style="15" customWidth="1"/>
    <col min="5383" max="5383" width="16.42578125" style="15" customWidth="1"/>
    <col min="5384" max="5632" width="9.140625" style="15"/>
    <col min="5633" max="5633" width="12.42578125" style="15" customWidth="1"/>
    <col min="5634" max="5634" width="9.140625" style="15"/>
    <col min="5635" max="5635" width="17.7109375" style="15" customWidth="1"/>
    <col min="5636" max="5636" width="23.7109375" style="15" customWidth="1"/>
    <col min="5637" max="5637" width="12.28515625" style="15" customWidth="1"/>
    <col min="5638" max="5638" width="15.7109375" style="15" customWidth="1"/>
    <col min="5639" max="5639" width="16.42578125" style="15" customWidth="1"/>
    <col min="5640" max="5888" width="9.140625" style="15"/>
    <col min="5889" max="5889" width="12.42578125" style="15" customWidth="1"/>
    <col min="5890" max="5890" width="9.140625" style="15"/>
    <col min="5891" max="5891" width="17.7109375" style="15" customWidth="1"/>
    <col min="5892" max="5892" width="23.7109375" style="15" customWidth="1"/>
    <col min="5893" max="5893" width="12.28515625" style="15" customWidth="1"/>
    <col min="5894" max="5894" width="15.7109375" style="15" customWidth="1"/>
    <col min="5895" max="5895" width="16.42578125" style="15" customWidth="1"/>
    <col min="5896" max="6144" width="9.140625" style="15"/>
    <col min="6145" max="6145" width="12.42578125" style="15" customWidth="1"/>
    <col min="6146" max="6146" width="9.140625" style="15"/>
    <col min="6147" max="6147" width="17.7109375" style="15" customWidth="1"/>
    <col min="6148" max="6148" width="23.7109375" style="15" customWidth="1"/>
    <col min="6149" max="6149" width="12.28515625" style="15" customWidth="1"/>
    <col min="6150" max="6150" width="15.7109375" style="15" customWidth="1"/>
    <col min="6151" max="6151" width="16.42578125" style="15" customWidth="1"/>
    <col min="6152" max="6400" width="9.140625" style="15"/>
    <col min="6401" max="6401" width="12.42578125" style="15" customWidth="1"/>
    <col min="6402" max="6402" width="9.140625" style="15"/>
    <col min="6403" max="6403" width="17.7109375" style="15" customWidth="1"/>
    <col min="6404" max="6404" width="23.7109375" style="15" customWidth="1"/>
    <col min="6405" max="6405" width="12.28515625" style="15" customWidth="1"/>
    <col min="6406" max="6406" width="15.7109375" style="15" customWidth="1"/>
    <col min="6407" max="6407" width="16.42578125" style="15" customWidth="1"/>
    <col min="6408" max="6656" width="9.140625" style="15"/>
    <col min="6657" max="6657" width="12.42578125" style="15" customWidth="1"/>
    <col min="6658" max="6658" width="9.140625" style="15"/>
    <col min="6659" max="6659" width="17.7109375" style="15" customWidth="1"/>
    <col min="6660" max="6660" width="23.7109375" style="15" customWidth="1"/>
    <col min="6661" max="6661" width="12.28515625" style="15" customWidth="1"/>
    <col min="6662" max="6662" width="15.7109375" style="15" customWidth="1"/>
    <col min="6663" max="6663" width="16.42578125" style="15" customWidth="1"/>
    <col min="6664" max="6912" width="9.140625" style="15"/>
    <col min="6913" max="6913" width="12.42578125" style="15" customWidth="1"/>
    <col min="6914" max="6914" width="9.140625" style="15"/>
    <col min="6915" max="6915" width="17.7109375" style="15" customWidth="1"/>
    <col min="6916" max="6916" width="23.7109375" style="15" customWidth="1"/>
    <col min="6917" max="6917" width="12.28515625" style="15" customWidth="1"/>
    <col min="6918" max="6918" width="15.7109375" style="15" customWidth="1"/>
    <col min="6919" max="6919" width="16.42578125" style="15" customWidth="1"/>
    <col min="6920" max="7168" width="9.140625" style="15"/>
    <col min="7169" max="7169" width="12.42578125" style="15" customWidth="1"/>
    <col min="7170" max="7170" width="9.140625" style="15"/>
    <col min="7171" max="7171" width="17.7109375" style="15" customWidth="1"/>
    <col min="7172" max="7172" width="23.7109375" style="15" customWidth="1"/>
    <col min="7173" max="7173" width="12.28515625" style="15" customWidth="1"/>
    <col min="7174" max="7174" width="15.7109375" style="15" customWidth="1"/>
    <col min="7175" max="7175" width="16.42578125" style="15" customWidth="1"/>
    <col min="7176" max="7424" width="9.140625" style="15"/>
    <col min="7425" max="7425" width="12.42578125" style="15" customWidth="1"/>
    <col min="7426" max="7426" width="9.140625" style="15"/>
    <col min="7427" max="7427" width="17.7109375" style="15" customWidth="1"/>
    <col min="7428" max="7428" width="23.7109375" style="15" customWidth="1"/>
    <col min="7429" max="7429" width="12.28515625" style="15" customWidth="1"/>
    <col min="7430" max="7430" width="15.7109375" style="15" customWidth="1"/>
    <col min="7431" max="7431" width="16.42578125" style="15" customWidth="1"/>
    <col min="7432" max="7680" width="9.140625" style="15"/>
    <col min="7681" max="7681" width="12.42578125" style="15" customWidth="1"/>
    <col min="7682" max="7682" width="9.140625" style="15"/>
    <col min="7683" max="7683" width="17.7109375" style="15" customWidth="1"/>
    <col min="7684" max="7684" width="23.7109375" style="15" customWidth="1"/>
    <col min="7685" max="7685" width="12.28515625" style="15" customWidth="1"/>
    <col min="7686" max="7686" width="15.7109375" style="15" customWidth="1"/>
    <col min="7687" max="7687" width="16.42578125" style="15" customWidth="1"/>
    <col min="7688" max="7936" width="9.140625" style="15"/>
    <col min="7937" max="7937" width="12.42578125" style="15" customWidth="1"/>
    <col min="7938" max="7938" width="9.140625" style="15"/>
    <col min="7939" max="7939" width="17.7109375" style="15" customWidth="1"/>
    <col min="7940" max="7940" width="23.7109375" style="15" customWidth="1"/>
    <col min="7941" max="7941" width="12.28515625" style="15" customWidth="1"/>
    <col min="7942" max="7942" width="15.7109375" style="15" customWidth="1"/>
    <col min="7943" max="7943" width="16.42578125" style="15" customWidth="1"/>
    <col min="7944" max="8192" width="9.140625" style="15"/>
    <col min="8193" max="8193" width="12.42578125" style="15" customWidth="1"/>
    <col min="8194" max="8194" width="9.140625" style="15"/>
    <col min="8195" max="8195" width="17.7109375" style="15" customWidth="1"/>
    <col min="8196" max="8196" width="23.7109375" style="15" customWidth="1"/>
    <col min="8197" max="8197" width="12.28515625" style="15" customWidth="1"/>
    <col min="8198" max="8198" width="15.7109375" style="15" customWidth="1"/>
    <col min="8199" max="8199" width="16.42578125" style="15" customWidth="1"/>
    <col min="8200" max="8448" width="9.140625" style="15"/>
    <col min="8449" max="8449" width="12.42578125" style="15" customWidth="1"/>
    <col min="8450" max="8450" width="9.140625" style="15"/>
    <col min="8451" max="8451" width="17.7109375" style="15" customWidth="1"/>
    <col min="8452" max="8452" width="23.7109375" style="15" customWidth="1"/>
    <col min="8453" max="8453" width="12.28515625" style="15" customWidth="1"/>
    <col min="8454" max="8454" width="15.7109375" style="15" customWidth="1"/>
    <col min="8455" max="8455" width="16.42578125" style="15" customWidth="1"/>
    <col min="8456" max="8704" width="9.140625" style="15"/>
    <col min="8705" max="8705" width="12.42578125" style="15" customWidth="1"/>
    <col min="8706" max="8706" width="9.140625" style="15"/>
    <col min="8707" max="8707" width="17.7109375" style="15" customWidth="1"/>
    <col min="8708" max="8708" width="23.7109375" style="15" customWidth="1"/>
    <col min="8709" max="8709" width="12.28515625" style="15" customWidth="1"/>
    <col min="8710" max="8710" width="15.7109375" style="15" customWidth="1"/>
    <col min="8711" max="8711" width="16.42578125" style="15" customWidth="1"/>
    <col min="8712" max="8960" width="9.140625" style="15"/>
    <col min="8961" max="8961" width="12.42578125" style="15" customWidth="1"/>
    <col min="8962" max="8962" width="9.140625" style="15"/>
    <col min="8963" max="8963" width="17.7109375" style="15" customWidth="1"/>
    <col min="8964" max="8964" width="23.7109375" style="15" customWidth="1"/>
    <col min="8965" max="8965" width="12.28515625" style="15" customWidth="1"/>
    <col min="8966" max="8966" width="15.7109375" style="15" customWidth="1"/>
    <col min="8967" max="8967" width="16.42578125" style="15" customWidth="1"/>
    <col min="8968" max="9216" width="9.140625" style="15"/>
    <col min="9217" max="9217" width="12.42578125" style="15" customWidth="1"/>
    <col min="9218" max="9218" width="9.140625" style="15"/>
    <col min="9219" max="9219" width="17.7109375" style="15" customWidth="1"/>
    <col min="9220" max="9220" width="23.7109375" style="15" customWidth="1"/>
    <col min="9221" max="9221" width="12.28515625" style="15" customWidth="1"/>
    <col min="9222" max="9222" width="15.7109375" style="15" customWidth="1"/>
    <col min="9223" max="9223" width="16.42578125" style="15" customWidth="1"/>
    <col min="9224" max="9472" width="9.140625" style="15"/>
    <col min="9473" max="9473" width="12.42578125" style="15" customWidth="1"/>
    <col min="9474" max="9474" width="9.140625" style="15"/>
    <col min="9475" max="9475" width="17.7109375" style="15" customWidth="1"/>
    <col min="9476" max="9476" width="23.7109375" style="15" customWidth="1"/>
    <col min="9477" max="9477" width="12.28515625" style="15" customWidth="1"/>
    <col min="9478" max="9478" width="15.7109375" style="15" customWidth="1"/>
    <col min="9479" max="9479" width="16.42578125" style="15" customWidth="1"/>
    <col min="9480" max="9728" width="9.140625" style="15"/>
    <col min="9729" max="9729" width="12.42578125" style="15" customWidth="1"/>
    <col min="9730" max="9730" width="9.140625" style="15"/>
    <col min="9731" max="9731" width="17.7109375" style="15" customWidth="1"/>
    <col min="9732" max="9732" width="23.7109375" style="15" customWidth="1"/>
    <col min="9733" max="9733" width="12.28515625" style="15" customWidth="1"/>
    <col min="9734" max="9734" width="15.7109375" style="15" customWidth="1"/>
    <col min="9735" max="9735" width="16.42578125" style="15" customWidth="1"/>
    <col min="9736" max="9984" width="9.140625" style="15"/>
    <col min="9985" max="9985" width="12.42578125" style="15" customWidth="1"/>
    <col min="9986" max="9986" width="9.140625" style="15"/>
    <col min="9987" max="9987" width="17.7109375" style="15" customWidth="1"/>
    <col min="9988" max="9988" width="23.7109375" style="15" customWidth="1"/>
    <col min="9989" max="9989" width="12.28515625" style="15" customWidth="1"/>
    <col min="9990" max="9990" width="15.7109375" style="15" customWidth="1"/>
    <col min="9991" max="9991" width="16.42578125" style="15" customWidth="1"/>
    <col min="9992" max="10240" width="9.140625" style="15"/>
    <col min="10241" max="10241" width="12.42578125" style="15" customWidth="1"/>
    <col min="10242" max="10242" width="9.140625" style="15"/>
    <col min="10243" max="10243" width="17.7109375" style="15" customWidth="1"/>
    <col min="10244" max="10244" width="23.7109375" style="15" customWidth="1"/>
    <col min="10245" max="10245" width="12.28515625" style="15" customWidth="1"/>
    <col min="10246" max="10246" width="15.7109375" style="15" customWidth="1"/>
    <col min="10247" max="10247" width="16.42578125" style="15" customWidth="1"/>
    <col min="10248" max="10496" width="9.140625" style="15"/>
    <col min="10497" max="10497" width="12.42578125" style="15" customWidth="1"/>
    <col min="10498" max="10498" width="9.140625" style="15"/>
    <col min="10499" max="10499" width="17.7109375" style="15" customWidth="1"/>
    <col min="10500" max="10500" width="23.7109375" style="15" customWidth="1"/>
    <col min="10501" max="10501" width="12.28515625" style="15" customWidth="1"/>
    <col min="10502" max="10502" width="15.7109375" style="15" customWidth="1"/>
    <col min="10503" max="10503" width="16.42578125" style="15" customWidth="1"/>
    <col min="10504" max="10752" width="9.140625" style="15"/>
    <col min="10753" max="10753" width="12.42578125" style="15" customWidth="1"/>
    <col min="10754" max="10754" width="9.140625" style="15"/>
    <col min="10755" max="10755" width="17.7109375" style="15" customWidth="1"/>
    <col min="10756" max="10756" width="23.7109375" style="15" customWidth="1"/>
    <col min="10757" max="10757" width="12.28515625" style="15" customWidth="1"/>
    <col min="10758" max="10758" width="15.7109375" style="15" customWidth="1"/>
    <col min="10759" max="10759" width="16.42578125" style="15" customWidth="1"/>
    <col min="10760" max="11008" width="9.140625" style="15"/>
    <col min="11009" max="11009" width="12.42578125" style="15" customWidth="1"/>
    <col min="11010" max="11010" width="9.140625" style="15"/>
    <col min="11011" max="11011" width="17.7109375" style="15" customWidth="1"/>
    <col min="11012" max="11012" width="23.7109375" style="15" customWidth="1"/>
    <col min="11013" max="11013" width="12.28515625" style="15" customWidth="1"/>
    <col min="11014" max="11014" width="15.7109375" style="15" customWidth="1"/>
    <col min="11015" max="11015" width="16.42578125" style="15" customWidth="1"/>
    <col min="11016" max="11264" width="9.140625" style="15"/>
    <col min="11265" max="11265" width="12.42578125" style="15" customWidth="1"/>
    <col min="11266" max="11266" width="9.140625" style="15"/>
    <col min="11267" max="11267" width="17.7109375" style="15" customWidth="1"/>
    <col min="11268" max="11268" width="23.7109375" style="15" customWidth="1"/>
    <col min="11269" max="11269" width="12.28515625" style="15" customWidth="1"/>
    <col min="11270" max="11270" width="15.7109375" style="15" customWidth="1"/>
    <col min="11271" max="11271" width="16.42578125" style="15" customWidth="1"/>
    <col min="11272" max="11520" width="9.140625" style="15"/>
    <col min="11521" max="11521" width="12.42578125" style="15" customWidth="1"/>
    <col min="11522" max="11522" width="9.140625" style="15"/>
    <col min="11523" max="11523" width="17.7109375" style="15" customWidth="1"/>
    <col min="11524" max="11524" width="23.7109375" style="15" customWidth="1"/>
    <col min="11525" max="11525" width="12.28515625" style="15" customWidth="1"/>
    <col min="11526" max="11526" width="15.7109375" style="15" customWidth="1"/>
    <col min="11527" max="11527" width="16.42578125" style="15" customWidth="1"/>
    <col min="11528" max="11776" width="9.140625" style="15"/>
    <col min="11777" max="11777" width="12.42578125" style="15" customWidth="1"/>
    <col min="11778" max="11778" width="9.140625" style="15"/>
    <col min="11779" max="11779" width="17.7109375" style="15" customWidth="1"/>
    <col min="11780" max="11780" width="23.7109375" style="15" customWidth="1"/>
    <col min="11781" max="11781" width="12.28515625" style="15" customWidth="1"/>
    <col min="11782" max="11782" width="15.7109375" style="15" customWidth="1"/>
    <col min="11783" max="11783" width="16.42578125" style="15" customWidth="1"/>
    <col min="11784" max="12032" width="9.140625" style="15"/>
    <col min="12033" max="12033" width="12.42578125" style="15" customWidth="1"/>
    <col min="12034" max="12034" width="9.140625" style="15"/>
    <col min="12035" max="12035" width="17.7109375" style="15" customWidth="1"/>
    <col min="12036" max="12036" width="23.7109375" style="15" customWidth="1"/>
    <col min="12037" max="12037" width="12.28515625" style="15" customWidth="1"/>
    <col min="12038" max="12038" width="15.7109375" style="15" customWidth="1"/>
    <col min="12039" max="12039" width="16.42578125" style="15" customWidth="1"/>
    <col min="12040" max="12288" width="9.140625" style="15"/>
    <col min="12289" max="12289" width="12.42578125" style="15" customWidth="1"/>
    <col min="12290" max="12290" width="9.140625" style="15"/>
    <col min="12291" max="12291" width="17.7109375" style="15" customWidth="1"/>
    <col min="12292" max="12292" width="23.7109375" style="15" customWidth="1"/>
    <col min="12293" max="12293" width="12.28515625" style="15" customWidth="1"/>
    <col min="12294" max="12294" width="15.7109375" style="15" customWidth="1"/>
    <col min="12295" max="12295" width="16.42578125" style="15" customWidth="1"/>
    <col min="12296" max="12544" width="9.140625" style="15"/>
    <col min="12545" max="12545" width="12.42578125" style="15" customWidth="1"/>
    <col min="12546" max="12546" width="9.140625" style="15"/>
    <col min="12547" max="12547" width="17.7109375" style="15" customWidth="1"/>
    <col min="12548" max="12548" width="23.7109375" style="15" customWidth="1"/>
    <col min="12549" max="12549" width="12.28515625" style="15" customWidth="1"/>
    <col min="12550" max="12550" width="15.7109375" style="15" customWidth="1"/>
    <col min="12551" max="12551" width="16.42578125" style="15" customWidth="1"/>
    <col min="12552" max="12800" width="9.140625" style="15"/>
    <col min="12801" max="12801" width="12.42578125" style="15" customWidth="1"/>
    <col min="12802" max="12802" width="9.140625" style="15"/>
    <col min="12803" max="12803" width="17.7109375" style="15" customWidth="1"/>
    <col min="12804" max="12804" width="23.7109375" style="15" customWidth="1"/>
    <col min="12805" max="12805" width="12.28515625" style="15" customWidth="1"/>
    <col min="12806" max="12806" width="15.7109375" style="15" customWidth="1"/>
    <col min="12807" max="12807" width="16.42578125" style="15" customWidth="1"/>
    <col min="12808" max="13056" width="9.140625" style="15"/>
    <col min="13057" max="13057" width="12.42578125" style="15" customWidth="1"/>
    <col min="13058" max="13058" width="9.140625" style="15"/>
    <col min="13059" max="13059" width="17.7109375" style="15" customWidth="1"/>
    <col min="13060" max="13060" width="23.7109375" style="15" customWidth="1"/>
    <col min="13061" max="13061" width="12.28515625" style="15" customWidth="1"/>
    <col min="13062" max="13062" width="15.7109375" style="15" customWidth="1"/>
    <col min="13063" max="13063" width="16.42578125" style="15" customWidth="1"/>
    <col min="13064" max="13312" width="9.140625" style="15"/>
    <col min="13313" max="13313" width="12.42578125" style="15" customWidth="1"/>
    <col min="13314" max="13314" width="9.140625" style="15"/>
    <col min="13315" max="13315" width="17.7109375" style="15" customWidth="1"/>
    <col min="13316" max="13316" width="23.7109375" style="15" customWidth="1"/>
    <col min="13317" max="13317" width="12.28515625" style="15" customWidth="1"/>
    <col min="13318" max="13318" width="15.7109375" style="15" customWidth="1"/>
    <col min="13319" max="13319" width="16.42578125" style="15" customWidth="1"/>
    <col min="13320" max="13568" width="9.140625" style="15"/>
    <col min="13569" max="13569" width="12.42578125" style="15" customWidth="1"/>
    <col min="13570" max="13570" width="9.140625" style="15"/>
    <col min="13571" max="13571" width="17.7109375" style="15" customWidth="1"/>
    <col min="13572" max="13572" width="23.7109375" style="15" customWidth="1"/>
    <col min="13573" max="13573" width="12.28515625" style="15" customWidth="1"/>
    <col min="13574" max="13574" width="15.7109375" style="15" customWidth="1"/>
    <col min="13575" max="13575" width="16.42578125" style="15" customWidth="1"/>
    <col min="13576" max="13824" width="9.140625" style="15"/>
    <col min="13825" max="13825" width="12.42578125" style="15" customWidth="1"/>
    <col min="13826" max="13826" width="9.140625" style="15"/>
    <col min="13827" max="13827" width="17.7109375" style="15" customWidth="1"/>
    <col min="13828" max="13828" width="23.7109375" style="15" customWidth="1"/>
    <col min="13829" max="13829" width="12.28515625" style="15" customWidth="1"/>
    <col min="13830" max="13830" width="15.7109375" style="15" customWidth="1"/>
    <col min="13831" max="13831" width="16.42578125" style="15" customWidth="1"/>
    <col min="13832" max="14080" width="9.140625" style="15"/>
    <col min="14081" max="14081" width="12.42578125" style="15" customWidth="1"/>
    <col min="14082" max="14082" width="9.140625" style="15"/>
    <col min="14083" max="14083" width="17.7109375" style="15" customWidth="1"/>
    <col min="14084" max="14084" width="23.7109375" style="15" customWidth="1"/>
    <col min="14085" max="14085" width="12.28515625" style="15" customWidth="1"/>
    <col min="14086" max="14086" width="15.7109375" style="15" customWidth="1"/>
    <col min="14087" max="14087" width="16.42578125" style="15" customWidth="1"/>
    <col min="14088" max="14336" width="9.140625" style="15"/>
    <col min="14337" max="14337" width="12.42578125" style="15" customWidth="1"/>
    <col min="14338" max="14338" width="9.140625" style="15"/>
    <col min="14339" max="14339" width="17.7109375" style="15" customWidth="1"/>
    <col min="14340" max="14340" width="23.7109375" style="15" customWidth="1"/>
    <col min="14341" max="14341" width="12.28515625" style="15" customWidth="1"/>
    <col min="14342" max="14342" width="15.7109375" style="15" customWidth="1"/>
    <col min="14343" max="14343" width="16.42578125" style="15" customWidth="1"/>
    <col min="14344" max="14592" width="9.140625" style="15"/>
    <col min="14593" max="14593" width="12.42578125" style="15" customWidth="1"/>
    <col min="14594" max="14594" width="9.140625" style="15"/>
    <col min="14595" max="14595" width="17.7109375" style="15" customWidth="1"/>
    <col min="14596" max="14596" width="23.7109375" style="15" customWidth="1"/>
    <col min="14597" max="14597" width="12.28515625" style="15" customWidth="1"/>
    <col min="14598" max="14598" width="15.7109375" style="15" customWidth="1"/>
    <col min="14599" max="14599" width="16.42578125" style="15" customWidth="1"/>
    <col min="14600" max="14848" width="9.140625" style="15"/>
    <col min="14849" max="14849" width="12.42578125" style="15" customWidth="1"/>
    <col min="14850" max="14850" width="9.140625" style="15"/>
    <col min="14851" max="14851" width="17.7109375" style="15" customWidth="1"/>
    <col min="14852" max="14852" width="23.7109375" style="15" customWidth="1"/>
    <col min="14853" max="14853" width="12.28515625" style="15" customWidth="1"/>
    <col min="14854" max="14854" width="15.7109375" style="15" customWidth="1"/>
    <col min="14855" max="14855" width="16.42578125" style="15" customWidth="1"/>
    <col min="14856" max="15104" width="9.140625" style="15"/>
    <col min="15105" max="15105" width="12.42578125" style="15" customWidth="1"/>
    <col min="15106" max="15106" width="9.140625" style="15"/>
    <col min="15107" max="15107" width="17.7109375" style="15" customWidth="1"/>
    <col min="15108" max="15108" width="23.7109375" style="15" customWidth="1"/>
    <col min="15109" max="15109" width="12.28515625" style="15" customWidth="1"/>
    <col min="15110" max="15110" width="15.7109375" style="15" customWidth="1"/>
    <col min="15111" max="15111" width="16.42578125" style="15" customWidth="1"/>
    <col min="15112" max="15360" width="9.140625" style="15"/>
    <col min="15361" max="15361" width="12.42578125" style="15" customWidth="1"/>
    <col min="15362" max="15362" width="9.140625" style="15"/>
    <col min="15363" max="15363" width="17.7109375" style="15" customWidth="1"/>
    <col min="15364" max="15364" width="23.7109375" style="15" customWidth="1"/>
    <col min="15365" max="15365" width="12.28515625" style="15" customWidth="1"/>
    <col min="15366" max="15366" width="15.7109375" style="15" customWidth="1"/>
    <col min="15367" max="15367" width="16.42578125" style="15" customWidth="1"/>
    <col min="15368" max="15616" width="9.140625" style="15"/>
    <col min="15617" max="15617" width="12.42578125" style="15" customWidth="1"/>
    <col min="15618" max="15618" width="9.140625" style="15"/>
    <col min="15619" max="15619" width="17.7109375" style="15" customWidth="1"/>
    <col min="15620" max="15620" width="23.7109375" style="15" customWidth="1"/>
    <col min="15621" max="15621" width="12.28515625" style="15" customWidth="1"/>
    <col min="15622" max="15622" width="15.7109375" style="15" customWidth="1"/>
    <col min="15623" max="15623" width="16.42578125" style="15" customWidth="1"/>
    <col min="15624" max="15872" width="9.140625" style="15"/>
    <col min="15873" max="15873" width="12.42578125" style="15" customWidth="1"/>
    <col min="15874" max="15874" width="9.140625" style="15"/>
    <col min="15875" max="15875" width="17.7109375" style="15" customWidth="1"/>
    <col min="15876" max="15876" width="23.7109375" style="15" customWidth="1"/>
    <col min="15877" max="15877" width="12.28515625" style="15" customWidth="1"/>
    <col min="15878" max="15878" width="15.7109375" style="15" customWidth="1"/>
    <col min="15879" max="15879" width="16.42578125" style="15" customWidth="1"/>
    <col min="15880" max="16128" width="9.140625" style="15"/>
    <col min="16129" max="16129" width="12.42578125" style="15" customWidth="1"/>
    <col min="16130" max="16130" width="9.140625" style="15"/>
    <col min="16131" max="16131" width="17.7109375" style="15" customWidth="1"/>
    <col min="16132" max="16132" width="23.7109375" style="15" customWidth="1"/>
    <col min="16133" max="16133" width="12.28515625" style="15" customWidth="1"/>
    <col min="16134" max="16134" width="15.7109375" style="15" customWidth="1"/>
    <col min="16135" max="16135" width="16.42578125" style="15" customWidth="1"/>
    <col min="16136" max="16384" width="9.140625" style="15"/>
  </cols>
  <sheetData>
    <row r="1" spans="1:8" ht="22.5" customHeight="1">
      <c r="A1" s="273" t="s">
        <v>159</v>
      </c>
      <c r="B1" s="273"/>
      <c r="C1" s="273"/>
      <c r="D1" s="273"/>
      <c r="E1" s="273"/>
      <c r="F1" s="273"/>
      <c r="G1" s="164"/>
      <c r="H1" s="164"/>
    </row>
    <row r="2" spans="1:8">
      <c r="A2" s="165"/>
      <c r="B2" s="165"/>
      <c r="C2" s="165"/>
      <c r="D2" s="165"/>
      <c r="E2" s="165"/>
      <c r="F2" s="165"/>
      <c r="G2" s="164"/>
      <c r="H2" s="164"/>
    </row>
    <row r="3" spans="1:8">
      <c r="A3" s="17" t="s">
        <v>160</v>
      </c>
    </row>
    <row r="4" spans="1:8" ht="20.25" thickBot="1">
      <c r="A4" s="17"/>
      <c r="B4" s="151"/>
      <c r="C4" s="151"/>
      <c r="D4" s="151"/>
      <c r="E4" s="152"/>
      <c r="F4" s="152"/>
    </row>
    <row r="5" spans="1:8" ht="21" thickTop="1" thickBot="1">
      <c r="A5" s="17"/>
      <c r="B5" s="263" t="s">
        <v>121</v>
      </c>
      <c r="C5" s="264"/>
      <c r="D5" s="264"/>
      <c r="E5" s="225" t="s">
        <v>9</v>
      </c>
      <c r="F5" s="225" t="s">
        <v>10</v>
      </c>
    </row>
    <row r="6" spans="1:8" ht="20.25" thickTop="1">
      <c r="A6" s="17"/>
      <c r="B6" s="240" t="s">
        <v>122</v>
      </c>
      <c r="C6" s="200"/>
      <c r="D6" s="200"/>
      <c r="E6" s="200">
        <v>2</v>
      </c>
      <c r="F6" s="229">
        <f t="shared" ref="F6:F37" si="0">E6*100/$E$47</f>
        <v>3.7037037037037037</v>
      </c>
    </row>
    <row r="7" spans="1:8">
      <c r="A7" s="17"/>
      <c r="B7" s="194" t="s">
        <v>146</v>
      </c>
      <c r="C7" s="195"/>
      <c r="D7" s="186"/>
      <c r="E7" s="145">
        <v>1</v>
      </c>
      <c r="F7" s="146">
        <f t="shared" si="0"/>
        <v>1.8518518518518519</v>
      </c>
    </row>
    <row r="8" spans="1:8">
      <c r="A8" s="17"/>
      <c r="B8" s="194" t="s">
        <v>123</v>
      </c>
      <c r="C8" s="195"/>
      <c r="D8" s="186"/>
      <c r="E8" s="145">
        <v>1</v>
      </c>
      <c r="F8" s="146">
        <f t="shared" si="0"/>
        <v>1.8518518518518519</v>
      </c>
    </row>
    <row r="9" spans="1:8" s="140" customFormat="1">
      <c r="A9" s="187"/>
      <c r="B9" s="166" t="s">
        <v>124</v>
      </c>
      <c r="C9" s="167"/>
      <c r="D9" s="168"/>
      <c r="E9" s="144">
        <v>10</v>
      </c>
      <c r="F9" s="147">
        <f t="shared" si="0"/>
        <v>18.518518518518519</v>
      </c>
      <c r="G9" s="188"/>
    </row>
    <row r="10" spans="1:8" s="140" customFormat="1" ht="21">
      <c r="A10" s="187"/>
      <c r="B10" s="274" t="s">
        <v>156</v>
      </c>
      <c r="C10" s="275"/>
      <c r="D10" s="276"/>
      <c r="E10" s="193">
        <v>4</v>
      </c>
      <c r="F10" s="146">
        <f t="shared" si="0"/>
        <v>7.4074074074074074</v>
      </c>
      <c r="G10" s="188"/>
    </row>
    <row r="11" spans="1:8" s="140" customFormat="1" ht="21">
      <c r="A11" s="187"/>
      <c r="B11" s="274" t="s">
        <v>147</v>
      </c>
      <c r="C11" s="275"/>
      <c r="D11" s="276"/>
      <c r="E11" s="193">
        <v>4</v>
      </c>
      <c r="F11" s="146">
        <f t="shared" si="0"/>
        <v>7.4074074074074074</v>
      </c>
      <c r="G11" s="188"/>
    </row>
    <row r="12" spans="1:8" s="140" customFormat="1" ht="21">
      <c r="A12" s="187"/>
      <c r="B12" s="274" t="s">
        <v>136</v>
      </c>
      <c r="C12" s="275"/>
      <c r="D12" s="276"/>
      <c r="E12" s="193">
        <v>2</v>
      </c>
      <c r="F12" s="146">
        <f t="shared" si="0"/>
        <v>3.7037037037037037</v>
      </c>
      <c r="G12" s="188"/>
    </row>
    <row r="13" spans="1:8" s="140" customFormat="1">
      <c r="A13" s="187"/>
      <c r="B13" s="166" t="s">
        <v>153</v>
      </c>
      <c r="C13" s="167"/>
      <c r="D13" s="168"/>
      <c r="E13" s="144">
        <v>7</v>
      </c>
      <c r="F13" s="147">
        <f t="shared" si="0"/>
        <v>12.962962962962964</v>
      </c>
      <c r="G13" s="188"/>
    </row>
    <row r="14" spans="1:8" s="140" customFormat="1" ht="21">
      <c r="A14" s="187"/>
      <c r="B14" s="274" t="s">
        <v>154</v>
      </c>
      <c r="C14" s="275"/>
      <c r="D14" s="276"/>
      <c r="E14" s="193">
        <v>7</v>
      </c>
      <c r="F14" s="146">
        <f t="shared" si="0"/>
        <v>12.962962962962964</v>
      </c>
      <c r="G14" s="188"/>
    </row>
    <row r="15" spans="1:8">
      <c r="A15" s="17"/>
      <c r="B15" s="166" t="s">
        <v>141</v>
      </c>
      <c r="C15" s="167"/>
      <c r="D15" s="168"/>
      <c r="E15" s="144">
        <v>1</v>
      </c>
      <c r="F15" s="147">
        <f t="shared" si="0"/>
        <v>1.8518518518518519</v>
      </c>
    </row>
    <row r="16" spans="1:8" ht="21" customHeight="1">
      <c r="A16" s="17"/>
      <c r="B16" s="274" t="s">
        <v>187</v>
      </c>
      <c r="C16" s="275"/>
      <c r="D16" s="276"/>
      <c r="E16" s="193">
        <v>1</v>
      </c>
      <c r="F16" s="146">
        <f t="shared" si="0"/>
        <v>1.8518518518518519</v>
      </c>
    </row>
    <row r="17" spans="1:6" ht="21" customHeight="1">
      <c r="A17" s="17"/>
      <c r="B17" s="166" t="s">
        <v>125</v>
      </c>
      <c r="C17" s="167"/>
      <c r="D17" s="168"/>
      <c r="E17" s="144">
        <v>5</v>
      </c>
      <c r="F17" s="147">
        <f t="shared" si="0"/>
        <v>9.2592592592592595</v>
      </c>
    </row>
    <row r="18" spans="1:6" ht="21" customHeight="1">
      <c r="A18" s="17"/>
      <c r="B18" s="196" t="s">
        <v>126</v>
      </c>
      <c r="C18" s="197"/>
      <c r="D18" s="198"/>
      <c r="E18" s="145">
        <v>1</v>
      </c>
      <c r="F18" s="146">
        <f t="shared" si="0"/>
        <v>1.8518518518518519</v>
      </c>
    </row>
    <row r="19" spans="1:6" ht="21" customHeight="1">
      <c r="A19" s="17"/>
      <c r="B19" s="196" t="s">
        <v>148</v>
      </c>
      <c r="C19" s="197"/>
      <c r="D19" s="198"/>
      <c r="E19" s="145">
        <v>1</v>
      </c>
      <c r="F19" s="146">
        <f t="shared" si="0"/>
        <v>1.8518518518518519</v>
      </c>
    </row>
    <row r="20" spans="1:6" ht="21" customHeight="1">
      <c r="A20" s="17"/>
      <c r="B20" s="190" t="s">
        <v>188</v>
      </c>
      <c r="C20" s="191"/>
      <c r="D20" s="192"/>
      <c r="E20" s="145">
        <v>2</v>
      </c>
      <c r="F20" s="146">
        <f t="shared" si="0"/>
        <v>3.7037037037037037</v>
      </c>
    </row>
    <row r="21" spans="1:6">
      <c r="A21" s="17"/>
      <c r="B21" s="190" t="s">
        <v>143</v>
      </c>
      <c r="C21" s="191"/>
      <c r="D21" s="192"/>
      <c r="E21" s="145">
        <v>1</v>
      </c>
      <c r="F21" s="146">
        <f t="shared" si="0"/>
        <v>1.8518518518518519</v>
      </c>
    </row>
    <row r="22" spans="1:6">
      <c r="A22" s="17"/>
      <c r="B22" s="166" t="s">
        <v>151</v>
      </c>
      <c r="C22" s="167"/>
      <c r="D22" s="168"/>
      <c r="E22" s="144">
        <f>SUM(E23:E23)</f>
        <v>1</v>
      </c>
      <c r="F22" s="147">
        <f t="shared" si="0"/>
        <v>1.8518518518518519</v>
      </c>
    </row>
    <row r="23" spans="1:6">
      <c r="A23" s="17"/>
      <c r="B23" s="190" t="s">
        <v>152</v>
      </c>
      <c r="C23" s="191"/>
      <c r="D23" s="192"/>
      <c r="E23" s="145">
        <v>1</v>
      </c>
      <c r="F23" s="146">
        <f t="shared" si="0"/>
        <v>1.8518518518518519</v>
      </c>
    </row>
    <row r="24" spans="1:6">
      <c r="A24" s="17"/>
      <c r="B24" s="166" t="s">
        <v>139</v>
      </c>
      <c r="C24" s="167"/>
      <c r="D24" s="168"/>
      <c r="E24" s="144">
        <v>3</v>
      </c>
      <c r="F24" s="147">
        <f t="shared" si="0"/>
        <v>5.5555555555555554</v>
      </c>
    </row>
    <row r="25" spans="1:6">
      <c r="A25" s="17"/>
      <c r="B25" s="190" t="s">
        <v>140</v>
      </c>
      <c r="C25" s="191"/>
      <c r="D25" s="192"/>
      <c r="E25" s="145">
        <v>1</v>
      </c>
      <c r="F25" s="146">
        <f t="shared" si="0"/>
        <v>1.8518518518518519</v>
      </c>
    </row>
    <row r="26" spans="1:6">
      <c r="A26" s="17"/>
      <c r="B26" s="190" t="s">
        <v>144</v>
      </c>
      <c r="C26" s="191"/>
      <c r="D26" s="192"/>
      <c r="E26" s="145">
        <v>1</v>
      </c>
      <c r="F26" s="146">
        <f t="shared" si="0"/>
        <v>1.8518518518518519</v>
      </c>
    </row>
    <row r="27" spans="1:6">
      <c r="A27" s="17"/>
      <c r="B27" s="190" t="s">
        <v>134</v>
      </c>
      <c r="C27" s="191"/>
      <c r="D27" s="192"/>
      <c r="E27" s="145">
        <v>1</v>
      </c>
      <c r="F27" s="146">
        <f t="shared" si="0"/>
        <v>1.8518518518518519</v>
      </c>
    </row>
    <row r="28" spans="1:6">
      <c r="A28" s="17"/>
      <c r="B28" s="166" t="s">
        <v>137</v>
      </c>
      <c r="C28" s="167"/>
      <c r="D28" s="168"/>
      <c r="E28" s="144">
        <v>2</v>
      </c>
      <c r="F28" s="147">
        <f t="shared" si="0"/>
        <v>3.7037037037037037</v>
      </c>
    </row>
    <row r="29" spans="1:6">
      <c r="A29" s="17"/>
      <c r="B29" s="190" t="s">
        <v>138</v>
      </c>
      <c r="C29" s="191"/>
      <c r="D29" s="192"/>
      <c r="E29" s="145">
        <v>1</v>
      </c>
      <c r="F29" s="146">
        <f t="shared" si="0"/>
        <v>1.8518518518518519</v>
      </c>
    </row>
    <row r="30" spans="1:6">
      <c r="A30" s="17"/>
      <c r="B30" s="190" t="s">
        <v>145</v>
      </c>
      <c r="C30" s="191"/>
      <c r="D30" s="192"/>
      <c r="E30" s="145">
        <v>1</v>
      </c>
      <c r="F30" s="146">
        <f t="shared" si="0"/>
        <v>1.8518518518518519</v>
      </c>
    </row>
    <row r="31" spans="1:6">
      <c r="A31" s="17"/>
      <c r="B31" s="166" t="s">
        <v>127</v>
      </c>
      <c r="C31" s="167"/>
      <c r="D31" s="168"/>
      <c r="E31" s="144">
        <v>2</v>
      </c>
      <c r="F31" s="147">
        <f t="shared" si="0"/>
        <v>3.7037037037037037</v>
      </c>
    </row>
    <row r="32" spans="1:6">
      <c r="A32" s="17"/>
      <c r="B32" s="190" t="s">
        <v>149</v>
      </c>
      <c r="C32" s="191"/>
      <c r="D32" s="192"/>
      <c r="E32" s="145">
        <v>1</v>
      </c>
      <c r="F32" s="146">
        <f t="shared" si="0"/>
        <v>1.8518518518518519</v>
      </c>
    </row>
    <row r="33" spans="1:7">
      <c r="A33" s="17"/>
      <c r="B33" s="190" t="s">
        <v>150</v>
      </c>
      <c r="C33" s="191"/>
      <c r="D33" s="192"/>
      <c r="E33" s="145">
        <v>1</v>
      </c>
      <c r="F33" s="146">
        <f t="shared" si="0"/>
        <v>1.8518518518518519</v>
      </c>
    </row>
    <row r="34" spans="1:7">
      <c r="A34" s="170"/>
      <c r="B34" s="171" t="s">
        <v>128</v>
      </c>
      <c r="C34" s="172"/>
      <c r="D34" s="173"/>
      <c r="E34" s="144">
        <v>12</v>
      </c>
      <c r="F34" s="147">
        <f t="shared" si="0"/>
        <v>22.222222222222221</v>
      </c>
      <c r="G34" s="174"/>
    </row>
    <row r="35" spans="1:7">
      <c r="A35" s="17"/>
      <c r="B35" s="266" t="s">
        <v>129</v>
      </c>
      <c r="C35" s="266"/>
      <c r="D35" s="266"/>
      <c r="E35" s="145">
        <v>1</v>
      </c>
      <c r="F35" s="146">
        <f t="shared" si="0"/>
        <v>1.8518518518518519</v>
      </c>
    </row>
    <row r="36" spans="1:7">
      <c r="A36" s="17"/>
      <c r="B36" s="266" t="s">
        <v>135</v>
      </c>
      <c r="C36" s="266"/>
      <c r="D36" s="266"/>
      <c r="E36" s="145">
        <v>7</v>
      </c>
      <c r="F36" s="146">
        <f t="shared" si="0"/>
        <v>12.962962962962964</v>
      </c>
    </row>
    <row r="37" spans="1:7">
      <c r="A37" s="17"/>
      <c r="B37" s="266" t="s">
        <v>155</v>
      </c>
      <c r="C37" s="266"/>
      <c r="D37" s="266"/>
      <c r="E37" s="145">
        <v>4</v>
      </c>
      <c r="F37" s="146">
        <f t="shared" si="0"/>
        <v>7.4074074074074074</v>
      </c>
    </row>
    <row r="38" spans="1:7">
      <c r="A38" s="17"/>
      <c r="B38" s="201"/>
      <c r="C38" s="201"/>
      <c r="D38" s="201"/>
      <c r="E38" s="202"/>
      <c r="F38" s="203"/>
    </row>
    <row r="39" spans="1:7">
      <c r="A39" s="273" t="s">
        <v>120</v>
      </c>
      <c r="B39" s="273"/>
      <c r="C39" s="273"/>
      <c r="D39" s="273"/>
      <c r="E39" s="273"/>
      <c r="F39" s="273"/>
    </row>
    <row r="40" spans="1:7" s="18" customFormat="1" ht="20.25" thickBot="1">
      <c r="A40" s="26"/>
      <c r="B40" s="230"/>
      <c r="C40" s="230"/>
      <c r="D40" s="230"/>
      <c r="E40" s="231"/>
      <c r="F40" s="232"/>
      <c r="G40" s="19"/>
    </row>
    <row r="41" spans="1:7" ht="21" thickTop="1" thickBot="1">
      <c r="A41" s="17"/>
      <c r="B41" s="263" t="s">
        <v>121</v>
      </c>
      <c r="C41" s="264"/>
      <c r="D41" s="264"/>
      <c r="E41" s="225" t="s">
        <v>9</v>
      </c>
      <c r="F41" s="225" t="s">
        <v>10</v>
      </c>
    </row>
    <row r="42" spans="1:7" ht="20.25" thickTop="1">
      <c r="A42" s="17"/>
      <c r="B42" s="226" t="s">
        <v>130</v>
      </c>
      <c r="C42" s="227"/>
      <c r="D42" s="228"/>
      <c r="E42" s="200">
        <v>4</v>
      </c>
      <c r="F42" s="229">
        <f t="shared" ref="F42:F47" si="1">E42*100/$E$47</f>
        <v>7.4074074074074074</v>
      </c>
    </row>
    <row r="43" spans="1:7">
      <c r="A43" s="17"/>
      <c r="B43" s="266" t="s">
        <v>131</v>
      </c>
      <c r="C43" s="266"/>
      <c r="D43" s="266"/>
      <c r="E43" s="145">
        <v>4</v>
      </c>
      <c r="F43" s="146">
        <f t="shared" si="1"/>
        <v>7.4074074074074074</v>
      </c>
    </row>
    <row r="44" spans="1:7" ht="21" customHeight="1">
      <c r="A44" s="17"/>
      <c r="B44" s="270" t="s">
        <v>133</v>
      </c>
      <c r="C44" s="271"/>
      <c r="D44" s="272"/>
      <c r="E44" s="175">
        <v>5</v>
      </c>
      <c r="F44" s="147">
        <f t="shared" si="1"/>
        <v>9.2592592592592595</v>
      </c>
    </row>
    <row r="45" spans="1:7" ht="21" customHeight="1">
      <c r="A45" s="17"/>
      <c r="B45" s="267" t="s">
        <v>197</v>
      </c>
      <c r="C45" s="268"/>
      <c r="D45" s="269"/>
      <c r="E45" s="169">
        <v>1</v>
      </c>
      <c r="F45" s="146">
        <f t="shared" si="1"/>
        <v>1.8518518518518519</v>
      </c>
    </row>
    <row r="46" spans="1:7" ht="21" customHeight="1" thickBot="1">
      <c r="A46" s="17"/>
      <c r="B46" s="235" t="s">
        <v>87</v>
      </c>
      <c r="C46" s="236"/>
      <c r="D46" s="237"/>
      <c r="E46" s="238">
        <v>4</v>
      </c>
      <c r="F46" s="239">
        <f t="shared" si="1"/>
        <v>7.4074074074074074</v>
      </c>
    </row>
    <row r="47" spans="1:7" ht="21" thickTop="1" thickBot="1">
      <c r="A47" s="17"/>
      <c r="B47" s="263" t="s">
        <v>132</v>
      </c>
      <c r="C47" s="264"/>
      <c r="D47" s="265"/>
      <c r="E47" s="233">
        <v>54</v>
      </c>
      <c r="F47" s="234">
        <f t="shared" si="1"/>
        <v>100</v>
      </c>
    </row>
    <row r="48" spans="1:7" ht="20.25" thickTop="1">
      <c r="A48" s="17"/>
      <c r="B48" s="45"/>
      <c r="C48" s="45"/>
      <c r="D48" s="45"/>
      <c r="E48" s="176"/>
      <c r="F48" s="177"/>
    </row>
    <row r="49" spans="1:7" s="47" customFormat="1" ht="21">
      <c r="B49" s="178" t="s">
        <v>173</v>
      </c>
      <c r="C49" s="179"/>
      <c r="D49" s="179"/>
      <c r="E49" s="180"/>
      <c r="F49" s="181"/>
      <c r="G49" s="182"/>
    </row>
    <row r="50" spans="1:7" s="47" customFormat="1" ht="21">
      <c r="A50" s="47" t="s">
        <v>192</v>
      </c>
      <c r="B50" s="179"/>
      <c r="C50" s="179"/>
      <c r="D50" s="179"/>
      <c r="E50" s="180"/>
      <c r="F50" s="181"/>
      <c r="G50" s="182"/>
    </row>
    <row r="51" spans="1:7" s="47" customFormat="1" ht="21">
      <c r="A51" s="47" t="s">
        <v>191</v>
      </c>
      <c r="E51" s="182"/>
      <c r="F51" s="182"/>
      <c r="G51" s="182"/>
    </row>
    <row r="52" spans="1:7">
      <c r="A52" s="15" t="s">
        <v>157</v>
      </c>
    </row>
  </sheetData>
  <mergeCells count="16">
    <mergeCell ref="A39:F39"/>
    <mergeCell ref="B35:D35"/>
    <mergeCell ref="B36:D36"/>
    <mergeCell ref="A1:F1"/>
    <mergeCell ref="B5:D5"/>
    <mergeCell ref="B16:D16"/>
    <mergeCell ref="B11:D11"/>
    <mergeCell ref="B10:D10"/>
    <mergeCell ref="B14:D14"/>
    <mergeCell ref="B37:D37"/>
    <mergeCell ref="B12:D12"/>
    <mergeCell ref="B47:D47"/>
    <mergeCell ref="B43:D43"/>
    <mergeCell ref="B45:D45"/>
    <mergeCell ref="B44:D44"/>
    <mergeCell ref="B41:D4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115" zoomScale="112" zoomScaleNormal="112" workbookViewId="0">
      <selection activeCell="A121" sqref="A121:G121"/>
    </sheetView>
  </sheetViews>
  <sheetFormatPr defaultRowHeight="19.5"/>
  <cols>
    <col min="1" max="1" width="7.7109375" style="15" customWidth="1"/>
    <col min="2" max="2" width="9.140625" style="15"/>
    <col min="3" max="3" width="15.42578125" style="15" customWidth="1"/>
    <col min="4" max="4" width="26.5703125" style="15" customWidth="1"/>
    <col min="5" max="5" width="6.5703125" style="16" bestFit="1" customWidth="1"/>
    <col min="6" max="6" width="7.85546875" style="16" customWidth="1"/>
    <col min="7" max="7" width="13.85546875" style="16" customWidth="1"/>
    <col min="8" max="256" width="9.140625" style="15"/>
    <col min="257" max="257" width="10.85546875" style="15" customWidth="1"/>
    <col min="258" max="258" width="9.140625" style="15"/>
    <col min="259" max="259" width="15.42578125" style="15" customWidth="1"/>
    <col min="260" max="260" width="30.85546875" style="15" customWidth="1"/>
    <col min="261" max="261" width="6.85546875" style="15" customWidth="1"/>
    <col min="262" max="262" width="7" style="15" customWidth="1"/>
    <col min="263" max="263" width="13.7109375" style="15" customWidth="1"/>
    <col min="264" max="512" width="9.140625" style="15"/>
    <col min="513" max="513" width="10.85546875" style="15" customWidth="1"/>
    <col min="514" max="514" width="9.140625" style="15"/>
    <col min="515" max="515" width="15.42578125" style="15" customWidth="1"/>
    <col min="516" max="516" width="30.85546875" style="15" customWidth="1"/>
    <col min="517" max="517" width="6.85546875" style="15" customWidth="1"/>
    <col min="518" max="518" width="7" style="15" customWidth="1"/>
    <col min="519" max="519" width="13.7109375" style="15" customWidth="1"/>
    <col min="520" max="768" width="9.140625" style="15"/>
    <col min="769" max="769" width="10.85546875" style="15" customWidth="1"/>
    <col min="770" max="770" width="9.140625" style="15"/>
    <col min="771" max="771" width="15.42578125" style="15" customWidth="1"/>
    <col min="772" max="772" width="30.85546875" style="15" customWidth="1"/>
    <col min="773" max="773" width="6.85546875" style="15" customWidth="1"/>
    <col min="774" max="774" width="7" style="15" customWidth="1"/>
    <col min="775" max="775" width="13.7109375" style="15" customWidth="1"/>
    <col min="776" max="1024" width="9.140625" style="15"/>
    <col min="1025" max="1025" width="10.85546875" style="15" customWidth="1"/>
    <col min="1026" max="1026" width="9.140625" style="15"/>
    <col min="1027" max="1027" width="15.42578125" style="15" customWidth="1"/>
    <col min="1028" max="1028" width="30.85546875" style="15" customWidth="1"/>
    <col min="1029" max="1029" width="6.85546875" style="15" customWidth="1"/>
    <col min="1030" max="1030" width="7" style="15" customWidth="1"/>
    <col min="1031" max="1031" width="13.7109375" style="15" customWidth="1"/>
    <col min="1032" max="1280" width="9.140625" style="15"/>
    <col min="1281" max="1281" width="10.85546875" style="15" customWidth="1"/>
    <col min="1282" max="1282" width="9.140625" style="15"/>
    <col min="1283" max="1283" width="15.42578125" style="15" customWidth="1"/>
    <col min="1284" max="1284" width="30.85546875" style="15" customWidth="1"/>
    <col min="1285" max="1285" width="6.85546875" style="15" customWidth="1"/>
    <col min="1286" max="1286" width="7" style="15" customWidth="1"/>
    <col min="1287" max="1287" width="13.7109375" style="15" customWidth="1"/>
    <col min="1288" max="1536" width="9.140625" style="15"/>
    <col min="1537" max="1537" width="10.85546875" style="15" customWidth="1"/>
    <col min="1538" max="1538" width="9.140625" style="15"/>
    <col min="1539" max="1539" width="15.42578125" style="15" customWidth="1"/>
    <col min="1540" max="1540" width="30.85546875" style="15" customWidth="1"/>
    <col min="1541" max="1541" width="6.85546875" style="15" customWidth="1"/>
    <col min="1542" max="1542" width="7" style="15" customWidth="1"/>
    <col min="1543" max="1543" width="13.7109375" style="15" customWidth="1"/>
    <col min="1544" max="1792" width="9.140625" style="15"/>
    <col min="1793" max="1793" width="10.85546875" style="15" customWidth="1"/>
    <col min="1794" max="1794" width="9.140625" style="15"/>
    <col min="1795" max="1795" width="15.42578125" style="15" customWidth="1"/>
    <col min="1796" max="1796" width="30.85546875" style="15" customWidth="1"/>
    <col min="1797" max="1797" width="6.85546875" style="15" customWidth="1"/>
    <col min="1798" max="1798" width="7" style="15" customWidth="1"/>
    <col min="1799" max="1799" width="13.7109375" style="15" customWidth="1"/>
    <col min="1800" max="2048" width="9.140625" style="15"/>
    <col min="2049" max="2049" width="10.85546875" style="15" customWidth="1"/>
    <col min="2050" max="2050" width="9.140625" style="15"/>
    <col min="2051" max="2051" width="15.42578125" style="15" customWidth="1"/>
    <col min="2052" max="2052" width="30.85546875" style="15" customWidth="1"/>
    <col min="2053" max="2053" width="6.85546875" style="15" customWidth="1"/>
    <col min="2054" max="2054" width="7" style="15" customWidth="1"/>
    <col min="2055" max="2055" width="13.7109375" style="15" customWidth="1"/>
    <col min="2056" max="2304" width="9.140625" style="15"/>
    <col min="2305" max="2305" width="10.85546875" style="15" customWidth="1"/>
    <col min="2306" max="2306" width="9.140625" style="15"/>
    <col min="2307" max="2307" width="15.42578125" style="15" customWidth="1"/>
    <col min="2308" max="2308" width="30.85546875" style="15" customWidth="1"/>
    <col min="2309" max="2309" width="6.85546875" style="15" customWidth="1"/>
    <col min="2310" max="2310" width="7" style="15" customWidth="1"/>
    <col min="2311" max="2311" width="13.7109375" style="15" customWidth="1"/>
    <col min="2312" max="2560" width="9.140625" style="15"/>
    <col min="2561" max="2561" width="10.85546875" style="15" customWidth="1"/>
    <col min="2562" max="2562" width="9.140625" style="15"/>
    <col min="2563" max="2563" width="15.42578125" style="15" customWidth="1"/>
    <col min="2564" max="2564" width="30.85546875" style="15" customWidth="1"/>
    <col min="2565" max="2565" width="6.85546875" style="15" customWidth="1"/>
    <col min="2566" max="2566" width="7" style="15" customWidth="1"/>
    <col min="2567" max="2567" width="13.7109375" style="15" customWidth="1"/>
    <col min="2568" max="2816" width="9.140625" style="15"/>
    <col min="2817" max="2817" width="10.85546875" style="15" customWidth="1"/>
    <col min="2818" max="2818" width="9.140625" style="15"/>
    <col min="2819" max="2819" width="15.42578125" style="15" customWidth="1"/>
    <col min="2820" max="2820" width="30.85546875" style="15" customWidth="1"/>
    <col min="2821" max="2821" width="6.85546875" style="15" customWidth="1"/>
    <col min="2822" max="2822" width="7" style="15" customWidth="1"/>
    <col min="2823" max="2823" width="13.7109375" style="15" customWidth="1"/>
    <col min="2824" max="3072" width="9.140625" style="15"/>
    <col min="3073" max="3073" width="10.85546875" style="15" customWidth="1"/>
    <col min="3074" max="3074" width="9.140625" style="15"/>
    <col min="3075" max="3075" width="15.42578125" style="15" customWidth="1"/>
    <col min="3076" max="3076" width="30.85546875" style="15" customWidth="1"/>
    <col min="3077" max="3077" width="6.85546875" style="15" customWidth="1"/>
    <col min="3078" max="3078" width="7" style="15" customWidth="1"/>
    <col min="3079" max="3079" width="13.7109375" style="15" customWidth="1"/>
    <col min="3080" max="3328" width="9.140625" style="15"/>
    <col min="3329" max="3329" width="10.85546875" style="15" customWidth="1"/>
    <col min="3330" max="3330" width="9.140625" style="15"/>
    <col min="3331" max="3331" width="15.42578125" style="15" customWidth="1"/>
    <col min="3332" max="3332" width="30.85546875" style="15" customWidth="1"/>
    <col min="3333" max="3333" width="6.85546875" style="15" customWidth="1"/>
    <col min="3334" max="3334" width="7" style="15" customWidth="1"/>
    <col min="3335" max="3335" width="13.7109375" style="15" customWidth="1"/>
    <col min="3336" max="3584" width="9.140625" style="15"/>
    <col min="3585" max="3585" width="10.85546875" style="15" customWidth="1"/>
    <col min="3586" max="3586" width="9.140625" style="15"/>
    <col min="3587" max="3587" width="15.42578125" style="15" customWidth="1"/>
    <col min="3588" max="3588" width="30.85546875" style="15" customWidth="1"/>
    <col min="3589" max="3589" width="6.85546875" style="15" customWidth="1"/>
    <col min="3590" max="3590" width="7" style="15" customWidth="1"/>
    <col min="3591" max="3591" width="13.7109375" style="15" customWidth="1"/>
    <col min="3592" max="3840" width="9.140625" style="15"/>
    <col min="3841" max="3841" width="10.85546875" style="15" customWidth="1"/>
    <col min="3842" max="3842" width="9.140625" style="15"/>
    <col min="3843" max="3843" width="15.42578125" style="15" customWidth="1"/>
    <col min="3844" max="3844" width="30.85546875" style="15" customWidth="1"/>
    <col min="3845" max="3845" width="6.85546875" style="15" customWidth="1"/>
    <col min="3846" max="3846" width="7" style="15" customWidth="1"/>
    <col min="3847" max="3847" width="13.7109375" style="15" customWidth="1"/>
    <col min="3848" max="4096" width="9.140625" style="15"/>
    <col min="4097" max="4097" width="10.85546875" style="15" customWidth="1"/>
    <col min="4098" max="4098" width="9.140625" style="15"/>
    <col min="4099" max="4099" width="15.42578125" style="15" customWidth="1"/>
    <col min="4100" max="4100" width="30.85546875" style="15" customWidth="1"/>
    <col min="4101" max="4101" width="6.85546875" style="15" customWidth="1"/>
    <col min="4102" max="4102" width="7" style="15" customWidth="1"/>
    <col min="4103" max="4103" width="13.7109375" style="15" customWidth="1"/>
    <col min="4104" max="4352" width="9.140625" style="15"/>
    <col min="4353" max="4353" width="10.85546875" style="15" customWidth="1"/>
    <col min="4354" max="4354" width="9.140625" style="15"/>
    <col min="4355" max="4355" width="15.42578125" style="15" customWidth="1"/>
    <col min="4356" max="4356" width="30.85546875" style="15" customWidth="1"/>
    <col min="4357" max="4357" width="6.85546875" style="15" customWidth="1"/>
    <col min="4358" max="4358" width="7" style="15" customWidth="1"/>
    <col min="4359" max="4359" width="13.7109375" style="15" customWidth="1"/>
    <col min="4360" max="4608" width="9.140625" style="15"/>
    <col min="4609" max="4609" width="10.85546875" style="15" customWidth="1"/>
    <col min="4610" max="4610" width="9.140625" style="15"/>
    <col min="4611" max="4611" width="15.42578125" style="15" customWidth="1"/>
    <col min="4612" max="4612" width="30.85546875" style="15" customWidth="1"/>
    <col min="4613" max="4613" width="6.85546875" style="15" customWidth="1"/>
    <col min="4614" max="4614" width="7" style="15" customWidth="1"/>
    <col min="4615" max="4615" width="13.7109375" style="15" customWidth="1"/>
    <col min="4616" max="4864" width="9.140625" style="15"/>
    <col min="4865" max="4865" width="10.85546875" style="15" customWidth="1"/>
    <col min="4866" max="4866" width="9.140625" style="15"/>
    <col min="4867" max="4867" width="15.42578125" style="15" customWidth="1"/>
    <col min="4868" max="4868" width="30.85546875" style="15" customWidth="1"/>
    <col min="4869" max="4869" width="6.85546875" style="15" customWidth="1"/>
    <col min="4870" max="4870" width="7" style="15" customWidth="1"/>
    <col min="4871" max="4871" width="13.7109375" style="15" customWidth="1"/>
    <col min="4872" max="5120" width="9.140625" style="15"/>
    <col min="5121" max="5121" width="10.85546875" style="15" customWidth="1"/>
    <col min="5122" max="5122" width="9.140625" style="15"/>
    <col min="5123" max="5123" width="15.42578125" style="15" customWidth="1"/>
    <col min="5124" max="5124" width="30.85546875" style="15" customWidth="1"/>
    <col min="5125" max="5125" width="6.85546875" style="15" customWidth="1"/>
    <col min="5126" max="5126" width="7" style="15" customWidth="1"/>
    <col min="5127" max="5127" width="13.7109375" style="15" customWidth="1"/>
    <col min="5128" max="5376" width="9.140625" style="15"/>
    <col min="5377" max="5377" width="10.85546875" style="15" customWidth="1"/>
    <col min="5378" max="5378" width="9.140625" style="15"/>
    <col min="5379" max="5379" width="15.42578125" style="15" customWidth="1"/>
    <col min="5380" max="5380" width="30.85546875" style="15" customWidth="1"/>
    <col min="5381" max="5381" width="6.85546875" style="15" customWidth="1"/>
    <col min="5382" max="5382" width="7" style="15" customWidth="1"/>
    <col min="5383" max="5383" width="13.7109375" style="15" customWidth="1"/>
    <col min="5384" max="5632" width="9.140625" style="15"/>
    <col min="5633" max="5633" width="10.85546875" style="15" customWidth="1"/>
    <col min="5634" max="5634" width="9.140625" style="15"/>
    <col min="5635" max="5635" width="15.42578125" style="15" customWidth="1"/>
    <col min="5636" max="5636" width="30.85546875" style="15" customWidth="1"/>
    <col min="5637" max="5637" width="6.85546875" style="15" customWidth="1"/>
    <col min="5638" max="5638" width="7" style="15" customWidth="1"/>
    <col min="5639" max="5639" width="13.7109375" style="15" customWidth="1"/>
    <col min="5640" max="5888" width="9.140625" style="15"/>
    <col min="5889" max="5889" width="10.85546875" style="15" customWidth="1"/>
    <col min="5890" max="5890" width="9.140625" style="15"/>
    <col min="5891" max="5891" width="15.42578125" style="15" customWidth="1"/>
    <col min="5892" max="5892" width="30.85546875" style="15" customWidth="1"/>
    <col min="5893" max="5893" width="6.85546875" style="15" customWidth="1"/>
    <col min="5894" max="5894" width="7" style="15" customWidth="1"/>
    <col min="5895" max="5895" width="13.7109375" style="15" customWidth="1"/>
    <col min="5896" max="6144" width="9.140625" style="15"/>
    <col min="6145" max="6145" width="10.85546875" style="15" customWidth="1"/>
    <col min="6146" max="6146" width="9.140625" style="15"/>
    <col min="6147" max="6147" width="15.42578125" style="15" customWidth="1"/>
    <col min="6148" max="6148" width="30.85546875" style="15" customWidth="1"/>
    <col min="6149" max="6149" width="6.85546875" style="15" customWidth="1"/>
    <col min="6150" max="6150" width="7" style="15" customWidth="1"/>
    <col min="6151" max="6151" width="13.7109375" style="15" customWidth="1"/>
    <col min="6152" max="6400" width="9.140625" style="15"/>
    <col min="6401" max="6401" width="10.85546875" style="15" customWidth="1"/>
    <col min="6402" max="6402" width="9.140625" style="15"/>
    <col min="6403" max="6403" width="15.42578125" style="15" customWidth="1"/>
    <col min="6404" max="6404" width="30.85546875" style="15" customWidth="1"/>
    <col min="6405" max="6405" width="6.85546875" style="15" customWidth="1"/>
    <col min="6406" max="6406" width="7" style="15" customWidth="1"/>
    <col min="6407" max="6407" width="13.7109375" style="15" customWidth="1"/>
    <col min="6408" max="6656" width="9.140625" style="15"/>
    <col min="6657" max="6657" width="10.85546875" style="15" customWidth="1"/>
    <col min="6658" max="6658" width="9.140625" style="15"/>
    <col min="6659" max="6659" width="15.42578125" style="15" customWidth="1"/>
    <col min="6660" max="6660" width="30.85546875" style="15" customWidth="1"/>
    <col min="6661" max="6661" width="6.85546875" style="15" customWidth="1"/>
    <col min="6662" max="6662" width="7" style="15" customWidth="1"/>
    <col min="6663" max="6663" width="13.7109375" style="15" customWidth="1"/>
    <col min="6664" max="6912" width="9.140625" style="15"/>
    <col min="6913" max="6913" width="10.85546875" style="15" customWidth="1"/>
    <col min="6914" max="6914" width="9.140625" style="15"/>
    <col min="6915" max="6915" width="15.42578125" style="15" customWidth="1"/>
    <col min="6916" max="6916" width="30.85546875" style="15" customWidth="1"/>
    <col min="6917" max="6917" width="6.85546875" style="15" customWidth="1"/>
    <col min="6918" max="6918" width="7" style="15" customWidth="1"/>
    <col min="6919" max="6919" width="13.7109375" style="15" customWidth="1"/>
    <col min="6920" max="7168" width="9.140625" style="15"/>
    <col min="7169" max="7169" width="10.85546875" style="15" customWidth="1"/>
    <col min="7170" max="7170" width="9.140625" style="15"/>
    <col min="7171" max="7171" width="15.42578125" style="15" customWidth="1"/>
    <col min="7172" max="7172" width="30.85546875" style="15" customWidth="1"/>
    <col min="7173" max="7173" width="6.85546875" style="15" customWidth="1"/>
    <col min="7174" max="7174" width="7" style="15" customWidth="1"/>
    <col min="7175" max="7175" width="13.7109375" style="15" customWidth="1"/>
    <col min="7176" max="7424" width="9.140625" style="15"/>
    <col min="7425" max="7425" width="10.85546875" style="15" customWidth="1"/>
    <col min="7426" max="7426" width="9.140625" style="15"/>
    <col min="7427" max="7427" width="15.42578125" style="15" customWidth="1"/>
    <col min="7428" max="7428" width="30.85546875" style="15" customWidth="1"/>
    <col min="7429" max="7429" width="6.85546875" style="15" customWidth="1"/>
    <col min="7430" max="7430" width="7" style="15" customWidth="1"/>
    <col min="7431" max="7431" width="13.7109375" style="15" customWidth="1"/>
    <col min="7432" max="7680" width="9.140625" style="15"/>
    <col min="7681" max="7681" width="10.85546875" style="15" customWidth="1"/>
    <col min="7682" max="7682" width="9.140625" style="15"/>
    <col min="7683" max="7683" width="15.42578125" style="15" customWidth="1"/>
    <col min="7684" max="7684" width="30.85546875" style="15" customWidth="1"/>
    <col min="7685" max="7685" width="6.85546875" style="15" customWidth="1"/>
    <col min="7686" max="7686" width="7" style="15" customWidth="1"/>
    <col min="7687" max="7687" width="13.7109375" style="15" customWidth="1"/>
    <col min="7688" max="7936" width="9.140625" style="15"/>
    <col min="7937" max="7937" width="10.85546875" style="15" customWidth="1"/>
    <col min="7938" max="7938" width="9.140625" style="15"/>
    <col min="7939" max="7939" width="15.42578125" style="15" customWidth="1"/>
    <col min="7940" max="7940" width="30.85546875" style="15" customWidth="1"/>
    <col min="7941" max="7941" width="6.85546875" style="15" customWidth="1"/>
    <col min="7942" max="7942" width="7" style="15" customWidth="1"/>
    <col min="7943" max="7943" width="13.7109375" style="15" customWidth="1"/>
    <col min="7944" max="8192" width="9.140625" style="15"/>
    <col min="8193" max="8193" width="10.85546875" style="15" customWidth="1"/>
    <col min="8194" max="8194" width="9.140625" style="15"/>
    <col min="8195" max="8195" width="15.42578125" style="15" customWidth="1"/>
    <col min="8196" max="8196" width="30.85546875" style="15" customWidth="1"/>
    <col min="8197" max="8197" width="6.85546875" style="15" customWidth="1"/>
    <col min="8198" max="8198" width="7" style="15" customWidth="1"/>
    <col min="8199" max="8199" width="13.7109375" style="15" customWidth="1"/>
    <col min="8200" max="8448" width="9.140625" style="15"/>
    <col min="8449" max="8449" width="10.85546875" style="15" customWidth="1"/>
    <col min="8450" max="8450" width="9.140625" style="15"/>
    <col min="8451" max="8451" width="15.42578125" style="15" customWidth="1"/>
    <col min="8452" max="8452" width="30.85546875" style="15" customWidth="1"/>
    <col min="8453" max="8453" width="6.85546875" style="15" customWidth="1"/>
    <col min="8454" max="8454" width="7" style="15" customWidth="1"/>
    <col min="8455" max="8455" width="13.7109375" style="15" customWidth="1"/>
    <col min="8456" max="8704" width="9.140625" style="15"/>
    <col min="8705" max="8705" width="10.85546875" style="15" customWidth="1"/>
    <col min="8706" max="8706" width="9.140625" style="15"/>
    <col min="8707" max="8707" width="15.42578125" style="15" customWidth="1"/>
    <col min="8708" max="8708" width="30.85546875" style="15" customWidth="1"/>
    <col min="8709" max="8709" width="6.85546875" style="15" customWidth="1"/>
    <col min="8710" max="8710" width="7" style="15" customWidth="1"/>
    <col min="8711" max="8711" width="13.7109375" style="15" customWidth="1"/>
    <col min="8712" max="8960" width="9.140625" style="15"/>
    <col min="8961" max="8961" width="10.85546875" style="15" customWidth="1"/>
    <col min="8962" max="8962" width="9.140625" style="15"/>
    <col min="8963" max="8963" width="15.42578125" style="15" customWidth="1"/>
    <col min="8964" max="8964" width="30.85546875" style="15" customWidth="1"/>
    <col min="8965" max="8965" width="6.85546875" style="15" customWidth="1"/>
    <col min="8966" max="8966" width="7" style="15" customWidth="1"/>
    <col min="8967" max="8967" width="13.7109375" style="15" customWidth="1"/>
    <col min="8968" max="9216" width="9.140625" style="15"/>
    <col min="9217" max="9217" width="10.85546875" style="15" customWidth="1"/>
    <col min="9218" max="9218" width="9.140625" style="15"/>
    <col min="9219" max="9219" width="15.42578125" style="15" customWidth="1"/>
    <col min="9220" max="9220" width="30.85546875" style="15" customWidth="1"/>
    <col min="9221" max="9221" width="6.85546875" style="15" customWidth="1"/>
    <col min="9222" max="9222" width="7" style="15" customWidth="1"/>
    <col min="9223" max="9223" width="13.7109375" style="15" customWidth="1"/>
    <col min="9224" max="9472" width="9.140625" style="15"/>
    <col min="9473" max="9473" width="10.85546875" style="15" customWidth="1"/>
    <col min="9474" max="9474" width="9.140625" style="15"/>
    <col min="9475" max="9475" width="15.42578125" style="15" customWidth="1"/>
    <col min="9476" max="9476" width="30.85546875" style="15" customWidth="1"/>
    <col min="9477" max="9477" width="6.85546875" style="15" customWidth="1"/>
    <col min="9478" max="9478" width="7" style="15" customWidth="1"/>
    <col min="9479" max="9479" width="13.7109375" style="15" customWidth="1"/>
    <col min="9480" max="9728" width="9.140625" style="15"/>
    <col min="9729" max="9729" width="10.85546875" style="15" customWidth="1"/>
    <col min="9730" max="9730" width="9.140625" style="15"/>
    <col min="9731" max="9731" width="15.42578125" style="15" customWidth="1"/>
    <col min="9732" max="9732" width="30.85546875" style="15" customWidth="1"/>
    <col min="9733" max="9733" width="6.85546875" style="15" customWidth="1"/>
    <col min="9734" max="9734" width="7" style="15" customWidth="1"/>
    <col min="9735" max="9735" width="13.7109375" style="15" customWidth="1"/>
    <col min="9736" max="9984" width="9.140625" style="15"/>
    <col min="9985" max="9985" width="10.85546875" style="15" customWidth="1"/>
    <col min="9986" max="9986" width="9.140625" style="15"/>
    <col min="9987" max="9987" width="15.42578125" style="15" customWidth="1"/>
    <col min="9988" max="9988" width="30.85546875" style="15" customWidth="1"/>
    <col min="9989" max="9989" width="6.85546875" style="15" customWidth="1"/>
    <col min="9990" max="9990" width="7" style="15" customWidth="1"/>
    <col min="9991" max="9991" width="13.7109375" style="15" customWidth="1"/>
    <col min="9992" max="10240" width="9.140625" style="15"/>
    <col min="10241" max="10241" width="10.85546875" style="15" customWidth="1"/>
    <col min="10242" max="10242" width="9.140625" style="15"/>
    <col min="10243" max="10243" width="15.42578125" style="15" customWidth="1"/>
    <col min="10244" max="10244" width="30.85546875" style="15" customWidth="1"/>
    <col min="10245" max="10245" width="6.85546875" style="15" customWidth="1"/>
    <col min="10246" max="10246" width="7" style="15" customWidth="1"/>
    <col min="10247" max="10247" width="13.7109375" style="15" customWidth="1"/>
    <col min="10248" max="10496" width="9.140625" style="15"/>
    <col min="10497" max="10497" width="10.85546875" style="15" customWidth="1"/>
    <col min="10498" max="10498" width="9.140625" style="15"/>
    <col min="10499" max="10499" width="15.42578125" style="15" customWidth="1"/>
    <col min="10500" max="10500" width="30.85546875" style="15" customWidth="1"/>
    <col min="10501" max="10501" width="6.85546875" style="15" customWidth="1"/>
    <col min="10502" max="10502" width="7" style="15" customWidth="1"/>
    <col min="10503" max="10503" width="13.7109375" style="15" customWidth="1"/>
    <col min="10504" max="10752" width="9.140625" style="15"/>
    <col min="10753" max="10753" width="10.85546875" style="15" customWidth="1"/>
    <col min="10754" max="10754" width="9.140625" style="15"/>
    <col min="10755" max="10755" width="15.42578125" style="15" customWidth="1"/>
    <col min="10756" max="10756" width="30.85546875" style="15" customWidth="1"/>
    <col min="10757" max="10757" width="6.85546875" style="15" customWidth="1"/>
    <col min="10758" max="10758" width="7" style="15" customWidth="1"/>
    <col min="10759" max="10759" width="13.7109375" style="15" customWidth="1"/>
    <col min="10760" max="11008" width="9.140625" style="15"/>
    <col min="11009" max="11009" width="10.85546875" style="15" customWidth="1"/>
    <col min="11010" max="11010" width="9.140625" style="15"/>
    <col min="11011" max="11011" width="15.42578125" style="15" customWidth="1"/>
    <col min="11012" max="11012" width="30.85546875" style="15" customWidth="1"/>
    <col min="11013" max="11013" width="6.85546875" style="15" customWidth="1"/>
    <col min="11014" max="11014" width="7" style="15" customWidth="1"/>
    <col min="11015" max="11015" width="13.7109375" style="15" customWidth="1"/>
    <col min="11016" max="11264" width="9.140625" style="15"/>
    <col min="11265" max="11265" width="10.85546875" style="15" customWidth="1"/>
    <col min="11266" max="11266" width="9.140625" style="15"/>
    <col min="11267" max="11267" width="15.42578125" style="15" customWidth="1"/>
    <col min="11268" max="11268" width="30.85546875" style="15" customWidth="1"/>
    <col min="11269" max="11269" width="6.85546875" style="15" customWidth="1"/>
    <col min="11270" max="11270" width="7" style="15" customWidth="1"/>
    <col min="11271" max="11271" width="13.7109375" style="15" customWidth="1"/>
    <col min="11272" max="11520" width="9.140625" style="15"/>
    <col min="11521" max="11521" width="10.85546875" style="15" customWidth="1"/>
    <col min="11522" max="11522" width="9.140625" style="15"/>
    <col min="11523" max="11523" width="15.42578125" style="15" customWidth="1"/>
    <col min="11524" max="11524" width="30.85546875" style="15" customWidth="1"/>
    <col min="11525" max="11525" width="6.85546875" style="15" customWidth="1"/>
    <col min="11526" max="11526" width="7" style="15" customWidth="1"/>
    <col min="11527" max="11527" width="13.7109375" style="15" customWidth="1"/>
    <col min="11528" max="11776" width="9.140625" style="15"/>
    <col min="11777" max="11777" width="10.85546875" style="15" customWidth="1"/>
    <col min="11778" max="11778" width="9.140625" style="15"/>
    <col min="11779" max="11779" width="15.42578125" style="15" customWidth="1"/>
    <col min="11780" max="11780" width="30.85546875" style="15" customWidth="1"/>
    <col min="11781" max="11781" width="6.85546875" style="15" customWidth="1"/>
    <col min="11782" max="11782" width="7" style="15" customWidth="1"/>
    <col min="11783" max="11783" width="13.7109375" style="15" customWidth="1"/>
    <col min="11784" max="12032" width="9.140625" style="15"/>
    <col min="12033" max="12033" width="10.85546875" style="15" customWidth="1"/>
    <col min="12034" max="12034" width="9.140625" style="15"/>
    <col min="12035" max="12035" width="15.42578125" style="15" customWidth="1"/>
    <col min="12036" max="12036" width="30.85546875" style="15" customWidth="1"/>
    <col min="12037" max="12037" width="6.85546875" style="15" customWidth="1"/>
    <col min="12038" max="12038" width="7" style="15" customWidth="1"/>
    <col min="12039" max="12039" width="13.7109375" style="15" customWidth="1"/>
    <col min="12040" max="12288" width="9.140625" style="15"/>
    <col min="12289" max="12289" width="10.85546875" style="15" customWidth="1"/>
    <col min="12290" max="12290" width="9.140625" style="15"/>
    <col min="12291" max="12291" width="15.42578125" style="15" customWidth="1"/>
    <col min="12292" max="12292" width="30.85546875" style="15" customWidth="1"/>
    <col min="12293" max="12293" width="6.85546875" style="15" customWidth="1"/>
    <col min="12294" max="12294" width="7" style="15" customWidth="1"/>
    <col min="12295" max="12295" width="13.7109375" style="15" customWidth="1"/>
    <col min="12296" max="12544" width="9.140625" style="15"/>
    <col min="12545" max="12545" width="10.85546875" style="15" customWidth="1"/>
    <col min="12546" max="12546" width="9.140625" style="15"/>
    <col min="12547" max="12547" width="15.42578125" style="15" customWidth="1"/>
    <col min="12548" max="12548" width="30.85546875" style="15" customWidth="1"/>
    <col min="12549" max="12549" width="6.85546875" style="15" customWidth="1"/>
    <col min="12550" max="12550" width="7" style="15" customWidth="1"/>
    <col min="12551" max="12551" width="13.7109375" style="15" customWidth="1"/>
    <col min="12552" max="12800" width="9.140625" style="15"/>
    <col min="12801" max="12801" width="10.85546875" style="15" customWidth="1"/>
    <col min="12802" max="12802" width="9.140625" style="15"/>
    <col min="12803" max="12803" width="15.42578125" style="15" customWidth="1"/>
    <col min="12804" max="12804" width="30.85546875" style="15" customWidth="1"/>
    <col min="12805" max="12805" width="6.85546875" style="15" customWidth="1"/>
    <col min="12806" max="12806" width="7" style="15" customWidth="1"/>
    <col min="12807" max="12807" width="13.7109375" style="15" customWidth="1"/>
    <col min="12808" max="13056" width="9.140625" style="15"/>
    <col min="13057" max="13057" width="10.85546875" style="15" customWidth="1"/>
    <col min="13058" max="13058" width="9.140625" style="15"/>
    <col min="13059" max="13059" width="15.42578125" style="15" customWidth="1"/>
    <col min="13060" max="13060" width="30.85546875" style="15" customWidth="1"/>
    <col min="13061" max="13061" width="6.85546875" style="15" customWidth="1"/>
    <col min="13062" max="13062" width="7" style="15" customWidth="1"/>
    <col min="13063" max="13063" width="13.7109375" style="15" customWidth="1"/>
    <col min="13064" max="13312" width="9.140625" style="15"/>
    <col min="13313" max="13313" width="10.85546875" style="15" customWidth="1"/>
    <col min="13314" max="13314" width="9.140625" style="15"/>
    <col min="13315" max="13315" width="15.42578125" style="15" customWidth="1"/>
    <col min="13316" max="13316" width="30.85546875" style="15" customWidth="1"/>
    <col min="13317" max="13317" width="6.85546875" style="15" customWidth="1"/>
    <col min="13318" max="13318" width="7" style="15" customWidth="1"/>
    <col min="13319" max="13319" width="13.7109375" style="15" customWidth="1"/>
    <col min="13320" max="13568" width="9.140625" style="15"/>
    <col min="13569" max="13569" width="10.85546875" style="15" customWidth="1"/>
    <col min="13570" max="13570" width="9.140625" style="15"/>
    <col min="13571" max="13571" width="15.42578125" style="15" customWidth="1"/>
    <col min="13572" max="13572" width="30.85546875" style="15" customWidth="1"/>
    <col min="13573" max="13573" width="6.85546875" style="15" customWidth="1"/>
    <col min="13574" max="13574" width="7" style="15" customWidth="1"/>
    <col min="13575" max="13575" width="13.7109375" style="15" customWidth="1"/>
    <col min="13576" max="13824" width="9.140625" style="15"/>
    <col min="13825" max="13825" width="10.85546875" style="15" customWidth="1"/>
    <col min="13826" max="13826" width="9.140625" style="15"/>
    <col min="13827" max="13827" width="15.42578125" style="15" customWidth="1"/>
    <col min="13828" max="13828" width="30.85546875" style="15" customWidth="1"/>
    <col min="13829" max="13829" width="6.85546875" style="15" customWidth="1"/>
    <col min="13830" max="13830" width="7" style="15" customWidth="1"/>
    <col min="13831" max="13831" width="13.7109375" style="15" customWidth="1"/>
    <col min="13832" max="14080" width="9.140625" style="15"/>
    <col min="14081" max="14081" width="10.85546875" style="15" customWidth="1"/>
    <col min="14082" max="14082" width="9.140625" style="15"/>
    <col min="14083" max="14083" width="15.42578125" style="15" customWidth="1"/>
    <col min="14084" max="14084" width="30.85546875" style="15" customWidth="1"/>
    <col min="14085" max="14085" width="6.85546875" style="15" customWidth="1"/>
    <col min="14086" max="14086" width="7" style="15" customWidth="1"/>
    <col min="14087" max="14087" width="13.7109375" style="15" customWidth="1"/>
    <col min="14088" max="14336" width="9.140625" style="15"/>
    <col min="14337" max="14337" width="10.85546875" style="15" customWidth="1"/>
    <col min="14338" max="14338" width="9.140625" style="15"/>
    <col min="14339" max="14339" width="15.42578125" style="15" customWidth="1"/>
    <col min="14340" max="14340" width="30.85546875" style="15" customWidth="1"/>
    <col min="14341" max="14341" width="6.85546875" style="15" customWidth="1"/>
    <col min="14342" max="14342" width="7" style="15" customWidth="1"/>
    <col min="14343" max="14343" width="13.7109375" style="15" customWidth="1"/>
    <col min="14344" max="14592" width="9.140625" style="15"/>
    <col min="14593" max="14593" width="10.85546875" style="15" customWidth="1"/>
    <col min="14594" max="14594" width="9.140625" style="15"/>
    <col min="14595" max="14595" width="15.42578125" style="15" customWidth="1"/>
    <col min="14596" max="14596" width="30.85546875" style="15" customWidth="1"/>
    <col min="14597" max="14597" width="6.85546875" style="15" customWidth="1"/>
    <col min="14598" max="14598" width="7" style="15" customWidth="1"/>
    <col min="14599" max="14599" width="13.7109375" style="15" customWidth="1"/>
    <col min="14600" max="14848" width="9.140625" style="15"/>
    <col min="14849" max="14849" width="10.85546875" style="15" customWidth="1"/>
    <col min="14850" max="14850" width="9.140625" style="15"/>
    <col min="14851" max="14851" width="15.42578125" style="15" customWidth="1"/>
    <col min="14852" max="14852" width="30.85546875" style="15" customWidth="1"/>
    <col min="14853" max="14853" width="6.85546875" style="15" customWidth="1"/>
    <col min="14854" max="14854" width="7" style="15" customWidth="1"/>
    <col min="14855" max="14855" width="13.7109375" style="15" customWidth="1"/>
    <col min="14856" max="15104" width="9.140625" style="15"/>
    <col min="15105" max="15105" width="10.85546875" style="15" customWidth="1"/>
    <col min="15106" max="15106" width="9.140625" style="15"/>
    <col min="15107" max="15107" width="15.42578125" style="15" customWidth="1"/>
    <col min="15108" max="15108" width="30.85546875" style="15" customWidth="1"/>
    <col min="15109" max="15109" width="6.85546875" style="15" customWidth="1"/>
    <col min="15110" max="15110" width="7" style="15" customWidth="1"/>
    <col min="15111" max="15111" width="13.7109375" style="15" customWidth="1"/>
    <col min="15112" max="15360" width="9.140625" style="15"/>
    <col min="15361" max="15361" width="10.85546875" style="15" customWidth="1"/>
    <col min="15362" max="15362" width="9.140625" style="15"/>
    <col min="15363" max="15363" width="15.42578125" style="15" customWidth="1"/>
    <col min="15364" max="15364" width="30.85546875" style="15" customWidth="1"/>
    <col min="15365" max="15365" width="6.85546875" style="15" customWidth="1"/>
    <col min="15366" max="15366" width="7" style="15" customWidth="1"/>
    <col min="15367" max="15367" width="13.7109375" style="15" customWidth="1"/>
    <col min="15368" max="15616" width="9.140625" style="15"/>
    <col min="15617" max="15617" width="10.85546875" style="15" customWidth="1"/>
    <col min="15618" max="15618" width="9.140625" style="15"/>
    <col min="15619" max="15619" width="15.42578125" style="15" customWidth="1"/>
    <col min="15620" max="15620" width="30.85546875" style="15" customWidth="1"/>
    <col min="15621" max="15621" width="6.85546875" style="15" customWidth="1"/>
    <col min="15622" max="15622" width="7" style="15" customWidth="1"/>
    <col min="15623" max="15623" width="13.7109375" style="15" customWidth="1"/>
    <col min="15624" max="15872" width="9.140625" style="15"/>
    <col min="15873" max="15873" width="10.85546875" style="15" customWidth="1"/>
    <col min="15874" max="15874" width="9.140625" style="15"/>
    <col min="15875" max="15875" width="15.42578125" style="15" customWidth="1"/>
    <col min="15876" max="15876" width="30.85546875" style="15" customWidth="1"/>
    <col min="15877" max="15877" width="6.85546875" style="15" customWidth="1"/>
    <col min="15878" max="15878" width="7" style="15" customWidth="1"/>
    <col min="15879" max="15879" width="13.7109375" style="15" customWidth="1"/>
    <col min="15880" max="16128" width="9.140625" style="15"/>
    <col min="16129" max="16129" width="10.85546875" style="15" customWidth="1"/>
    <col min="16130" max="16130" width="9.140625" style="15"/>
    <col min="16131" max="16131" width="15.42578125" style="15" customWidth="1"/>
    <col min="16132" max="16132" width="30.85546875" style="15" customWidth="1"/>
    <col min="16133" max="16133" width="6.85546875" style="15" customWidth="1"/>
    <col min="16134" max="16134" width="7" style="15" customWidth="1"/>
    <col min="16135" max="16135" width="13.7109375" style="15" customWidth="1"/>
    <col min="16136" max="16384" width="9.140625" style="15"/>
  </cols>
  <sheetData>
    <row r="1" spans="1:7">
      <c r="A1" s="287" t="s">
        <v>162</v>
      </c>
      <c r="B1" s="287"/>
      <c r="C1" s="287"/>
      <c r="D1" s="287"/>
      <c r="E1" s="287"/>
      <c r="F1" s="287"/>
      <c r="G1" s="287"/>
    </row>
    <row r="2" spans="1:7">
      <c r="A2" s="183"/>
      <c r="B2" s="183"/>
      <c r="C2" s="183"/>
      <c r="D2" s="183"/>
      <c r="E2" s="183"/>
      <c r="F2" s="183"/>
      <c r="G2" s="183"/>
    </row>
    <row r="3" spans="1:7">
      <c r="A3" s="15" t="s">
        <v>161</v>
      </c>
    </row>
    <row r="4" spans="1:7" ht="20.25" thickBot="1">
      <c r="B4" s="151"/>
      <c r="C4" s="151"/>
      <c r="D4" s="151"/>
      <c r="E4" s="152"/>
      <c r="F4" s="152"/>
    </row>
    <row r="5" spans="1:7" ht="21" thickTop="1" thickBot="1">
      <c r="B5" s="302" t="s">
        <v>12</v>
      </c>
      <c r="C5" s="302"/>
      <c r="D5" s="302"/>
      <c r="E5" s="184" t="s">
        <v>9</v>
      </c>
      <c r="F5" s="184" t="s">
        <v>10</v>
      </c>
    </row>
    <row r="6" spans="1:7" ht="20.25" thickTop="1">
      <c r="B6" s="303" t="str">
        <f>[1]คีย์ข้อมูล!K223</f>
        <v>website บัณฑิตวิทยาลัย</v>
      </c>
      <c r="C6" s="303"/>
      <c r="D6" s="303"/>
      <c r="E6" s="149">
        <f>คีย์ข้อมูล!E56</f>
        <v>28</v>
      </c>
      <c r="F6" s="150">
        <f t="shared" ref="F6:F13" si="0">E6*100/E$14</f>
        <v>40</v>
      </c>
    </row>
    <row r="7" spans="1:7">
      <c r="B7" s="301" t="s">
        <v>14</v>
      </c>
      <c r="C7" s="301"/>
      <c r="D7" s="301"/>
      <c r="E7" s="148">
        <f>คีย์ข้อมูล!G56</f>
        <v>13</v>
      </c>
      <c r="F7" s="146">
        <f t="shared" si="0"/>
        <v>18.571428571428573</v>
      </c>
    </row>
    <row r="8" spans="1:7">
      <c r="B8" s="301" t="s">
        <v>15</v>
      </c>
      <c r="C8" s="301"/>
      <c r="D8" s="301"/>
      <c r="E8" s="148">
        <f>คีย์ข้อมูล!H56</f>
        <v>8</v>
      </c>
      <c r="F8" s="146">
        <f t="shared" si="0"/>
        <v>11.428571428571429</v>
      </c>
    </row>
    <row r="9" spans="1:7">
      <c r="B9" s="301" t="s">
        <v>13</v>
      </c>
      <c r="C9" s="301"/>
      <c r="D9" s="301"/>
      <c r="E9" s="148">
        <f>คีย์ข้อมูล!F56</f>
        <v>6</v>
      </c>
      <c r="F9" s="146">
        <f t="shared" si="0"/>
        <v>8.5714285714285712</v>
      </c>
    </row>
    <row r="10" spans="1:7">
      <c r="B10" s="301" t="s">
        <v>16</v>
      </c>
      <c r="C10" s="301"/>
      <c r="D10" s="301"/>
      <c r="E10" s="148">
        <f>คีย์ข้อมูล!I56</f>
        <v>6</v>
      </c>
      <c r="F10" s="146">
        <f t="shared" si="0"/>
        <v>8.5714285714285712</v>
      </c>
    </row>
    <row r="11" spans="1:7">
      <c r="B11" s="301" t="s">
        <v>3</v>
      </c>
      <c r="C11" s="301"/>
      <c r="D11" s="301"/>
      <c r="E11" s="148">
        <f>คีย์ข้อมูล!K56</f>
        <v>6</v>
      </c>
      <c r="F11" s="146">
        <f t="shared" si="0"/>
        <v>8.5714285714285712</v>
      </c>
    </row>
    <row r="12" spans="1:7">
      <c r="B12" s="301" t="s">
        <v>17</v>
      </c>
      <c r="C12" s="301"/>
      <c r="D12" s="301"/>
      <c r="E12" s="148">
        <f>คีย์ข้อมูล!J56</f>
        <v>2</v>
      </c>
      <c r="F12" s="146">
        <f t="shared" si="0"/>
        <v>2.8571428571428572</v>
      </c>
    </row>
    <row r="13" spans="1:7" ht="20.25" thickBot="1">
      <c r="B13" s="304" t="s">
        <v>103</v>
      </c>
      <c r="C13" s="304"/>
      <c r="D13" s="304"/>
      <c r="E13" s="241">
        <f>คีย์ข้อมูล!L56</f>
        <v>1</v>
      </c>
      <c r="F13" s="239">
        <f t="shared" si="0"/>
        <v>1.4285714285714286</v>
      </c>
    </row>
    <row r="14" spans="1:7" ht="21" thickTop="1" thickBot="1">
      <c r="B14" s="302" t="s">
        <v>11</v>
      </c>
      <c r="C14" s="302"/>
      <c r="D14" s="302"/>
      <c r="E14" s="233">
        <f>SUM(E6:E13)</f>
        <v>70</v>
      </c>
      <c r="F14" s="234">
        <f>E14*100/E$14</f>
        <v>100</v>
      </c>
    </row>
    <row r="15" spans="1:7" ht="20.25" thickTop="1"/>
    <row r="16" spans="1:7" s="47" customFormat="1" ht="21">
      <c r="A16" s="209"/>
      <c r="B16" s="47" t="s">
        <v>189</v>
      </c>
      <c r="E16" s="182"/>
      <c r="F16" s="182"/>
      <c r="G16" s="182"/>
    </row>
    <row r="17" spans="1:8" s="47" customFormat="1" ht="21">
      <c r="A17" s="47" t="s">
        <v>116</v>
      </c>
      <c r="E17" s="182"/>
      <c r="F17" s="182"/>
      <c r="G17" s="182"/>
    </row>
    <row r="18" spans="1:8" s="47" customFormat="1" ht="21">
      <c r="A18" s="47" t="s">
        <v>115</v>
      </c>
      <c r="E18" s="182"/>
      <c r="F18" s="182"/>
      <c r="G18" s="182"/>
    </row>
    <row r="20" spans="1:8">
      <c r="A20" s="273" t="s">
        <v>163</v>
      </c>
      <c r="B20" s="273"/>
      <c r="C20" s="273"/>
      <c r="D20" s="273"/>
      <c r="E20" s="273"/>
      <c r="F20" s="273"/>
      <c r="G20" s="273"/>
      <c r="H20" s="20"/>
    </row>
    <row r="21" spans="1:8" ht="20.25" thickBot="1">
      <c r="A21" s="183"/>
      <c r="B21" s="183"/>
      <c r="C21" s="183"/>
      <c r="D21" s="183"/>
      <c r="E21" s="183"/>
      <c r="F21" s="183"/>
      <c r="G21" s="183"/>
      <c r="H21" s="20"/>
    </row>
    <row r="22" spans="1:8" ht="20.25" thickTop="1">
      <c r="A22" s="292" t="s">
        <v>18</v>
      </c>
      <c r="B22" s="293"/>
      <c r="C22" s="293"/>
      <c r="D22" s="294"/>
      <c r="E22" s="298" t="s">
        <v>67</v>
      </c>
      <c r="F22" s="299"/>
      <c r="G22" s="300"/>
      <c r="H22" s="20"/>
    </row>
    <row r="23" spans="1:8" ht="20.25" thickBot="1">
      <c r="A23" s="295"/>
      <c r="B23" s="296"/>
      <c r="C23" s="296"/>
      <c r="D23" s="297"/>
      <c r="E23" s="185"/>
      <c r="F23" s="185" t="s">
        <v>19</v>
      </c>
      <c r="G23" s="185" t="s">
        <v>20</v>
      </c>
      <c r="H23" s="20"/>
    </row>
    <row r="24" spans="1:8" ht="20.25" thickTop="1">
      <c r="A24" s="63" t="s">
        <v>54</v>
      </c>
      <c r="B24" s="98"/>
      <c r="C24" s="91"/>
      <c r="D24" s="91"/>
      <c r="E24" s="99"/>
      <c r="F24" s="99"/>
      <c r="G24" s="100"/>
      <c r="H24" s="20"/>
    </row>
    <row r="25" spans="1:8">
      <c r="A25" s="101"/>
      <c r="B25" s="67" t="s">
        <v>57</v>
      </c>
      <c r="C25" s="83"/>
      <c r="D25" s="83"/>
      <c r="E25" s="68">
        <f>คีย์ข้อมูล!X56</f>
        <v>2.6851851851851851</v>
      </c>
      <c r="F25" s="68">
        <f>คีย์ข้อมูล!X57</f>
        <v>1.095859687927901</v>
      </c>
      <c r="G25" s="62" t="str">
        <f>IF(E25&gt;4.5,"มากที่สุด",IF(E25&gt;3.5,"มาก",IF(E25&gt;2.5,"ปานกลาง",IF(E25&gt;1.5,"น้อย",IF(E25&lt;=1.5,"น้อยที่สุด")))))</f>
        <v>ปานกลาง</v>
      </c>
      <c r="H25" s="20"/>
    </row>
    <row r="26" spans="1:8">
      <c r="A26" s="80"/>
      <c r="B26" s="54" t="s">
        <v>69</v>
      </c>
      <c r="C26" s="81"/>
      <c r="D26" s="79"/>
      <c r="E26" s="69">
        <f>คีย์ข้อมูล!Y56</f>
        <v>2.5370370370370372</v>
      </c>
      <c r="F26" s="69">
        <f>คีย์ข้อมูล!Y57</f>
        <v>1.0226300344120649</v>
      </c>
      <c r="G26" s="56" t="str">
        <f t="shared" ref="G26:G29" si="1">IF(E26&gt;4.5,"มากที่สุด",IF(E26&gt;3.5,"มาก",IF(E26&gt;2.5,"ปานกลาง",IF(E26&gt;1.5,"น้อย",IF(E26&lt;=1.5,"น้อยที่สุด")))))</f>
        <v>ปานกลาง</v>
      </c>
      <c r="H26" s="20"/>
    </row>
    <row r="27" spans="1:8">
      <c r="A27" s="80"/>
      <c r="B27" s="54" t="s">
        <v>70</v>
      </c>
      <c r="C27" s="81"/>
      <c r="D27" s="79"/>
      <c r="E27" s="69">
        <f>คีย์ข้อมูล!Z56</f>
        <v>2.6111111111111112</v>
      </c>
      <c r="F27" s="69">
        <f>คีย์ข้อมูล!Z57</f>
        <v>0.97934646415624826</v>
      </c>
      <c r="G27" s="56" t="str">
        <f t="shared" si="1"/>
        <v>ปานกลาง</v>
      </c>
      <c r="H27" s="20"/>
    </row>
    <row r="28" spans="1:8">
      <c r="A28" s="89"/>
      <c r="B28" s="64" t="s">
        <v>68</v>
      </c>
      <c r="C28" s="90"/>
      <c r="D28" s="91"/>
      <c r="E28" s="65">
        <f>คีย์ข้อมูล!AA56</f>
        <v>2.7962962962962963</v>
      </c>
      <c r="F28" s="65">
        <f>คีย์ข้อมูล!AA57</f>
        <v>1.0881805765385792</v>
      </c>
      <c r="G28" s="66" t="str">
        <f t="shared" si="1"/>
        <v>ปานกลาง</v>
      </c>
      <c r="H28" s="20"/>
    </row>
    <row r="29" spans="1:8">
      <c r="A29" s="280" t="s">
        <v>56</v>
      </c>
      <c r="B29" s="305"/>
      <c r="C29" s="305"/>
      <c r="D29" s="306"/>
      <c r="E29" s="138">
        <f>คีย์ข้อมูล!AA58</f>
        <v>2.6574074074074074</v>
      </c>
      <c r="F29" s="138">
        <f>คีย์ข้อมูล!AA59</f>
        <v>1.0446945656854838</v>
      </c>
      <c r="G29" s="139" t="str">
        <f t="shared" si="1"/>
        <v>ปานกลาง</v>
      </c>
      <c r="H29" s="20"/>
    </row>
    <row r="30" spans="1:8">
      <c r="A30" s="39" t="s">
        <v>55</v>
      </c>
      <c r="B30" s="26"/>
      <c r="C30" s="27"/>
      <c r="D30" s="27"/>
      <c r="E30" s="40"/>
      <c r="F30" s="40"/>
      <c r="G30" s="42"/>
      <c r="H30" s="20"/>
    </row>
    <row r="31" spans="1:8">
      <c r="A31" s="101"/>
      <c r="B31" s="67" t="s">
        <v>57</v>
      </c>
      <c r="C31" s="83"/>
      <c r="D31" s="83"/>
      <c r="E31" s="68">
        <f>คีย์ข้อมูล!AC56</f>
        <v>3.425925925925926</v>
      </c>
      <c r="F31" s="68">
        <f>คีย์ข้อมูล!AC57</f>
        <v>0.81499743839976757</v>
      </c>
      <c r="G31" s="62" t="str">
        <f>IF(E31&gt;4.5,"มากที่สุด",IF(E31&gt;3.5,"มาก",IF(E31&gt;2.5,"ปานกลาง",IF(E31&gt;1.5,"น้อย",IF(E31&lt;=1.5,"น้อยที่สุด")))))</f>
        <v>ปานกลาง</v>
      </c>
      <c r="H31" s="20"/>
    </row>
    <row r="32" spans="1:8">
      <c r="A32" s="80"/>
      <c r="B32" s="54" t="s">
        <v>69</v>
      </c>
      <c r="C32" s="81"/>
      <c r="D32" s="79"/>
      <c r="E32" s="69">
        <f>คีย์ข้อมูล!AD56</f>
        <v>3.5185185185185186</v>
      </c>
      <c r="F32" s="69">
        <f>คีย์ข้อมูล!AD57</f>
        <v>0.81820652328427113</v>
      </c>
      <c r="G32" s="56" t="str">
        <f t="shared" ref="G32:G35" si="2">IF(E32&gt;4.5,"มากที่สุด",IF(E32&gt;3.5,"มาก",IF(E32&gt;2.5,"ปานกลาง",IF(E32&gt;1.5,"น้อย",IF(E32&lt;=1.5,"น้อยที่สุด")))))</f>
        <v>มาก</v>
      </c>
      <c r="H32" s="20"/>
    </row>
    <row r="33" spans="1:8">
      <c r="A33" s="80"/>
      <c r="B33" s="54" t="s">
        <v>70</v>
      </c>
      <c r="C33" s="81"/>
      <c r="D33" s="79"/>
      <c r="E33" s="69">
        <f>คีย์ข้อมูล!AE56</f>
        <v>3.4814814814814814</v>
      </c>
      <c r="F33" s="69">
        <f>คีย์ข้อมูล!AE57</f>
        <v>0.84095051210017002</v>
      </c>
      <c r="G33" s="56" t="str">
        <f t="shared" si="2"/>
        <v>ปานกลาง</v>
      </c>
      <c r="H33" s="20"/>
    </row>
    <row r="34" spans="1:8" ht="20.25" thickBot="1">
      <c r="A34" s="244"/>
      <c r="B34" s="245" t="s">
        <v>68</v>
      </c>
      <c r="C34" s="246"/>
      <c r="D34" s="247"/>
      <c r="E34" s="248">
        <f>คีย์ข้อมูล!AF56</f>
        <v>3.6481481481481484</v>
      </c>
      <c r="F34" s="248">
        <f>คีย์ข้อมูล!AF57</f>
        <v>0.78449848169025627</v>
      </c>
      <c r="G34" s="249" t="str">
        <f t="shared" si="2"/>
        <v>มาก</v>
      </c>
      <c r="H34" s="20"/>
    </row>
    <row r="35" spans="1:8" ht="21" thickTop="1" thickBot="1">
      <c r="A35" s="288" t="s">
        <v>56</v>
      </c>
      <c r="B35" s="289"/>
      <c r="C35" s="289"/>
      <c r="D35" s="290"/>
      <c r="E35" s="242">
        <f>คีย์ข้อมูล!AF59</f>
        <v>3.5185185185185186</v>
      </c>
      <c r="F35" s="242">
        <f>คีย์ข้อมูล!AF58</f>
        <v>0.82384782385145161</v>
      </c>
      <c r="G35" s="243" t="str">
        <f t="shared" si="2"/>
        <v>มาก</v>
      </c>
      <c r="H35" s="20"/>
    </row>
    <row r="36" spans="1:8" ht="20.25" thickTop="1">
      <c r="A36" s="183"/>
      <c r="B36" s="183"/>
      <c r="C36" s="183"/>
      <c r="D36" s="183"/>
      <c r="E36" s="183"/>
      <c r="F36" s="183"/>
      <c r="G36" s="183"/>
      <c r="H36" s="20"/>
    </row>
    <row r="37" spans="1:8">
      <c r="A37" s="189"/>
      <c r="B37" s="189"/>
      <c r="C37" s="189"/>
      <c r="D37" s="189"/>
      <c r="E37" s="189"/>
      <c r="F37" s="189"/>
      <c r="G37" s="189"/>
      <c r="H37" s="20"/>
    </row>
    <row r="38" spans="1:8">
      <c r="A38" s="189"/>
      <c r="B38" s="189"/>
      <c r="C38" s="189"/>
      <c r="D38" s="189"/>
      <c r="E38" s="189"/>
      <c r="F38" s="189"/>
      <c r="G38" s="189"/>
      <c r="H38" s="20"/>
    </row>
    <row r="39" spans="1:8">
      <c r="A39" s="287" t="s">
        <v>164</v>
      </c>
      <c r="B39" s="287"/>
      <c r="C39" s="287"/>
      <c r="D39" s="287"/>
      <c r="E39" s="287"/>
      <c r="F39" s="287"/>
      <c r="G39" s="287"/>
      <c r="H39" s="20"/>
    </row>
    <row r="40" spans="1:8">
      <c r="A40" s="189"/>
      <c r="B40" s="189"/>
      <c r="C40" s="189"/>
      <c r="D40" s="189"/>
      <c r="E40" s="189"/>
      <c r="F40" s="189"/>
      <c r="G40" s="189"/>
      <c r="H40" s="20"/>
    </row>
    <row r="41" spans="1:8" s="47" customFormat="1" ht="21">
      <c r="A41" s="48"/>
      <c r="B41" s="47" t="s">
        <v>181</v>
      </c>
      <c r="E41" s="182"/>
      <c r="F41" s="182"/>
      <c r="G41" s="182"/>
      <c r="H41" s="209"/>
    </row>
    <row r="42" spans="1:8" s="47" customFormat="1" ht="21">
      <c r="A42" s="47" t="s">
        <v>185</v>
      </c>
      <c r="E42" s="182"/>
      <c r="F42" s="182"/>
      <c r="G42" s="182"/>
      <c r="H42" s="209"/>
    </row>
    <row r="43" spans="1:8" s="47" customFormat="1" ht="21">
      <c r="A43" s="47" t="s">
        <v>182</v>
      </c>
      <c r="E43" s="182"/>
      <c r="F43" s="182"/>
      <c r="G43" s="182"/>
      <c r="H43" s="209"/>
    </row>
    <row r="44" spans="1:8" s="47" customFormat="1" ht="21">
      <c r="A44" s="49" t="s">
        <v>186</v>
      </c>
      <c r="B44" s="49"/>
      <c r="C44" s="49"/>
      <c r="D44" s="49"/>
      <c r="E44" s="210"/>
      <c r="F44" s="210"/>
      <c r="G44" s="211"/>
      <c r="H44" s="209"/>
    </row>
    <row r="45" spans="1:8" s="47" customFormat="1" ht="21">
      <c r="A45" s="49" t="s">
        <v>178</v>
      </c>
      <c r="B45" s="49"/>
      <c r="C45" s="49"/>
      <c r="D45" s="49"/>
      <c r="E45" s="182"/>
      <c r="F45" s="182"/>
      <c r="G45" s="182"/>
    </row>
    <row r="46" spans="1:8">
      <c r="A46" s="18"/>
      <c r="B46" s="18"/>
      <c r="C46" s="18"/>
      <c r="D46" s="18"/>
    </row>
    <row r="47" spans="1:8">
      <c r="A47" s="18"/>
      <c r="B47" s="18"/>
      <c r="C47" s="18"/>
      <c r="D47" s="18"/>
    </row>
    <row r="48" spans="1:8">
      <c r="A48" s="18"/>
      <c r="B48" s="18"/>
      <c r="C48" s="18"/>
      <c r="D48" s="18"/>
    </row>
    <row r="49" spans="1:4">
      <c r="A49" s="18"/>
      <c r="B49" s="18"/>
      <c r="C49" s="18"/>
      <c r="D49" s="18"/>
    </row>
    <row r="50" spans="1:4">
      <c r="A50" s="18"/>
      <c r="B50" s="18"/>
      <c r="C50" s="18"/>
      <c r="D50" s="18"/>
    </row>
    <row r="51" spans="1:4">
      <c r="A51" s="18"/>
      <c r="B51" s="18"/>
      <c r="C51" s="18"/>
      <c r="D51" s="18"/>
    </row>
    <row r="52" spans="1:4">
      <c r="A52" s="18"/>
      <c r="B52" s="18"/>
      <c r="C52" s="18"/>
      <c r="D52" s="18"/>
    </row>
    <row r="53" spans="1:4">
      <c r="A53" s="18"/>
      <c r="B53" s="18"/>
      <c r="C53" s="18"/>
      <c r="D53" s="18"/>
    </row>
    <row r="54" spans="1:4">
      <c r="A54" s="18"/>
      <c r="B54" s="18"/>
      <c r="C54" s="18"/>
      <c r="D54" s="18"/>
    </row>
    <row r="55" spans="1:4">
      <c r="A55" s="18"/>
      <c r="B55" s="18"/>
      <c r="C55" s="18"/>
      <c r="D55" s="18"/>
    </row>
    <row r="56" spans="1:4">
      <c r="A56" s="18"/>
      <c r="B56" s="18"/>
      <c r="C56" s="18"/>
      <c r="D56" s="18"/>
    </row>
    <row r="57" spans="1:4">
      <c r="A57" s="18"/>
      <c r="B57" s="18"/>
      <c r="C57" s="18"/>
      <c r="D57" s="18"/>
    </row>
    <row r="58" spans="1:4">
      <c r="A58" s="18"/>
      <c r="B58" s="18"/>
      <c r="C58" s="18"/>
      <c r="D58" s="18"/>
    </row>
    <row r="59" spans="1:4">
      <c r="A59" s="18"/>
      <c r="B59" s="18"/>
      <c r="C59" s="18"/>
      <c r="D59" s="18"/>
    </row>
    <row r="60" spans="1:4">
      <c r="A60" s="18"/>
      <c r="B60" s="18"/>
      <c r="C60" s="18"/>
      <c r="D60" s="18"/>
    </row>
    <row r="61" spans="1:4">
      <c r="A61" s="18"/>
      <c r="B61" s="18"/>
      <c r="C61" s="18"/>
      <c r="D61" s="18"/>
    </row>
    <row r="62" spans="1:4">
      <c r="A62" s="18"/>
      <c r="B62" s="18"/>
      <c r="C62" s="18"/>
      <c r="D62" s="18"/>
    </row>
    <row r="63" spans="1:4">
      <c r="A63" s="18"/>
      <c r="B63" s="18"/>
      <c r="C63" s="18"/>
      <c r="D63" s="18"/>
    </row>
    <row r="64" spans="1:4">
      <c r="A64" s="18"/>
      <c r="B64" s="18"/>
      <c r="C64" s="18"/>
      <c r="D64" s="18"/>
    </row>
    <row r="65" spans="1:7">
      <c r="A65" s="18"/>
      <c r="B65" s="18"/>
      <c r="C65" s="18"/>
      <c r="D65" s="18"/>
    </row>
    <row r="66" spans="1:7">
      <c r="A66" s="18"/>
      <c r="B66" s="18"/>
      <c r="C66" s="18"/>
      <c r="D66" s="18"/>
    </row>
    <row r="67" spans="1:7">
      <c r="A67" s="18"/>
      <c r="B67" s="18"/>
      <c r="C67" s="18"/>
      <c r="D67" s="18"/>
    </row>
    <row r="68" spans="1:7">
      <c r="A68" s="18"/>
      <c r="B68" s="18"/>
      <c r="C68" s="18"/>
      <c r="D68" s="18"/>
    </row>
    <row r="69" spans="1:7">
      <c r="A69" s="18"/>
      <c r="B69" s="18"/>
      <c r="C69" s="18"/>
      <c r="D69" s="18"/>
    </row>
    <row r="70" spans="1:7">
      <c r="A70" s="18"/>
      <c r="B70" s="18"/>
      <c r="C70" s="18"/>
      <c r="D70" s="18"/>
    </row>
    <row r="71" spans="1:7">
      <c r="A71" s="18"/>
      <c r="B71" s="18"/>
      <c r="C71" s="18"/>
      <c r="D71" s="18"/>
    </row>
    <row r="72" spans="1:7">
      <c r="A72" s="18"/>
      <c r="B72" s="18"/>
      <c r="C72" s="18"/>
      <c r="D72" s="18"/>
    </row>
    <row r="73" spans="1:7">
      <c r="A73" s="18"/>
      <c r="B73" s="18"/>
      <c r="C73" s="18"/>
      <c r="D73" s="18"/>
    </row>
    <row r="74" spans="1:7">
      <c r="A74" s="18"/>
      <c r="B74" s="18"/>
      <c r="C74" s="18"/>
      <c r="D74" s="18"/>
    </row>
    <row r="75" spans="1:7">
      <c r="A75" s="18"/>
      <c r="B75" s="18"/>
      <c r="C75" s="18"/>
      <c r="D75" s="18"/>
    </row>
    <row r="76" spans="1:7">
      <c r="A76" s="18"/>
      <c r="B76" s="18"/>
      <c r="C76" s="18"/>
      <c r="D76" s="18"/>
    </row>
    <row r="77" spans="1:7">
      <c r="A77" s="287" t="s">
        <v>165</v>
      </c>
      <c r="B77" s="287"/>
      <c r="C77" s="287"/>
      <c r="D77" s="287"/>
      <c r="E77" s="287"/>
      <c r="F77" s="287"/>
      <c r="G77" s="287"/>
    </row>
    <row r="78" spans="1:7">
      <c r="A78" s="189"/>
      <c r="B78" s="189"/>
      <c r="C78" s="189"/>
      <c r="D78" s="189"/>
      <c r="E78" s="189"/>
      <c r="F78" s="189"/>
      <c r="G78" s="189"/>
    </row>
    <row r="79" spans="1:7">
      <c r="A79" s="291" t="s">
        <v>166</v>
      </c>
      <c r="B79" s="291"/>
      <c r="C79" s="291"/>
      <c r="D79" s="291"/>
      <c r="E79" s="291"/>
      <c r="F79" s="291"/>
      <c r="G79" s="291"/>
    </row>
    <row r="80" spans="1:7" ht="20.25" thickBot="1">
      <c r="A80" s="17"/>
    </row>
    <row r="81" spans="1:9" ht="20.25" thickTop="1">
      <c r="A81" s="292" t="s">
        <v>18</v>
      </c>
      <c r="B81" s="293"/>
      <c r="C81" s="293"/>
      <c r="D81" s="294"/>
      <c r="E81" s="298" t="s">
        <v>67</v>
      </c>
      <c r="F81" s="299"/>
      <c r="G81" s="300"/>
    </row>
    <row r="82" spans="1:9" ht="20.25" thickBot="1">
      <c r="A82" s="295"/>
      <c r="B82" s="296"/>
      <c r="C82" s="296"/>
      <c r="D82" s="297"/>
      <c r="E82" s="185"/>
      <c r="F82" s="185" t="s">
        <v>19</v>
      </c>
      <c r="G82" s="185" t="s">
        <v>20</v>
      </c>
    </row>
    <row r="83" spans="1:9" ht="20.25" thickTop="1">
      <c r="A83" s="21" t="s">
        <v>21</v>
      </c>
      <c r="B83" s="22"/>
      <c r="C83" s="22"/>
      <c r="D83" s="22"/>
      <c r="E83" s="40"/>
      <c r="F83" s="42"/>
      <c r="G83" s="41"/>
    </row>
    <row r="84" spans="1:9">
      <c r="A84" s="39" t="s">
        <v>22</v>
      </c>
      <c r="B84" s="18"/>
      <c r="C84" s="18"/>
      <c r="D84" s="18"/>
      <c r="E84" s="40">
        <f>คีย์ข้อมูล!M56</f>
        <v>4.5</v>
      </c>
      <c r="F84" s="40">
        <f>คีย์ข้อมูล!M57</f>
        <v>0.57462046539022871</v>
      </c>
      <c r="G84" s="41" t="str">
        <f>IF(E84&gt;4.5,"มากที่สุด",IF(E84&gt;3.5,"มาก",IF(E84&gt;2.5,"ปานกลาง",IF(E84&gt;1.5,"น้อย",IF(E84&lt;=1.5,"น้อยที่สุด")))))</f>
        <v>มาก</v>
      </c>
    </row>
    <row r="85" spans="1:9">
      <c r="A85" s="53" t="s">
        <v>71</v>
      </c>
      <c r="B85" s="54"/>
      <c r="C85" s="54"/>
      <c r="D85" s="54"/>
      <c r="E85" s="69">
        <f>คีย์ข้อมูล!N56</f>
        <v>4.2592592592592595</v>
      </c>
      <c r="F85" s="69">
        <f>คีย์ข้อมูล!N57</f>
        <v>0.75698471321732985</v>
      </c>
      <c r="G85" s="75" t="str">
        <f>IF(E85&gt;4.5,"มากที่สุด",IF(E85&gt;3.5,"มาก",IF(E85&gt;2.5,"ปานกลาง",IF(E85&gt;1.5,"น้อย",IF(E85&lt;=1.5,"น้อยที่สุด")))))</f>
        <v>มาก</v>
      </c>
    </row>
    <row r="86" spans="1:9">
      <c r="A86" s="57" t="s">
        <v>72</v>
      </c>
      <c r="B86" s="58"/>
      <c r="C86" s="58"/>
      <c r="D86" s="58"/>
      <c r="E86" s="59">
        <f>คีย์ข้อมูล!O56</f>
        <v>4.0370370370370372</v>
      </c>
      <c r="F86" s="59">
        <f>คีย์ข้อมูล!O57</f>
        <v>0.75142538672174508</v>
      </c>
      <c r="G86" s="74" t="str">
        <f t="shared" ref="G86:G101" si="3">IF(E86&gt;4.5,"มากที่สุด",IF(E86&gt;3.5,"มาก",IF(E86&gt;2.5,"ปานกลาง",IF(E86&gt;1.5,"น้อย",IF(E86&lt;=1.5,"น้อยที่สุด")))))</f>
        <v>มาก</v>
      </c>
    </row>
    <row r="87" spans="1:9">
      <c r="A87" s="25"/>
      <c r="B87" s="26"/>
      <c r="C87" s="27" t="s">
        <v>23</v>
      </c>
      <c r="D87" s="27"/>
      <c r="E87" s="28">
        <f>คีย์ข้อมูล!O59</f>
        <v>4.2654320987654319</v>
      </c>
      <c r="F87" s="28">
        <f>คีย์ข้อมูล!O58</f>
        <v>0.72053473825026726</v>
      </c>
      <c r="G87" s="29" t="str">
        <f>IF(E87&gt;4.5,"มากที่สุด",IF(E87&gt;3.5,"มาก",IF(E87&gt;2.5,"ปานกลาง",IF(E87&gt;1.5,"น้อย",IF(E87&lt;=1.5,"น้อยที่สุด")))))</f>
        <v>มาก</v>
      </c>
      <c r="I87" s="30"/>
    </row>
    <row r="88" spans="1:9">
      <c r="A88" s="31" t="s">
        <v>24</v>
      </c>
      <c r="B88" s="32"/>
      <c r="C88" s="32"/>
      <c r="D88" s="32"/>
      <c r="E88" s="33"/>
      <c r="F88" s="33"/>
      <c r="G88" s="33"/>
    </row>
    <row r="89" spans="1:9">
      <c r="A89" s="39" t="s">
        <v>25</v>
      </c>
      <c r="B89" s="18"/>
      <c r="C89" s="18"/>
      <c r="D89" s="18"/>
      <c r="E89" s="40">
        <f>คีย์ข้อมูล!P56</f>
        <v>4.6111111111111107</v>
      </c>
      <c r="F89" s="40">
        <f>คีย์ข้อมูล!P57</f>
        <v>0.49207556815988412</v>
      </c>
      <c r="G89" s="42" t="str">
        <f t="shared" si="3"/>
        <v>มากที่สุด</v>
      </c>
    </row>
    <row r="90" spans="1:9">
      <c r="A90" s="70" t="s">
        <v>26</v>
      </c>
      <c r="B90" s="71"/>
      <c r="C90" s="71"/>
      <c r="D90" s="71"/>
      <c r="E90" s="72">
        <f>คีย์ข้อมูล!Q56</f>
        <v>4.5370370370370372</v>
      </c>
      <c r="F90" s="72">
        <f>คีย์ข้อมูล!Q57</f>
        <v>0.53949532541954859</v>
      </c>
      <c r="G90" s="73" t="str">
        <f>IF(E90&gt;4.5,"มากที่สุด",IF(E90&gt;3.5,"มาก",IF(E90&gt;2.5,"ปานกลาง",IF(E90&gt;1.5,"น้อย",IF(E90&lt;=1.5,"น้อยที่สุด")))))</f>
        <v>มากที่สุด</v>
      </c>
    </row>
    <row r="91" spans="1:9">
      <c r="A91" s="280" t="s">
        <v>60</v>
      </c>
      <c r="B91" s="281"/>
      <c r="C91" s="281"/>
      <c r="D91" s="282"/>
      <c r="E91" s="37">
        <f>คีย์ข้อมูล!Q59</f>
        <v>4.5740740740740744</v>
      </c>
      <c r="F91" s="37">
        <f>คีย์ข้อมูล!Q58</f>
        <v>0.51525701242610433</v>
      </c>
      <c r="G91" s="38" t="str">
        <f t="shared" si="3"/>
        <v>มากที่สุด</v>
      </c>
    </row>
    <row r="92" spans="1:9">
      <c r="A92" s="39" t="s">
        <v>27</v>
      </c>
      <c r="B92" s="18"/>
      <c r="C92" s="18"/>
      <c r="D92" s="18"/>
      <c r="E92" s="40"/>
      <c r="F92" s="40"/>
      <c r="G92" s="41"/>
    </row>
    <row r="93" spans="1:9">
      <c r="A93" s="39" t="s">
        <v>28</v>
      </c>
      <c r="B93" s="18"/>
      <c r="C93" s="18"/>
      <c r="D93" s="18"/>
      <c r="E93" s="40">
        <f>คีย์ข้อมูล!R56</f>
        <v>4.6296296296296298</v>
      </c>
      <c r="F93" s="40">
        <f>คีย์ข้อมูล!R57</f>
        <v>0.52472081692009753</v>
      </c>
      <c r="G93" s="42" t="str">
        <f t="shared" si="3"/>
        <v>มากที่สุด</v>
      </c>
    </row>
    <row r="94" spans="1:9">
      <c r="A94" s="63" t="s">
        <v>29</v>
      </c>
      <c r="B94" s="64"/>
      <c r="C94" s="64"/>
      <c r="D94" s="64"/>
      <c r="E94" s="65">
        <f>คีย์ข้อมูล!S56</f>
        <v>4.2037037037037033</v>
      </c>
      <c r="F94" s="65">
        <f>คีย์ข้อมูล!S57</f>
        <v>0.83280905940076422</v>
      </c>
      <c r="G94" s="66" t="str">
        <f t="shared" si="3"/>
        <v>มาก</v>
      </c>
    </row>
    <row r="95" spans="1:9">
      <c r="A95" s="53" t="s">
        <v>30</v>
      </c>
      <c r="B95" s="54"/>
      <c r="C95" s="54"/>
      <c r="D95" s="54"/>
      <c r="E95" s="69">
        <f>คีย์ข้อมูล!T56</f>
        <v>4.3518518518518521</v>
      </c>
      <c r="F95" s="69">
        <f>คีย์ข้อมูล!T57</f>
        <v>0.73091845575191872</v>
      </c>
      <c r="G95" s="56" t="str">
        <f t="shared" si="3"/>
        <v>มาก</v>
      </c>
    </row>
    <row r="96" spans="1:9">
      <c r="A96" s="61" t="s">
        <v>31</v>
      </c>
      <c r="B96" s="67"/>
      <c r="C96" s="67"/>
      <c r="D96" s="67"/>
      <c r="E96" s="68">
        <f>คีย์ข้อมูล!U56</f>
        <v>4.3888888888888893</v>
      </c>
      <c r="F96" s="68">
        <f>คีย์ข้อมูล!U57</f>
        <v>0.68450964866793185</v>
      </c>
      <c r="G96" s="62" t="str">
        <f t="shared" si="3"/>
        <v>มาก</v>
      </c>
    </row>
    <row r="97" spans="1:7">
      <c r="A97" s="57" t="s">
        <v>32</v>
      </c>
      <c r="B97" s="58"/>
      <c r="C97" s="58"/>
      <c r="D97" s="58"/>
      <c r="E97" s="59">
        <f>คีย์ข้อมูล!V56</f>
        <v>4.5555555555555554</v>
      </c>
      <c r="F97" s="59">
        <f>คีย์ข้อมูล!V57</f>
        <v>0.50156986257551772</v>
      </c>
      <c r="G97" s="60" t="str">
        <f t="shared" si="3"/>
        <v>มากที่สุด</v>
      </c>
    </row>
    <row r="98" spans="1:7">
      <c r="A98" s="34"/>
      <c r="B98" s="35"/>
      <c r="C98" s="36" t="s">
        <v>33</v>
      </c>
      <c r="D98" s="36"/>
      <c r="E98" s="37">
        <f>คีย์ข้อมูล!V59</f>
        <v>4.4259259259259256</v>
      </c>
      <c r="F98" s="37">
        <f>คีย์ข้อมูล!V58</f>
        <v>0.67899586510317234</v>
      </c>
      <c r="G98" s="43" t="str">
        <f t="shared" si="3"/>
        <v>มาก</v>
      </c>
    </row>
    <row r="99" spans="1:7">
      <c r="A99" s="31" t="s">
        <v>53</v>
      </c>
      <c r="B99" s="85"/>
      <c r="C99" s="86"/>
      <c r="D99" s="86"/>
      <c r="E99" s="87"/>
      <c r="F99" s="87"/>
      <c r="G99" s="88"/>
    </row>
    <row r="100" spans="1:7">
      <c r="A100" s="61" t="s">
        <v>73</v>
      </c>
      <c r="B100" s="82"/>
      <c r="C100" s="83"/>
      <c r="D100" s="83"/>
      <c r="E100" s="68">
        <f>คีย์ข้อมูล!AG56</f>
        <v>4.2777777777777777</v>
      </c>
      <c r="F100" s="68">
        <f>คีย์ข้อมูล!AG57</f>
        <v>0.59610897657197404</v>
      </c>
      <c r="G100" s="62" t="str">
        <f t="shared" si="3"/>
        <v>มาก</v>
      </c>
    </row>
    <row r="101" spans="1:7">
      <c r="A101" s="283" t="s">
        <v>74</v>
      </c>
      <c r="B101" s="284"/>
      <c r="C101" s="284"/>
      <c r="D101" s="285"/>
      <c r="E101" s="65">
        <f>คีย์ข้อมูล!AH56</f>
        <v>4.0185185185185182</v>
      </c>
      <c r="F101" s="65">
        <f>คีย์ข้อมูล!AH57</f>
        <v>0.62918757861591401</v>
      </c>
      <c r="G101" s="66" t="str">
        <f t="shared" si="3"/>
        <v>มาก</v>
      </c>
    </row>
    <row r="102" spans="1:7">
      <c r="A102" s="84" t="s">
        <v>58</v>
      </c>
      <c r="B102" s="96"/>
      <c r="C102" s="96"/>
      <c r="D102" s="96"/>
      <c r="E102" s="97"/>
      <c r="F102" s="97"/>
      <c r="G102" s="38"/>
    </row>
    <row r="103" spans="1:7">
      <c r="A103" s="280" t="s">
        <v>59</v>
      </c>
      <c r="B103" s="281"/>
      <c r="C103" s="281"/>
      <c r="D103" s="282"/>
      <c r="E103" s="37">
        <f>คีย์ข้อมูล!AH59</f>
        <v>4.1481481481481479</v>
      </c>
      <c r="F103" s="37">
        <f>คีย์ข้อมูล!AH58</f>
        <v>0.62374831394995889</v>
      </c>
      <c r="G103" s="43" t="str">
        <f t="shared" ref="G103" si="4">IF(E103&gt;4.5,"มากที่สุด",IF(E103&gt;3.5,"มาก",IF(E103&gt;2.5,"ปานกลาง",IF(E103&gt;1.5,"น้อย",IF(E103&lt;=1.5,"น้อยที่สุด")))))</f>
        <v>มาก</v>
      </c>
    </row>
    <row r="104" spans="1:7">
      <c r="A104" s="31" t="s">
        <v>34</v>
      </c>
      <c r="B104" s="85"/>
      <c r="C104" s="85"/>
      <c r="D104" s="85"/>
      <c r="E104" s="94"/>
      <c r="F104" s="94"/>
      <c r="G104" s="33"/>
    </row>
    <row r="105" spans="1:7">
      <c r="A105" s="61" t="s">
        <v>35</v>
      </c>
      <c r="B105" s="67"/>
      <c r="C105" s="67"/>
      <c r="D105" s="67"/>
      <c r="E105" s="95">
        <f>คีย์ข้อมูล!AI56</f>
        <v>3.925925925925926</v>
      </c>
      <c r="F105" s="95">
        <f>คีย์ข้อมูล!AI57</f>
        <v>0.60972780353982847</v>
      </c>
      <c r="G105" s="62" t="str">
        <f t="shared" ref="G105:G109" si="5">IF(E105&gt;4.5,"มากที่สุด",IF(E105&gt;3.5,"มาก",IF(E105&gt;2.5,"ปานกลาง",IF(E105&gt;1.5,"น้อย",IF(E105&lt;=1.5,"น้อยที่สุด")))))</f>
        <v>มาก</v>
      </c>
    </row>
    <row r="106" spans="1:7">
      <c r="A106" s="53" t="s">
        <v>105</v>
      </c>
      <c r="B106" s="54"/>
      <c r="C106" s="54"/>
      <c r="D106" s="54"/>
      <c r="E106" s="55">
        <f>คีย์ข้อมูล!AJ56</f>
        <v>4</v>
      </c>
      <c r="F106" s="55">
        <f>คีย์ข้อมูล!AJ57</f>
        <v>0.61429511683395122</v>
      </c>
      <c r="G106" s="56" t="str">
        <f t="shared" si="5"/>
        <v>มาก</v>
      </c>
    </row>
    <row r="107" spans="1:7">
      <c r="A107" s="23" t="s">
        <v>36</v>
      </c>
      <c r="B107" s="24"/>
      <c r="C107" s="24"/>
      <c r="D107" s="24"/>
      <c r="E107" s="44">
        <f>คีย์ข้อมูล!AK56</f>
        <v>4.1111111111111107</v>
      </c>
      <c r="F107" s="44">
        <f>คีย์ข้อมูล!AK57</f>
        <v>0.63444126857451588</v>
      </c>
      <c r="G107" s="42" t="str">
        <f t="shared" si="5"/>
        <v>มาก</v>
      </c>
    </row>
    <row r="108" spans="1:7">
      <c r="A108" s="34"/>
      <c r="B108" s="35"/>
      <c r="C108" s="36" t="s">
        <v>37</v>
      </c>
      <c r="D108" s="36"/>
      <c r="E108" s="37">
        <f>AVERAGE(E105:E107)</f>
        <v>4.0123456790123457</v>
      </c>
      <c r="F108" s="37">
        <f>[2]data!AD35</f>
        <v>0.62170479645293497</v>
      </c>
      <c r="G108" s="43" t="str">
        <f t="shared" si="5"/>
        <v>มาก</v>
      </c>
    </row>
    <row r="109" spans="1:7" ht="20.25" thickBot="1">
      <c r="A109" s="263" t="s">
        <v>38</v>
      </c>
      <c r="B109" s="264"/>
      <c r="C109" s="264"/>
      <c r="D109" s="265"/>
      <c r="E109" s="50">
        <f>คีย์ข้อมูล!AL57</f>
        <v>3.8720836685438456</v>
      </c>
      <c r="F109" s="50">
        <f>คีย์ข้อมูล!AL56</f>
        <v>1.0018747737302773</v>
      </c>
      <c r="G109" s="51" t="str">
        <f t="shared" si="5"/>
        <v>มาก</v>
      </c>
    </row>
    <row r="110" spans="1:7" ht="20.25" thickTop="1">
      <c r="A110" s="45"/>
      <c r="B110" s="45"/>
      <c r="C110" s="45"/>
      <c r="D110" s="45"/>
      <c r="E110" s="92"/>
      <c r="F110" s="92"/>
      <c r="G110" s="93"/>
    </row>
    <row r="111" spans="1:7">
      <c r="A111" s="45"/>
      <c r="B111" s="45"/>
      <c r="C111" s="45"/>
      <c r="D111" s="45"/>
      <c r="E111" s="92"/>
      <c r="F111" s="92"/>
      <c r="G111" s="93"/>
    </row>
    <row r="112" spans="1:7">
      <c r="A112" s="45"/>
      <c r="B112" s="45"/>
      <c r="C112" s="45"/>
      <c r="D112" s="45"/>
      <c r="E112" s="92"/>
      <c r="F112" s="92"/>
      <c r="G112" s="93"/>
    </row>
    <row r="113" spans="1:7">
      <c r="A113" s="45"/>
      <c r="B113" s="45"/>
      <c r="C113" s="45"/>
      <c r="D113" s="45"/>
      <c r="E113" s="92"/>
      <c r="F113" s="92"/>
      <c r="G113" s="93"/>
    </row>
    <row r="114" spans="1:7">
      <c r="A114" s="45"/>
      <c r="B114" s="45"/>
      <c r="C114" s="45"/>
      <c r="D114" s="45"/>
      <c r="E114" s="92"/>
      <c r="F114" s="92"/>
      <c r="G114" s="93"/>
    </row>
    <row r="115" spans="1:7">
      <c r="A115" s="287" t="s">
        <v>168</v>
      </c>
      <c r="B115" s="287"/>
      <c r="C115" s="287"/>
      <c r="D115" s="287"/>
      <c r="E115" s="287"/>
      <c r="F115" s="287"/>
      <c r="G115" s="287"/>
    </row>
    <row r="116" spans="1:7">
      <c r="A116" s="45"/>
      <c r="B116" s="45"/>
      <c r="C116" s="45"/>
      <c r="D116" s="45"/>
      <c r="E116" s="92"/>
      <c r="F116" s="92"/>
      <c r="G116" s="93"/>
    </row>
    <row r="117" spans="1:7" s="47" customFormat="1" ht="21">
      <c r="A117" s="223"/>
      <c r="B117" s="286" t="s">
        <v>167</v>
      </c>
      <c r="C117" s="286"/>
      <c r="D117" s="286"/>
      <c r="E117" s="286"/>
      <c r="F117" s="286"/>
      <c r="G117" s="286"/>
    </row>
    <row r="118" spans="1:7" s="47" customFormat="1" ht="21">
      <c r="A118" s="286" t="s">
        <v>106</v>
      </c>
      <c r="B118" s="286"/>
      <c r="C118" s="286"/>
      <c r="D118" s="286"/>
      <c r="E118" s="286"/>
      <c r="F118" s="286"/>
      <c r="G118" s="286"/>
    </row>
    <row r="119" spans="1:7" s="128" customFormat="1" ht="21">
      <c r="A119" s="224"/>
      <c r="B119" s="277" t="s">
        <v>205</v>
      </c>
      <c r="C119" s="277"/>
      <c r="D119" s="277"/>
      <c r="E119" s="277"/>
      <c r="F119" s="277"/>
      <c r="G119" s="277"/>
    </row>
    <row r="120" spans="1:7" s="128" customFormat="1" ht="21">
      <c r="A120" s="277" t="s">
        <v>204</v>
      </c>
      <c r="B120" s="278"/>
      <c r="C120" s="278"/>
      <c r="D120" s="278"/>
      <c r="E120" s="278"/>
      <c r="F120" s="278"/>
      <c r="G120" s="278"/>
    </row>
    <row r="121" spans="1:7" s="128" customFormat="1" ht="21">
      <c r="A121" s="277" t="s">
        <v>107</v>
      </c>
      <c r="B121" s="278"/>
      <c r="C121" s="278"/>
      <c r="D121" s="278"/>
      <c r="E121" s="278"/>
      <c r="F121" s="278"/>
      <c r="G121" s="278"/>
    </row>
    <row r="122" spans="1:7" s="128" customFormat="1" ht="21">
      <c r="A122" s="279" t="s">
        <v>108</v>
      </c>
      <c r="B122" s="279"/>
      <c r="C122" s="279"/>
      <c r="D122" s="279"/>
      <c r="E122" s="279"/>
      <c r="F122" s="279"/>
      <c r="G122" s="279"/>
    </row>
    <row r="123" spans="1:7">
      <c r="A123" s="183"/>
      <c r="B123" s="183"/>
      <c r="C123" s="183"/>
      <c r="D123" s="183"/>
      <c r="E123" s="183"/>
      <c r="F123" s="183"/>
      <c r="G123" s="183"/>
    </row>
    <row r="124" spans="1:7">
      <c r="E124" s="15"/>
      <c r="F124" s="15"/>
      <c r="G124" s="15"/>
    </row>
    <row r="125" spans="1:7">
      <c r="E125" s="15"/>
      <c r="F125" s="15"/>
      <c r="G125" s="15"/>
    </row>
    <row r="126" spans="1:7">
      <c r="E126" s="15"/>
      <c r="F126" s="15"/>
      <c r="G126" s="15"/>
    </row>
    <row r="127" spans="1:7">
      <c r="E127" s="15"/>
      <c r="F127" s="15"/>
      <c r="G127" s="15"/>
    </row>
    <row r="128" spans="1:7">
      <c r="E128" s="15"/>
      <c r="F128" s="15"/>
      <c r="G128" s="15"/>
    </row>
    <row r="129" spans="5:7">
      <c r="E129" s="15"/>
      <c r="F129" s="15"/>
      <c r="G129" s="15"/>
    </row>
    <row r="130" spans="5:7">
      <c r="E130" s="15"/>
      <c r="F130" s="15"/>
      <c r="G130" s="15"/>
    </row>
    <row r="131" spans="5:7">
      <c r="E131" s="15"/>
      <c r="F131" s="15"/>
      <c r="G131" s="15"/>
    </row>
    <row r="132" spans="5:7">
      <c r="E132" s="15"/>
      <c r="F132" s="15"/>
      <c r="G132" s="15"/>
    </row>
    <row r="133" spans="5:7">
      <c r="E133" s="15"/>
      <c r="F133" s="15"/>
      <c r="G133" s="15"/>
    </row>
    <row r="134" spans="5:7">
      <c r="E134" s="15"/>
      <c r="F134" s="15"/>
      <c r="G134" s="15"/>
    </row>
    <row r="135" spans="5:7">
      <c r="E135" s="15"/>
      <c r="F135" s="15"/>
      <c r="G135" s="15"/>
    </row>
    <row r="136" spans="5:7">
      <c r="E136" s="15"/>
      <c r="F136" s="15"/>
      <c r="G136" s="15"/>
    </row>
    <row r="137" spans="5:7">
      <c r="E137" s="15"/>
      <c r="F137" s="15"/>
      <c r="G137" s="15"/>
    </row>
    <row r="138" spans="5:7">
      <c r="E138" s="15"/>
      <c r="F138" s="15"/>
      <c r="G138" s="15"/>
    </row>
    <row r="139" spans="5:7" s="20" customFormat="1"/>
    <row r="140" spans="5:7" s="20" customFormat="1"/>
    <row r="141" spans="5:7" s="20" customFormat="1"/>
    <row r="142" spans="5:7" s="20" customFormat="1"/>
    <row r="143" spans="5:7" s="20" customFormat="1"/>
    <row r="144" spans="5:7" s="20" customFormat="1"/>
    <row r="145" spans="1:7" s="20" customFormat="1">
      <c r="A145" s="46"/>
      <c r="B145" s="46"/>
    </row>
    <row r="146" spans="1:7">
      <c r="A146" s="18"/>
      <c r="B146" s="18"/>
      <c r="C146" s="18"/>
      <c r="D146" s="18"/>
      <c r="E146" s="19"/>
      <c r="F146" s="19"/>
      <c r="G146" s="19"/>
    </row>
    <row r="147" spans="1:7">
      <c r="A147" s="18"/>
      <c r="B147" s="18"/>
      <c r="C147" s="18"/>
      <c r="D147" s="18"/>
      <c r="E147" s="19"/>
      <c r="F147" s="19"/>
      <c r="G147" s="19"/>
    </row>
    <row r="148" spans="1:7">
      <c r="A148" s="18"/>
      <c r="B148" s="18"/>
      <c r="C148" s="18"/>
      <c r="D148" s="18"/>
      <c r="E148" s="19"/>
      <c r="F148" s="19"/>
      <c r="G148" s="19"/>
    </row>
    <row r="149" spans="1:7">
      <c r="A149" s="18"/>
      <c r="B149" s="18"/>
      <c r="C149" s="18"/>
      <c r="D149" s="18"/>
      <c r="E149" s="19"/>
      <c r="F149" s="19"/>
      <c r="G149" s="19"/>
    </row>
    <row r="150" spans="1:7">
      <c r="A150" s="18"/>
      <c r="B150" s="18"/>
      <c r="C150" s="18"/>
      <c r="D150" s="18"/>
      <c r="E150" s="19"/>
      <c r="F150" s="19"/>
      <c r="G150" s="19"/>
    </row>
    <row r="151" spans="1:7">
      <c r="A151" s="18"/>
      <c r="B151" s="18"/>
      <c r="C151" s="18"/>
      <c r="D151" s="18"/>
      <c r="E151" s="19"/>
      <c r="F151" s="19"/>
      <c r="G151" s="19"/>
    </row>
    <row r="152" spans="1:7">
      <c r="A152" s="18"/>
      <c r="B152" s="18"/>
      <c r="C152" s="18"/>
      <c r="D152" s="18"/>
      <c r="E152" s="19"/>
      <c r="F152" s="19"/>
      <c r="G152" s="19"/>
    </row>
    <row r="153" spans="1:7">
      <c r="A153" s="18"/>
      <c r="B153" s="18"/>
      <c r="C153" s="18"/>
      <c r="D153" s="18"/>
      <c r="E153" s="19"/>
      <c r="F153" s="19"/>
      <c r="G153" s="19"/>
    </row>
    <row r="154" spans="1:7">
      <c r="A154" s="18"/>
      <c r="B154" s="18"/>
      <c r="C154" s="18"/>
      <c r="D154" s="18"/>
      <c r="E154" s="19"/>
      <c r="F154" s="19"/>
      <c r="G154" s="19"/>
    </row>
    <row r="155" spans="1:7">
      <c r="A155" s="18"/>
      <c r="B155" s="18"/>
      <c r="C155" s="18"/>
      <c r="D155" s="18"/>
      <c r="E155" s="19"/>
      <c r="F155" s="19"/>
      <c r="G155" s="19"/>
    </row>
    <row r="156" spans="1:7">
      <c r="A156" s="18"/>
      <c r="B156" s="18"/>
      <c r="C156" s="18"/>
      <c r="D156" s="18"/>
      <c r="E156" s="19"/>
      <c r="F156" s="19"/>
      <c r="G156" s="19"/>
    </row>
    <row r="157" spans="1:7">
      <c r="A157" s="18"/>
      <c r="B157" s="18"/>
      <c r="C157" s="18"/>
      <c r="D157" s="18"/>
      <c r="E157" s="19"/>
      <c r="F157" s="19"/>
      <c r="G157" s="19"/>
    </row>
  </sheetData>
  <mergeCells count="32">
    <mergeCell ref="B12:D12"/>
    <mergeCell ref="B5:D5"/>
    <mergeCell ref="B6:D6"/>
    <mergeCell ref="A1:G1"/>
    <mergeCell ref="A39:G39"/>
    <mergeCell ref="B7:D7"/>
    <mergeCell ref="B8:D8"/>
    <mergeCell ref="B9:D9"/>
    <mergeCell ref="B10:D10"/>
    <mergeCell ref="B11:D11"/>
    <mergeCell ref="B13:D13"/>
    <mergeCell ref="B14:D14"/>
    <mergeCell ref="A20:G20"/>
    <mergeCell ref="A22:D23"/>
    <mergeCell ref="E22:G22"/>
    <mergeCell ref="A29:D29"/>
    <mergeCell ref="A35:D35"/>
    <mergeCell ref="A77:G77"/>
    <mergeCell ref="A79:G79"/>
    <mergeCell ref="A81:D82"/>
    <mergeCell ref="E81:G81"/>
    <mergeCell ref="B119:G119"/>
    <mergeCell ref="A120:G120"/>
    <mergeCell ref="A121:G121"/>
    <mergeCell ref="A122:G122"/>
    <mergeCell ref="A91:D91"/>
    <mergeCell ref="A101:D101"/>
    <mergeCell ref="A103:D103"/>
    <mergeCell ref="A109:D109"/>
    <mergeCell ref="B117:G117"/>
    <mergeCell ref="A118:G118"/>
    <mergeCell ref="A115:G115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4</xdr:col>
                <xdr:colOff>190500</xdr:colOff>
                <xdr:row>81</xdr:row>
                <xdr:rowOff>47625</xdr:rowOff>
              </from>
              <to>
                <xdr:col>4</xdr:col>
                <xdr:colOff>323850</xdr:colOff>
                <xdr:row>81</xdr:row>
                <xdr:rowOff>228600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1" r:id="rId6">
          <objectPr defaultSize="0" r:id="rId5">
            <anchor moveWithCells="1" sizeWithCells="1">
              <from>
                <xdr:col>4</xdr:col>
                <xdr:colOff>190500</xdr:colOff>
                <xdr:row>81</xdr:row>
                <xdr:rowOff>47625</xdr:rowOff>
              </from>
              <to>
                <xdr:col>4</xdr:col>
                <xdr:colOff>323850</xdr:colOff>
                <xdr:row>81</xdr:row>
                <xdr:rowOff>228600</xdr:rowOff>
              </to>
            </anchor>
          </objectPr>
        </oleObject>
      </mc:Choice>
      <mc:Fallback>
        <oleObject progId="Equation.3" shapeId="7171" r:id="rId6"/>
      </mc:Fallback>
    </mc:AlternateContent>
    <mc:AlternateContent xmlns:mc="http://schemas.openxmlformats.org/markup-compatibility/2006">
      <mc:Choice Requires="x14">
        <oleObject progId="Equation.3" shapeId="7172" r:id="rId7">
          <objectPr defaultSize="0" r:id="rId5">
            <anchor moveWithCells="1" sizeWithCells="1">
              <from>
                <xdr:col>4</xdr:col>
                <xdr:colOff>190500</xdr:colOff>
                <xdr:row>22</xdr:row>
                <xdr:rowOff>38100</xdr:rowOff>
              </from>
              <to>
                <xdr:col>4</xdr:col>
                <xdr:colOff>323850</xdr:colOff>
                <xdr:row>22</xdr:row>
                <xdr:rowOff>219075</xdr:rowOff>
              </to>
            </anchor>
          </objectPr>
        </oleObject>
      </mc:Choice>
      <mc:Fallback>
        <oleObject progId="Equation.3" shapeId="7172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zoomScale="110" zoomScaleNormal="110" workbookViewId="0">
      <selection activeCell="C17" sqref="C17"/>
    </sheetView>
  </sheetViews>
  <sheetFormatPr defaultRowHeight="21"/>
  <cols>
    <col min="1" max="1" width="5.85546875" style="47" customWidth="1"/>
    <col min="2" max="2" width="5.5703125" style="47" customWidth="1"/>
    <col min="3" max="3" width="65.42578125" style="47" customWidth="1"/>
    <col min="4" max="4" width="7.42578125" style="47" customWidth="1"/>
    <col min="5" max="256" width="9" style="47"/>
    <col min="257" max="257" width="5.85546875" style="47" customWidth="1"/>
    <col min="258" max="258" width="5.5703125" style="47" customWidth="1"/>
    <col min="259" max="259" width="69.28515625" style="47" customWidth="1"/>
    <col min="260" max="260" width="7.42578125" style="47" customWidth="1"/>
    <col min="261" max="512" width="9" style="47"/>
    <col min="513" max="513" width="5.85546875" style="47" customWidth="1"/>
    <col min="514" max="514" width="5.5703125" style="47" customWidth="1"/>
    <col min="515" max="515" width="69.28515625" style="47" customWidth="1"/>
    <col min="516" max="516" width="7.42578125" style="47" customWidth="1"/>
    <col min="517" max="768" width="9" style="47"/>
    <col min="769" max="769" width="5.85546875" style="47" customWidth="1"/>
    <col min="770" max="770" width="5.5703125" style="47" customWidth="1"/>
    <col min="771" max="771" width="69.28515625" style="47" customWidth="1"/>
    <col min="772" max="772" width="7.42578125" style="47" customWidth="1"/>
    <col min="773" max="1024" width="9" style="47"/>
    <col min="1025" max="1025" width="5.85546875" style="47" customWidth="1"/>
    <col min="1026" max="1026" width="5.5703125" style="47" customWidth="1"/>
    <col min="1027" max="1027" width="69.28515625" style="47" customWidth="1"/>
    <col min="1028" max="1028" width="7.42578125" style="47" customWidth="1"/>
    <col min="1029" max="1280" width="9" style="47"/>
    <col min="1281" max="1281" width="5.85546875" style="47" customWidth="1"/>
    <col min="1282" max="1282" width="5.5703125" style="47" customWidth="1"/>
    <col min="1283" max="1283" width="69.28515625" style="47" customWidth="1"/>
    <col min="1284" max="1284" width="7.42578125" style="47" customWidth="1"/>
    <col min="1285" max="1536" width="9" style="47"/>
    <col min="1537" max="1537" width="5.85546875" style="47" customWidth="1"/>
    <col min="1538" max="1538" width="5.5703125" style="47" customWidth="1"/>
    <col min="1539" max="1539" width="69.28515625" style="47" customWidth="1"/>
    <col min="1540" max="1540" width="7.42578125" style="47" customWidth="1"/>
    <col min="1541" max="1792" width="9" style="47"/>
    <col min="1793" max="1793" width="5.85546875" style="47" customWidth="1"/>
    <col min="1794" max="1794" width="5.5703125" style="47" customWidth="1"/>
    <col min="1795" max="1795" width="69.28515625" style="47" customWidth="1"/>
    <col min="1796" max="1796" width="7.42578125" style="47" customWidth="1"/>
    <col min="1797" max="2048" width="9" style="47"/>
    <col min="2049" max="2049" width="5.85546875" style="47" customWidth="1"/>
    <col min="2050" max="2050" width="5.5703125" style="47" customWidth="1"/>
    <col min="2051" max="2051" width="69.28515625" style="47" customWidth="1"/>
    <col min="2052" max="2052" width="7.42578125" style="47" customWidth="1"/>
    <col min="2053" max="2304" width="9" style="47"/>
    <col min="2305" max="2305" width="5.85546875" style="47" customWidth="1"/>
    <col min="2306" max="2306" width="5.5703125" style="47" customWidth="1"/>
    <col min="2307" max="2307" width="69.28515625" style="47" customWidth="1"/>
    <col min="2308" max="2308" width="7.42578125" style="47" customWidth="1"/>
    <col min="2309" max="2560" width="9" style="47"/>
    <col min="2561" max="2561" width="5.85546875" style="47" customWidth="1"/>
    <col min="2562" max="2562" width="5.5703125" style="47" customWidth="1"/>
    <col min="2563" max="2563" width="69.28515625" style="47" customWidth="1"/>
    <col min="2564" max="2564" width="7.42578125" style="47" customWidth="1"/>
    <col min="2565" max="2816" width="9" style="47"/>
    <col min="2817" max="2817" width="5.85546875" style="47" customWidth="1"/>
    <col min="2818" max="2818" width="5.5703125" style="47" customWidth="1"/>
    <col min="2819" max="2819" width="69.28515625" style="47" customWidth="1"/>
    <col min="2820" max="2820" width="7.42578125" style="47" customWidth="1"/>
    <col min="2821" max="3072" width="9" style="47"/>
    <col min="3073" max="3073" width="5.85546875" style="47" customWidth="1"/>
    <col min="3074" max="3074" width="5.5703125" style="47" customWidth="1"/>
    <col min="3075" max="3075" width="69.28515625" style="47" customWidth="1"/>
    <col min="3076" max="3076" width="7.42578125" style="47" customWidth="1"/>
    <col min="3077" max="3328" width="9" style="47"/>
    <col min="3329" max="3329" width="5.85546875" style="47" customWidth="1"/>
    <col min="3330" max="3330" width="5.5703125" style="47" customWidth="1"/>
    <col min="3331" max="3331" width="69.28515625" style="47" customWidth="1"/>
    <col min="3332" max="3332" width="7.42578125" style="47" customWidth="1"/>
    <col min="3333" max="3584" width="9" style="47"/>
    <col min="3585" max="3585" width="5.85546875" style="47" customWidth="1"/>
    <col min="3586" max="3586" width="5.5703125" style="47" customWidth="1"/>
    <col min="3587" max="3587" width="69.28515625" style="47" customWidth="1"/>
    <col min="3588" max="3588" width="7.42578125" style="47" customWidth="1"/>
    <col min="3589" max="3840" width="9" style="47"/>
    <col min="3841" max="3841" width="5.85546875" style="47" customWidth="1"/>
    <col min="3842" max="3842" width="5.5703125" style="47" customWidth="1"/>
    <col min="3843" max="3843" width="69.28515625" style="47" customWidth="1"/>
    <col min="3844" max="3844" width="7.42578125" style="47" customWidth="1"/>
    <col min="3845" max="4096" width="9" style="47"/>
    <col min="4097" max="4097" width="5.85546875" style="47" customWidth="1"/>
    <col min="4098" max="4098" width="5.5703125" style="47" customWidth="1"/>
    <col min="4099" max="4099" width="69.28515625" style="47" customWidth="1"/>
    <col min="4100" max="4100" width="7.42578125" style="47" customWidth="1"/>
    <col min="4101" max="4352" width="9" style="47"/>
    <col min="4353" max="4353" width="5.85546875" style="47" customWidth="1"/>
    <col min="4354" max="4354" width="5.5703125" style="47" customWidth="1"/>
    <col min="4355" max="4355" width="69.28515625" style="47" customWidth="1"/>
    <col min="4356" max="4356" width="7.42578125" style="47" customWidth="1"/>
    <col min="4357" max="4608" width="9" style="47"/>
    <col min="4609" max="4609" width="5.85546875" style="47" customWidth="1"/>
    <col min="4610" max="4610" width="5.5703125" style="47" customWidth="1"/>
    <col min="4611" max="4611" width="69.28515625" style="47" customWidth="1"/>
    <col min="4612" max="4612" width="7.42578125" style="47" customWidth="1"/>
    <col min="4613" max="4864" width="9" style="47"/>
    <col min="4865" max="4865" width="5.85546875" style="47" customWidth="1"/>
    <col min="4866" max="4866" width="5.5703125" style="47" customWidth="1"/>
    <col min="4867" max="4867" width="69.28515625" style="47" customWidth="1"/>
    <col min="4868" max="4868" width="7.42578125" style="47" customWidth="1"/>
    <col min="4869" max="5120" width="9" style="47"/>
    <col min="5121" max="5121" width="5.85546875" style="47" customWidth="1"/>
    <col min="5122" max="5122" width="5.5703125" style="47" customWidth="1"/>
    <col min="5123" max="5123" width="69.28515625" style="47" customWidth="1"/>
    <col min="5124" max="5124" width="7.42578125" style="47" customWidth="1"/>
    <col min="5125" max="5376" width="9" style="47"/>
    <col min="5377" max="5377" width="5.85546875" style="47" customWidth="1"/>
    <col min="5378" max="5378" width="5.5703125" style="47" customWidth="1"/>
    <col min="5379" max="5379" width="69.28515625" style="47" customWidth="1"/>
    <col min="5380" max="5380" width="7.42578125" style="47" customWidth="1"/>
    <col min="5381" max="5632" width="9" style="47"/>
    <col min="5633" max="5633" width="5.85546875" style="47" customWidth="1"/>
    <col min="5634" max="5634" width="5.5703125" style="47" customWidth="1"/>
    <col min="5635" max="5635" width="69.28515625" style="47" customWidth="1"/>
    <col min="5636" max="5636" width="7.42578125" style="47" customWidth="1"/>
    <col min="5637" max="5888" width="9" style="47"/>
    <col min="5889" max="5889" width="5.85546875" style="47" customWidth="1"/>
    <col min="5890" max="5890" width="5.5703125" style="47" customWidth="1"/>
    <col min="5891" max="5891" width="69.28515625" style="47" customWidth="1"/>
    <col min="5892" max="5892" width="7.42578125" style="47" customWidth="1"/>
    <col min="5893" max="6144" width="9" style="47"/>
    <col min="6145" max="6145" width="5.85546875" style="47" customWidth="1"/>
    <col min="6146" max="6146" width="5.5703125" style="47" customWidth="1"/>
    <col min="6147" max="6147" width="69.28515625" style="47" customWidth="1"/>
    <col min="6148" max="6148" width="7.42578125" style="47" customWidth="1"/>
    <col min="6149" max="6400" width="9" style="47"/>
    <col min="6401" max="6401" width="5.85546875" style="47" customWidth="1"/>
    <col min="6402" max="6402" width="5.5703125" style="47" customWidth="1"/>
    <col min="6403" max="6403" width="69.28515625" style="47" customWidth="1"/>
    <col min="6404" max="6404" width="7.42578125" style="47" customWidth="1"/>
    <col min="6405" max="6656" width="9" style="47"/>
    <col min="6657" max="6657" width="5.85546875" style="47" customWidth="1"/>
    <col min="6658" max="6658" width="5.5703125" style="47" customWidth="1"/>
    <col min="6659" max="6659" width="69.28515625" style="47" customWidth="1"/>
    <col min="6660" max="6660" width="7.42578125" style="47" customWidth="1"/>
    <col min="6661" max="6912" width="9" style="47"/>
    <col min="6913" max="6913" width="5.85546875" style="47" customWidth="1"/>
    <col min="6914" max="6914" width="5.5703125" style="47" customWidth="1"/>
    <col min="6915" max="6915" width="69.28515625" style="47" customWidth="1"/>
    <col min="6916" max="6916" width="7.42578125" style="47" customWidth="1"/>
    <col min="6917" max="7168" width="9" style="47"/>
    <col min="7169" max="7169" width="5.85546875" style="47" customWidth="1"/>
    <col min="7170" max="7170" width="5.5703125" style="47" customWidth="1"/>
    <col min="7171" max="7171" width="69.28515625" style="47" customWidth="1"/>
    <col min="7172" max="7172" width="7.42578125" style="47" customWidth="1"/>
    <col min="7173" max="7424" width="9" style="47"/>
    <col min="7425" max="7425" width="5.85546875" style="47" customWidth="1"/>
    <col min="7426" max="7426" width="5.5703125" style="47" customWidth="1"/>
    <col min="7427" max="7427" width="69.28515625" style="47" customWidth="1"/>
    <col min="7428" max="7428" width="7.42578125" style="47" customWidth="1"/>
    <col min="7429" max="7680" width="9" style="47"/>
    <col min="7681" max="7681" width="5.85546875" style="47" customWidth="1"/>
    <col min="7682" max="7682" width="5.5703125" style="47" customWidth="1"/>
    <col min="7683" max="7683" width="69.28515625" style="47" customWidth="1"/>
    <col min="7684" max="7684" width="7.42578125" style="47" customWidth="1"/>
    <col min="7685" max="7936" width="9" style="47"/>
    <col min="7937" max="7937" width="5.85546875" style="47" customWidth="1"/>
    <col min="7938" max="7938" width="5.5703125" style="47" customWidth="1"/>
    <col min="7939" max="7939" width="69.28515625" style="47" customWidth="1"/>
    <col min="7940" max="7940" width="7.42578125" style="47" customWidth="1"/>
    <col min="7941" max="8192" width="9" style="47"/>
    <col min="8193" max="8193" width="5.85546875" style="47" customWidth="1"/>
    <col min="8194" max="8194" width="5.5703125" style="47" customWidth="1"/>
    <col min="8195" max="8195" width="69.28515625" style="47" customWidth="1"/>
    <col min="8196" max="8196" width="7.42578125" style="47" customWidth="1"/>
    <col min="8197" max="8448" width="9" style="47"/>
    <col min="8449" max="8449" width="5.85546875" style="47" customWidth="1"/>
    <col min="8450" max="8450" width="5.5703125" style="47" customWidth="1"/>
    <col min="8451" max="8451" width="69.28515625" style="47" customWidth="1"/>
    <col min="8452" max="8452" width="7.42578125" style="47" customWidth="1"/>
    <col min="8453" max="8704" width="9" style="47"/>
    <col min="8705" max="8705" width="5.85546875" style="47" customWidth="1"/>
    <col min="8706" max="8706" width="5.5703125" style="47" customWidth="1"/>
    <col min="8707" max="8707" width="69.28515625" style="47" customWidth="1"/>
    <col min="8708" max="8708" width="7.42578125" style="47" customWidth="1"/>
    <col min="8709" max="8960" width="9" style="47"/>
    <col min="8961" max="8961" width="5.85546875" style="47" customWidth="1"/>
    <col min="8962" max="8962" width="5.5703125" style="47" customWidth="1"/>
    <col min="8963" max="8963" width="69.28515625" style="47" customWidth="1"/>
    <col min="8964" max="8964" width="7.42578125" style="47" customWidth="1"/>
    <col min="8965" max="9216" width="9" style="47"/>
    <col min="9217" max="9217" width="5.85546875" style="47" customWidth="1"/>
    <col min="9218" max="9218" width="5.5703125" style="47" customWidth="1"/>
    <col min="9219" max="9219" width="69.28515625" style="47" customWidth="1"/>
    <col min="9220" max="9220" width="7.42578125" style="47" customWidth="1"/>
    <col min="9221" max="9472" width="9" style="47"/>
    <col min="9473" max="9473" width="5.85546875" style="47" customWidth="1"/>
    <col min="9474" max="9474" width="5.5703125" style="47" customWidth="1"/>
    <col min="9475" max="9475" width="69.28515625" style="47" customWidth="1"/>
    <col min="9476" max="9476" width="7.42578125" style="47" customWidth="1"/>
    <col min="9477" max="9728" width="9" style="47"/>
    <col min="9729" max="9729" width="5.85546875" style="47" customWidth="1"/>
    <col min="9730" max="9730" width="5.5703125" style="47" customWidth="1"/>
    <col min="9731" max="9731" width="69.28515625" style="47" customWidth="1"/>
    <col min="9732" max="9732" width="7.42578125" style="47" customWidth="1"/>
    <col min="9733" max="9984" width="9" style="47"/>
    <col min="9985" max="9985" width="5.85546875" style="47" customWidth="1"/>
    <col min="9986" max="9986" width="5.5703125" style="47" customWidth="1"/>
    <col min="9987" max="9987" width="69.28515625" style="47" customWidth="1"/>
    <col min="9988" max="9988" width="7.42578125" style="47" customWidth="1"/>
    <col min="9989" max="10240" width="9" style="47"/>
    <col min="10241" max="10241" width="5.85546875" style="47" customWidth="1"/>
    <col min="10242" max="10242" width="5.5703125" style="47" customWidth="1"/>
    <col min="10243" max="10243" width="69.28515625" style="47" customWidth="1"/>
    <col min="10244" max="10244" width="7.42578125" style="47" customWidth="1"/>
    <col min="10245" max="10496" width="9" style="47"/>
    <col min="10497" max="10497" width="5.85546875" style="47" customWidth="1"/>
    <col min="10498" max="10498" width="5.5703125" style="47" customWidth="1"/>
    <col min="10499" max="10499" width="69.28515625" style="47" customWidth="1"/>
    <col min="10500" max="10500" width="7.42578125" style="47" customWidth="1"/>
    <col min="10501" max="10752" width="9" style="47"/>
    <col min="10753" max="10753" width="5.85546875" style="47" customWidth="1"/>
    <col min="10754" max="10754" width="5.5703125" style="47" customWidth="1"/>
    <col min="10755" max="10755" width="69.28515625" style="47" customWidth="1"/>
    <col min="10756" max="10756" width="7.42578125" style="47" customWidth="1"/>
    <col min="10757" max="11008" width="9" style="47"/>
    <col min="11009" max="11009" width="5.85546875" style="47" customWidth="1"/>
    <col min="11010" max="11010" width="5.5703125" style="47" customWidth="1"/>
    <col min="11011" max="11011" width="69.28515625" style="47" customWidth="1"/>
    <col min="11012" max="11012" width="7.42578125" style="47" customWidth="1"/>
    <col min="11013" max="11264" width="9" style="47"/>
    <col min="11265" max="11265" width="5.85546875" style="47" customWidth="1"/>
    <col min="11266" max="11266" width="5.5703125" style="47" customWidth="1"/>
    <col min="11267" max="11267" width="69.28515625" style="47" customWidth="1"/>
    <col min="11268" max="11268" width="7.42578125" style="47" customWidth="1"/>
    <col min="11269" max="11520" width="9" style="47"/>
    <col min="11521" max="11521" width="5.85546875" style="47" customWidth="1"/>
    <col min="11522" max="11522" width="5.5703125" style="47" customWidth="1"/>
    <col min="11523" max="11523" width="69.28515625" style="47" customWidth="1"/>
    <col min="11524" max="11524" width="7.42578125" style="47" customWidth="1"/>
    <col min="11525" max="11776" width="9" style="47"/>
    <col min="11777" max="11777" width="5.85546875" style="47" customWidth="1"/>
    <col min="11778" max="11778" width="5.5703125" style="47" customWidth="1"/>
    <col min="11779" max="11779" width="69.28515625" style="47" customWidth="1"/>
    <col min="11780" max="11780" width="7.42578125" style="47" customWidth="1"/>
    <col min="11781" max="12032" width="9" style="47"/>
    <col min="12033" max="12033" width="5.85546875" style="47" customWidth="1"/>
    <col min="12034" max="12034" width="5.5703125" style="47" customWidth="1"/>
    <col min="12035" max="12035" width="69.28515625" style="47" customWidth="1"/>
    <col min="12036" max="12036" width="7.42578125" style="47" customWidth="1"/>
    <col min="12037" max="12288" width="9" style="47"/>
    <col min="12289" max="12289" width="5.85546875" style="47" customWidth="1"/>
    <col min="12290" max="12290" width="5.5703125" style="47" customWidth="1"/>
    <col min="12291" max="12291" width="69.28515625" style="47" customWidth="1"/>
    <col min="12292" max="12292" width="7.42578125" style="47" customWidth="1"/>
    <col min="12293" max="12544" width="9" style="47"/>
    <col min="12545" max="12545" width="5.85546875" style="47" customWidth="1"/>
    <col min="12546" max="12546" width="5.5703125" style="47" customWidth="1"/>
    <col min="12547" max="12547" width="69.28515625" style="47" customWidth="1"/>
    <col min="12548" max="12548" width="7.42578125" style="47" customWidth="1"/>
    <col min="12549" max="12800" width="9" style="47"/>
    <col min="12801" max="12801" width="5.85546875" style="47" customWidth="1"/>
    <col min="12802" max="12802" width="5.5703125" style="47" customWidth="1"/>
    <col min="12803" max="12803" width="69.28515625" style="47" customWidth="1"/>
    <col min="12804" max="12804" width="7.42578125" style="47" customWidth="1"/>
    <col min="12805" max="13056" width="9" style="47"/>
    <col min="13057" max="13057" width="5.85546875" style="47" customWidth="1"/>
    <col min="13058" max="13058" width="5.5703125" style="47" customWidth="1"/>
    <col min="13059" max="13059" width="69.28515625" style="47" customWidth="1"/>
    <col min="13060" max="13060" width="7.42578125" style="47" customWidth="1"/>
    <col min="13061" max="13312" width="9" style="47"/>
    <col min="13313" max="13313" width="5.85546875" style="47" customWidth="1"/>
    <col min="13314" max="13314" width="5.5703125" style="47" customWidth="1"/>
    <col min="13315" max="13315" width="69.28515625" style="47" customWidth="1"/>
    <col min="13316" max="13316" width="7.42578125" style="47" customWidth="1"/>
    <col min="13317" max="13568" width="9" style="47"/>
    <col min="13569" max="13569" width="5.85546875" style="47" customWidth="1"/>
    <col min="13570" max="13570" width="5.5703125" style="47" customWidth="1"/>
    <col min="13571" max="13571" width="69.28515625" style="47" customWidth="1"/>
    <col min="13572" max="13572" width="7.42578125" style="47" customWidth="1"/>
    <col min="13573" max="13824" width="9" style="47"/>
    <col min="13825" max="13825" width="5.85546875" style="47" customWidth="1"/>
    <col min="13826" max="13826" width="5.5703125" style="47" customWidth="1"/>
    <col min="13827" max="13827" width="69.28515625" style="47" customWidth="1"/>
    <col min="13828" max="13828" width="7.42578125" style="47" customWidth="1"/>
    <col min="13829" max="14080" width="9" style="47"/>
    <col min="14081" max="14081" width="5.85546875" style="47" customWidth="1"/>
    <col min="14082" max="14082" width="5.5703125" style="47" customWidth="1"/>
    <col min="14083" max="14083" width="69.28515625" style="47" customWidth="1"/>
    <col min="14084" max="14084" width="7.42578125" style="47" customWidth="1"/>
    <col min="14085" max="14336" width="9" style="47"/>
    <col min="14337" max="14337" width="5.85546875" style="47" customWidth="1"/>
    <col min="14338" max="14338" width="5.5703125" style="47" customWidth="1"/>
    <col min="14339" max="14339" width="69.28515625" style="47" customWidth="1"/>
    <col min="14340" max="14340" width="7.42578125" style="47" customWidth="1"/>
    <col min="14341" max="14592" width="9" style="47"/>
    <col min="14593" max="14593" width="5.85546875" style="47" customWidth="1"/>
    <col min="14594" max="14594" width="5.5703125" style="47" customWidth="1"/>
    <col min="14595" max="14595" width="69.28515625" style="47" customWidth="1"/>
    <col min="14596" max="14596" width="7.42578125" style="47" customWidth="1"/>
    <col min="14597" max="14848" width="9" style="47"/>
    <col min="14849" max="14849" width="5.85546875" style="47" customWidth="1"/>
    <col min="14850" max="14850" width="5.5703125" style="47" customWidth="1"/>
    <col min="14851" max="14851" width="69.28515625" style="47" customWidth="1"/>
    <col min="14852" max="14852" width="7.42578125" style="47" customWidth="1"/>
    <col min="14853" max="15104" width="9" style="47"/>
    <col min="15105" max="15105" width="5.85546875" style="47" customWidth="1"/>
    <col min="15106" max="15106" width="5.5703125" style="47" customWidth="1"/>
    <col min="15107" max="15107" width="69.28515625" style="47" customWidth="1"/>
    <col min="15108" max="15108" width="7.42578125" style="47" customWidth="1"/>
    <col min="15109" max="15360" width="9" style="47"/>
    <col min="15361" max="15361" width="5.85546875" style="47" customWidth="1"/>
    <col min="15362" max="15362" width="5.5703125" style="47" customWidth="1"/>
    <col min="15363" max="15363" width="69.28515625" style="47" customWidth="1"/>
    <col min="15364" max="15364" width="7.42578125" style="47" customWidth="1"/>
    <col min="15365" max="15616" width="9" style="47"/>
    <col min="15617" max="15617" width="5.85546875" style="47" customWidth="1"/>
    <col min="15618" max="15618" width="5.5703125" style="47" customWidth="1"/>
    <col min="15619" max="15619" width="69.28515625" style="47" customWidth="1"/>
    <col min="15620" max="15620" width="7.42578125" style="47" customWidth="1"/>
    <col min="15621" max="15872" width="9" style="47"/>
    <col min="15873" max="15873" width="5.85546875" style="47" customWidth="1"/>
    <col min="15874" max="15874" width="5.5703125" style="47" customWidth="1"/>
    <col min="15875" max="15875" width="69.28515625" style="47" customWidth="1"/>
    <col min="15876" max="15876" width="7.42578125" style="47" customWidth="1"/>
    <col min="15877" max="16128" width="9" style="47"/>
    <col min="16129" max="16129" width="5.85546875" style="47" customWidth="1"/>
    <col min="16130" max="16130" width="5.5703125" style="47" customWidth="1"/>
    <col min="16131" max="16131" width="69.28515625" style="47" customWidth="1"/>
    <col min="16132" max="16132" width="7.42578125" style="47" customWidth="1"/>
    <col min="16133" max="16384" width="9" style="47"/>
  </cols>
  <sheetData>
    <row r="1" spans="1:4" ht="21" customHeight="1">
      <c r="A1" s="256" t="s">
        <v>169</v>
      </c>
      <c r="B1" s="256"/>
      <c r="C1" s="256"/>
      <c r="D1" s="256"/>
    </row>
    <row r="2" spans="1:4">
      <c r="A2" s="48" t="s">
        <v>39</v>
      </c>
    </row>
    <row r="3" spans="1:4">
      <c r="A3" s="48"/>
    </row>
    <row r="4" spans="1:4">
      <c r="B4" s="47" t="s">
        <v>109</v>
      </c>
    </row>
    <row r="5" spans="1:4" ht="21.75" thickBot="1"/>
    <row r="6" spans="1:4" ht="21.75" thickTop="1">
      <c r="B6" s="153" t="s">
        <v>40</v>
      </c>
      <c r="C6" s="153" t="s">
        <v>18</v>
      </c>
      <c r="D6" s="154" t="s">
        <v>41</v>
      </c>
    </row>
    <row r="7" spans="1:4" s="141" customFormat="1" ht="42">
      <c r="B7" s="155">
        <v>1</v>
      </c>
      <c r="C7" s="156" t="s">
        <v>110</v>
      </c>
      <c r="D7" s="157">
        <v>4</v>
      </c>
    </row>
    <row r="8" spans="1:4" s="142" customFormat="1">
      <c r="B8" s="155">
        <v>2</v>
      </c>
      <c r="C8" s="158" t="s">
        <v>111</v>
      </c>
      <c r="D8" s="157">
        <v>3</v>
      </c>
    </row>
    <row r="9" spans="1:4" ht="42">
      <c r="B9" s="155">
        <v>3</v>
      </c>
      <c r="C9" s="159" t="s">
        <v>183</v>
      </c>
      <c r="D9" s="157">
        <v>2</v>
      </c>
    </row>
    <row r="10" spans="1:4">
      <c r="B10" s="155">
        <v>4</v>
      </c>
      <c r="C10" s="159" t="s">
        <v>99</v>
      </c>
      <c r="D10" s="157">
        <v>1</v>
      </c>
    </row>
    <row r="11" spans="1:4">
      <c r="B11" s="155">
        <v>5</v>
      </c>
      <c r="C11" s="160" t="s">
        <v>93</v>
      </c>
      <c r="D11" s="161">
        <v>1</v>
      </c>
    </row>
    <row r="12" spans="1:4">
      <c r="B12" s="155">
        <v>6</v>
      </c>
      <c r="C12" s="160" t="s">
        <v>102</v>
      </c>
      <c r="D12" s="161">
        <v>1</v>
      </c>
    </row>
    <row r="13" spans="1:4" s="142" customFormat="1" ht="42">
      <c r="B13" s="155">
        <v>7</v>
      </c>
      <c r="C13" s="158" t="s">
        <v>190</v>
      </c>
      <c r="D13" s="157">
        <v>1</v>
      </c>
    </row>
    <row r="14" spans="1:4" s="128" customFormat="1">
      <c r="B14" s="155">
        <v>8</v>
      </c>
      <c r="C14" s="159" t="s">
        <v>86</v>
      </c>
      <c r="D14" s="161">
        <v>1</v>
      </c>
    </row>
    <row r="15" spans="1:4" s="143" customFormat="1" ht="21.75" thickBot="1">
      <c r="B15" s="162"/>
      <c r="C15" s="163" t="s">
        <v>11</v>
      </c>
      <c r="D15" s="163">
        <f>SUM(D7:D14)</f>
        <v>14</v>
      </c>
    </row>
    <row r="16" spans="1:4" s="49" customFormat="1" ht="21.75" thickTop="1">
      <c r="A16" s="307"/>
      <c r="B16" s="307"/>
      <c r="C16" s="307"/>
      <c r="D16" s="307"/>
    </row>
    <row r="17" s="49" customFormat="1"/>
    <row r="18" s="49" customFormat="1"/>
    <row r="19" s="49" customFormat="1"/>
    <row r="20" s="49" customFormat="1"/>
    <row r="21" s="49" customFormat="1"/>
    <row r="22" s="49" customFormat="1"/>
    <row r="23" s="49" customFormat="1"/>
    <row r="24" s="49" customFormat="1"/>
    <row r="25" s="49" customFormat="1"/>
    <row r="26" s="49" customFormat="1"/>
    <row r="27" s="49" customFormat="1"/>
  </sheetData>
  <mergeCells count="2">
    <mergeCell ref="A1:D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สรุป</vt:lpstr>
      <vt:lpstr>คณะสาขา</vt:lpstr>
      <vt:lpstr>ตอนที่ 2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2017-01-23T02:14:23Z</cp:lastPrinted>
  <dcterms:created xsi:type="dcterms:W3CDTF">2014-10-15T08:34:52Z</dcterms:created>
  <dcterms:modified xsi:type="dcterms:W3CDTF">2017-01-23T07:22:22Z</dcterms:modified>
</cp:coreProperties>
</file>