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-105" yWindow="-105" windowWidth="23250" windowHeight="12570" firstSheet="1" activeTab="6"/>
  </bookViews>
  <sheets>
    <sheet name="การตอบแบบฟอร์ม 1" sheetId="1" r:id="rId1"/>
    <sheet name="EPE (Elementary 2)" sheetId="2" r:id="rId2"/>
    <sheet name="EPE (Intermediate)" sheetId="3" r:id="rId3"/>
    <sheet name="EPE (Pre-Intermediate)" sheetId="4" r:id="rId4"/>
    <sheet name="EPE (Starter 2)" sheetId="5" r:id="rId5"/>
    <sheet name="EPE (Upper-Intermediate)" sheetId="9" r:id="rId6"/>
    <sheet name="บทสรุปผู้บริหาร" sheetId="7" r:id="rId7"/>
    <sheet name="สรุปรวม" sheetId="8" r:id="rId8"/>
  </sheets>
  <definedNames>
    <definedName name="_xlnm._FilterDatabase" localSheetId="1" hidden="1">'EPE (Elementary 2)'!$G$1:$G$88</definedName>
    <definedName name="_xlnm._FilterDatabase" localSheetId="2" hidden="1">'EPE (Intermediate)'!$G$1:$G$133</definedName>
    <definedName name="_xlnm._FilterDatabase" localSheetId="3" hidden="1">'EPE (Pre-Intermediate)'!$F$1:$F$108</definedName>
    <definedName name="_xlnm._FilterDatabase" localSheetId="4" hidden="1">'EPE (Starter 2)'!$A$1:$U$55</definedName>
    <definedName name="_xlnm._FilterDatabase" localSheetId="5" hidden="1">'EPE (Upper-Intermediate)'!$F$1:$F$108</definedName>
  </definedNames>
  <calcPr calcId="162913"/>
</workbook>
</file>

<file path=xl/calcChain.xml><?xml version="1.0" encoding="utf-8"?>
<calcChain xmlns="http://schemas.openxmlformats.org/spreadsheetml/2006/main">
  <c r="C638" i="8" l="1"/>
  <c r="C639" i="8"/>
  <c r="C640" i="8"/>
  <c r="C634" i="8"/>
  <c r="C633" i="8"/>
  <c r="C625" i="8"/>
  <c r="C626" i="8"/>
  <c r="C628" i="8"/>
  <c r="C624" i="8"/>
  <c r="C613" i="8"/>
  <c r="C614" i="8"/>
  <c r="C615" i="8"/>
  <c r="C616" i="8"/>
  <c r="C617" i="8"/>
  <c r="C618" i="8"/>
  <c r="C619" i="8"/>
  <c r="C620" i="8"/>
  <c r="C612" i="8"/>
  <c r="B621" i="8"/>
  <c r="C621" i="8" s="1"/>
  <c r="C606" i="8"/>
  <c r="C607" i="8"/>
  <c r="C608" i="8"/>
  <c r="C605" i="8"/>
  <c r="B609" i="8"/>
  <c r="C609" i="8" s="1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01" i="8"/>
  <c r="B328" i="8"/>
  <c r="C328" i="8" s="1"/>
  <c r="C291" i="8"/>
  <c r="C292" i="8"/>
  <c r="C293" i="8"/>
  <c r="C294" i="8"/>
  <c r="C295" i="8"/>
  <c r="C296" i="8"/>
  <c r="C297" i="8"/>
  <c r="C298" i="8"/>
  <c r="C299" i="8"/>
  <c r="C290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62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1" i="8"/>
  <c r="C252" i="8"/>
  <c r="C253" i="8"/>
  <c r="C254" i="8"/>
  <c r="C255" i="8"/>
  <c r="C256" i="8"/>
  <c r="C257" i="8"/>
  <c r="C258" i="8"/>
  <c r="C259" i="8"/>
  <c r="C260" i="8"/>
  <c r="C226" i="8"/>
  <c r="C223" i="8"/>
  <c r="C224" i="8"/>
  <c r="C222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08" i="8"/>
  <c r="B87" i="2"/>
  <c r="B86" i="2"/>
  <c r="B85" i="2"/>
  <c r="B84" i="2"/>
  <c r="B83" i="2"/>
  <c r="B76" i="2"/>
  <c r="B82" i="2"/>
  <c r="B81" i="2"/>
  <c r="B80" i="2"/>
  <c r="B79" i="2"/>
  <c r="B78" i="2"/>
  <c r="B77" i="2"/>
  <c r="B75" i="2"/>
  <c r="B74" i="2"/>
  <c r="B191" i="8"/>
  <c r="C191" i="8" s="1"/>
  <c r="B77" i="9"/>
  <c r="B73" i="9"/>
  <c r="C181" i="8"/>
  <c r="C182" i="8"/>
  <c r="C184" i="8"/>
  <c r="C185" i="8"/>
  <c r="C186" i="8"/>
  <c r="C188" i="8"/>
  <c r="C189" i="8"/>
  <c r="C187" i="8"/>
  <c r="C190" i="8"/>
  <c r="C183" i="8"/>
  <c r="C180" i="8"/>
  <c r="C172" i="8"/>
  <c r="C173" i="8"/>
  <c r="C174" i="8"/>
  <c r="C175" i="8"/>
  <c r="C176" i="8"/>
  <c r="C177" i="8"/>
  <c r="C178" i="8"/>
  <c r="C171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57" i="8"/>
  <c r="B77" i="4"/>
  <c r="B76" i="4"/>
  <c r="B75" i="4"/>
  <c r="B74" i="4"/>
  <c r="B73" i="4"/>
  <c r="B72" i="4"/>
  <c r="B71" i="4"/>
  <c r="B70" i="4"/>
  <c r="B69" i="4"/>
  <c r="B68" i="4"/>
  <c r="B67" i="4"/>
  <c r="B66" i="4"/>
  <c r="C140" i="8"/>
  <c r="C134" i="8"/>
  <c r="C145" i="8"/>
  <c r="C136" i="8"/>
  <c r="C135" i="8"/>
  <c r="C142" i="8"/>
  <c r="C143" i="8"/>
  <c r="C138" i="8"/>
  <c r="C139" i="8"/>
  <c r="C144" i="8"/>
  <c r="C146" i="8"/>
  <c r="C141" i="8"/>
  <c r="C137" i="8"/>
  <c r="C126" i="8"/>
  <c r="C124" i="8"/>
  <c r="C127" i="8"/>
  <c r="C128" i="8"/>
  <c r="C129" i="8"/>
  <c r="C130" i="8"/>
  <c r="C125" i="8"/>
  <c r="C131" i="8"/>
  <c r="C132" i="8"/>
  <c r="C123" i="8"/>
  <c r="B60" i="2"/>
  <c r="B63" i="2"/>
  <c r="B65" i="2"/>
  <c r="B64" i="2"/>
  <c r="B62" i="2"/>
  <c r="B61" i="2"/>
  <c r="B58" i="2"/>
  <c r="B59" i="2"/>
  <c r="C107" i="8"/>
  <c r="C106" i="8"/>
  <c r="C104" i="8"/>
  <c r="C103" i="8"/>
  <c r="C101" i="8"/>
  <c r="C100" i="8"/>
  <c r="C98" i="8"/>
  <c r="C97" i="8"/>
  <c r="C95" i="8"/>
  <c r="C94" i="8"/>
  <c r="C65" i="8"/>
  <c r="C66" i="8"/>
  <c r="C67" i="8"/>
  <c r="C64" i="8"/>
  <c r="C56" i="8"/>
  <c r="C57" i="8"/>
  <c r="C55" i="8"/>
  <c r="C51" i="8"/>
  <c r="C52" i="8"/>
  <c r="C53" i="8"/>
  <c r="C50" i="8"/>
  <c r="C46" i="8"/>
  <c r="C47" i="8"/>
  <c r="C48" i="8"/>
  <c r="C45" i="8"/>
  <c r="C42" i="8"/>
  <c r="C43" i="8"/>
  <c r="C41" i="8"/>
  <c r="B68" i="8"/>
  <c r="C68" i="8" s="1"/>
  <c r="C27" i="8"/>
  <c r="C26" i="8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2" i="9"/>
  <c r="B81" i="9"/>
  <c r="B83" i="9"/>
  <c r="B80" i="9"/>
  <c r="B107" i="9" l="1"/>
  <c r="B76" i="9"/>
  <c r="B75" i="9"/>
  <c r="B74" i="9"/>
  <c r="B72" i="9"/>
  <c r="B71" i="9"/>
  <c r="B70" i="9"/>
  <c r="B69" i="9"/>
  <c r="B68" i="9"/>
  <c r="B67" i="9"/>
  <c r="B66" i="9"/>
  <c r="B52" i="9"/>
  <c r="B63" i="9" l="1"/>
  <c r="B62" i="9"/>
  <c r="B60" i="9"/>
  <c r="B53" i="9"/>
  <c r="B60" i="5"/>
  <c r="B62" i="5"/>
  <c r="B59" i="5"/>
  <c r="B58" i="5"/>
  <c r="B64" i="5"/>
  <c r="B66" i="5"/>
  <c r="B65" i="5"/>
  <c r="B63" i="5"/>
  <c r="B67" i="5"/>
  <c r="B61" i="5"/>
  <c r="B54" i="5"/>
  <c r="B51" i="5"/>
  <c r="B52" i="5"/>
  <c r="B53" i="5"/>
  <c r="B50" i="5"/>
  <c r="B49" i="5"/>
  <c r="B47" i="5"/>
  <c r="B98" i="4"/>
  <c r="B106" i="4"/>
  <c r="B105" i="4"/>
  <c r="B104" i="4"/>
  <c r="B103" i="4"/>
  <c r="B102" i="4"/>
  <c r="B101" i="4"/>
  <c r="B100" i="4"/>
  <c r="B99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43" i="5"/>
  <c r="B33" i="5"/>
  <c r="B32" i="5"/>
  <c r="B65" i="4"/>
  <c r="B78" i="4" s="1"/>
  <c r="B59" i="4"/>
  <c r="B62" i="4"/>
  <c r="B61" i="4"/>
  <c r="B52" i="4"/>
  <c r="B51" i="4"/>
  <c r="B110" i="3"/>
  <c r="B130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09" i="3"/>
  <c r="B64" i="9" l="1"/>
  <c r="B68" i="5"/>
  <c r="B34" i="5"/>
  <c r="B107" i="4"/>
  <c r="B143" i="3"/>
  <c r="I71" i="3"/>
  <c r="B100" i="3"/>
  <c r="B94" i="3"/>
  <c r="B93" i="3"/>
  <c r="B89" i="3" l="1"/>
  <c r="B88" i="3"/>
  <c r="B79" i="3"/>
  <c r="B78" i="3"/>
  <c r="B73" i="2"/>
  <c r="B72" i="2"/>
  <c r="B88" i="2" s="1"/>
  <c r="B57" i="2"/>
  <c r="B56" i="2"/>
  <c r="B53" i="2"/>
  <c r="B52" i="2"/>
  <c r="B44" i="2"/>
  <c r="B43" i="2"/>
  <c r="J46" i="9"/>
  <c r="J47" i="9" s="1"/>
  <c r="J48" i="9" s="1"/>
  <c r="K46" i="9"/>
  <c r="K47" i="9" s="1"/>
  <c r="K48" i="9" s="1"/>
  <c r="L46" i="9"/>
  <c r="L47" i="9" s="1"/>
  <c r="M46" i="9"/>
  <c r="N46" i="9"/>
  <c r="N47" i="9" s="1"/>
  <c r="N48" i="9" s="1"/>
  <c r="O46" i="9"/>
  <c r="O47" i="9" s="1"/>
  <c r="O48" i="9" s="1"/>
  <c r="P46" i="9"/>
  <c r="P47" i="9" s="1"/>
  <c r="P48" i="9" s="1"/>
  <c r="Q46" i="9"/>
  <c r="R46" i="9"/>
  <c r="R47" i="9" s="1"/>
  <c r="R48" i="9" s="1"/>
  <c r="S46" i="9"/>
  <c r="S47" i="9" s="1"/>
  <c r="S48" i="9" s="1"/>
  <c r="T46" i="9"/>
  <c r="J49" i="9"/>
  <c r="K49" i="9"/>
  <c r="L49" i="9"/>
  <c r="M49" i="9"/>
  <c r="N49" i="9"/>
  <c r="O49" i="9"/>
  <c r="P49" i="9"/>
  <c r="Q49" i="9"/>
  <c r="R49" i="9"/>
  <c r="S49" i="9"/>
  <c r="T49" i="9"/>
  <c r="I49" i="9"/>
  <c r="I46" i="9"/>
  <c r="I47" i="9" s="1"/>
  <c r="I48" i="9" s="1"/>
  <c r="J27" i="5"/>
  <c r="J28" i="5" s="1"/>
  <c r="J29" i="5" s="1"/>
  <c r="K27" i="5"/>
  <c r="K28" i="5" s="1"/>
  <c r="L27" i="5"/>
  <c r="L28" i="5" s="1"/>
  <c r="M27" i="5"/>
  <c r="N27" i="5"/>
  <c r="N28" i="5" s="1"/>
  <c r="N29" i="5" s="1"/>
  <c r="O27" i="5"/>
  <c r="O28" i="5" s="1"/>
  <c r="O29" i="5" s="1"/>
  <c r="P27" i="5"/>
  <c r="Q27" i="5"/>
  <c r="R27" i="5"/>
  <c r="R28" i="5" s="1"/>
  <c r="R29" i="5" s="1"/>
  <c r="S27" i="5"/>
  <c r="S28" i="5" s="1"/>
  <c r="T27" i="5"/>
  <c r="T28" i="5" s="1"/>
  <c r="J30" i="5"/>
  <c r="K30" i="5"/>
  <c r="L30" i="5"/>
  <c r="M30" i="5"/>
  <c r="N30" i="5"/>
  <c r="O30" i="5"/>
  <c r="P30" i="5"/>
  <c r="Q30" i="5"/>
  <c r="R30" i="5"/>
  <c r="S30" i="5"/>
  <c r="T30" i="5"/>
  <c r="I30" i="5"/>
  <c r="I27" i="5"/>
  <c r="J44" i="4"/>
  <c r="J45" i="4" s="1"/>
  <c r="J46" i="4" s="1"/>
  <c r="K44" i="4"/>
  <c r="K45" i="4" s="1"/>
  <c r="L44" i="4"/>
  <c r="L45" i="4" s="1"/>
  <c r="L46" i="4" s="1"/>
  <c r="M44" i="4"/>
  <c r="N44" i="4"/>
  <c r="N45" i="4" s="1"/>
  <c r="N46" i="4" s="1"/>
  <c r="O44" i="4"/>
  <c r="P44" i="4"/>
  <c r="P45" i="4" s="1"/>
  <c r="P46" i="4" s="1"/>
  <c r="Q44" i="4"/>
  <c r="R44" i="4"/>
  <c r="R45" i="4" s="1"/>
  <c r="R46" i="4" s="1"/>
  <c r="S44" i="4"/>
  <c r="S45" i="4" s="1"/>
  <c r="T44" i="4"/>
  <c r="T45" i="4" s="1"/>
  <c r="T46" i="4" s="1"/>
  <c r="J47" i="4"/>
  <c r="K47" i="4"/>
  <c r="L47" i="4"/>
  <c r="M47" i="4"/>
  <c r="N47" i="4"/>
  <c r="O47" i="4"/>
  <c r="P47" i="4"/>
  <c r="Q47" i="4"/>
  <c r="R47" i="4"/>
  <c r="S47" i="4"/>
  <c r="T47" i="4"/>
  <c r="I47" i="4"/>
  <c r="I44" i="4"/>
  <c r="J71" i="3"/>
  <c r="J72" i="3" s="1"/>
  <c r="J73" i="3" s="1"/>
  <c r="K71" i="3"/>
  <c r="K72" i="3" s="1"/>
  <c r="K73" i="3" s="1"/>
  <c r="L71" i="3"/>
  <c r="M71" i="3"/>
  <c r="N71" i="3"/>
  <c r="N72" i="3" s="1"/>
  <c r="N73" i="3" s="1"/>
  <c r="O71" i="3"/>
  <c r="O72" i="3" s="1"/>
  <c r="P71" i="3"/>
  <c r="Q71" i="3"/>
  <c r="Q72" i="3" s="1"/>
  <c r="R71" i="3"/>
  <c r="R72" i="3" s="1"/>
  <c r="R73" i="3" s="1"/>
  <c r="S71" i="3"/>
  <c r="S72" i="3" s="1"/>
  <c r="T71" i="3"/>
  <c r="J74" i="3"/>
  <c r="K74" i="3"/>
  <c r="L74" i="3"/>
  <c r="M74" i="3"/>
  <c r="N74" i="3"/>
  <c r="O74" i="3"/>
  <c r="P74" i="3"/>
  <c r="Q74" i="3"/>
  <c r="R74" i="3"/>
  <c r="S74" i="3"/>
  <c r="T74" i="3"/>
  <c r="I74" i="3"/>
  <c r="I72" i="3"/>
  <c r="I73" i="3" s="1"/>
  <c r="J33" i="2"/>
  <c r="J34" i="2" s="1"/>
  <c r="J35" i="2" s="1"/>
  <c r="K33" i="2"/>
  <c r="L33" i="2"/>
  <c r="L34" i="2" s="1"/>
  <c r="L35" i="2" s="1"/>
  <c r="M33" i="2"/>
  <c r="N33" i="2"/>
  <c r="N34" i="2" s="1"/>
  <c r="N35" i="2" s="1"/>
  <c r="O33" i="2"/>
  <c r="P33" i="2"/>
  <c r="P34" i="2" s="1"/>
  <c r="P35" i="2" s="1"/>
  <c r="Q33" i="2"/>
  <c r="R33" i="2"/>
  <c r="R34" i="2" s="1"/>
  <c r="R35" i="2" s="1"/>
  <c r="S33" i="2"/>
  <c r="S34" i="2" s="1"/>
  <c r="T33" i="2"/>
  <c r="T34" i="2" s="1"/>
  <c r="T35" i="2" s="1"/>
  <c r="J36" i="2"/>
  <c r="K36" i="2"/>
  <c r="L36" i="2"/>
  <c r="M36" i="2"/>
  <c r="N36" i="2"/>
  <c r="O36" i="2"/>
  <c r="P36" i="2"/>
  <c r="Q36" i="2"/>
  <c r="R36" i="2"/>
  <c r="S36" i="2"/>
  <c r="T36" i="2"/>
  <c r="I36" i="2"/>
  <c r="I33" i="2"/>
  <c r="B66" i="2" l="1"/>
  <c r="T47" i="9"/>
  <c r="T48" i="9" s="1"/>
  <c r="L48" i="9"/>
  <c r="S29" i="5"/>
  <c r="I28" i="5"/>
  <c r="I29" i="5" s="1"/>
  <c r="K29" i="5"/>
  <c r="P28" i="5"/>
  <c r="P29" i="5" s="1"/>
  <c r="T29" i="5"/>
  <c r="L29" i="5"/>
  <c r="S46" i="4"/>
  <c r="K46" i="4"/>
  <c r="I45" i="4"/>
  <c r="I46" i="4" s="1"/>
  <c r="O45" i="4"/>
  <c r="O46" i="4" s="1"/>
  <c r="S73" i="3"/>
  <c r="O73" i="3"/>
  <c r="Q73" i="3"/>
  <c r="B45" i="2"/>
  <c r="S35" i="2"/>
  <c r="K34" i="2"/>
  <c r="K35" i="2" s="1"/>
  <c r="I34" i="2"/>
  <c r="I35" i="2" s="1"/>
  <c r="O34" i="2"/>
  <c r="O35" i="2" s="1"/>
  <c r="Q47" i="9"/>
  <c r="Q48" i="9" s="1"/>
  <c r="M47" i="9"/>
  <c r="M48" i="9" s="1"/>
  <c r="Q28" i="5"/>
  <c r="Q29" i="5" s="1"/>
  <c r="M28" i="5"/>
  <c r="M29" i="5" s="1"/>
  <c r="Q45" i="4"/>
  <c r="Q46" i="4" s="1"/>
  <c r="M45" i="4"/>
  <c r="M46" i="4" s="1"/>
  <c r="M72" i="3"/>
  <c r="M73" i="3" s="1"/>
  <c r="T72" i="3"/>
  <c r="T73" i="3" s="1"/>
  <c r="P72" i="3"/>
  <c r="P73" i="3" s="1"/>
  <c r="L72" i="3"/>
  <c r="L73" i="3" s="1"/>
  <c r="Q34" i="2"/>
  <c r="Q35" i="2" s="1"/>
  <c r="M34" i="2"/>
  <c r="M35" i="2" s="1"/>
  <c r="B108" i="8"/>
  <c r="C108" i="8" s="1"/>
  <c r="B635" i="8"/>
  <c r="C635" i="8" s="1"/>
  <c r="B629" i="8"/>
  <c r="C629" i="8" s="1"/>
  <c r="B30" i="8"/>
  <c r="C30" i="8" s="1"/>
  <c r="B29" i="8"/>
  <c r="C29" i="8" s="1"/>
  <c r="B48" i="5"/>
  <c r="B55" i="5" s="1"/>
  <c r="B44" i="5"/>
  <c r="B39" i="5"/>
  <c r="B24" i="8"/>
  <c r="C24" i="8" s="1"/>
  <c r="B23" i="8"/>
  <c r="C23" i="8" s="1"/>
  <c r="B105" i="3"/>
  <c r="B102" i="3"/>
  <c r="B99" i="3"/>
  <c r="B98" i="3"/>
  <c r="B104" i="3"/>
  <c r="B103" i="3"/>
  <c r="B101" i="3"/>
  <c r="B97" i="3"/>
  <c r="B96" i="3"/>
  <c r="B95" i="3"/>
  <c r="B106" i="3" l="1"/>
  <c r="B54" i="9"/>
  <c r="B20" i="8"/>
  <c r="C20" i="8" s="1"/>
  <c r="B21" i="8"/>
  <c r="C21" i="8" s="1"/>
  <c r="B50" i="2" l="1"/>
  <c r="B18" i="8"/>
  <c r="C18" i="8" s="1"/>
  <c r="B17" i="8"/>
  <c r="B566" i="8"/>
  <c r="D566" i="8" s="1"/>
  <c r="B570" i="8"/>
  <c r="D570" i="8" s="1"/>
  <c r="B377" i="8"/>
  <c r="B378" i="8"/>
  <c r="B31" i="8" l="1"/>
  <c r="C31" i="8" s="1"/>
  <c r="C17" i="8"/>
  <c r="B569" i="8"/>
  <c r="D569" i="8" s="1"/>
  <c r="C562" i="8"/>
  <c r="B562" i="8"/>
  <c r="B568" i="8"/>
  <c r="D568" i="8" s="1"/>
  <c r="B567" i="8"/>
  <c r="D567" i="8" s="1"/>
  <c r="C571" i="8"/>
  <c r="B571" i="8"/>
  <c r="D571" i="8" s="1"/>
  <c r="B565" i="8"/>
  <c r="D565" i="8" s="1"/>
  <c r="B590" i="8"/>
  <c r="B564" i="8"/>
  <c r="D564" i="8" s="1"/>
  <c r="B587" i="8"/>
  <c r="B563" i="8"/>
  <c r="D563" i="8" s="1"/>
  <c r="B641" i="8"/>
  <c r="C641" i="8" s="1"/>
  <c r="C566" i="8" l="1"/>
  <c r="B591" i="8"/>
  <c r="D591" i="8" s="1"/>
  <c r="D590" i="8"/>
  <c r="C567" i="8"/>
  <c r="C570" i="8"/>
  <c r="C590" i="8"/>
  <c r="C591" i="8" s="1"/>
  <c r="C568" i="8"/>
  <c r="C563" i="8"/>
  <c r="C565" i="8"/>
  <c r="D562" i="8"/>
  <c r="B572" i="8"/>
  <c r="D572" i="8" s="1"/>
  <c r="D587" i="8"/>
  <c r="B588" i="8"/>
  <c r="D588" i="8" s="1"/>
  <c r="C587" i="8"/>
  <c r="C588" i="8" s="1"/>
  <c r="C564" i="8"/>
  <c r="C569" i="8"/>
  <c r="B370" i="8"/>
  <c r="C572" i="8" l="1"/>
  <c r="B53" i="4" l="1"/>
  <c r="B63" i="4"/>
  <c r="B90" i="3"/>
  <c r="B80" i="3"/>
  <c r="B413" i="8"/>
  <c r="B527" i="8"/>
  <c r="B526" i="8"/>
  <c r="B525" i="8"/>
  <c r="B524" i="8"/>
  <c r="B523" i="8"/>
  <c r="B522" i="8"/>
  <c r="B521" i="8"/>
  <c r="B519" i="8"/>
  <c r="B518" i="8"/>
  <c r="B470" i="8"/>
  <c r="B494" i="8"/>
  <c r="B491" i="8"/>
  <c r="B469" i="8"/>
  <c r="B468" i="8"/>
  <c r="B467" i="8"/>
  <c r="B466" i="8"/>
  <c r="B465" i="8"/>
  <c r="B464" i="8"/>
  <c r="B463" i="8"/>
  <c r="B461" i="8"/>
  <c r="B86" i="3"/>
  <c r="B422" i="8"/>
  <c r="B441" i="8"/>
  <c r="B438" i="8"/>
  <c r="B421" i="8"/>
  <c r="B420" i="8"/>
  <c r="B419" i="8"/>
  <c r="B418" i="8"/>
  <c r="B417" i="8"/>
  <c r="B416" i="8"/>
  <c r="B415" i="8"/>
  <c r="B414" i="8"/>
  <c r="B374" i="8"/>
  <c r="B423" i="8" l="1"/>
  <c r="C549" i="8"/>
  <c r="B549" i="8"/>
  <c r="C520" i="8"/>
  <c r="B520" i="8"/>
  <c r="B528" i="8" s="1"/>
  <c r="C552" i="8"/>
  <c r="B552" i="8"/>
  <c r="C462" i="8"/>
  <c r="B462" i="8"/>
  <c r="B471" i="8" s="1"/>
  <c r="B376" i="8"/>
  <c r="B375" i="8"/>
  <c r="B373" i="8"/>
  <c r="C403" i="8"/>
  <c r="B403" i="8"/>
  <c r="B372" i="8"/>
  <c r="B400" i="8"/>
  <c r="B371" i="8"/>
  <c r="B379" i="8"/>
  <c r="B45" i="5"/>
  <c r="C521" i="8"/>
  <c r="C525" i="8"/>
  <c r="C527" i="8"/>
  <c r="B380" i="8" l="1"/>
  <c r="C522" i="8"/>
  <c r="C526" i="8"/>
  <c r="C518" i="8"/>
  <c r="C524" i="8"/>
  <c r="C519" i="8"/>
  <c r="C523" i="8"/>
  <c r="C468" i="8"/>
  <c r="C463" i="8"/>
  <c r="C464" i="8"/>
  <c r="C461" i="8"/>
  <c r="C467" i="8"/>
  <c r="C465" i="8"/>
  <c r="C469" i="8"/>
  <c r="C466" i="8"/>
  <c r="C494" i="8"/>
  <c r="C470" i="8"/>
  <c r="C491" i="8"/>
  <c r="C413" i="8"/>
  <c r="C422" i="8"/>
  <c r="C438" i="8"/>
  <c r="C441" i="8"/>
  <c r="C418" i="8"/>
  <c r="C416" i="8"/>
  <c r="C415" i="8"/>
  <c r="C421" i="8"/>
  <c r="C420" i="8"/>
  <c r="C419" i="8"/>
  <c r="C414" i="8"/>
  <c r="C417" i="8"/>
  <c r="C371" i="8"/>
  <c r="C373" i="8"/>
  <c r="C375" i="8"/>
  <c r="C370" i="8"/>
  <c r="C374" i="8"/>
  <c r="C400" i="8"/>
  <c r="C377" i="8"/>
  <c r="C372" i="8"/>
  <c r="C379" i="8"/>
  <c r="C378" i="8"/>
  <c r="C376" i="8"/>
  <c r="C380" i="8" l="1"/>
  <c r="C528" i="8"/>
  <c r="C471" i="8"/>
  <c r="C423" i="8"/>
  <c r="B54" i="2" l="1"/>
  <c r="C553" i="8"/>
  <c r="D552" i="8"/>
  <c r="C550" i="8"/>
  <c r="D549" i="8"/>
  <c r="D527" i="8"/>
  <c r="D526" i="8"/>
  <c r="D525" i="8"/>
  <c r="D524" i="8"/>
  <c r="D523" i="8"/>
  <c r="D522" i="8"/>
  <c r="D521" i="8"/>
  <c r="D520" i="8"/>
  <c r="D519" i="8"/>
  <c r="C495" i="8"/>
  <c r="D494" i="8"/>
  <c r="C492" i="8"/>
  <c r="B492" i="8"/>
  <c r="D492" i="8" s="1"/>
  <c r="D470" i="8"/>
  <c r="D469" i="8"/>
  <c r="D468" i="8"/>
  <c r="D467" i="8"/>
  <c r="D466" i="8"/>
  <c r="D465" i="8"/>
  <c r="D464" i="8"/>
  <c r="D463" i="8"/>
  <c r="D462" i="8"/>
  <c r="D461" i="8"/>
  <c r="C442" i="8"/>
  <c r="D441" i="8"/>
  <c r="C439" i="8"/>
  <c r="D438" i="8"/>
  <c r="D422" i="8"/>
  <c r="D421" i="8"/>
  <c r="D420" i="8"/>
  <c r="D419" i="8"/>
  <c r="D418" i="8"/>
  <c r="D417" i="8"/>
  <c r="D416" i="8"/>
  <c r="D415" i="8"/>
  <c r="D414" i="8"/>
  <c r="D413" i="8"/>
  <c r="B550" i="8" l="1"/>
  <c r="D550" i="8" s="1"/>
  <c r="B439" i="8"/>
  <c r="D439" i="8" s="1"/>
  <c r="B553" i="8"/>
  <c r="D553" i="8" s="1"/>
  <c r="B495" i="8"/>
  <c r="D495" i="8" s="1"/>
  <c r="B442" i="8"/>
  <c r="D442" i="8" s="1"/>
  <c r="D471" i="8"/>
  <c r="D423" i="8"/>
  <c r="D491" i="8"/>
  <c r="D370" i="8"/>
  <c r="D372" i="8" l="1"/>
  <c r="D373" i="8"/>
  <c r="D374" i="8"/>
  <c r="D375" i="8"/>
  <c r="D376" i="8"/>
  <c r="D377" i="8"/>
  <c r="D378" i="8"/>
  <c r="D379" i="8"/>
  <c r="C401" i="8"/>
  <c r="C404" i="8"/>
  <c r="B404" i="8" l="1"/>
  <c r="D404" i="8" s="1"/>
  <c r="D403" i="8"/>
  <c r="B401" i="8"/>
  <c r="D401" i="8" s="1"/>
  <c r="D400" i="8"/>
  <c r="D528" i="8" l="1"/>
  <c r="D518" i="8"/>
  <c r="D371" i="8"/>
</calcChain>
</file>

<file path=xl/sharedStrings.xml><?xml version="1.0" encoding="utf-8"?>
<sst xmlns="http://schemas.openxmlformats.org/spreadsheetml/2006/main" count="6723" uniqueCount="912">
  <si>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</si>
  <si>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</si>
  <si>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</si>
  <si>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</si>
  <si>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</si>
  <si>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</si>
  <si>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</si>
  <si>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</si>
  <si>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</si>
  <si>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</si>
  <si>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</si>
  <si>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</si>
  <si>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</si>
  <si>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</si>
  <si>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</si>
  <si>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</si>
  <si>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</si>
  <si>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</si>
  <si>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</si>
  <si>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</si>
  <si>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</si>
  <si>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</si>
  <si>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</si>
  <si>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วิศวกรรมศาสตร์</t>
  </si>
  <si>
    <t>EPE (Elementary 2)</t>
  </si>
  <si>
    <t>31-40 ปี</t>
  </si>
  <si>
    <t>หญิง</t>
  </si>
  <si>
    <t>20-30 ปี</t>
  </si>
  <si>
    <t>เทคโนโลยีชีวภาพทางการเกษตร</t>
  </si>
  <si>
    <t>ศึกษาศาสตร์</t>
  </si>
  <si>
    <t>ปริญญาโท</t>
  </si>
  <si>
    <t>EPE (Intermediate)</t>
  </si>
  <si>
    <t>บริหารธุรกิจ</t>
  </si>
  <si>
    <t>สาธารณสุข</t>
  </si>
  <si>
    <t>การบริหารการศึกษา</t>
  </si>
  <si>
    <t>EPE (Starter 2)</t>
  </si>
  <si>
    <t>สัตวศาสตร์</t>
  </si>
  <si>
    <t>EPE (Pre-Intermediate)</t>
  </si>
  <si>
    <t>วิทยาศาสตร์การเกษตร</t>
  </si>
  <si>
    <t>เกษตรศาสตร์ ทรัพยากรธรรมชาติและสิ่งแวดล้อม</t>
  </si>
  <si>
    <t>เภสัชศาสตร์</t>
  </si>
  <si>
    <t>-</t>
  </si>
  <si>
    <t>คณะสาธารณสุขศาสตร์</t>
  </si>
  <si>
    <t>คณะศึกษาศาสตร์</t>
  </si>
  <si>
    <t>ภาษาไทย</t>
  </si>
  <si>
    <t>สังคมศาสตร์</t>
  </si>
  <si>
    <t>รัฐศาสตร์</t>
  </si>
  <si>
    <t>หลักสูตรและการสอน</t>
  </si>
  <si>
    <t>ไม่มี</t>
  </si>
  <si>
    <t>คณะวิศวกรรมศาสตร์</t>
  </si>
  <si>
    <t>มนุษยศาสตร์</t>
  </si>
  <si>
    <t>วิทยาศาสตร์</t>
  </si>
  <si>
    <t>สาธารณสุขศาสตร์</t>
  </si>
  <si>
    <t>บริหารการศึกษา</t>
  </si>
  <si>
    <t>การสื่อสาร</t>
  </si>
  <si>
    <t>สถิติ</t>
  </si>
  <si>
    <t>วิจัยและประเมินทางการศึกษา</t>
  </si>
  <si>
    <t>51 ปีขึ้นไป</t>
  </si>
  <si>
    <t>คณะสังคมศาสตร์</t>
  </si>
  <si>
    <t>เภสัชกรรมชุมชน</t>
  </si>
  <si>
    <t>โลจิสติกส์และดิจิทัลซัพพลายเชน</t>
  </si>
  <si>
    <t>โลจิสติกส์และโซ่อุปทาน</t>
  </si>
  <si>
    <t>สถาปัตยกรรมศาสตร์</t>
  </si>
  <si>
    <t>สหเวชศาสตร์</t>
  </si>
  <si>
    <t>บทสรุปสำหรับผู้บริหาร</t>
  </si>
  <si>
    <t>ปรากฏผลการประเมินดังนี้</t>
  </si>
  <si>
    <t xml:space="preserve">              2. กลุ่ม Intermediate  พบว่า จำนวนผู้เข้ารับการอบรมจำแนกตามเพศเป็นเพศหญิง</t>
  </si>
  <si>
    <t xml:space="preserve">จำนวนผู้เข้ารับการอบรมจำแนกตามคณะ/วิทยาลัย พบว่า เป็นนิสิตสังกัดคณะศึกษาศาสตร์ </t>
  </si>
  <si>
    <t xml:space="preserve">              3. กลุ่ม Pre - Intermediate พบว่า จำนวนผู้เข้ารับการอบรมจำแนกตามเพศ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</si>
  <si>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</si>
  <si>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</si>
  <si>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2. กลุ่ม  Intermediate 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</si>
  <si>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</si>
  <si>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 Starter 2 พบว่า  ก่อนเข้ารับการอบรมผู้เข้าร่วมโครงการมีความรู้ความเข้าใจ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</si>
  <si>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</si>
  <si>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</si>
  <si>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</si>
  <si>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</si>
  <si>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</si>
  <si>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</si>
  <si>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</si>
  <si>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</si>
  <si>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</si>
  <si>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</si>
  <si>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</si>
  <si>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</si>
  <si>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Intermediate </t>
  </si>
  <si>
    <t xml:space="preserve">Pre - Intermediate    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</si>
  <si>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</si>
  <si>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</si>
  <si>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</si>
  <si>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</si>
  <si>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</si>
  <si>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</si>
  <si>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Intermediate  </t>
  </si>
  <si>
    <t xml:space="preserve">Pre - Intermediate   </t>
  </si>
  <si>
    <t xml:space="preserve">   51 ปีขึ้นไป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</si>
  <si>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</si>
  <si>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</si>
  <si>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</si>
  <si>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</si>
  <si>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</si>
  <si>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</si>
  <si>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</si>
  <si>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</si>
  <si>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   คณะเกษตรศาสตร์ ทรัพยากรธรรมชาติและสิ่งแวดล้อม</t>
  </si>
  <si>
    <t xml:space="preserve">   คณะบริหารธุรกิจ เศรษฐศาสตร์และการสื่อสาร</t>
  </si>
  <si>
    <t xml:space="preserve">   คณะวิทยาศาสตร์</t>
  </si>
  <si>
    <t xml:space="preserve">   คณะวิทยาศาสตร์การแพทย์</t>
  </si>
  <si>
    <t xml:space="preserve">   คณะวิศวกรรมศาสตร์</t>
  </si>
  <si>
    <t xml:space="preserve">   คณะเภสัชศาสตร์</t>
  </si>
  <si>
    <t xml:space="preserve">   คณะสาธารณสุขศาสตร์</t>
  </si>
  <si>
    <t xml:space="preserve">   คณะมนุษยศาสตร์</t>
  </si>
  <si>
    <t>Pre - Intermediate</t>
  </si>
  <si>
    <t xml:space="preserve">   คณะโลจิสติกส์และดิจิทัลซัพพลายเชน</t>
  </si>
  <si>
    <t xml:space="preserve">   คณะสหเวชศาสตร์</t>
  </si>
  <si>
    <t xml:space="preserve">Starter 2   </t>
  </si>
  <si>
    <t xml:space="preserve">   คณะสังคมศาสตร์</t>
  </si>
  <si>
    <t xml:space="preserve">   คณะสถาปัตยกรรมศาสตร์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</si>
  <si>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</si>
  <si>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</si>
  <si>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   สาขาวิชาหลักสูตรและการสอน</t>
  </si>
  <si>
    <t xml:space="preserve">   สาขาวิชาภาษาไทย</t>
  </si>
  <si>
    <t xml:space="preserve">   สาขาวิชาวิทยาศาสตร์การเกษตร</t>
  </si>
  <si>
    <t xml:space="preserve">   สาขาวิชาการบริหารการศึกษา</t>
  </si>
  <si>
    <t xml:space="preserve">   สาขาวิชาการสื่อสาร</t>
  </si>
  <si>
    <t xml:space="preserve">   สาขาวิชาเทคโนโลยีชีวภาพทางการเกษตร</t>
  </si>
  <si>
    <t xml:space="preserve">   สาขาวิชาสาธารณสุขศาสตร์</t>
  </si>
  <si>
    <t xml:space="preserve">   สาขาวิชาเภสัชกรรมชุมชน</t>
  </si>
  <si>
    <t xml:space="preserve">   สาขาวิชาสัตวศาสตร์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</si>
  <si>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</si>
  <si>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</si>
  <si>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</si>
  <si>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</si>
  <si>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</si>
  <si>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</si>
  <si>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</si>
  <si>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</si>
  <si>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</si>
  <si>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</si>
  <si>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</si>
  <si>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</si>
  <si>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</si>
  <si>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</si>
  <si>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</si>
  <si>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</si>
  <si>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</si>
  <si>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</si>
  <si>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</si>
  <si>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</si>
  <si>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</si>
  <si>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</si>
  <si>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</si>
  <si>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</si>
  <si>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</si>
  <si>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</si>
  <si>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8 แสดงผลการประเมินโครงการฯ กลุ่ม Intermediate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</si>
  <si>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</si>
  <si>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</si>
  <si>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</si>
  <si>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 xml:space="preserve">EPE (Pre - Intermediate)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</si>
  <si>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</si>
  <si>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</si>
  <si>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</si>
  <si>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</si>
  <si>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</si>
  <si>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กลุ่ม Elementary 2</t>
  </si>
  <si>
    <t>กลุ่ม Starter 2</t>
  </si>
  <si>
    <t>คณะ</t>
  </si>
  <si>
    <t>คณะมนุษยศาสตร์</t>
  </si>
  <si>
    <t>คณะวิทยาศาสตร์</t>
  </si>
  <si>
    <t>เพศ</t>
  </si>
  <si>
    <t>อายุ</t>
  </si>
  <si>
    <t>ระดับ</t>
  </si>
  <si>
    <t>สาขาวิชา</t>
  </si>
  <si>
    <t>วิทยาศาสตร์การแพทย์</t>
  </si>
  <si>
    <t xml:space="preserve">   สาขาวิชารัฐศาสตร์</t>
  </si>
  <si>
    <t xml:space="preserve">   สาขาวิชาสถิติ</t>
  </si>
  <si>
    <t>1. กลุ่ม Elementary 2  พบว่า จำนวนผู้เข้ารับการอบรมจำแนกตามเพศ เป็นเพศหญิง</t>
  </si>
  <si>
    <t>ที่อยู่อีเมล</t>
  </si>
  <si>
    <t>เทคโนโลยีสารสนเทศ</t>
  </si>
  <si>
    <t>pla_cpe9@hotmail.com</t>
  </si>
  <si>
    <t>waritsaras62@nu.ac.th</t>
  </si>
  <si>
    <t>จุลชีววิทยา</t>
  </si>
  <si>
    <t>ศิลปะและการออกแบบ</t>
  </si>
  <si>
    <t>manochs59@nu.ac.th</t>
  </si>
  <si>
    <t>preechak63@nu.ac.th</t>
  </si>
  <si>
    <t>wishirataw63@nu.ac.th</t>
  </si>
  <si>
    <t>thanathats63@nu.ac.th</t>
  </si>
  <si>
    <t>สังคมศึกษา</t>
  </si>
  <si>
    <t>เคมี</t>
  </si>
  <si>
    <t>ไม่มีครับ</t>
  </si>
  <si>
    <t>pimchuthap59@nu.ac.th</t>
  </si>
  <si>
    <t>nareerats60@nu.ac.th</t>
  </si>
  <si>
    <t>เกษตรศาสตร์ ทรัพยากรธรรมชาติ และสิ่งแวดล้อม</t>
  </si>
  <si>
    <t>nawaphatt63@nu.ac.th</t>
  </si>
  <si>
    <t>phattharapornh63@nu.ac.th</t>
  </si>
  <si>
    <t>วิจัยและประเมินการศึกษา</t>
  </si>
  <si>
    <t>วิทยาลัยพลังงานทดแทนและสมาร์ตกริดเทคโนโลยี</t>
  </si>
  <si>
    <t xml:space="preserve">   สาขาวิชาเทคโนโลยีสารสนเทศ</t>
  </si>
  <si>
    <t xml:space="preserve">   สาขาวิชาสังคมศึกษา</t>
  </si>
  <si>
    <t>สำหรับนิสิตบัณฑิตศึกษา ในกลุ่ม Starter 2 พบว่า ภาพรวมมีความพึงพอใจอยู่ในระดับมากที่สุด</t>
  </si>
  <si>
    <t>กลุ่ม Intermediate</t>
  </si>
  <si>
    <t>กลุ่ม Per-Intermediate</t>
  </si>
  <si>
    <t xml:space="preserve">   วิทยาลัยพลังงานทดแทนและสมาร์ตกริดเทคโนโลยี</t>
  </si>
  <si>
    <t xml:space="preserve">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</si>
  <si>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>piyanuth61@nu.ac.th</t>
  </si>
  <si>
    <t>พลังงานทดแทน</t>
  </si>
  <si>
    <t>sattapornw63@nu.ac.th</t>
  </si>
  <si>
    <t>ชีวเวชศาสตร์</t>
  </si>
  <si>
    <t>EPE (Upper-Intermediate)</t>
  </si>
  <si>
    <t>suttipongd63@nu.ac.th</t>
  </si>
  <si>
    <t>วิศวกรรมสิ่งแวดล้อม</t>
  </si>
  <si>
    <t>chiraphat63@nu.ac.th</t>
  </si>
  <si>
    <t>sutthichaip59@nu.ac.th</t>
  </si>
  <si>
    <t>บริหารงานก่อสร้าง</t>
  </si>
  <si>
    <t>chiraphats63@nu.ac.th</t>
  </si>
  <si>
    <t>chirawatt63@nu.ac.th</t>
  </si>
  <si>
    <t>kedkandas63@nu.ac.th</t>
  </si>
  <si>
    <t>วิศวกรรมคอมพิวเตอร์</t>
  </si>
  <si>
    <t>warasits62@nu.ac.th</t>
  </si>
  <si>
    <t>วิทยาศาสตร์สิ่งแวดล้อม</t>
  </si>
  <si>
    <t>เทคโนโลยีและสื่อสารการศึกษา</t>
  </si>
  <si>
    <t>sunisasae63@nu.ac.th</t>
  </si>
  <si>
    <t>p.pawida@hotmail.co.th</t>
  </si>
  <si>
    <t>somruethaich63@nu.ac.th</t>
  </si>
  <si>
    <t>MBA</t>
  </si>
  <si>
    <t>kappaponp62@nu.ac.th</t>
  </si>
  <si>
    <t>บริหารธุรกิจ เศรษฐศาสตร์ และการสื่อสาร</t>
  </si>
  <si>
    <t>wichayutl62@nu.ac.th</t>
  </si>
  <si>
    <t>sarochath63@nu.ac.th</t>
  </si>
  <si>
    <t>วิทยาศาสตร์ชีวภาพ</t>
  </si>
  <si>
    <t>nattachait63@nu.ac.th</t>
  </si>
  <si>
    <t>เกษตรศาสตร์ฯ</t>
  </si>
  <si>
    <t>montreek63@nu.ac.th</t>
  </si>
  <si>
    <t>Cheerasakc62@nu.ac.th</t>
  </si>
  <si>
    <t>ปรสิตวิทยา</t>
  </si>
  <si>
    <t>nitwadeej58@nu.ac.th</t>
  </si>
  <si>
    <t>เอเชียตะวันออกเฉียงใต้ศึกษา</t>
  </si>
  <si>
    <t>siramonw63@nu.ac.th</t>
  </si>
  <si>
    <t>duangprateepm62@nu.ac.th</t>
  </si>
  <si>
    <t>เกษตรศาสตร์ทรัพยากรธรรมชาติและสิ่งแวดล้อม</t>
  </si>
  <si>
    <t>siriwattanas62@nu.ac.th</t>
  </si>
  <si>
    <t>wunpenc63@nu.ac.th</t>
  </si>
  <si>
    <t>สาธารณสุขศาสตรมหาบัณฑิต</t>
  </si>
  <si>
    <t>butsarapornh63@nu.ac.th</t>
  </si>
  <si>
    <t>dencrongcumpee23@gmail.com</t>
  </si>
  <si>
    <t>พลศึกษาและวิทยาศาสตร์การออกกำลังกาย</t>
  </si>
  <si>
    <t>sarunratchs63@nu.ac.th</t>
  </si>
  <si>
    <t>watcharapolb63@nu.ac.th</t>
  </si>
  <si>
    <t>nontapornr63@nu.ac.th</t>
  </si>
  <si>
    <t>yositap63@nu.ac.th</t>
  </si>
  <si>
    <t>panisaras63@nu.ac.th</t>
  </si>
  <si>
    <t>B.E.C.</t>
  </si>
  <si>
    <t>บัญชี</t>
  </si>
  <si>
    <t>kittisaksr63@nu.ac.th</t>
  </si>
  <si>
    <t>วิศวกรรมไฟฟ้าและคอมพิวเตอร์</t>
  </si>
  <si>
    <t>chanittac61@nu.ac.th</t>
  </si>
  <si>
    <t>เคมีอุตสาหกรรม</t>
  </si>
  <si>
    <t>boonlongk62@nu.ac.th</t>
  </si>
  <si>
    <t>kornnikas62@nu.ac.th</t>
  </si>
  <si>
    <t>radamaneen63@nu.ac.th</t>
  </si>
  <si>
    <t>สาธารรสุขศาสตร์</t>
  </si>
  <si>
    <t>สังคมศึกษาแผน ก</t>
  </si>
  <si>
    <t>rachayab61@nu.ac.th</t>
  </si>
  <si>
    <t>aummarat60@nu.ac.th</t>
  </si>
  <si>
    <t>malaiwant63@nu.ac.th</t>
  </si>
  <si>
    <t>วิศวกรรมโยธา</t>
  </si>
  <si>
    <t>patarasudak63@nu.ac.th</t>
  </si>
  <si>
    <t>คณะบริหารธุรกิจ เศรษฐศาสตร์และการสื่อสาร</t>
  </si>
  <si>
    <t>วิศวกรรมการจัดการ</t>
  </si>
  <si>
    <t>nattaponpu59@nu.ac.th</t>
  </si>
  <si>
    <t>piyanarty63@nu.ac.th</t>
  </si>
  <si>
    <t>rutairatl62@nu.ac.th</t>
  </si>
  <si>
    <t>บัญชีมหาบัณฑิต</t>
  </si>
  <si>
    <t>anivatb62@nu.ac.th</t>
  </si>
  <si>
    <t>BEC</t>
  </si>
  <si>
    <t>papang_555@hotmail.com</t>
  </si>
  <si>
    <t>ฟิสิกส์ประยุกต์</t>
  </si>
  <si>
    <t>watchareei61@nu.ac.th</t>
  </si>
  <si>
    <t>นวัตกรรมทางการวัดผลการเรียนรู้</t>
  </si>
  <si>
    <t>ดีแล้วครับ</t>
  </si>
  <si>
    <t>สาธารณสุขศาสตรดุษฎีบัณฑิต</t>
  </si>
  <si>
    <t>การจัดการการท่องเที่ยวและจิตบริการ</t>
  </si>
  <si>
    <t>anyadaa63@nu.ac.th</t>
  </si>
  <si>
    <t>tanachotto62@nu.ac.th</t>
  </si>
  <si>
    <t>เกษตรศาสตร์</t>
  </si>
  <si>
    <t>พยาบาลศาสตร์</t>
  </si>
  <si>
    <t>วิศวกรรมไฟฟ้า</t>
  </si>
  <si>
    <t>nutthanitc61@nu.ac.th</t>
  </si>
  <si>
    <t>พัฒนาสังคม</t>
  </si>
  <si>
    <t>wareen63@nu.ac.th</t>
  </si>
  <si>
    <t>การจัดการกีฬา</t>
  </si>
  <si>
    <t>sureeratb63@nu.ac.th</t>
  </si>
  <si>
    <t>yanyongvorakornt63@nu.ac.th</t>
  </si>
  <si>
    <t>คณิตศาสตร์</t>
  </si>
  <si>
    <t>chompoonutn62@nu.ac.th</t>
  </si>
  <si>
    <t>pimprapais63@nu.ac.th</t>
  </si>
  <si>
    <t>Education</t>
  </si>
  <si>
    <t>dumnerns63@nu.ac.th</t>
  </si>
  <si>
    <t>bigm_jr@hotmail.com</t>
  </si>
  <si>
    <t>wilailaks59@nu.ac.th</t>
  </si>
  <si>
    <t>noppachaif61@nu.ac.th</t>
  </si>
  <si>
    <t>kanlayap63@nu.ac.th</t>
  </si>
  <si>
    <t>anchaleei62@nu.ac.th</t>
  </si>
  <si>
    <t>บริหาร</t>
  </si>
  <si>
    <t>siwakons62@nu.ac.th</t>
  </si>
  <si>
    <t>คณะเกษตรศาสตร์ ทรัพยากรธรรมชาติและสิ่งแวดล้อม</t>
  </si>
  <si>
    <t>arayake61@nu.ac.th</t>
  </si>
  <si>
    <t>สาธารณสุขศาสตร์มหาบัณฑิต</t>
  </si>
  <si>
    <t>supattray62@nu.ac.th</t>
  </si>
  <si>
    <t>farreedah63@nu.ac.th</t>
  </si>
  <si>
    <t>usanaa62@nu.ac.th</t>
  </si>
  <si>
    <t>gumjudpai@gmail.com</t>
  </si>
  <si>
    <t>บริหารธุรกิจ เศรษฐศาสตร์และการสื่อสาร</t>
  </si>
  <si>
    <t>songsaks61@nu.ac.th</t>
  </si>
  <si>
    <t>tanyongs61@nu.ac.th</t>
  </si>
  <si>
    <t>kotcharatp63@nu.ac.th</t>
  </si>
  <si>
    <t>chanoknunf62@nu.ac.th</t>
  </si>
  <si>
    <t>natthawutc63@nu.ac.th</t>
  </si>
  <si>
    <t>watcharap63@nu.ac.th</t>
  </si>
  <si>
    <t>Pangcholt62@nu.ac.th</t>
  </si>
  <si>
    <t>วิทยาศาสตร์ศึกษา</t>
  </si>
  <si>
    <t>บริหารการพยาบาล</t>
  </si>
  <si>
    <t>nichapay63@nu.ac.th</t>
  </si>
  <si>
    <t>marisak61@nu.ac.th</t>
  </si>
  <si>
    <t>สถาปัตยกรรม</t>
  </si>
  <si>
    <t>meenarato63@nu.ac.th</t>
  </si>
  <si>
    <t>koonmuu1@gmail.com</t>
  </si>
  <si>
    <t>jesadaporns63@nu.ac.th</t>
  </si>
  <si>
    <t>chalermchaip63@nu.ac.th</t>
  </si>
  <si>
    <t>benjapony62@nu.ac.th</t>
  </si>
  <si>
    <t>ฺBEC</t>
  </si>
  <si>
    <t>thaisuan2528@gmail.com</t>
  </si>
  <si>
    <t>bongkotpa62@nu.ac.th</t>
  </si>
  <si>
    <t>การบริหารการพยาบาล</t>
  </si>
  <si>
    <t>somchaiko63@nu.ac.th</t>
  </si>
  <si>
    <t>tukky2123@gmail.com</t>
  </si>
  <si>
    <t>nipaporns61@nu.ac.th</t>
  </si>
  <si>
    <t>การบริหารเทคโนโลยีสารสนเทศเชิงกลยุทธ์</t>
  </si>
  <si>
    <t>ดี4</t>
  </si>
  <si>
    <t xml:space="preserve">Upper-Intermediate  </t>
  </si>
  <si>
    <t xml:space="preserve">Upper-Intermediate   </t>
  </si>
  <si>
    <t xml:space="preserve">   คณะพยาบาลศาสตร์</t>
  </si>
  <si>
    <t xml:space="preserve">Upper-Intermediate     </t>
  </si>
  <si>
    <t xml:space="preserve">   สาขาวิชาชีวเวชศาสตร์</t>
  </si>
  <si>
    <t xml:space="preserve">   สาขาวิชาบริหารธุรกิจ</t>
  </si>
  <si>
    <t xml:space="preserve">   สาขาวิชาเทคโนโลยีและสื่อสารการศึกษา</t>
  </si>
  <si>
    <t xml:space="preserve">   สาขาวิชาปรสิตวิทยา</t>
  </si>
  <si>
    <t xml:space="preserve">   สาขาวิชาวิทยาศาสตร์ชีวภาพ</t>
  </si>
  <si>
    <t xml:space="preserve">   สาขาวิชาวิศวกรรมสิ่งแวดล้อม</t>
  </si>
  <si>
    <t xml:space="preserve">   สาขาวิชาวิศวกรรมไฟฟ้า</t>
  </si>
  <si>
    <t xml:space="preserve">   สาขาวิชาวิศวกรรมการจัดการ</t>
  </si>
  <si>
    <t xml:space="preserve">   สาขาวิชาเคมี</t>
  </si>
  <si>
    <t xml:space="preserve">   สาขาวิชาพัฒนาสังคม</t>
  </si>
  <si>
    <t xml:space="preserve">   สาขาวิชาการบริหารเทคโนโลยีสารสนเทศเชิงกลยุทธ์</t>
  </si>
  <si>
    <t xml:space="preserve">   สาขาวิชาจุลชีววิทยา</t>
  </si>
  <si>
    <t xml:space="preserve">   สาขาวิชาศิลปะและการออกแบบ</t>
  </si>
  <si>
    <t xml:space="preserve">   สาขาวิชาคณิตศาสตร์</t>
  </si>
  <si>
    <t xml:space="preserve">   สาขาวิชานวัตกรรมทางการวัดผลการเรียนรู้</t>
  </si>
  <si>
    <t xml:space="preserve">   สาขาวิชาฟิสิกส์ประยุกต์</t>
  </si>
  <si>
    <t xml:space="preserve">   สาขาวิชาวิศวกรรมโยธา</t>
  </si>
  <si>
    <t xml:space="preserve">   สาขาวิชาสถาปัตยกรรมศาสตร์</t>
  </si>
  <si>
    <t xml:space="preserve">   สาขาวิชาเภสัชศาสตร์</t>
  </si>
  <si>
    <t xml:space="preserve">   สาขาวิชาการบริหารการพยาบาล</t>
  </si>
  <si>
    <t xml:space="preserve">   สาขาวิชาทรัพยากรธรรมชาติและสิ่งแวดล้อม</t>
  </si>
  <si>
    <t xml:space="preserve">   สาขาวิชาเอเชียตะวันออกเฉียงใต้</t>
  </si>
  <si>
    <t xml:space="preserve">   สาขาวิชาพลศึกษาและวิทยาศาสตร์การออกกำลังกาย</t>
  </si>
  <si>
    <t xml:space="preserve">   สาขาวิชาการจัดการกีฬา</t>
  </si>
  <si>
    <t xml:space="preserve">   สาขาวิชาวิทยาศาสตร์ศึกษา</t>
  </si>
  <si>
    <t xml:space="preserve">อยู่ในระดับมาก (ค่าเฉลี่ย 4.04) </t>
  </si>
  <si>
    <t>ตาราง 14 แสดงผลการประเมินโครงการฯ 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</si>
  <si>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</si>
  <si>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</si>
  <si>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กลุ่ม Upper-Intermediate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</si>
  <si>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</si>
  <si>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          จากตารางแสดงจำนวนผู้เข้าร่วมรับการอบรมจำแนกตามคณะ/วิทยาลัย พบว่า กลุ่ม Elementary 2</t>
  </si>
  <si>
    <t xml:space="preserve">          จากตารางแสดงจำนวนผู้เข้าร่วมรับการอบรมจำแนกตามสาขาวิชา พบว่า กลุ่ม Elementary 2 </t>
  </si>
  <si>
    <t xml:space="preserve">   สาขาวิชาวิทยาศาสตร์สิ่งแวดล้อม</t>
  </si>
  <si>
    <t xml:space="preserve">   สาขาวิชาเคมีอุตสาหกรรม</t>
  </si>
  <si>
    <t>สำหรับนิสิตบัณฑิตศึกษา ในกลุ่ม Intermediate พบว่า ภาพรวมมีความพึงพอใจอยู่ในระดับมาก</t>
  </si>
  <si>
    <t xml:space="preserve">              5. กลุ่ม Upper-Intermediate พบว่า จำนวนผู้เข้ารับการอบรมจำแนกตามเพศเป็นเพศหญิง</t>
  </si>
  <si>
    <t>5. กลุ่ม Upper-Intermediate พบว่า  ก่อนเข้ารับการอบรมผู้เข้าร่วมโครงการมีความรู้</t>
  </si>
  <si>
    <t xml:space="preserve">5. กลุ่ม Upper-Intermediate  พบว่า ภาพรวมมีความพึงพอใจอยู่ในระดับมากที่สุด 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</si>
  <si>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</si>
  <si>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>kamolchanok_ysa@hotmail.com</t>
  </si>
  <si>
    <t>SITM</t>
  </si>
  <si>
    <t>มากที่สุด</t>
  </si>
  <si>
    <t>อาจารย์ผู้สอน สอนได้กระชับและเข้าใจง่ายครับ</t>
  </si>
  <si>
    <t>วิศวคอมพิวเตอร์</t>
  </si>
  <si>
    <t>มาก</t>
  </si>
  <si>
    <t>busakornw61@nu.ac.th</t>
  </si>
  <si>
    <t>สาธารณสุขศาสตร์บันฑิต</t>
  </si>
  <si>
    <t>padaraneeo62@nu.ac.th</t>
  </si>
  <si>
    <t>ภาษาอังกฤษ</t>
  </si>
  <si>
    <t>ปานกลาง</t>
  </si>
  <si>
    <t>การเรียนแบบออนไลน์ทำให้ง่ายสะดวกประหยัดค่าเดินทาง</t>
  </si>
  <si>
    <t>atchariyam63@nu.ac.th</t>
  </si>
  <si>
    <t>kritsanas63@nu.ac.th</t>
  </si>
  <si>
    <t>สาธารณสุขศาสตรบัณฑิต</t>
  </si>
  <si>
    <t>น้อย</t>
  </si>
  <si>
    <t>worapongp63@nu.ac.th</t>
  </si>
  <si>
    <t>เกษตรและทรัพยากรธรรมชาติ</t>
  </si>
  <si>
    <t>วิทยาศาสตร์เกษตร</t>
  </si>
  <si>
    <t>sopitk62@nu.ac.th</t>
  </si>
  <si>
    <t>ึศึกษาศาสตร์</t>
  </si>
  <si>
    <t>tanachat7049@gmail.com</t>
  </si>
  <si>
    <t>ภาษาศาสตร์</t>
  </si>
  <si>
    <t>เป็นประโยชน์แก่นิสิตบัณฑิตศึกษาที่คะแนนสอบอังกฤษไม่ผ่าน ช่วยยกระดับความรู้ภาษาอังกฤษของนิสิตเป็นอย่างมาก ควรมีการจัดเรียนการสอนต่อไปเรื่อยๆ ครับ</t>
  </si>
  <si>
    <t>wissanup63@nu.ac.th</t>
  </si>
  <si>
    <t>sathapanachengjorhor@gmail.com</t>
  </si>
  <si>
    <t>thanawatsr63@nu.ac.th</t>
  </si>
  <si>
    <t>อยากให้เรียนออนไลน์ต่อไปเพราะว่าจะได้ทบทวนเนื้อหาและเรียนย้อนหลังได้</t>
  </si>
  <si>
    <t>ChariasakC63@nu.ac.th</t>
  </si>
  <si>
    <t>punyisap63@nu.ac.th</t>
  </si>
  <si>
    <t>chawalitra59@nu.ac.th</t>
  </si>
  <si>
    <t>ขอขอบคุณอาจารย์ผู้สอนและจ้าหน้าที่เป็นอย่างสูงครับ</t>
  </si>
  <si>
    <t>อาจารย์และเจ้าหน้าที่ทุกคน สอน/ให้การดูแลเป็นอย่างดี ขอบคุณมากๆครับ</t>
  </si>
  <si>
    <t>nuttachas63@nu.ac.th</t>
  </si>
  <si>
    <t>คณะวิทยาศาสตร์การเเพทย์</t>
  </si>
  <si>
    <t>sutharats62@nu.ac.th</t>
  </si>
  <si>
    <t xml:space="preserve">การมีส่วนร่วมในการเรียนค่อนข้างน้อยไปหน่อยค่ะ </t>
  </si>
  <si>
    <t>sakin.sinsing@gmail.com</t>
  </si>
  <si>
    <t>ศึกษาศาตร์</t>
  </si>
  <si>
    <t>ขอบคุณเจ้าหน้า  ปฏิบัติหน้าที่ดีมากค่ะ และท่านอาจารย์ สอนดีมากค่ะ</t>
  </si>
  <si>
    <t>jongrakp63@gmail.com</t>
  </si>
  <si>
    <t>สาธารณสุขสาสตรมหาบัณฑิต</t>
  </si>
  <si>
    <t>DK_firstmaster@hotmail.com</t>
  </si>
  <si>
    <t>maooumy1530@gmail.com</t>
  </si>
  <si>
    <t>benjawan_lovely1@hotmail.com</t>
  </si>
  <si>
    <t>sumalik63@nu.ac.th</t>
  </si>
  <si>
    <t>thamrongC63@nu.ac.th</t>
  </si>
  <si>
    <t>เป็นการใช้เทคโนโลยีที่ทันสมัยมากครับ</t>
  </si>
  <si>
    <t xml:space="preserve">พี่เจ้าหน้าที่คุมสอบดีมากๆครับ ขอบคุณมากครับ </t>
  </si>
  <si>
    <t>ppk_koedphon@outlook.com</t>
  </si>
  <si>
    <t>ทำให้นิสิตมีความรู้เกี่ยวกับภาษาอังกฤษมากขึ้น อาจารย์สอนละเอียดเข้าใจง่าย</t>
  </si>
  <si>
    <t>Puitas63@nu.ac.th</t>
  </si>
  <si>
    <t xml:space="preserve">เจ้าหน้าที่ในการคุมสอบให้คำแนะนำในการสอบเป็นอย่างดี ชี้แจงรายละเอียดอย่างเข้าใจ และอาจารย์ผู้สอนในคลาสนี้สอนเป็นอย่างดี </t>
  </si>
  <si>
    <t>teerapapp62@nu.ac.th</t>
  </si>
  <si>
    <t>Kajornwanp61@nu.ac.th</t>
  </si>
  <si>
    <t>เจ้าหน้าที่ทุกคนให้คำแนะนำดีมากค่ะ โดยเฉพาะคุณปูให้คำแนะนำที่ดีเสมอมาค่ะ</t>
  </si>
  <si>
    <t>jakkritm62@nu.ac.th</t>
  </si>
  <si>
    <t>akira39akira39@hotmail.com</t>
  </si>
  <si>
    <t>ประวัติศาสตร์</t>
  </si>
  <si>
    <t>thanetk63@nu.ac.th</t>
  </si>
  <si>
    <t>คณะแพทยศาสตร์</t>
  </si>
  <si>
    <t>วิทยาศาสตรสุขภาพศึกษา</t>
  </si>
  <si>
    <t xml:space="preserve">- หนังสือที่อาจารย์เลือกใช้ดีมาก เข้าใจง่าย 
- การสอนของอาจารย์ไม่ค่อยกระตุ้นในการเรียนมากนัก
- ข้อสอบออกค่อนข้างตรงกับที่เรียน </t>
  </si>
  <si>
    <t>manats61@nu.ac.th</t>
  </si>
  <si>
    <t>คณะบริหารธุรกิจ เศรษฐศาสตร์ และการสื่อสาร</t>
  </si>
  <si>
    <t>wannaw62@nu.ac.th</t>
  </si>
  <si>
    <t>wachirawitd63@nu.ac.th</t>
  </si>
  <si>
    <t>aphitthay60@nu.ac.th</t>
  </si>
  <si>
    <t>การจัดการภัยพิบัติ</t>
  </si>
  <si>
    <t>การจัดอบรมในครั้งนี้ ทุกอย่างกระชั้นชิดเกินไป ไม่มีเวลาได้ทบทวนก่อนสอบ</t>
  </si>
  <si>
    <t>methasitn63@nu.ac.th</t>
  </si>
  <si>
    <t>สาธารณสุขศาสตรมหาบัณทิต</t>
  </si>
  <si>
    <t>น้อยที่สุด</t>
  </si>
  <si>
    <t>อยากให้มีการอบรมแบบนี้เพื่อช่วยให้นิสิตได้จบการศึกษาอีกทางเลือกหนึ่ง</t>
  </si>
  <si>
    <t>วิทยาสาสตร์การเกษตร</t>
  </si>
  <si>
    <t>pongpatw63@nu.ac.th</t>
  </si>
  <si>
    <t>การใช้ E-book บางครั้งมีความลำบาก อยากได้เป็นเอกสารหรือหนังสือเหมือนเดิมครับ</t>
  </si>
  <si>
    <t>wanlaort62@nu.ac.th</t>
  </si>
  <si>
    <t>ถ้ามีหนังสือส่งมาทีหลังจะดีมาก น่าเสียดาย เพราะบางทีไม่ถนัดดูในคอมพิวเตอร์ และไม่มีเครื่องปริ้นท์ ทำให้ส่วนใหญ่หลุดโฟกัส แต่อ.ให้ความรู้เพิ่มเติมและความรู้ทั่วไปเยอะมาก ขอบคุณค่ะ</t>
  </si>
  <si>
    <t>chatwilaitukta@gmail.com</t>
  </si>
  <si>
    <t>ดีมาก</t>
  </si>
  <si>
    <t>kitjakarn.14@gmail.com</t>
  </si>
  <si>
    <t>บริหารธุรกิจเศรษฐศาสตร์และการสื่อสาร</t>
  </si>
  <si>
    <t>บริหารเทคโนโลยีสารสนเทศ เชิงกลยุทธ์</t>
  </si>
  <si>
    <t>jakkreeb62@nu.ac.th</t>
  </si>
  <si>
    <t xml:space="preserve">เราจะผ่านพ้นวิกฤตนี้ไปด้วยกัน </t>
  </si>
  <si>
    <t>supattrac62@nu.ac.th</t>
  </si>
  <si>
    <t>napatt62@nu.ac.th</t>
  </si>
  <si>
    <t>jakkritvet7@gmail.com</t>
  </si>
  <si>
    <t>thitichad62@nu.ac.th</t>
  </si>
  <si>
    <t>การท่องเที่ยวและจิตบริการ</t>
  </si>
  <si>
    <t xml:space="preserve">ขอแนะนำข้อเสนอ น่าจะมีการทำหนังสือเรียนภาษาอังกฤษไว้ให้นิสิตไปรับย้อนหลังได้ค่ะ </t>
  </si>
  <si>
    <t>panudetk63@nu.ac.th</t>
  </si>
  <si>
    <t>kanokwankh62@email.nu.ac.th</t>
  </si>
  <si>
    <t>chonladap62@nu.ac.th</t>
  </si>
  <si>
    <t>คณะบริหารธุรกิจการสื่อสาร</t>
  </si>
  <si>
    <t>ถ้ามีการสอนแบบออนไลน์ตลอดจะดีมากเลยค่ะเพราะก่อนหน้านี้ไม่ค่อยสะดวกไปเรียนที่มหาวิทยาลัย</t>
  </si>
  <si>
    <t>chanatda63@nu.ac.th</t>
  </si>
  <si>
    <t>ไม่มีค่ะ</t>
  </si>
  <si>
    <t>sirichonm63@nu.ac.th</t>
  </si>
  <si>
    <t>phantidal62@nu.ac.th</t>
  </si>
  <si>
    <t>kanyaween61@nu.ac.th</t>
  </si>
  <si>
    <t>pratoomm63@nu.ac.th</t>
  </si>
  <si>
    <t>sunsauw61@nu.ac.th</t>
  </si>
  <si>
    <t>เจ้าหน้าที่น่ารักมากให้คำแนะนำดีมาก</t>
  </si>
  <si>
    <t>chatnarongp62@nu.ac.th</t>
  </si>
  <si>
    <t>apiradeeb62@nu.ac.th</t>
  </si>
  <si>
    <t>เทคโนโลยีสารนเทศ</t>
  </si>
  <si>
    <t xml:space="preserve">ควรส่งหนังสือมาให้ด้วยค่ะ </t>
  </si>
  <si>
    <t>nana_july@live.com</t>
  </si>
  <si>
    <t xml:space="preserve">อาจารย์ใจดี สอนสนุก เข้าใจง่ายคะ </t>
  </si>
  <si>
    <t>khemmanatt63@nu.ac.th</t>
  </si>
  <si>
    <t>ทางผู้จัดดำเนินการได้ดี มีประสิทธิภาพไม่มีการติดขัด ผู้สอนมีความรู้ความสามารถ มีประสิทธิภาพในการถ่ายทอดความรู้ได้ดี แต่ด้วยเนื้อหาของรายวิชาค่อนข้างแน่นจึงอาจทำให้กระชับเวลาจนนิสิตบางครั้งตามไม่ทันและไม่ได้ทำแบบฝึกหัดจนจบบท อย่างไรก็ตามผู้สอนได้มีการทำเฉลยและติดตามการสอนและติดตามหลังสอน ขอบพระคุณผู้จัด และขอชื่นชมผู้สอนที่ตั้งใจให้คำปรึกษาตลอดการเรียนหลักสูตรนี้ ขอบพระคุณครับ</t>
  </si>
  <si>
    <t>chirarate63@nu.ac.th</t>
  </si>
  <si>
    <t>nalineeka61@nu.ac.th</t>
  </si>
  <si>
    <t>การเรียนภาษาอังกฤษสามารถนำไปใช้ในชีวิตประจำวันได้อย่างถูกต้องและเหมาะสม</t>
  </si>
  <si>
    <t>เป็นหลักสูตรที่ดี และช่วยพัฒนาทักษะภาษาอังกฤษ</t>
  </si>
  <si>
    <t>อาจารย์สอนดีมากค่ะ</t>
  </si>
  <si>
    <t>Athittanans62@nu.ac.th</t>
  </si>
  <si>
    <t xml:space="preserve">อาจารย์สอนได้ดีมากค่ะ เข้าใจง่าย แต่เวลาเรียนน้อย ทำให้อาจารย์สอนเร็ว ตามไม่ค่อยทันค่ะ </t>
  </si>
  <si>
    <t>teerapattarad62@nu.ac.th</t>
  </si>
  <si>
    <t>satupond62@nu.ac.th</t>
  </si>
  <si>
    <t>prapholc60@nu.ac.th</t>
  </si>
  <si>
    <t>การจัดการการท่องเที่ยว</t>
  </si>
  <si>
    <t>Paweenapa63@nu.ac.th</t>
  </si>
  <si>
    <t>คณะเภสัชศาสตร์</t>
  </si>
  <si>
    <t>ratchadaphonp62@nu.ac.th</t>
  </si>
  <si>
    <t>คณะเกษตรสาสตร์</t>
  </si>
  <si>
    <t>ในเว็บของบัณฑิต กดเลือกดู EPE ไม่ได้ค่ะ ดูได้แต่สอบ QE อยากให้ทำให้กดเลือกดูได้ค่ะ ขอบคุณค่ะ</t>
  </si>
  <si>
    <t>kattaleeyat61@nu.ac.th</t>
  </si>
  <si>
    <t>อาจารย์ที่สอนใจดี สอนดีมากค่ะ</t>
  </si>
  <si>
    <t>ควรแจกหนังสือให้ค่ะ เรียนโดยไม่มีหนังสือทำให้ไม่สะดวกในการเปิดหาข้อมูลและจดบันทึกค่ะ</t>
  </si>
  <si>
    <t>tiwat62@nu.ac.th</t>
  </si>
  <si>
    <t>อยากให้อาจารย์สอน บรรยายช้าอีกหน่อย โดยรวมดีค่ะ</t>
  </si>
  <si>
    <t>natthaphonp63@nu.ac.th</t>
  </si>
  <si>
    <t>อาจารย์สอน และทบทวนความรู้พื้นฐานได้ดีมากๆครับ สามารถนำมาใช้ในชีวิตประจำวันได้อย่างมาก ขอบคุณครับ</t>
  </si>
  <si>
    <t>nualprangc60@nu.ac.th</t>
  </si>
  <si>
    <t>การบริหารธุรกิจ</t>
  </si>
  <si>
    <t xml:space="preserve">ขอขอบคุณทีมแอดมินที่ทำให้การเรียนภาษาในครั้งนี้ได้รับความอำนวยสะดวก และขอขอบพระคุณอาจารย์ที่สอนดีมากๆๆค่ะ </t>
  </si>
  <si>
    <t>kanchatpisitk61@nu.ac.th</t>
  </si>
  <si>
    <t>สาธารณสุขศาสตรดุษฏีบัณฑิต</t>
  </si>
  <si>
    <t>อาจารย์และเจ้าหน้าที่ ดีมากครับ ให้ความรู้และดูแลเป็นอย่างดี ขอบคุณมากๆ ครับ</t>
  </si>
  <si>
    <t>wiratr63@nu.ac.th</t>
  </si>
  <si>
    <t>wanchanokp63@nu.ac.th</t>
  </si>
  <si>
    <t>kassarinr63@nu.ac.th</t>
  </si>
  <si>
    <t>natdanaip61@nu.ac.th</t>
  </si>
  <si>
    <t>อยากให้มีการยกตัวอย่างประโยคเยอะๆเพื่อความเข้าใจที่ง่ายขึ้นของนิสิตครับ</t>
  </si>
  <si>
    <t>panjapols63@nu.ac.th</t>
  </si>
  <si>
    <t>pramotes62@nu.ac.th</t>
  </si>
  <si>
    <t>Science</t>
  </si>
  <si>
    <t>Computer Science</t>
  </si>
  <si>
    <t>I have got a lot of practical knowledge from these courses to apply in doing my all academic works.</t>
  </si>
  <si>
    <t>Natthawatduwngchun@gmail.com</t>
  </si>
  <si>
    <t>Senhom_j@hotmail.com</t>
  </si>
  <si>
    <t>สะดวกดีคะ ไม่เสียเวลาและค่าใช้จ่ายในการเดินทาง ไม่เสี่ยงต่อการเป็นโรคติดต่อโควิด</t>
  </si>
  <si>
    <t>alissaray62@nu.ac.th</t>
  </si>
  <si>
    <t>wasinl60@nu.ac.th</t>
  </si>
  <si>
    <t>เปิดอ่านไฟล์หนังสือ ในแอพไม่สะดวกครับ ไม่เหมาะสม ควรใช้หนังสือเรียนเหมือนเดิม</t>
  </si>
  <si>
    <t>r.charoensrirungrueng@gmail.com</t>
  </si>
  <si>
    <t>nartrapeec63@nu.ac.th</t>
  </si>
  <si>
    <t>ชื่นชมอาจารย์รุ้งกาญจน์ค่ะ ตอบคำถามได้ชัดเจน สอนดีใจเย็น สรุปความเป็นระยะ เรื่องหนังสือเรียนเสียดายที่เป็น file อยากได้เป้นรูปแบบหนังสือสวยงามมากกว่า อยากให้มีการจัดส่งหนังสือเรียน ให้แก่นิสิตก่อนเริ่มเรียนมากกว่าค่ะ</t>
  </si>
  <si>
    <t>อยากให้มีหนังสือประกอบการสอนเสมอ เนื่องจากการใช้เป็น E-Book มีความลำบากในการจดบันทึก</t>
  </si>
  <si>
    <t>Buddhajakc59@nu.ac.th</t>
  </si>
  <si>
    <t xml:space="preserve">จนท. บัณฑิตให้คำแนะนำดีมากตั้งแต่การลงทะเบียน จนถึงกระบวนการสอบ และอาจารย์ที่สอบก็สอนสนุก ไม่น่าเบื่อ </t>
  </si>
  <si>
    <t>anutt59@nu.ac.th</t>
  </si>
  <si>
    <t>punnipaj@nu.ac.th</t>
  </si>
  <si>
    <t>บรืหารการพยาบาล</t>
  </si>
  <si>
    <t>พละศึกษาและวิทยาศาสตร์การออกกำลังกาย</t>
  </si>
  <si>
    <t xml:space="preserve">อาจารย์สอนดีมากค่ะ เจ้าหน้าที่พูดเพราะ </t>
  </si>
  <si>
    <t>thawats63@NU.AC.TH</t>
  </si>
  <si>
    <t>education administration</t>
  </si>
  <si>
    <t>ขอบคุณอาจารย์และเจ้าหน้าที่ทุกท่านในการดำเนินการเรียนการสอน ประสานงาน แก้ไขปัญหาต่างๆให้  ตลอดจนการสอบเสร็จสิ้น ขอบคุณมากๆค่ะ</t>
  </si>
  <si>
    <t>sarawutn61@nu.ac.th</t>
  </si>
  <si>
    <t>thanawanw62@nu.ac.th</t>
  </si>
  <si>
    <t>ฟิสิกส์</t>
  </si>
  <si>
    <t>ควรปรับระบบการสอบให้สามารถ ทำข้อสอบต่อได้เลยเมื่ออินเตอร์เกิดวามขัดข้อง</t>
  </si>
  <si>
    <t xml:space="preserve">การจัดการเรียนการสอนผ่านระบบออนไลน์ดีครับ เมื่อเรียนไม่ทันหรือตามเนื้อหาไม่ครบทวนก็ทำให้สามารถกลับมาทบทวนความรู้และเนื้อหาที่เรียนได้  อาจารย์ผู้สอนถ่ายทอดเนื้อหาต่าง ๆ ผ่านการสอนได้ดีครับ ขอบคุณอาจารย์ และผู้มีส่วนเกี่ยวข้องและเจ้าหน้าที่ทุกๆ ท่านที่ได้จัดการอบรมพัฒนาความรู้ภาษาอังกฤษ เพื่อช่วยในการพัฒนานิสิตให้เพิ่มพูนความรู้และสามารถสอบผ่านได้ทุกคนครับ </t>
  </si>
  <si>
    <t>kamonchats60@nu.ac.th</t>
  </si>
  <si>
    <t>สาขาการจัดการภัยพิบัติ</t>
  </si>
  <si>
    <t>อยากให้เว้นช่วงระยะให้เตรียมสอบหลังจากปิดคลอสเรียน</t>
  </si>
  <si>
    <t>ratchapoll63@nu.ac.th</t>
  </si>
  <si>
    <t>หนังสือเป็นเล่มดีกว่าการใช้ E-bookค่ะ</t>
  </si>
  <si>
    <t>pratchayasa63@nu.ac.th</t>
  </si>
  <si>
    <t>น่าจะส่งหนังสือเรียนเป็นเล่มครับ</t>
  </si>
  <si>
    <t>sornpechy61@nu.ac.th</t>
  </si>
  <si>
    <t>เอเชียตะวันออกเฉียงใต้</t>
  </si>
  <si>
    <t xml:space="preserve">ขอบคุณทางมหาวิทยาลัย ที่มีกระบวนการส่งเสริมนิสิตที่ไม่ถนัดภาษาอังกฤษครับ นอกจากนี้ ขอบคุณที่มีการจัดการเรียนการสอนและสอบออนไลน์ ภายใต้การระบาดCoivid-19 อย่างหนัก เนื่องจากผู้เรียน มีข้อจำกัดในการออกนอกจังหวัดเชียงราย ซึ่งต้องกักตัวและมีเงื่อนไขต่างๆ เอกสารรับรองการฉีดวัคซีน </t>
  </si>
  <si>
    <t xml:space="preserve">อยากให้มีการเรียนและสอบรูปแบบออนไลน์ จนกว่าสถานการณ์ของโรคระบาดจะคลี่คลาย </t>
  </si>
  <si>
    <t>เรียนออนไลสะดวกสำหรับคนทำงานมากค่ะ</t>
  </si>
  <si>
    <t>tippharatsancarn@gmail.com</t>
  </si>
  <si>
    <t>อาจารย์สอนดีมากเข้าใจและใจดีมีเมตตาค่ะ ขอบคุณบัณฑิตวิทยาลัยที่จัดโครงการแบบนี้เพื่อเอื้อให้บัณฑิตได้มีความรู้ทักษะทางด้านภาษาอังกฤษเพิ่มมากขึ้น อยากให้มีโครงการช่วยเหลือบัณฑิตแบบนี้ตลอดไปค่ะ</t>
  </si>
  <si>
    <t xml:space="preserve">เอกสารประกอบการเรียนควรใช้เป็นหนังสือเรียนที่จัดส่งให้นิสิตแต่ละคน เนื่องจากการใช้ E-Book อาจไม่สะดวกในบางคนที่อุปกรณ์ในการเรียนไม่เหมาะสม จดบันทึกลำบาก </t>
  </si>
  <si>
    <t>sasithonc61@nu.ac.th</t>
  </si>
  <si>
    <t>สาขาวิชาเทคโนโลยีสารสนเทศ</t>
  </si>
  <si>
    <t>ระยะเวลาในการสอนน้อยไปค่ะสำหรับรอบนี้ แต่ก็เข้าใจว่าหลายคนเตรียมยื่นจบ เลยทำให้อาจารย์สอนไวเกินไปเนื่องจากกลัวว่าจะสอนไม่ทัน</t>
  </si>
  <si>
    <t>phrapobthamp@nu.ac.th</t>
  </si>
  <si>
    <t>pornvimonk63@nu.ac.th</t>
  </si>
  <si>
    <t>ประทับใจอาจารย์มากค่ะที่อาจารย์ให้ได้รับการสอบในครั้งนี้ต่ะ  ขอบพระคุณค่ะอาจารย์</t>
  </si>
  <si>
    <t>มนุษยศาสาตร์</t>
  </si>
  <si>
    <t>premnapa.s@gmail.com</t>
  </si>
  <si>
    <t>abdulhakamd63@nu.ac.th</t>
  </si>
  <si>
    <t>การเรียน EPE ในครั้งนี้โดยการใช้ E-book ทำให้เกิดอุปสรรคต่อการเรียน โดยเฉพาะอย่างยิ่งในการจดบันทึกข้อมูลเพิ่มเติมของแบบฝึกหัด ควรมีการปรับให้มีการใช้หนังสือแบบปกติ</t>
  </si>
  <si>
    <t>weerayam63@nu.ac.th</t>
  </si>
  <si>
    <t>การท่องเที่ยวฯ</t>
  </si>
  <si>
    <t>abhisit@adcm.co.th</t>
  </si>
  <si>
    <t>วิทยาลัยพลังงานฯ</t>
  </si>
  <si>
    <t>สมาร์ทกริเทคโนโลยี</t>
  </si>
  <si>
    <t>อยากได้หนังสือที่เป็นเล่มมากกว่า การดูจากคอมไม่สะดวกเท่าไหร่</t>
  </si>
  <si>
    <t>chaimongkolk58@nu.ac.th</t>
  </si>
  <si>
    <t>TOURISM</t>
  </si>
  <si>
    <t>sukritp60@nu.ac.th</t>
  </si>
  <si>
    <t>ควรเว้นระยะเวลาระหว่างการเรียนวันสุดท้ายกับวันสอบอย่างน้อย 1 สัปดาห์</t>
  </si>
  <si>
    <t>palakornw63@nu.ac.th</t>
  </si>
  <si>
    <t>โลจิสติกส์และซัพพลายเชน</t>
  </si>
  <si>
    <t xml:space="preserve">ขอขอบคุณอาจารย์ ผศ.ดร.ทศพล สามารถอธิบายภาษาอังกฤษ ให้เข้าใจอย่างดีเยี่ยม ขอขอบพระคุณ อจ มากๆครับ และขอขอบคุณเจ้าหน้าที่ทุกท่านที่อำนวยความสะดวกในการเรียนออนไลน์ครับ </t>
  </si>
  <si>
    <t>thitipatj62@nu.ac.th</t>
  </si>
  <si>
    <t>nutthawatt63@nu.ac.th</t>
  </si>
  <si>
    <t>ทันตเเพทยศาสตร์</t>
  </si>
  <si>
    <t>wiyadal63@nu.ac.th</t>
  </si>
  <si>
    <t>แพทยศาสตร์</t>
  </si>
  <si>
    <t>Ketsiric61@nu.ac.th</t>
  </si>
  <si>
    <t>prapassonp63@nu.ac.th</t>
  </si>
  <si>
    <t>ขอบคุณค่ะ</t>
  </si>
  <si>
    <t>ท่านอาจารย์สอนดีมากๆๆครับผมทำให้ผมเข้าใจได้ดีกว่าแต่ก่อนครับ</t>
  </si>
  <si>
    <t>อาจารย์และบุคลากรดูแลดีมากครับ</t>
  </si>
  <si>
    <t>jensakpanda@gmail.com</t>
  </si>
  <si>
    <t>chantana050223@gmail.com</t>
  </si>
  <si>
    <t>สาขาสถิติ</t>
  </si>
  <si>
    <t>rattanapornk63@nu.ac.th</t>
  </si>
  <si>
    <t>คณะเกษตรศาสตร์ทรัพยากรธรรมชาติเเละสิ่งเเวดล้อม</t>
  </si>
  <si>
    <t>สะดวกมากๆ ครับ เพราะไม่ต้องเดินทางในเวลาที่การระบาดของโควิค-19</t>
  </si>
  <si>
    <t>rittirongk62@nu.ac.th</t>
  </si>
  <si>
    <t>ทรัพยากรธรรมชาติและสิ่งแวดล้อม</t>
  </si>
  <si>
    <t>dell_2850@hotmail.com</t>
  </si>
  <si>
    <t>ในช่วงแรกมีปัญหากับการใช้งานระบบอยู่บ้างต่อมาได้รับการปรับปรุง ในส่วนเนื้อหาสาระค่อนข้างจะเยอะและลึกต้องใช้เวลาในการสอนและอธิบายเพิ่มมากขึ้นซึ่งไม่เหมาะสมกับเวลาที่มีแต่อาจารย์ผู้สอนมีช่องทางให้สอบถาม/ปรึกษาได้ตลอด</t>
  </si>
  <si>
    <t>kannikakatu61@nu.ac.th</t>
  </si>
  <si>
    <t>อาจารย์สอนได้อยากตั้งใจสม่ำเสมอดี อดทนดีมาก</t>
  </si>
  <si>
    <t>bell_kpp@hotmail.com</t>
  </si>
  <si>
    <t>บัณฑิตวิทยาลัย</t>
  </si>
  <si>
    <t>เทคโนโลยีผู้ประกอบการและการจัดการนวัตกรรม</t>
  </si>
  <si>
    <t>ap_ya@hotmail.com</t>
  </si>
  <si>
    <t>เทคโนโลยีผู้ประกอบการเเละการจัดการนวัตกรรม</t>
  </si>
  <si>
    <t>chaloemchait62@nu.ac.th</t>
  </si>
  <si>
    <t>เป็นประโยชน์แก่นิสิตบัณฑิตศึกษาที่คะแนนสอบอังกฤษไม่ผ่าน ช่วยยกระดับความรู้ภาษาอังกฤษของนิสิตเป็นอย่าง4 ควรมีการจัดเรียนการสอนต่อไปเรื่อยๆ ครับ</t>
  </si>
  <si>
    <t>อาจารย์และเจ้าหน้าที่ทุกคน สอน/ให้การดูแลเป็นอย่างดี ขอบคุณ4ๆครับ</t>
  </si>
  <si>
    <t>ขอบคุณเจ้าหน้า  ปฏิบัติหน้าที่ดี4ค่ะ และท่านอาจารย์ สอนดี4ค่ะ</t>
  </si>
  <si>
    <t>เป็นการใช้เทคโนโลยีที่ทันสมัย4ครับ</t>
  </si>
  <si>
    <t xml:space="preserve">พี่เจ้าหน้าที่คุมสอบดี4ๆครับ ขอบคุณ4ครับ </t>
  </si>
  <si>
    <t>ทำให้นิสิตมีความรู้เกี่ยวกับภาษาอังกฤษ4ขึ้น อาจารย์สอนละเอียดเข้าใจง่าย</t>
  </si>
  <si>
    <t>เจ้าหน้าที่ทุกคนให้คำแนะนำดี4ค่ะ โดยเฉพาะคุณปูให้คำแนะนำที่ดีเสมอมาค่ะ</t>
  </si>
  <si>
    <t xml:space="preserve">- หนังสือที่อาจารย์เลือกใช้ดี4 เข้าใจง่าย 
- การสอนของอาจารย์ไม่ค่อยกระตุ้นในการเรียน4นัก
- ข้อสอบออกค่อนข้างตรงกับที่เรียน </t>
  </si>
  <si>
    <t>ถ้ามีหนังสือส่งมาทีหลังจะดี4 น่าเสียดาย เพราะบางทีไม่ถนัดดูในคอมพิวเตอร์ และไม่มีเครื่องปริ้นท์ ทำให้ส่วนใหญ่หลุดโฟกัส แต่อ.ให้ความรู้เพิ่มเติมและความรู้ทั่วไปเยอะ4 ขอบคุณค่ะ</t>
  </si>
  <si>
    <t>ถ้ามีการสอนแบบออนไลน์ตลอดจะดี4เลยค่ะเพราะก่อนหน้านี้ไม่ค่อยสะดวกไปเรียนที่มหาวิทยาลัย</t>
  </si>
  <si>
    <t>เจ้าหน้าที่น่ารัก4ให้คำแนะนำดี4</t>
  </si>
  <si>
    <t>อาจารย์สอนดี4ค่ะ</t>
  </si>
  <si>
    <t>อาจารย์ที่สอนใจดี สอนดี4ค่ะ</t>
  </si>
  <si>
    <t>อาจารย์สอน และทบทวนความรู้พื้นฐานได้ดี4ๆครับ สามารถนำมาใช้ในชีวิตประจำวันได้อย่าง4 ขอบคุณครับ</t>
  </si>
  <si>
    <t xml:space="preserve">ขอขอบคุณทีมแอดมินที่ทำให้การเรียนภาษาในครั้งนี้ได้รับความอำนวยสะดวก และขอขอบพระคุณอาจารย์ที่สอนดี4ๆๆค่ะ </t>
  </si>
  <si>
    <t>อาจารย์และเจ้าหน้าที่ ดี4ครับ ให้ความรู้และดูแลเป็นอย่างดี ขอบคุณ4ๆ ครับ</t>
  </si>
  <si>
    <t>ชื่นชมอาจารย์รุ้งกาญจน์ค่ะ ตอบคำถามได้ชัดเจน สอนดีใจเย็น สรุปความเป็นระยะ เรื่องหนังสือเรียนเสียดายที่เป็น file อยากได้เป้นรูปแบบหนังสือสวยงาม4กว่า อยากให้มีการจัดส่งหนังสือเรียน ให้แก่นิสิตก่อนเริ่มเรียน4กว่าค่ะ</t>
  </si>
  <si>
    <t xml:space="preserve">จนท. บัณฑิตให้คำแนะนำดี4ตั้งแต่การลงทะเบียน จนถึงกระบวนการสอบ และอาจารย์ที่สอบก็สอนสนุก ไม่น่าเบื่อ </t>
  </si>
  <si>
    <t xml:space="preserve">อาจารย์สอนดี4ค่ะ เจ้าหน้าที่พูดเพราะ </t>
  </si>
  <si>
    <t>ขอบคุณอาจารย์และเจ้าหน้าที่ทุกท่านในการดำเนินการเรียนการสอน ประสานงาน แก้ไขปัญหาต่างๆให้  ตลอดจนการสอบเสร็จสิ้น ขอบคุณ4ๆค่ะ</t>
  </si>
  <si>
    <t>เรียนออนไลสะดวกสำหรับคนทำงาน4ค่ะ</t>
  </si>
  <si>
    <t>อาจารย์สอนดี4เข้าใจและใจดีมีเมตตาค่ะ ขอบคุณบัณฑิตวิทยาลัยที่จัดโครงการแบบนี้เพื่อเอื้อให้บัณฑิตได้มีความรู้ทักษะทางด้านภาษาอังกฤษเพิ่ม4ขึ้น อยากให้มีโครงการช่วยเหลือบัณฑิตแบบนี้ตลอดไปค่ะ</t>
  </si>
  <si>
    <t>ประทับใจอาจารย์4ค่ะที่อาจารย์ให้ได้รับการสอบในครั้งนี้ต่ะ  ขอบพระคุณค่ะอาจารย์</t>
  </si>
  <si>
    <t>อยากได้หนังสือที่เป็นเล่ม4กว่า การดูจากคอมไม่สะดวกเท่าไหร่</t>
  </si>
  <si>
    <t xml:space="preserve">ขอขอบคุณอาจารย์ ผศ.ดร.ทศพล สามารถอธิบายภาษาอังกฤษ ให้เข้าใจอย่างดีเยี่ยม ขอขอบพระคุณ อจ 4ๆครับ และขอขอบคุณเจ้าหน้าที่ทุกท่านที่อำนวยความสะดวกในการเรียนออนไลน์ครับ </t>
  </si>
  <si>
    <t>ท่านอาจารย์สอนดี4ๆๆครับผมทำให้ผมเข้าใจได้ดีกว่าแต่ก่อนครับ</t>
  </si>
  <si>
    <t>อาจารย์และบุคลากรดูแลดี4ครับ</t>
  </si>
  <si>
    <t>สะดวก4ๆ ครับ เพราะไม่ต้องเดินทางในเวลาที่การระบาดของโควิค-19</t>
  </si>
  <si>
    <t>ในช่วงแรกมีปัญหากับการใช้งานระบบอยู่บ้างต่อมาได้รับการปรับปรุง ในส่วนเนื้อหาสาระค่อนข้างจะเยอะและลึกต้องใช้เวลาในการสอนและอธิบายเพิ่ม4ขึ้นซึ่งไม่เหมาะสมกับเวลาที่มีแต่อาจารย์ผู้สอนมีช่องทางให้สอบถาม/ปรึกษาได้ตลอด</t>
  </si>
  <si>
    <t>อาจารย์สอนได้อยากตั้งใจสม่ำเสมอดี อดทนดี4</t>
  </si>
  <si>
    <t xml:space="preserve">การมีส่วนร่วมในการเรียนค่อนข้าง2ไปหน่อยค่ะ </t>
  </si>
  <si>
    <t xml:space="preserve">อาจารย์สอนได้ดี4ค่ะ เข้าใจง่าย แต่เวลาเรียน2 ทำให้อาจารย์สอนเร็ว ตามไม่ค่อยทันค่ะ </t>
  </si>
  <si>
    <t>ระยะเวลาในการสอน2ไปค่ะสำหรับรอบนี้ แต่ก็เข้าใจว่าหลายคนเตรียมยื่นจบ เลยทำให้อาจารย์สอนไวเกินไปเนื่องจากกลัวว่าจะสอนไม่ทัน</t>
  </si>
  <si>
    <t>ควรเว้นระยะเวลาระหว่างการเรียนวันสุดท้ายกับวันสอบอย่าง2 1 สัปดาห์</t>
  </si>
  <si>
    <t>วิทยาศาสตร์การเเพทย์</t>
  </si>
  <si>
    <t>การท่องเที่ยว</t>
  </si>
  <si>
    <t>วิทยาการคอมพิวเตอร์</t>
  </si>
  <si>
    <t>ผลการประเมินโครงการภาษาอังกฤษเพื่อยกระดับความรู้นิสิตบัณฑิตศึกษา วันที่ 13 มิถุนายน 2564</t>
  </si>
  <si>
    <t xml:space="preserve">          1. Elementary 2                    จำนวน 31 คน</t>
  </si>
  <si>
    <t xml:space="preserve">          2. Intermediate                     จำนวน 69 คน</t>
  </si>
  <si>
    <t xml:space="preserve">          3. Pre - Intermediate             จำนวน 42 คน</t>
  </si>
  <si>
    <t xml:space="preserve">          4. Starter 2                          จำนวน 25 คน</t>
  </si>
  <si>
    <t xml:space="preserve">          5. Upper-Intermediate          จำนวน 44 คน</t>
  </si>
  <si>
    <t>วันที่ 13 มิถุนายน 2564</t>
  </si>
  <si>
    <t xml:space="preserve">    1. Elementary 2                    จำนวน 31 คน</t>
  </si>
  <si>
    <t xml:space="preserve">    2. Intermediate                     จำนวน 69 คน</t>
  </si>
  <si>
    <t xml:space="preserve">    3. Pre - Intermediate             จำนวน 42 คน</t>
  </si>
  <si>
    <t xml:space="preserve">    4. Starter 2                          จำนวน 25 คน</t>
  </si>
  <si>
    <t xml:space="preserve">    5. Upper-Intermediate           จำนวน 44 คน</t>
  </si>
  <si>
    <t>จำนวนทั้งสิ้น 211 คน จำแนกเป็น</t>
  </si>
  <si>
    <t>ในครั้งนี้ จำนวนทั้งสิ้น 211 คน จำแนกเป็น</t>
  </si>
  <si>
    <t xml:space="preserve">กลุ่ม Intermediate เป็นเพศหญิง คิดเป็นร้อยละ 18.48 เพศชาย คิดเป็นร้อยละ 14.22  กลุ่ม Pre - Intermediate </t>
  </si>
  <si>
    <t>เป็นเพศหญิง คิดเป็นร้อยละ 12.80 เพศชาย คิดเป็นร้อยละ 7.11 กลุ่ม Starter 2 เป็นเพศหญิง คิดเป็นร้อยละ 6.64</t>
  </si>
  <si>
    <t>เพศชาย คิดเป็นร้อยละ 5.21 กลุ่ม Upper-Intermediate เป็นเพศหญิง คิดเป็นร้อยละ 11.85</t>
  </si>
  <si>
    <t>เพศชาย คิดเป็นร้อยละ 9.00</t>
  </si>
  <si>
    <t xml:space="preserve">อายุระหว่าง 31 - 40 ปี คิดเป็นร้อยละ 4.74 กลุ่ม Intermediate ส่วนใหญ่มีอายุระหว่าง 20 - 30 ปี </t>
  </si>
  <si>
    <t xml:space="preserve">คิดเป็นร้อยละ 18.96 รองลงมาคือ อายุระหว่าง 20 - 30 ปี คิดเป็นร้อยละ 8.06 กลุ่ม Pre - Intermediate </t>
  </si>
  <si>
    <t>อายุระหว่าง 20 - 30 ปี คิดเป็นร้อยละ 10.43 รองลงมาคือ อายุระหว่าง 31 - 40 ปี คิดเป็นร้อยละ 6.64</t>
  </si>
  <si>
    <t xml:space="preserve">กลุ่ม Starter 2 อายุระหว่าง 31 - 40 ปี  คิดเป็นร้อยละ 5.21 รองลงมาคือ อายุระหว่าง 20 - 30 ปี </t>
  </si>
  <si>
    <t xml:space="preserve">          จากตารางพบว่า กลุ่ม Elementary 2 เป็นนิสิตปริญญาโท คิดเป็นร้อยละ 12.80 นิสิตปริญญาเอก </t>
  </si>
  <si>
    <t xml:space="preserve">คิดเป็นร้อยละ 1.90 กลุ่ม Intermediate เป็นนิสิตปริญญาโท คิดเป็นร้อยละ 19.43 นิสิตปริญญาเอก </t>
  </si>
  <si>
    <t>คิดเป็นร้อยละ 13.27 กลุ่ม Pre - Intermediate เป็นนิสิตปริญญาโท คิดเป็นร้อยละ 17.06</t>
  </si>
  <si>
    <t>นิสิตปริญญาเอก คิดเป็นร้อยละ 2.84 กลุ่ม Starter 2 เป็นนิสิตปริญญาโท คิดเป็นร้อยละ 9.95</t>
  </si>
  <si>
    <t xml:space="preserve">นิสิตปริญญาเอก คิดเป็นร้อยละ 1.90 กลุ่ม Upper-Intermediate เป็นนิสิตปริญญาเอก </t>
  </si>
  <si>
    <t>คิดเป็นร้อยละ 18.96 นิสิตปริญญาโท คิดเป็นร้อยละ 1.90</t>
  </si>
  <si>
    <t xml:space="preserve">   คณะแพทยศาสตร์</t>
  </si>
  <si>
    <t xml:space="preserve">   บัณฑิตวิทยาลัย</t>
  </si>
  <si>
    <t xml:space="preserve">   คณะทันตแพทยศาสตร์</t>
  </si>
  <si>
    <t xml:space="preserve">   คณะมสถาปัตกรรมศาสตร์</t>
  </si>
  <si>
    <t xml:space="preserve">   สาขาวิชาการจัดการการท่องเที่ยวและจิตบริการ</t>
  </si>
  <si>
    <t xml:space="preserve">   สาขาวิชาภาษาอังกฤษ</t>
  </si>
  <si>
    <t xml:space="preserve">   สาขาวิชาภาษาศาสตร์</t>
  </si>
  <si>
    <t xml:space="preserve">   สาขาวิชาวิทยาศาสตรสุขภาพศึกษา</t>
  </si>
  <si>
    <t xml:space="preserve">   สาขาวิชาเทคโนโลยีผู้ประกอบการเเละการจัดการนวัตกรรม</t>
  </si>
  <si>
    <t xml:space="preserve">   สาขาวิชาเอเชียตะวันออกเฉียงใต้ศึกษา</t>
  </si>
  <si>
    <t xml:space="preserve">   สาขาวิชาวิศวกรรมไฟฟ้าและคอมพิวเตอร์</t>
  </si>
  <si>
    <t xml:space="preserve">   สาขาวิชาการจัดการภัยพิบัติ</t>
  </si>
  <si>
    <t xml:space="preserve">   สาขาวิชาฟิสิกส์</t>
  </si>
  <si>
    <t xml:space="preserve">   สาขาวิชาพลังงานทดแทน</t>
  </si>
  <si>
    <t xml:space="preserve">   สาขาวิชาบริหารเทคโนโลยีสารสนเทศ เชิงกลยุทธ์</t>
  </si>
  <si>
    <t xml:space="preserve">   สาขาวิชาการจัดการการท่องเที่ยว</t>
  </si>
  <si>
    <t xml:space="preserve">   สาขาวิชาสาขาวิชาเทคโนโลยีและสื่อสารการศึกษา</t>
  </si>
  <si>
    <t xml:space="preserve">   สาขาวิชาสาขาวิชาวิศวกรรมสิ่งแวดล้อม</t>
  </si>
  <si>
    <t xml:space="preserve">   สาขาวิชาสาขาวิชาวิศวกรรมคอมพิวเตอร์</t>
  </si>
  <si>
    <t xml:space="preserve">   สาขาวิชาบริหารการศึกษา</t>
  </si>
  <si>
    <t xml:space="preserve">   สาขาวิชาบัญชี</t>
  </si>
  <si>
    <t xml:space="preserve">   สาขาวิชาบริหารงานก่อสร้าง</t>
  </si>
  <si>
    <t xml:space="preserve">   สาขาวิชาบริหารการพยาบาล</t>
  </si>
  <si>
    <t xml:space="preserve">   สาขาวิชาทันตเเพทยศาสตร์</t>
  </si>
  <si>
    <t xml:space="preserve">   สาขาวิชาประวัติศาสตร์</t>
  </si>
  <si>
    <t xml:space="preserve">   สาขาวิชาเทคโนโลยีผู้ประกอบการและการจัดการนวัตกรรม</t>
  </si>
  <si>
    <t xml:space="preserve">   สาขาวิชาวิจัยและประเมินทางการศึกษา</t>
  </si>
  <si>
    <t xml:space="preserve">   สาขาวิชาวิทยาการคอมพิวเตอร์</t>
  </si>
  <si>
    <t xml:space="preserve">   สาขาวิชาโลจิสติกส์และดิจิทัลซัพพลายเชน</t>
  </si>
  <si>
    <t xml:space="preserve">   สาขาวิชาการท่องเที่ยว</t>
  </si>
  <si>
    <t>EPE (Elementary 2) N=31</t>
  </si>
  <si>
    <t xml:space="preserve">(ค่าเฉลี่ยเท่ากับ 4.50) เมื่อพิจารณารายข้อพบว่า ข้อที่มีค่าเฉลี่ยสูงสุด คือ ข้อ 9) อาจารย์ผู้สอนเข้าสอน – </t>
  </si>
  <si>
    <t>เลิกสอน ตรงตามเวลาอยู่ในระดับมากที่สุด (ค่าเฉลี่ยเท่ากับ 4.81) รองลงมาคือ ข้อ 5) เนื้อหาสาระในบทเรียน</t>
  </si>
  <si>
    <t>ภาพรวม อยู่ในระดับปานกลาง (ค่าเฉลี่ย 3.29)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</si>
  <si>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4.16) </t>
  </si>
  <si>
    <t>EPE (Intermediate)  N = 69</t>
  </si>
  <si>
    <t>(ค่าเฉลี่ยเท่ากับ 4.48) เมื่อพิจารณารายข้อพบว่า ข้อที่มีค่าเฉลี่ยสูงสุด คือ ข้อ 9) อาจารย์ผู้สอนเข้าสอน – เลิกสอน</t>
  </si>
  <si>
    <t>ตรงตามเวลาอยู่ในระดับมากที่สุด (ค่าเฉลี่ยเท่ากับ 4.71) รองลงมาคือ ข้อ 1) เจ้าหน้าที่ให้บริการตอบคำถามออนไลน์</t>
  </si>
  <si>
    <t>ได้ถูกต้อง ชัดเจน และรวดเร็ว ข้อ 7) อาจารย์ผู้สอนมีการอธิบายเนื้อหาวิชาได้อย่างชัดเจน และเข้าใจง่าย</t>
  </si>
  <si>
    <t xml:space="preserve">อยู่ในระดับมากที่สุด (ค่าเฉลี่ยเท่ากับ 4.59) และข้อ 8) อาจารย์ผู้สอนใช้สื่อในการอบรมที่เหมาะสมกับเนื้อหา </t>
  </si>
  <si>
    <t>ภาพรวม อยู่ในระดับปานกลาง (ค่าเฉลี่ย 3.46)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</si>
  <si>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4.19) </t>
  </si>
  <si>
    <t xml:space="preserve"> N = 42</t>
  </si>
  <si>
    <t xml:space="preserve">(ค่าเฉลี่ยเท่ากับ 4.60) เมื่อพิจารณารายข้อพบว่า ข้อที่มีค่าเฉลี่ยสูงสุด คือ ข้อ 9) อาจารย์ผู้สอนเข้าสอน – </t>
  </si>
  <si>
    <t>สำหรับนิสิตบัณฑิตศึกษา ในกลุ่ม Pre - Intermediate  พบว่า ภาพรวมมีความพึงพอใจอยู่ในระดับมากที่สุด</t>
  </si>
  <si>
    <t>เลิกสอน ตรงตามเวลาอยู่ในระดับมากที่สุด (ค่าเฉลี่ยเท่ากับ 4.83) รองลงมาคือ ข้อ 1) เจ้าหน้าที่ให้บริการ</t>
  </si>
  <si>
    <t xml:space="preserve">ตอบคำถามออนไลน์ได้ถูกต้อง ชัดเจน และรวดเร็วอยู่ในระดับมากที่สุด (ค่าเฉลี่ยเท่ากับ 4.71) และข้อ 2) </t>
  </si>
  <si>
    <t>การสมัครเข้ารับการอบบรมมีความสะดวกและง่ายต่อการใช้งาน และข้อ 5) เนื้อหาสาระในบทเรียน</t>
  </si>
  <si>
    <t>ที่ท่านอบรมมีความเหมาะสมกับระดับความรู้อยู่ในระดับมากที่สุด (ค่าเฉลี่ยเท่ากับ 4.67)</t>
  </si>
  <si>
    <t>กลุ่ม Pre - Intermediate (N = 42)</t>
  </si>
  <si>
    <t>ภาพรวม อยู่ในระดับปานกลาง (ค่าเฉลี่ย 3.17)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</si>
  <si>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4.07) </t>
  </si>
  <si>
    <t>EPE (Starter 2) N = 25</t>
  </si>
  <si>
    <t>อยู่ในระดับมากที่สุด (ค่าเฉลี่ยเท่ากับ 4.76)</t>
  </si>
  <si>
    <t>(ค่าเฉลี่ยเท่ากับ 4.80) และข้อ 8) อาจารย์ผู้สอนใช้สื่อในการอบรมที่เหมาะสมกับเนื้อหา และตอบคำถามได้อย่างชัดเจน</t>
  </si>
  <si>
    <t>กลุ่ม Starter 2 (N = 25)</t>
  </si>
  <si>
    <t>ภาพรวม อยู่ในระดับปานกลาง (ค่าเฉลี่ย 2.96) และหลังเข้ารับการอบรมค่าเฉลี่ยความรู้ ความเข้าใจสูงขึ้น</t>
  </si>
  <si>
    <t>EPE (Upper-Intermediate) N = 44</t>
  </si>
  <si>
    <t>ในบทเรียนที่ท่านอบรมมีความเหมาะสมกับระดับความรู้อยู่ในระดับมากที่สุด (ค่าเฉลี่ยเท่ากับ 4.80)</t>
  </si>
  <si>
    <t>กลุ่ม Upper-Intermediate (N = 44)</t>
  </si>
  <si>
    <t>ภาพรวม อยู่ในระดับมาก (ค่าเฉลี่ย 3.52)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</si>
  <si>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4.36) </t>
  </si>
  <si>
    <t>1.การเรียนแบบออนไลน์ทำให้ง่ายสะดวกประหยัดค่าเดินทาง</t>
  </si>
  <si>
    <t xml:space="preserve">4.อาจารย์ผู้สอนถ่ายทอดสาระเนื้อหาความรู้ได้ดี </t>
  </si>
  <si>
    <t>3.ทำให้นิสิตมีความรู้เกี่ยวกับภาษาอังกฤษมากขึ้น</t>
  </si>
  <si>
    <t>2.อาจารย์ผู้สอน สอนได้กระชับและเข้าใจง่ายครับ</t>
  </si>
  <si>
    <t>3.การเรียนภาษาอังกฤษสามารถนำไปใช้ในชีวิตประจำวันได้อย่างถูกต้องและเหมาะสม</t>
  </si>
  <si>
    <t xml:space="preserve">4.เจ้าหน้าที่ในการคุมสอบให้คำแนะนำในการสอบเป็นอย่างดี ชี้แจงรายละเอียดอย่างเข้าใจ </t>
  </si>
  <si>
    <t>5.เป็นหลักสูตรที่ดี และช่วยพัฒนาทักษะภาษาอังกฤษ</t>
  </si>
  <si>
    <t>7.เปิดอ่านไฟล์หนังสือในแอพไม่สะดวก ควรใช้หนังสือเรียนเหมือนเดิม</t>
  </si>
  <si>
    <t>8.หนังสือเป็นเล่มดีกว่าการใช้ E-book</t>
  </si>
  <si>
    <t>9.เป็นการใช้เทคโนโลยีที่ทันสมัย</t>
  </si>
  <si>
    <t>1.การใช้ E-book บางครั้งมีความลำบาก อยากได้เป็นเอกสารหรือหนังสือเหมือนเดิม</t>
  </si>
  <si>
    <t>2.ควรแจกหนังสือเรียนโดยไม่มีหนังสือทำให้ไม่สะดวกในการเปิดหาข้อมูลและจดบันทึก</t>
  </si>
  <si>
    <t>1.อาจารย์สอนและทบทวนความรู้พื้นฐานได้ดีสามารถนำมาใช้ในชีวิตประจำวันได้</t>
  </si>
  <si>
    <t>1.เจ้าหน้าที่ทุกคนให้คำแนะนำดีมาก</t>
  </si>
  <si>
    <t>4.ควรจัดอบรมแบบออนไลน์</t>
  </si>
  <si>
    <t>1.ควรจัดอบรมแบบออนไลน์</t>
  </si>
  <si>
    <t>2.ควรจัดอบรมแบบออนไลน์</t>
  </si>
  <si>
    <t xml:space="preserve">3.อาจารย์ผู้สอนถ่ายทอดสาระเนื้อหาความรู้ได้ดี </t>
  </si>
  <si>
    <t xml:space="preserve">           จากตารางพบว่า กลุ่ม Elementary 2 เป็นเพศหญิง คิดเป็นร้อยละ 8.06 เพศชาย คิดเป็นร้อยละ 6.64</t>
  </si>
  <si>
    <t xml:space="preserve">          จากตารางพบว่า กลุ่ม Elementary 2  มีอายุระหว่าง 20 - 30 ปี คิดเป็นร้อยละ 9.00 รองลงมาคือ</t>
  </si>
  <si>
    <t>คิดเป็นร้อยละ 2.37</t>
  </si>
  <si>
    <t>และคณะบริหารธุรกิจ เศรษฐศาสตร์และการสื่อสาร คิดเป็นร้อยละ 1.42 กลุ่ม Intermediate ส่วนใหญ่สังกัด</t>
  </si>
  <si>
    <t xml:space="preserve">เป็นนิสิตสังกัดคณะศึกษาศาสตร์ คิดเป็นร้อยละ 4.74 รองลงมาคือ คณะสาธารณสุขศาสตร์ คิดเป็นร้อยละ 3.79 </t>
  </si>
  <si>
    <t xml:space="preserve">คณะศึกษาศาสตร์ คิดเป็นร้อยละ 9.00 รองลงมาคือ คณะวิศวกรรมศาสตร์ คิดเป็นร้อยละ 4.74 </t>
  </si>
  <si>
    <t xml:space="preserve">และคณะสาธารณสุขศาสตร์ คิดเป็นร้อยละ 3.79 กลุ่ม Pre - Intermediate สังกัดคณะศึกษาศาสตร์ </t>
  </si>
  <si>
    <t>คิดเป็นร้อยละ 4.27 รองลงมาคือ คณะสาธารณสุขศาสตร์ คณะวิทยาศาสตร์ คิดเป็นร้อยละ 2.84</t>
  </si>
  <si>
    <t xml:space="preserve">และคณะบริหารธุรกิจ เศรษศาสตร์และการสื่อสาร คิดเป็นร้อยละ 2.37 กลุ่ม Starter 2 สังกัดคณะสาธารณสุขศาสตร์ </t>
  </si>
  <si>
    <t>และสิ่งแวดล้อม คณะบริหารธุรกิจ เศรษฐศาสตร์และการสื่อสาร คณะเภสัชศาสตร์ และบัณฑิตวิทยาลัย</t>
  </si>
  <si>
    <t xml:space="preserve">คิดเป็นร้อยละ 0.95 กลุ่ม Upper-Intermediate สังกัดคณะศึกษาศาสตร์ คิดเป็นร้อยละ 6.64 รองลงมาคือ </t>
  </si>
  <si>
    <t>คณะบริหารธุรกิจ เศรษฐศาสตร์และการสื่อสาร คิดเป็นร้อยละ 2.84 และคณะวิทยาศาสตร์</t>
  </si>
  <si>
    <t>สาขาวิชาภาษาอังกฤษ คิดเป็นร้อยละ 3.79 รองลงมาคือ สาขาวิชาวิศวกรรมสิ่งแวดล้อม คิดเป็นร้อยละ 2.37</t>
  </si>
  <si>
    <t xml:space="preserve">และสาขาวิชาสาธารณสุขศาสตร์ คิดเป็นร้อยละ 1.90 กลุ่ม Intermediate สาขาวิชาสาธารณสุขศาสตร์ </t>
  </si>
  <si>
    <t>และสาขาวิชาบริหารการศึกษา สาขาวิชาภาษาไทย สาขาวิชารัฐศาสตร์ คิดเป็นร้อยละ 1.90</t>
  </si>
  <si>
    <t xml:space="preserve">กลุ่ม Pre - Intermediate ส่วนใหญ่สาขาวิชาสาธารณสุขศาสตร์ คิดเป็นร้อยละ 2.84 รองลงมาคือ   </t>
  </si>
  <si>
    <t>สาขาวิชาหลักสูตรและการสอน คิดเป็นร้อยละ 2.37 และสาขาวิชาวิทยาศาสตร์การเกษตร</t>
  </si>
  <si>
    <t xml:space="preserve">คิดเป็นร้อยละ 1.42 กลุ่ม Starter 2 สาขาวิชาสาธารณสุขศาสตร์ คิดเป็นร้อยละ 4.74 </t>
  </si>
  <si>
    <t>รองลงมาคือ สาขาวิชาสังคมศึกษา คิดเป็นร้อยละ 1.42 และสาขาวิชาการท่องเที่ยวและจิตบริการ</t>
  </si>
  <si>
    <t>คิดเป็นร้อยละ 0.95</t>
  </si>
  <si>
    <t>สาขาวิชาวิทยาศาสตร์การเกษตร สาขาวิชาเภสัชกรรมชุมชน และสาขาวิชาเทคโนโลยีผู้ประกอบการ</t>
  </si>
  <si>
    <t xml:space="preserve">และการจัดการนวัตกรรม คิดเป็นร้อยละ 0.95 กลุ่ม Upper-Intermediate </t>
  </si>
  <si>
    <t xml:space="preserve">สาขาวิชาบริหารการศึกษา คิดเป็นร้อยละ 2.84 รองลงมาคือ สาขาวิชาสาธารณสุขศาสตร์ </t>
  </si>
  <si>
    <t>สาขาวิชาพลศึกษาและวิทยาศาสตร์การออกกำลังกาย สาขาวิชาการจัดการการท่องเที่ยว</t>
  </si>
  <si>
    <t>กลุ่ม Elementary 2 (N = 31)</t>
  </si>
  <si>
    <t>กลุ่ม Intermediate  (N = 69)</t>
  </si>
  <si>
    <t>สำหรับนิสิตบัณฑิตศึกษา ในกลุ่ม Starter 2 พบว่า ภาพรวมมีความพึงพอใจอยู่ในระดับมากที่สุด (ค่าเฉลี่ยเท่ากับ 4.65)</t>
  </si>
  <si>
    <t xml:space="preserve">3.อยากให้มีหนังสือประกอบการสอนเสมอเนื่องจากการใช้เป็น E-Book </t>
  </si>
  <si>
    <t>มีความลำบากในการจดบันทึก</t>
  </si>
  <si>
    <t>คิดเป็นร้อยละ 8.06 และเพศชาย คิดเป็นร้อยละ 6.64 แสดงจำนวนผู้เข้ารับการอบรมจำแนกตามอายุ</t>
  </si>
  <si>
    <t xml:space="preserve">พบว่า ผู้เข้ารับการอบรมส่วนใหญ่มีอายุระหว่าง 20 - 30 ปี คิดเป็นร้อยละ 9.00 รองลงมาคือ อายุระหว่าง  </t>
  </si>
  <si>
    <t xml:space="preserve">31 - 40 ปี คิดเป็นร้อยละ 4.74 แสดงจำนวนผู้เข้ารับการอบรมจำแนกตามระดับการศึกษา พบว่า  </t>
  </si>
  <si>
    <t>เป็นนิสิตปริญญาโท คิดเป็นร้อยละ 12.80 นิสิตปริญญาเอก คิดเป็นร้อยละ 1.90 แสดงจำนวนผู้เข้ารับ</t>
  </si>
  <si>
    <t>การอบรมจำแนกตามคณะ/วิทยาลัย พบว่า เป็นนิสิตสังกัดคณะศึกษาศาสตร์ คิดเป็นร้อยละ 4.74</t>
  </si>
  <si>
    <t>รองลงมาคือ คณะสาธารณสุขศาสตร์ คิดเป็นร้อยละ 3.79 และคณะบริหารธุรกิจ เศรษฐศาสตร์และการสื่อสาร</t>
  </si>
  <si>
    <t>คิดเป็นร้อยละ 1.42 แสดงจำนวนผู้เข้ารับการอบรมจำแนกตามสาขาวิชา พบว่า ส่วนใหญ่สาขาวิชาภาษาอังกฤษ</t>
  </si>
  <si>
    <t>คิดเป็นร้อยละ 3.79 รองลงมาคือ สาขาวิชาวิทยาศาสตร์สิ่งแวดล้อม คิดเป็นร้อยละ 2.37</t>
  </si>
  <si>
    <t xml:space="preserve">         สาขาวิชาสาธารณสุขศาสตร์ คิดเป็นร้อยละ 1.90</t>
  </si>
  <si>
    <t xml:space="preserve">คิดเป็นร้อยละ 18.48 เพศชาย คิดเป็นร้อยละ 14.22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</si>
  <si>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20 - 30 ปี คิดเป็นร้อยละ 18.96 รองลงมาคือ </t>
  </si>
  <si>
    <t xml:space="preserve">อายุระหว่าง 31 - 40 ปี คิดเป็นร้อยละ 8.06 จำนวนผู้เข้ารับการอบรมจำแนกตามระดับการศึกษา </t>
  </si>
  <si>
    <t>พบว่า เป็นนิสิตปริญญาโท คิดเป็นร้อยละ 19.43 นิสิตปริญญาเอก คิดเป็นร้อยละ 13.27</t>
  </si>
  <si>
    <t>คิดเป็นร้อยละ 9.00 รองลงมาคือ คณะวิศวกรรมศาสตร์ คิดเป็นร้อยละ 4.74</t>
  </si>
  <si>
    <t>และคณะสาธารณสุขศาสตร์ คิดเป็นร้อยละ 3.79 จำนวนผู้เข้ารับการอบรม</t>
  </si>
  <si>
    <t>จำแนกตามสาขาวิชา พบว่า ส่วนใหญ่สาขาวิชาสาธารณสุขศาสตร์ คิดเป็นร้อยละ 3.79</t>
  </si>
  <si>
    <t>รองลงมาคือ สาขาวิชาหลักสูตรและการสอน คิดเป็นร้อยละ 2.84</t>
  </si>
  <si>
    <t>เป็นเพศหญิง คิดเป็นร้อยละ 12.80 เพศชาย คิดเป็นร้อยละ 7.11 แสดงจำนวนผู้เข้ารับการอบรม</t>
  </si>
  <si>
    <t>จำแนกตามอายุ พบว่า ผู้เข้ารับการอบรมส่วนใหญ่ มีอายุระหว่าง 20 - 30 ปี คิดเป็นร้อยละ 10.43</t>
  </si>
  <si>
    <t xml:space="preserve">คิดเป็นร้อยละ 3.79 รองลงมาคือ สาขาวิชาหลักสูตรและการสอน คิดเป็นร้อยละ 2.84 </t>
  </si>
  <si>
    <t xml:space="preserve">              4. กลุ่ม Starter 2 พบว่า จำนวนผู้เข้ารับการอบรมจำแนกตามเพศเป็นเพศหญิง</t>
  </si>
  <si>
    <t xml:space="preserve">คิดเป็นร้อยละ 6.64 เพศชาย คิดเป็นร้อยละ 5.21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</si>
  <si>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31 - 40 ปี คิดเป็นร้อยละ 5.21 รองลงมาคือ </t>
  </si>
  <si>
    <t xml:space="preserve">อายุระหว่าง 20 - 30 ปี คิดเป็นร้อยละ 4.27 จำนวนผู้เข้ารับการอบรมจำแนกตามระดับการศึกษา </t>
  </si>
  <si>
    <t>พบว่า เป็นนิสิตปริญญาโท คิดเป็นร้อยละ 9.95 นิสิตปริญญาเอก คิดเป็นร้อยละ 1.90</t>
  </si>
  <si>
    <t xml:space="preserve">จำนวนผู้เข้ารับการอบรมจำแนกตามคณะ/วิทยาลัย พบว่า เป็นนิสิตสังกัดคณะสาธารณสุขศาสตร์ </t>
  </si>
  <si>
    <t xml:space="preserve">          ทรัพยากรธรรมชาติและสิ่งแวดล้อม คณะบริหารธุรกิจ เศรษฐศาสตร์และการสื่อสาร คณะเภสัชศาสตร์ </t>
  </si>
  <si>
    <t>และบัณฑิตวิทยาลัย คิดเป็นร้อยละ 0.95 จำแนกตามสาขาวิชา พบว่า ส่วนใหญ่สาขาวิชา</t>
  </si>
  <si>
    <t xml:space="preserve">สาขาวิชาสาธารณสุขศาสตร์ คิดเป็นร้อยละ 4.74 รองลงมาคือ สาขาวิชาสังคมศึกษา </t>
  </si>
  <si>
    <t xml:space="preserve">คิดเป็นร้อยละ 1.42 และสาขาวิชาการท่องเที่ยวและจิตบริการ สาขาวิชาวิทยาศาสตร์การเกษตร </t>
  </si>
  <si>
    <t xml:space="preserve">คิดเป็นร้อยละ 0.95 </t>
  </si>
  <si>
    <t xml:space="preserve">สาขาวิชาเภสัชกรรมชุมชน และสาขาวิชาเทคโนโลยีผู้ประกอบการและการจัดการนวัตกรรม </t>
  </si>
  <si>
    <t xml:space="preserve">คิดเป็นร้อยละ 11.85 เพศชาย คิดเป็นร้อยละ 9.00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</si>
  <si>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31 - 40 ปี คิดเป็นร้อยละ 9.95 รองลงมาคือ </t>
  </si>
  <si>
    <t xml:space="preserve">อายุระหว่าง 41 - 50 ปี คิดเป็นร้อยละ 8.53 จำนวนผู้เข้ารับการอบรมจำแนกตามระดับการศึกษา </t>
  </si>
  <si>
    <t>พบว่า เป็นนิสิตปริญญาเอก คิดเป็นร้อยละ 18.96 นิสิตปริญญาโท คิดเป็นร้อยละ 1.90</t>
  </si>
  <si>
    <t>คิดเป็นร้อยละ 6.64 รองลงมาคือ คณะบริหารธุรกิจ เศรษฐศาสตร์และการสื่อสาร คิดเป็นร้อยละ 2.84</t>
  </si>
  <si>
    <t>และคณะวิทยาศาสตร์ คิดเป็นร้อยละ 2.37 จำแนกตามสาขาวิชา พบว่า ส่วนใหญ่สาขาวิชา</t>
  </si>
  <si>
    <t xml:space="preserve">          สาขาวิชาบริหารการศึกษา คิดเป็นร้อยละ 2.84 รองลงมาคือ สาขาวิชาสาธารณสุขศาสตร์ </t>
  </si>
  <si>
    <t xml:space="preserve">          สาขาวิชาพลศึกษาและวิทยาศาสตร์การออกกำลังกาย สาขาวิชาการจัดการการท่องเที่ยว</t>
  </si>
  <si>
    <t xml:space="preserve">          คิดเป็นร้อยละ 0.95</t>
  </si>
  <si>
    <t>เกี่ยวกับกิจกรรมที่จัดในโครงการฯ ภาพรวม อยู่ในระดับปานกลาง (ค่าเฉลี่ย 3.29) และหลังเข้ารับ</t>
  </si>
  <si>
    <t>การอบรมมีค่าเฉลี่ยความรู้ ความเข้าใจสูงขึ้นอยู่ในระดับมาก (ค่าเฉลี่ย 4.16)</t>
  </si>
  <si>
    <t>เกี่ยวกับกิจกรรมที่จัดก่อนการอบรม อยู่ในระดับปานกลาง (ค่าเฉลี่ย 3.46)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</si>
  <si>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4.19) </t>
  </si>
  <si>
    <t xml:space="preserve">การอบรมค่าเฉลี่ยความรู้ ความเข้าใจสูงขึ้นอยู่ในระดับมาก (ค่าเฉลี่ย 4.07) </t>
  </si>
  <si>
    <t>เกี่ยวกับกิจกรรมที่จัดก่อนการอบรม อยู่ในระดับปานกลาง (ค่าเฉลี่ย 2.96)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</si>
  <si>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4.04) </t>
  </si>
  <si>
    <t>ความเข้าใจเกี่ยวกับกิจกรรมที่จัดก่อนการอบรม อยู่ในระดับมาก (ค่าเฉลี่ย 3.52) และหลังเข้ารับ</t>
  </si>
  <si>
    <t xml:space="preserve">การอบรม ค่าเฉลี่ยความรู้ ความเข้าใจสูงขึ้นอยู่ในระดับมาก (ค่าเฉลี่ย 4.36) </t>
  </si>
  <si>
    <t xml:space="preserve">         มีความเหมาะสมกับระดับความรู้อยู่ในระดับมากที่สุด (ค่าเฉลี่ยเท่ากับ 4.61) และข้อ 6) หนังสือที่เรียน</t>
  </si>
  <si>
    <t xml:space="preserve">         มีเนื้อหาสาระ ความชัดเจน ความครบถ้วนตรงตามความต้องการ และเข้าใจง่าย ข้อ 7) อาจารย์ผู้สอน</t>
  </si>
  <si>
    <t xml:space="preserve">         มีการอธิบายเนื้อหาวิชาได้อย่างชัดเจน และเข้าใจง่ายอยู่ในระดับมากที่สุด (ค่าเฉลี่ยเท่ากับ 4.58)</t>
  </si>
  <si>
    <t xml:space="preserve">2. กลุ่ม Intermediate พบว่า ภาพรวมมีความพึงพอใจอยู่ในระดับมาก (ค่าเฉลี่ยเท่ากับ 4.48) </t>
  </si>
  <si>
    <t xml:space="preserve">         ได้ถูกต้อง ชัดเจน และรวดเร็ว ข้อ 7) อาจารย์ผู้สอนมีการอธิบายเนื้อหาวิชาได้อย่างชัดเจน และเข้าใจง่าย</t>
  </si>
  <si>
    <t xml:space="preserve">         อยู่ในระดับมากที่สุด (ค่าเฉลี่ยเท่ากับ 4.59) และข้อ 8) อาจารย์ผู้สอนใช้สื่อในการอบรมที่เหมาะสมกับเนื้อหา </t>
  </si>
  <si>
    <t xml:space="preserve">         อยู่ในระดับมากที่สุด (ค่าเฉลี่ยเท่ากับ 4.71) รองลงมาคือ ข้อ 1) เจ้าหน้าที่ให้บริการตอบคำถามออนไลน์</t>
  </si>
  <si>
    <t xml:space="preserve">3. กลุ่ม Pre - Intermediate  พบว่า ภาพรวมมีความพึงพอใจอยู่ในระดับมากที่สุด </t>
  </si>
  <si>
    <t xml:space="preserve">          การสมัครเข้ารับการอบบรมมีความสะดวกและง่ายต่อการใช้งาน และข้อ 5) เนื้อหาสาระในบทเรียน</t>
  </si>
  <si>
    <t xml:space="preserve">          (ค่าเฉลี่ยเท่ากับ 4.60) เมื่อพิจารณารายข้อพบว่า ข้อที่มีค่าเฉลี่ยสูงสุด คือ ข้อ 9) อาจารย์ผู้สอนเข้าสอน – </t>
  </si>
  <si>
    <t xml:space="preserve">          เลิกสอน ตรงตามเวลาอยู่ในระดับมากที่สุด (ค่าเฉลี่ยเท่ากับ 4.83) รองลงมาคือ ข้อ 1) เจ้าหน้าที่ให้บริการ</t>
  </si>
  <si>
    <t xml:space="preserve">          ตอบคำถามออนไลน์ได้ถูกต้อง ชัดเจน และรวดเร็วอยู่ในระดับมากที่สุด (ค่าเฉลี่ยเท่ากับ 4.71) และข้อ 2) </t>
  </si>
  <si>
    <t xml:space="preserve">          ที่ท่านอบรมมีความเหมาะสมกับระดับความรู้อยู่ในระดับมากที่สุด (ค่าเฉลี่ยเท่ากับ 4.67)</t>
  </si>
  <si>
    <t xml:space="preserve">4. กลุ่ม Starter 2 พบว่า ภาพรวมมีความพึงพอใจอยู่ในระดับมากที่สุด (ค่าเฉลี่ยเท่ากับ 4.65) 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</si>
  <si>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</si>
  <si>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กับระดับความรู้ และข้อ 7) อาจารย์ผู้สอนมีการอธิบายเนื้อหาวิชาได้อย่างชัดเจน และเข้าใจง่าย อยู่ในระดับมากที่สุด </t>
  </si>
  <si>
    <t xml:space="preserve">         (ค่าเฉลี่ยเท่ากับ 4.74) เมื่อพิจารณารายข้อพบว่า ข้อที่มีค่าเฉลี่ยสูงสุด คือ ข้อ 9) อาจารย์ผู้สอน</t>
  </si>
  <si>
    <t xml:space="preserve">รองลงมาคือ 31 - 40 ปี คิดเป็นร้อยละ 6.64 จำนวนผู้เข้ารับการอบรมจำแนกตามระดับการศึกษา </t>
  </si>
  <si>
    <t>พบว่า เป็นนิสิตปริญญาโท คิดเป็นร้อยละ 17.06 นิสิตปริญญาเอก คิดเป็นร้อยละ 2.84 จำนวนผู้เข้ารับ</t>
  </si>
  <si>
    <t xml:space="preserve">การอบรมจำแนกตามคณะ/วิทยาลัย พบว่า เป็นนิสิตสังกัดคณะศึกษาศาสตร์ คิดเป็นร้อยละ 4.27 </t>
  </si>
  <si>
    <t xml:space="preserve">         รองลงมาคือ คณะสาธารณสุขศาสตร์ คณะวิทยาศาสตร์ คิดเป็นร้อยละ 2.84 และคณะบริหารธุรกิจ </t>
  </si>
  <si>
    <t xml:space="preserve">เศรษศาสตร์และการสื่อสาร คิดเป็นร้อยละ 2.37 และจำนวนผู้เข้ารับการอบรมจำแนกตามสาขาวิชา </t>
  </si>
  <si>
    <t>คิดเป็นร้อยละ 4.27 กลุ่ม Upper-Intermediate อายุระหว่าง 31 - 40 ปี  คิดเป็นร้อยละ 9.95</t>
  </si>
  <si>
    <t>รองลงมาคือ อายุระหว่าง 41 - 50 ปี  คิดเป็นร้อยละ 8.53</t>
  </si>
  <si>
    <t>คิดเป็นร้อยละ 4.74 รองลงมาคือ คณะศึกษาศาสตร์ คิดเป็นร้อยละ 2.37 และคณะเกษตรศาสตร์ ทรัพยากรธรรมชาติ</t>
  </si>
  <si>
    <t>และจิตบริการ สาขาวิชาภาษาไทย คิดเป็นร้อยละ 1.42 และสาขาวิชาวิจัยและประเมินผลการศึกษา</t>
  </si>
  <si>
    <t>และตอบคำถามได้อย่างชัดเจนอยู่ในระดับมากที่สุด (ค่าเฉลี่ยเท่ากับ 4.56)</t>
  </si>
  <si>
    <t xml:space="preserve">         และตอบคำถามได้อย่างชัดเจนอยู่ในระดับมากที่สุด (ค่าเฉลี่ยเท่ากับ 4.56)</t>
  </si>
  <si>
    <t>พบว่า ส่วนใหญ่สาขาวิชาสาธารณสุขศาสตร์ คิดเป็นร้อยละ 2.84 รองลงมาคือ สาขาวิชาหลักสูตร</t>
  </si>
  <si>
    <t xml:space="preserve"> </t>
  </si>
  <si>
    <t xml:space="preserve">         และการสอน คิดเป็นร้อยละ 2.37 และสาขาวิชาวิทยาศาสตร์การเกษตร  คิดเป็นร้อยละ 1.42</t>
  </si>
  <si>
    <t xml:space="preserve">          คิดเป็นร้อยละ 4.74 รองลงมาคือ คณะศึกษาศาสตร์ คิดเป็นร้อยละ 2.37 และคณะเกษตรศาสตร์</t>
  </si>
  <si>
    <t xml:space="preserve">          และจิตบริการ สาขาวิชาภาษาไทย คิดเป็นร้อยละ 1.42 และสาขาวิชาวิจัยและประเมินผลการศึกษา</t>
  </si>
  <si>
    <t xml:space="preserve">          สาขาวิชาเภสัชศาสตร์ สาขาวิชาโลจิสติกส์และดิจิทัลซัพพลายเชน สาขาวิชาพัฒนาสังคม</t>
  </si>
  <si>
    <t>ความเข้าใจเกี่ยวกับกิจกรรมที่จัดก่อนการอบรมอยู่ในระดับปานกลาง (ค่าเฉลี่ย 3.17) และหลังเข้ารับ</t>
  </si>
  <si>
    <t xml:space="preserve">1. กลุ่ม Elementary 2  พบว่า ภาพรวมมีความพึงพอใจอยู่ในระดับมาก (ค่าเฉลี่ยเท่ากับ 4.50) </t>
  </si>
  <si>
    <t xml:space="preserve">         อยู่ในระดับมากที่สุด (ค่าเฉลี่ยเท่ากับ 4.81) รองลงมาคือ ข้อ 5) เนื้อหาสาระในบทเรียนที่อบรม</t>
  </si>
  <si>
    <t xml:space="preserve">          อยู่ในระดับมากที่สุด (ค่าเฉลี่ยเท่ากับ 4.84) รองลงมาคือ ข้อ 5) เนื้อหาสาระในบทเรียนที่อบรม</t>
  </si>
  <si>
    <t xml:space="preserve">          มีความเหมาะสมกับระดับความรู้ และข้อ 7) อาจารย์ผู้สอนมีการอธิบายเนื้อหาวิชาได้อย่างชัดเจน</t>
  </si>
  <si>
    <t xml:space="preserve">          และเข้าใจง่าย อยู่ในระดับมากที่สุด (ค่าเฉลี่ยเท่ากับ 4.80) และข้อ 8) อาจารย์ผู้สอนใช้สื่อในการอบรม</t>
  </si>
  <si>
    <t xml:space="preserve">          ที่เหมาะสมกับเนื้อหา และตอบคำถามได้อย่างชัดเจนอยู่ในระดับมากที่สุด (ค่าเฉลี่ยเท่ากับ 4.76)</t>
  </si>
  <si>
    <r>
      <rPr>
        <b/>
        <sz val="16"/>
        <color rgb="FF000000"/>
        <rFont val="TH SarabunPSK"/>
        <family val="2"/>
      </rPr>
      <t>ข้อเสนอแนะ</t>
    </r>
    <r>
      <rPr>
        <sz val="16"/>
        <color rgb="FF000000"/>
        <rFont val="TH SarabunPSK"/>
        <family val="2"/>
      </rPr>
      <t xml:space="preserve"> ควรมีการเรียนการสอนออนไลน์ และควรแจกหนังสือเรียน อาจารย์และเจ้าหน้าที่ดูแลดี</t>
    </r>
  </si>
  <si>
    <t xml:space="preserve">         เข้าสอน – เลิกสอน ตรงตามเวลาอยู่ในระดับมากที่สุด (ค่าเฉลี่ยเท่ากับ 4.93) รองลงมาคือ ข้อ 7)  </t>
  </si>
  <si>
    <t xml:space="preserve">         อาจารย์ผู้สอนมีการอธิบายเนื้อหาวิชาได้อย่างชัดเจนและเข้าใจง่าย ข้อ 8) อาจารย์ผู้สอนใช้สื่อ </t>
  </si>
  <si>
    <t xml:space="preserve">         ในการอบรมที่เหมาะสมกับเนื้อหา และตอบคำถามได้อย่างชัดเจนอยู่ในระดับมากที่สุด </t>
  </si>
  <si>
    <t xml:space="preserve">         (ค่าเฉลี่ยเท่ากับ 4.86) และข้อ 5) เนื้อหาสาระในบทเรียนที่ท่านอบรมมีความเหมาะสม</t>
  </si>
  <si>
    <t xml:space="preserve">         กับระดับความรู้อยู่ในระดับมากที่สุด (ค่าเฉลี่ยเท่ากับ 4.80)</t>
  </si>
  <si>
    <t>สาขาวิชาเภสัชศาสตร์ สาขาวิชาโลจิสติกส์และดิจิทัลซัพพลายเชน สาขาวิชาพัฒนาสังคม</t>
  </si>
  <si>
    <t>สำหรับนิสิตบัณฑิตศึกษา ในกลุ่ม Elementary 2  พบว่า ภาพรวมมีความพึงพอใจอยู่ในระดับมาก</t>
  </si>
  <si>
    <t>หนังสือที่เรียนมีเนื้อหาสาระ ความชัดเจน ความครบถ้วนตรงตามความต้องการ และเข้าใจง่าย</t>
  </si>
  <si>
    <t xml:space="preserve">ที่อบรมมีความเหมาะสมกับระดับความรู้อยู่ในระดับมากที่สุด (ค่าเฉลี่ยเท่ากับ 4.61) และข้อ 6) </t>
  </si>
  <si>
    <t xml:space="preserve">ข้อ 7) อาจารย์ผู้สอนมีการอธิบายเนื้อหาวิชาได้อย่างชัดเจน และเข้าใจง่ายอยู่ในระดับมากที่สุด </t>
  </si>
  <si>
    <t>(ค่าเฉลี่ยเท่ากับ 4.58)</t>
  </si>
  <si>
    <t>อยู่ในระดับมากที่สุด (ค่าเฉลี่ยเท่ากับ 4.84) รองลงมาคือ ข้อ 5) เนื้อหาสาระในบทเรียนที่อบรมมีความเหมาะสม</t>
  </si>
  <si>
    <t xml:space="preserve">(ค่าเฉลี่ยเท่ากับ 4.74) เมื่อพิจารณารายข้อพบว่า ข้อที่มีค่าเฉลี่ยสูงสุด คือ ข้อ 9) อาจารย์ผู้สอนเข้าสอน – เลิกสอน </t>
  </si>
  <si>
    <t>ตรงตามเวลาอยู่ในระดับมากที่สุด (ค่าเฉลี่ยเท่ากับ 4.93) รองลงมาคือ ข้อ 7) อาจารย์ผู้สอนมีการอธิบาย</t>
  </si>
  <si>
    <t>และตอบคำถามได้อย่างชัดเจนอยู่ในระดับมากที่สุด (ค่าเฉลี่ยเท่ากับ 4.86) และข้อ 5) เนื้อหาสาระ</t>
  </si>
  <si>
    <t xml:space="preserve">เนื้อหาวิชาได้อย่างชัดเจน และเข้าใจง่าย ข้อ 8) อาจารย์ผู้สอนใช้สื่อในการอบรมที่เหมาะสมกับเนื้อหา </t>
  </si>
  <si>
    <t>6.อยากให้เว้นช่วงระยะให้เตรียมสอบหลังจากปิดคอร์สเรียน</t>
  </si>
  <si>
    <t xml:space="preserve">2.เจ้าหน้าที่ให้คำแนะนำดีตั้งแต่การลงทะเบียน จนถึงกระบวนการสอบ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</si>
</sst>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35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0"/>
      <color rgb="FF000000"/>
      <name val="TH Sarabun New"/>
      <family val="2"/>
    </font>
    <font>
      <sz val="16"/>
      <color theme="1"/>
      <name val="TH Sarabun New"/>
      <family val="2"/>
      <charset val="222"/>
    </font>
    <font>
      <sz val="16"/>
      <color rgb="FF000000"/>
      <name val="TH Sarabun New"/>
      <family val="2"/>
      <charset val="222"/>
    </font>
    <font>
      <sz val="10"/>
      <color theme="1"/>
      <name val="Arial"/>
    </font>
    <font>
      <sz val="16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0" borderId="0" xfId="0" applyFont="1"/>
    <xf numFmtId="2" fontId="3" fillId="2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2" fontId="3" fillId="4" borderId="1" xfId="0" applyNumberFormat="1" applyFont="1" applyFill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4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Fill="1" applyBorder="1" applyAlignment="1"/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Alignment="1"/>
    <xf numFmtId="0" fontId="8" fillId="0" borderId="2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6" xfId="0" applyFont="1" applyFill="1" applyBorder="1" applyAlignment="1"/>
    <xf numFmtId="0" fontId="6" fillId="0" borderId="8" xfId="0" applyFont="1" applyFill="1" applyBorder="1" applyAlignment="1"/>
    <xf numFmtId="0" fontId="6" fillId="0" borderId="0" xfId="0" applyFont="1" applyFill="1" applyBorder="1" applyAlignment="1"/>
    <xf numFmtId="0" fontId="14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0" fontId="8" fillId="0" borderId="4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2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2" fontId="6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2" fillId="0" borderId="13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4" fillId="0" borderId="0" xfId="0" applyFont="1" applyAlignment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4" fillId="0" borderId="2" xfId="0" applyFont="1" applyFill="1" applyBorder="1" applyAlignment="1"/>
    <xf numFmtId="0" fontId="9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4" xfId="0" applyFont="1" applyFill="1" applyBorder="1" applyAlignment="1"/>
    <xf numFmtId="0" fontId="7" fillId="0" borderId="19" xfId="0" applyFont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/>
    </xf>
    <xf numFmtId="0" fontId="9" fillId="0" borderId="2" xfId="0" applyFont="1" applyBorder="1" applyAlignment="1"/>
    <xf numFmtId="0" fontId="9" fillId="0" borderId="9" xfId="0" applyFont="1" applyBorder="1" applyAlignment="1">
      <alignment horizontal="center" vertical="top"/>
    </xf>
    <xf numFmtId="0" fontId="19" fillId="0" borderId="0" xfId="0" applyFont="1" applyFill="1" applyAlignment="1"/>
    <xf numFmtId="0" fontId="19" fillId="0" borderId="0" xfId="0" applyFont="1" applyAlignment="1">
      <alignment horizontal="center"/>
    </xf>
    <xf numFmtId="0" fontId="6" fillId="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0" borderId="1" xfId="0" applyFont="1" applyBorder="1" applyAlignment="1"/>
    <xf numFmtId="0" fontId="9" fillId="6" borderId="4" xfId="0" applyFont="1" applyFill="1" applyBorder="1" applyAlignment="1"/>
    <xf numFmtId="0" fontId="9" fillId="6" borderId="4" xfId="0" applyNumberFormat="1" applyFont="1" applyFill="1" applyBorder="1" applyAlignment="1"/>
    <xf numFmtId="0" fontId="9" fillId="6" borderId="4" xfId="0" applyNumberFormat="1" applyFont="1" applyFill="1" applyBorder="1"/>
    <xf numFmtId="0" fontId="26" fillId="0" borderId="0" xfId="0" applyFont="1" applyAlignment="1"/>
    <xf numFmtId="0" fontId="8" fillId="0" borderId="20" xfId="0" applyFont="1" applyBorder="1" applyAlignment="1">
      <alignment horizontal="left"/>
    </xf>
    <xf numFmtId="164" fontId="28" fillId="0" borderId="20" xfId="0" applyNumberFormat="1" applyFont="1" applyBorder="1" applyAlignment="1"/>
    <xf numFmtId="164" fontId="29" fillId="0" borderId="20" xfId="0" applyNumberFormat="1" applyFont="1" applyBorder="1" applyAlignment="1"/>
    <xf numFmtId="0" fontId="8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27" fillId="0" borderId="4" xfId="0" applyFont="1" applyBorder="1" applyAlignment="1"/>
    <xf numFmtId="0" fontId="25" fillId="0" borderId="4" xfId="0" applyFont="1" applyBorder="1" applyAlignment="1"/>
    <xf numFmtId="0" fontId="8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/>
    <xf numFmtId="0" fontId="9" fillId="0" borderId="10" xfId="0" applyFont="1" applyBorder="1" applyAlignment="1">
      <alignment horizontal="center" vertical="top"/>
    </xf>
    <xf numFmtId="0" fontId="6" fillId="7" borderId="4" xfId="0" applyFont="1" applyFill="1" applyBorder="1" applyAlignment="1">
      <alignment horizontal="left"/>
    </xf>
    <xf numFmtId="0" fontId="30" fillId="0" borderId="0" xfId="0" applyFont="1" applyAlignment="1"/>
    <xf numFmtId="0" fontId="2" fillId="0" borderId="0" xfId="0" applyFont="1"/>
    <xf numFmtId="0" fontId="9" fillId="0" borderId="5" xfId="0" applyFont="1" applyBorder="1" applyAlignment="1"/>
    <xf numFmtId="0" fontId="9" fillId="0" borderId="7" xfId="0" applyFont="1" applyBorder="1" applyAlignment="1"/>
    <xf numFmtId="0" fontId="8" fillId="0" borderId="2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/>
    <xf numFmtId="0" fontId="21" fillId="0" borderId="3" xfId="0" applyFont="1" applyBorder="1" applyAlignment="1"/>
    <xf numFmtId="0" fontId="21" fillId="0" borderId="2" xfId="0" applyFont="1" applyBorder="1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4" fillId="7" borderId="4" xfId="0" applyFont="1" applyFill="1" applyBorder="1" applyAlignment="1"/>
    <xf numFmtId="0" fontId="6" fillId="5" borderId="11" xfId="0" applyFont="1" applyFill="1" applyBorder="1" applyAlignment="1">
      <alignment horizontal="center"/>
    </xf>
    <xf numFmtId="0" fontId="4" fillId="0" borderId="4" xfId="0" applyFont="1" applyBorder="1" applyAlignment="1"/>
    <xf numFmtId="0" fontId="6" fillId="0" borderId="0" xfId="0" applyFont="1" applyBorder="1" applyAlignment="1">
      <alignment horizontal="center"/>
    </xf>
    <xf numFmtId="0" fontId="9" fillId="6" borderId="0" xfId="0" applyNumberFormat="1" applyFont="1" applyFill="1" applyBorder="1" applyAlignment="1"/>
    <xf numFmtId="0" fontId="27" fillId="0" borderId="11" xfId="0" applyFont="1" applyBorder="1" applyAlignment="1"/>
    <xf numFmtId="2" fontId="3" fillId="0" borderId="0" xfId="0" applyNumberFormat="1" applyFont="1" applyBorder="1" applyAlignment="1">
      <alignment vertical="top"/>
    </xf>
    <xf numFmtId="0" fontId="27" fillId="6" borderId="4" xfId="0" applyNumberFormat="1" applyFont="1" applyFill="1" applyBorder="1"/>
    <xf numFmtId="0" fontId="6" fillId="0" borderId="4" xfId="0" applyFont="1" applyBorder="1" applyAlignment="1">
      <alignment horizontal="left"/>
    </xf>
    <xf numFmtId="0" fontId="31" fillId="6" borderId="4" xfId="0" applyNumberFormat="1" applyFont="1" applyFill="1" applyBorder="1"/>
    <xf numFmtId="0" fontId="32" fillId="0" borderId="4" xfId="0" applyFont="1" applyBorder="1" applyAlignment="1"/>
    <xf numFmtId="0" fontId="6" fillId="0" borderId="3" xfId="0" applyFont="1" applyFill="1" applyBorder="1" applyAlignment="1"/>
    <xf numFmtId="0" fontId="9" fillId="5" borderId="4" xfId="0" applyFont="1" applyFill="1" applyBorder="1" applyAlignment="1"/>
    <xf numFmtId="0" fontId="9" fillId="5" borderId="4" xfId="0" applyNumberFormat="1" applyFont="1" applyFill="1" applyBorder="1" applyAlignment="1"/>
    <xf numFmtId="0" fontId="27" fillId="5" borderId="4" xfId="0" applyNumberFormat="1" applyFont="1" applyFill="1" applyBorder="1"/>
    <xf numFmtId="0" fontId="25" fillId="5" borderId="4" xfId="0" applyFont="1" applyFill="1" applyBorder="1" applyAlignment="1"/>
    <xf numFmtId="0" fontId="6" fillId="4" borderId="21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6" fillId="0" borderId="7" xfId="0" applyFont="1" applyFill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7" borderId="0" xfId="0" applyFont="1" applyFill="1" applyAlignment="1"/>
    <xf numFmtId="0" fontId="33" fillId="0" borderId="0" xfId="0" applyFont="1"/>
    <xf numFmtId="164" fontId="33" fillId="0" borderId="0" xfId="0" applyNumberFormat="1" applyFont="1" applyAlignment="1"/>
    <xf numFmtId="0" fontId="33" fillId="0" borderId="0" xfId="0" applyFont="1" applyAlignment="1"/>
    <xf numFmtId="0" fontId="33" fillId="0" borderId="0" xfId="0" applyFont="1" applyAlignment="1">
      <alignment wrapText="1"/>
    </xf>
    <xf numFmtId="0" fontId="9" fillId="0" borderId="8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25" fillId="0" borderId="0" xfId="0" applyFont="1" applyAlignment="1"/>
    <xf numFmtId="0" fontId="34" fillId="8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25" fillId="9" borderId="4" xfId="0" applyFont="1" applyFill="1" applyBorder="1" applyAlignment="1"/>
    <xf numFmtId="0" fontId="34" fillId="10" borderId="4" xfId="0" applyFont="1" applyFill="1" applyBorder="1" applyAlignment="1">
      <alignment horizontal="left"/>
    </xf>
    <xf numFmtId="0" fontId="25" fillId="9" borderId="4" xfId="0" applyFont="1" applyFill="1" applyBorder="1" applyAlignment="1">
      <alignment horizontal="left"/>
    </xf>
    <xf numFmtId="0" fontId="1" fillId="0" borderId="0" xfId="0" applyFont="1" applyAlignment="1"/>
    <xf numFmtId="0" fontId="13" fillId="0" borderId="0" xfId="0" applyFont="1" applyBorder="1" applyAlignment="1">
      <alignment horizontal="left"/>
    </xf>
    <xf numFmtId="0" fontId="26" fillId="5" borderId="11" xfId="0" applyFont="1" applyFill="1" applyBorder="1" applyAlignment="1">
      <alignment horizontal="center"/>
    </xf>
    <xf numFmtId="0" fontId="25" fillId="0" borderId="5" xfId="0" applyFont="1" applyBorder="1" applyAlignment="1"/>
    <xf numFmtId="0" fontId="8" fillId="5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6" fillId="0" borderId="17" xfId="0" applyFont="1" applyFill="1" applyBorder="1" applyAlignment="1"/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2" fontId="6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487</xdr:row>
          <xdr:rowOff>161925</xdr:rowOff>
        </xdr:from>
        <xdr:to>
          <xdr:col>1</xdr:col>
          <xdr:colOff>257175</xdr:colOff>
          <xdr:row>488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396</xdr:row>
          <xdr:rowOff>219075</xdr:rowOff>
        </xdr:from>
        <xdr:to>
          <xdr:col>1</xdr:col>
          <xdr:colOff>257175</xdr:colOff>
          <xdr:row>397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434</xdr:row>
          <xdr:rowOff>161925</xdr:rowOff>
        </xdr:from>
        <xdr:to>
          <xdr:col>1</xdr:col>
          <xdr:colOff>257175</xdr:colOff>
          <xdr:row>435</xdr:row>
          <xdr:rowOff>28575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545</xdr:row>
          <xdr:rowOff>161925</xdr:rowOff>
        </xdr:from>
        <xdr:to>
          <xdr:col>1</xdr:col>
          <xdr:colOff>257175</xdr:colOff>
          <xdr:row>546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487</xdr:row>
          <xdr:rowOff>161925</xdr:rowOff>
        </xdr:from>
        <xdr:to>
          <xdr:col>1</xdr:col>
          <xdr:colOff>257175</xdr:colOff>
          <xdr:row>488</xdr:row>
          <xdr:rowOff>28575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396</xdr:row>
          <xdr:rowOff>219075</xdr:rowOff>
        </xdr:from>
        <xdr:to>
          <xdr:col>1</xdr:col>
          <xdr:colOff>257175</xdr:colOff>
          <xdr:row>397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434</xdr:row>
          <xdr:rowOff>161925</xdr:rowOff>
        </xdr:from>
        <xdr:to>
          <xdr:col>1</xdr:col>
          <xdr:colOff>257175</xdr:colOff>
          <xdr:row>435</xdr:row>
          <xdr:rowOff>28575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7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545</xdr:row>
          <xdr:rowOff>161925</xdr:rowOff>
        </xdr:from>
        <xdr:to>
          <xdr:col>1</xdr:col>
          <xdr:colOff>257175</xdr:colOff>
          <xdr:row>546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583</xdr:row>
          <xdr:rowOff>161925</xdr:rowOff>
        </xdr:from>
        <xdr:to>
          <xdr:col>1</xdr:col>
          <xdr:colOff>257175</xdr:colOff>
          <xdr:row>584</xdr:row>
          <xdr:rowOff>28575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583</xdr:row>
          <xdr:rowOff>161925</xdr:rowOff>
        </xdr:from>
        <xdr:to>
          <xdr:col>1</xdr:col>
          <xdr:colOff>257175</xdr:colOff>
          <xdr:row>584</xdr:row>
          <xdr:rowOff>28575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12"/>
  <sheetViews>
    <sheetView topLeftCell="Q1" workbookViewId="0">
      <pane ySplit="1" topLeftCell="A26" activePane="bottomLeft" state="frozen"/>
      <selection pane="bottomLeft" activeCell="Q53" sqref="Q53"/>
    </sheetView>
  </sheetViews>
  <sheetFormatPr defaultColWidth="14.42578125" defaultRowHeight="15.75" customHeight="1" x14ac:dyDescent="0.2"/>
  <cols>
    <col min="1" max="27" width="21.5703125" customWidth="1"/>
  </cols>
  <sheetData>
    <row r="1" spans="1:21" ht="12.75" x14ac:dyDescent="0.2">
      <c r="A1" s="195" t="s">
        <v>0</v>
      </c>
      <c r="B1" s="195" t="s">
        <v>179</v>
      </c>
      <c r="C1" s="195" t="s">
        <v>1</v>
      </c>
      <c r="D1" s="195" t="s">
        <v>2</v>
      </c>
      <c r="E1" s="195" t="s">
        <v>3</v>
      </c>
      <c r="F1" s="195" t="s">
        <v>4</v>
      </c>
      <c r="G1" s="195" t="s">
        <v>5</v>
      </c>
      <c r="H1" s="195" t="s">
        <v>6</v>
      </c>
      <c r="I1" s="195" t="s">
        <v>7</v>
      </c>
      <c r="J1" s="195" t="s">
        <v>8</v>
      </c>
      <c r="K1" s="195" t="s">
        <v>9</v>
      </c>
      <c r="L1" s="195" t="s">
        <v>10</v>
      </c>
      <c r="M1" s="195" t="s">
        <v>11</v>
      </c>
      <c r="N1" s="195" t="s">
        <v>12</v>
      </c>
      <c r="O1" s="195" t="s">
        <v>13</v>
      </c>
      <c r="P1" s="195" t="s">
        <v>14</v>
      </c>
      <c r="Q1" s="195" t="s">
        <v>15</v>
      </c>
      <c r="R1" s="195" t="s">
        <v>16</v>
      </c>
      <c r="S1" s="195" t="s">
        <v>17</v>
      </c>
      <c r="T1" s="195" t="s">
        <v>18</v>
      </c>
      <c r="U1" s="195" t="s">
        <v>19</v>
      </c>
    </row>
    <row r="2" spans="1:21" ht="12.75" x14ac:dyDescent="0.2">
      <c r="A2" s="196">
        <v>44360.415508495367</v>
      </c>
      <c r="B2" s="197" t="s">
        <v>385</v>
      </c>
      <c r="C2" s="197" t="s">
        <v>26</v>
      </c>
      <c r="D2" s="197" t="s">
        <v>27</v>
      </c>
      <c r="E2" s="197" t="s">
        <v>30</v>
      </c>
      <c r="F2" s="197" t="s">
        <v>276</v>
      </c>
      <c r="G2" s="197" t="s">
        <v>386</v>
      </c>
      <c r="H2" s="197" t="s">
        <v>35</v>
      </c>
      <c r="I2" s="197" t="s">
        <v>387</v>
      </c>
      <c r="J2" s="197" t="s">
        <v>387</v>
      </c>
      <c r="K2" s="197" t="s">
        <v>387</v>
      </c>
      <c r="L2" s="197" t="s">
        <v>387</v>
      </c>
      <c r="M2" s="197" t="s">
        <v>387</v>
      </c>
      <c r="N2" s="197" t="s">
        <v>387</v>
      </c>
      <c r="O2" s="197" t="s">
        <v>387</v>
      </c>
      <c r="P2" s="197" t="s">
        <v>387</v>
      </c>
      <c r="Q2" s="197" t="s">
        <v>387</v>
      </c>
      <c r="R2" s="197" t="s">
        <v>387</v>
      </c>
      <c r="S2" s="197" t="s">
        <v>387</v>
      </c>
      <c r="T2" s="197" t="s">
        <v>387</v>
      </c>
    </row>
    <row r="3" spans="1:21" ht="12.75" x14ac:dyDescent="0.2">
      <c r="A3" s="196">
        <v>44360.41681101852</v>
      </c>
      <c r="B3" s="197" t="s">
        <v>285</v>
      </c>
      <c r="C3" s="197" t="s">
        <v>20</v>
      </c>
      <c r="D3" s="197" t="s">
        <v>27</v>
      </c>
      <c r="E3" s="197" t="s">
        <v>30</v>
      </c>
      <c r="F3" s="197" t="s">
        <v>286</v>
      </c>
      <c r="G3" s="197" t="s">
        <v>36</v>
      </c>
      <c r="H3" s="197" t="s">
        <v>31</v>
      </c>
      <c r="I3" s="197" t="s">
        <v>387</v>
      </c>
      <c r="J3" s="197" t="s">
        <v>387</v>
      </c>
      <c r="K3" s="197" t="s">
        <v>387</v>
      </c>
      <c r="L3" s="197" t="s">
        <v>387</v>
      </c>
      <c r="M3" s="197" t="s">
        <v>387</v>
      </c>
      <c r="N3" s="197" t="s">
        <v>387</v>
      </c>
      <c r="O3" s="197" t="s">
        <v>387</v>
      </c>
      <c r="P3" s="197" t="s">
        <v>387</v>
      </c>
      <c r="Q3" s="197" t="s">
        <v>387</v>
      </c>
      <c r="R3" s="197" t="s">
        <v>387</v>
      </c>
      <c r="S3" s="197" t="s">
        <v>387</v>
      </c>
      <c r="T3" s="197" t="s">
        <v>387</v>
      </c>
      <c r="U3" s="197" t="s">
        <v>388</v>
      </c>
    </row>
    <row r="4" spans="1:21" ht="12.75" x14ac:dyDescent="0.2">
      <c r="A4" s="196">
        <v>44360.417524664357</v>
      </c>
      <c r="B4" s="197" t="s">
        <v>181</v>
      </c>
      <c r="C4" s="197" t="s">
        <v>26</v>
      </c>
      <c r="D4" s="197" t="s">
        <v>25</v>
      </c>
      <c r="E4" s="197" t="s">
        <v>22</v>
      </c>
      <c r="F4" s="197" t="s">
        <v>23</v>
      </c>
      <c r="G4" s="197" t="s">
        <v>389</v>
      </c>
      <c r="H4" s="197" t="s">
        <v>31</v>
      </c>
      <c r="I4" s="197" t="s">
        <v>390</v>
      </c>
      <c r="J4" s="197" t="s">
        <v>390</v>
      </c>
      <c r="K4" s="197" t="s">
        <v>390</v>
      </c>
      <c r="L4" s="197" t="s">
        <v>390</v>
      </c>
      <c r="M4" s="197" t="s">
        <v>390</v>
      </c>
      <c r="N4" s="197" t="s">
        <v>390</v>
      </c>
      <c r="O4" s="197" t="s">
        <v>390</v>
      </c>
      <c r="P4" s="197" t="s">
        <v>390</v>
      </c>
      <c r="Q4" s="197" t="s">
        <v>390</v>
      </c>
      <c r="R4" s="197" t="s">
        <v>390</v>
      </c>
      <c r="S4" s="197" t="s">
        <v>390</v>
      </c>
      <c r="T4" s="197" t="s">
        <v>390</v>
      </c>
    </row>
    <row r="5" spans="1:21" ht="12.75" x14ac:dyDescent="0.2">
      <c r="A5" s="196">
        <v>44360.418472002319</v>
      </c>
      <c r="B5" s="197" t="s">
        <v>391</v>
      </c>
      <c r="C5" s="197" t="s">
        <v>26</v>
      </c>
      <c r="D5" s="197" t="s">
        <v>25</v>
      </c>
      <c r="E5" s="197" t="s">
        <v>30</v>
      </c>
      <c r="F5" s="197" t="s">
        <v>392</v>
      </c>
      <c r="G5" s="197" t="s">
        <v>52</v>
      </c>
      <c r="H5" s="197" t="s">
        <v>35</v>
      </c>
      <c r="I5" s="197" t="s">
        <v>390</v>
      </c>
      <c r="J5" s="197" t="s">
        <v>390</v>
      </c>
      <c r="K5" s="197" t="s">
        <v>390</v>
      </c>
      <c r="L5" s="197" t="s">
        <v>390</v>
      </c>
      <c r="M5" s="197" t="s">
        <v>387</v>
      </c>
      <c r="N5" s="197" t="s">
        <v>387</v>
      </c>
      <c r="O5" s="197" t="s">
        <v>387</v>
      </c>
      <c r="P5" s="197" t="s">
        <v>387</v>
      </c>
      <c r="Q5" s="197" t="s">
        <v>387</v>
      </c>
      <c r="R5" s="197" t="s">
        <v>390</v>
      </c>
      <c r="S5" s="197" t="s">
        <v>390</v>
      </c>
      <c r="T5" s="197" t="s">
        <v>390</v>
      </c>
    </row>
    <row r="6" spans="1:21" ht="12.75" x14ac:dyDescent="0.2">
      <c r="A6" s="196">
        <v>44360.418784664347</v>
      </c>
      <c r="B6" s="197" t="s">
        <v>393</v>
      </c>
      <c r="C6" s="197" t="s">
        <v>26</v>
      </c>
      <c r="D6" s="197" t="s">
        <v>27</v>
      </c>
      <c r="E6" s="197" t="s">
        <v>30</v>
      </c>
      <c r="F6" s="197" t="s">
        <v>29</v>
      </c>
      <c r="G6" s="197" t="s">
        <v>394</v>
      </c>
      <c r="H6" s="197" t="s">
        <v>24</v>
      </c>
      <c r="I6" s="197" t="s">
        <v>387</v>
      </c>
      <c r="J6" s="197" t="s">
        <v>387</v>
      </c>
      <c r="K6" s="197" t="s">
        <v>387</v>
      </c>
      <c r="L6" s="197" t="s">
        <v>387</v>
      </c>
      <c r="M6" s="197" t="s">
        <v>387</v>
      </c>
      <c r="N6" s="197" t="s">
        <v>387</v>
      </c>
      <c r="O6" s="197" t="s">
        <v>387</v>
      </c>
      <c r="P6" s="197" t="s">
        <v>387</v>
      </c>
      <c r="Q6" s="197" t="s">
        <v>387</v>
      </c>
      <c r="R6" s="197" t="s">
        <v>395</v>
      </c>
      <c r="S6" s="197" t="s">
        <v>390</v>
      </c>
      <c r="T6" s="197" t="s">
        <v>390</v>
      </c>
      <c r="U6" s="197" t="s">
        <v>396</v>
      </c>
    </row>
    <row r="7" spans="1:21" ht="12.75" x14ac:dyDescent="0.2">
      <c r="A7" s="196">
        <v>44360.420271631941</v>
      </c>
      <c r="B7" s="197" t="s">
        <v>217</v>
      </c>
      <c r="C7" s="197" t="s">
        <v>20</v>
      </c>
      <c r="D7" s="197" t="s">
        <v>27</v>
      </c>
      <c r="E7" s="197" t="s">
        <v>30</v>
      </c>
      <c r="F7" s="197" t="s">
        <v>23</v>
      </c>
      <c r="G7" s="197" t="s">
        <v>212</v>
      </c>
      <c r="H7" s="197" t="s">
        <v>24</v>
      </c>
      <c r="I7" s="197" t="s">
        <v>387</v>
      </c>
      <c r="J7" s="197" t="s">
        <v>387</v>
      </c>
      <c r="K7" s="197" t="s">
        <v>387</v>
      </c>
      <c r="L7" s="197" t="s">
        <v>387</v>
      </c>
      <c r="M7" s="197" t="s">
        <v>387</v>
      </c>
      <c r="N7" s="197" t="s">
        <v>387</v>
      </c>
      <c r="O7" s="197" t="s">
        <v>387</v>
      </c>
      <c r="P7" s="197" t="s">
        <v>387</v>
      </c>
      <c r="Q7" s="197" t="s">
        <v>387</v>
      </c>
      <c r="R7" s="197" t="s">
        <v>395</v>
      </c>
      <c r="S7" s="197" t="s">
        <v>390</v>
      </c>
      <c r="T7" s="197" t="s">
        <v>390</v>
      </c>
    </row>
    <row r="8" spans="1:21" ht="12.75" x14ac:dyDescent="0.2">
      <c r="A8" s="196">
        <v>44360.420437905093</v>
      </c>
      <c r="B8" s="197" t="s">
        <v>397</v>
      </c>
      <c r="C8" s="197" t="s">
        <v>26</v>
      </c>
      <c r="D8" s="197" t="s">
        <v>27</v>
      </c>
      <c r="E8" s="197" t="s">
        <v>30</v>
      </c>
      <c r="F8" s="197" t="s">
        <v>244</v>
      </c>
      <c r="G8" s="197" t="s">
        <v>52</v>
      </c>
      <c r="H8" s="197" t="s">
        <v>24</v>
      </c>
      <c r="I8" s="197" t="s">
        <v>390</v>
      </c>
      <c r="J8" s="197" t="s">
        <v>390</v>
      </c>
      <c r="K8" s="197" t="s">
        <v>390</v>
      </c>
      <c r="L8" s="197" t="s">
        <v>390</v>
      </c>
      <c r="M8" s="197" t="s">
        <v>390</v>
      </c>
      <c r="N8" s="197" t="s">
        <v>390</v>
      </c>
      <c r="O8" s="197" t="s">
        <v>390</v>
      </c>
      <c r="P8" s="197" t="s">
        <v>390</v>
      </c>
      <c r="Q8" s="197" t="s">
        <v>390</v>
      </c>
      <c r="R8" s="197" t="s">
        <v>390</v>
      </c>
      <c r="S8" s="197" t="s">
        <v>390</v>
      </c>
      <c r="T8" s="197" t="s">
        <v>390</v>
      </c>
      <c r="U8" s="197" t="s">
        <v>41</v>
      </c>
    </row>
    <row r="9" spans="1:21" ht="12.75" x14ac:dyDescent="0.2">
      <c r="A9" s="196">
        <v>44360.421348668984</v>
      </c>
      <c r="B9" s="197" t="s">
        <v>398</v>
      </c>
      <c r="C9" s="197" t="s">
        <v>20</v>
      </c>
      <c r="D9" s="197" t="s">
        <v>25</v>
      </c>
      <c r="E9" s="197" t="s">
        <v>30</v>
      </c>
      <c r="F9" s="197" t="s">
        <v>52</v>
      </c>
      <c r="G9" s="197" t="s">
        <v>399</v>
      </c>
      <c r="H9" s="197" t="s">
        <v>24</v>
      </c>
      <c r="I9" s="197" t="s">
        <v>390</v>
      </c>
      <c r="J9" s="197" t="s">
        <v>390</v>
      </c>
      <c r="K9" s="197" t="s">
        <v>387</v>
      </c>
      <c r="L9" s="197" t="s">
        <v>387</v>
      </c>
      <c r="M9" s="197" t="s">
        <v>387</v>
      </c>
      <c r="N9" s="197" t="s">
        <v>387</v>
      </c>
      <c r="O9" s="197" t="s">
        <v>387</v>
      </c>
      <c r="P9" s="197" t="s">
        <v>387</v>
      </c>
      <c r="Q9" s="197" t="s">
        <v>387</v>
      </c>
      <c r="R9" s="197" t="s">
        <v>400</v>
      </c>
      <c r="S9" s="197" t="s">
        <v>390</v>
      </c>
      <c r="T9" s="197" t="s">
        <v>390</v>
      </c>
      <c r="U9" s="197" t="s">
        <v>191</v>
      </c>
    </row>
    <row r="10" spans="1:21" ht="12.75" x14ac:dyDescent="0.2">
      <c r="A10" s="196">
        <v>44360.421749398149</v>
      </c>
      <c r="B10" s="197" t="s">
        <v>401</v>
      </c>
      <c r="C10" s="197" t="s">
        <v>20</v>
      </c>
      <c r="D10" s="197" t="s">
        <v>21</v>
      </c>
      <c r="E10" s="197" t="s">
        <v>22</v>
      </c>
      <c r="F10" s="197" t="s">
        <v>402</v>
      </c>
      <c r="G10" s="197" t="s">
        <v>403</v>
      </c>
      <c r="H10" s="197" t="s">
        <v>35</v>
      </c>
      <c r="I10" s="197" t="s">
        <v>387</v>
      </c>
      <c r="J10" s="197" t="s">
        <v>387</v>
      </c>
      <c r="K10" s="197" t="s">
        <v>387</v>
      </c>
      <c r="L10" s="197" t="s">
        <v>387</v>
      </c>
      <c r="M10" s="197" t="s">
        <v>387</v>
      </c>
      <c r="N10" s="197" t="s">
        <v>387</v>
      </c>
      <c r="O10" s="197" t="s">
        <v>387</v>
      </c>
      <c r="P10" s="197" t="s">
        <v>387</v>
      </c>
      <c r="Q10" s="197" t="s">
        <v>387</v>
      </c>
      <c r="R10" s="197" t="s">
        <v>400</v>
      </c>
      <c r="S10" s="197" t="s">
        <v>395</v>
      </c>
      <c r="T10" s="197" t="s">
        <v>387</v>
      </c>
    </row>
    <row r="11" spans="1:21" ht="12.75" x14ac:dyDescent="0.2">
      <c r="A11" s="196">
        <v>44360.421824293982</v>
      </c>
      <c r="B11" s="197" t="s">
        <v>404</v>
      </c>
      <c r="C11" s="197" t="s">
        <v>26</v>
      </c>
      <c r="D11" s="197" t="s">
        <v>25</v>
      </c>
      <c r="E11" s="197" t="s">
        <v>30</v>
      </c>
      <c r="F11" s="197" t="s">
        <v>405</v>
      </c>
      <c r="G11" s="197" t="s">
        <v>47</v>
      </c>
      <c r="H11" s="197" t="s">
        <v>24</v>
      </c>
      <c r="I11" s="197" t="s">
        <v>390</v>
      </c>
      <c r="J11" s="197" t="s">
        <v>390</v>
      </c>
      <c r="K11" s="197" t="s">
        <v>390</v>
      </c>
      <c r="L11" s="197" t="s">
        <v>395</v>
      </c>
      <c r="M11" s="197" t="s">
        <v>390</v>
      </c>
      <c r="N11" s="197" t="s">
        <v>390</v>
      </c>
      <c r="O11" s="197" t="s">
        <v>390</v>
      </c>
      <c r="P11" s="197" t="s">
        <v>395</v>
      </c>
      <c r="Q11" s="197" t="s">
        <v>387</v>
      </c>
      <c r="R11" s="197" t="s">
        <v>400</v>
      </c>
      <c r="S11" s="197" t="s">
        <v>390</v>
      </c>
      <c r="T11" s="197" t="s">
        <v>390</v>
      </c>
    </row>
    <row r="12" spans="1:21" ht="12.75" x14ac:dyDescent="0.2">
      <c r="A12" s="196">
        <v>44360.422734513893</v>
      </c>
      <c r="B12" s="197" t="s">
        <v>234</v>
      </c>
      <c r="C12" s="197" t="s">
        <v>20</v>
      </c>
      <c r="D12" s="197" t="s">
        <v>27</v>
      </c>
      <c r="E12" s="197" t="s">
        <v>30</v>
      </c>
      <c r="F12" s="197" t="s">
        <v>29</v>
      </c>
      <c r="G12" s="197" t="s">
        <v>189</v>
      </c>
      <c r="H12" s="197" t="s">
        <v>24</v>
      </c>
      <c r="I12" s="197" t="s">
        <v>390</v>
      </c>
      <c r="J12" s="197" t="s">
        <v>387</v>
      </c>
      <c r="K12" s="197" t="s">
        <v>387</v>
      </c>
      <c r="L12" s="197" t="s">
        <v>387</v>
      </c>
      <c r="M12" s="197" t="s">
        <v>390</v>
      </c>
      <c r="N12" s="197" t="s">
        <v>390</v>
      </c>
      <c r="O12" s="197" t="s">
        <v>390</v>
      </c>
      <c r="P12" s="197" t="s">
        <v>390</v>
      </c>
      <c r="Q12" s="197" t="s">
        <v>387</v>
      </c>
      <c r="R12" s="197" t="s">
        <v>395</v>
      </c>
      <c r="S12" s="197" t="s">
        <v>390</v>
      </c>
      <c r="T12" s="197" t="s">
        <v>390</v>
      </c>
    </row>
    <row r="13" spans="1:21" ht="12.75" x14ac:dyDescent="0.2">
      <c r="A13" s="196">
        <v>44360.422818553241</v>
      </c>
      <c r="B13" s="197" t="s">
        <v>264</v>
      </c>
      <c r="C13" s="197" t="s">
        <v>26</v>
      </c>
      <c r="D13" s="197" t="s">
        <v>27</v>
      </c>
      <c r="E13" s="197" t="s">
        <v>30</v>
      </c>
      <c r="F13" s="197" t="s">
        <v>51</v>
      </c>
      <c r="G13" s="197" t="s">
        <v>231</v>
      </c>
      <c r="H13" s="197" t="s">
        <v>31</v>
      </c>
      <c r="I13" s="197" t="s">
        <v>390</v>
      </c>
      <c r="J13" s="197" t="s">
        <v>390</v>
      </c>
      <c r="K13" s="197" t="s">
        <v>390</v>
      </c>
      <c r="L13" s="197" t="s">
        <v>390</v>
      </c>
      <c r="M13" s="197" t="s">
        <v>390</v>
      </c>
      <c r="N13" s="197" t="s">
        <v>390</v>
      </c>
      <c r="O13" s="197" t="s">
        <v>390</v>
      </c>
      <c r="P13" s="197" t="s">
        <v>390</v>
      </c>
      <c r="Q13" s="197" t="s">
        <v>390</v>
      </c>
      <c r="R13" s="197" t="s">
        <v>400</v>
      </c>
      <c r="S13" s="197" t="s">
        <v>395</v>
      </c>
      <c r="T13" s="197" t="s">
        <v>395</v>
      </c>
    </row>
    <row r="14" spans="1:21" ht="12.75" x14ac:dyDescent="0.2">
      <c r="A14" s="196">
        <v>44360.422939444441</v>
      </c>
      <c r="B14" s="197" t="s">
        <v>206</v>
      </c>
      <c r="C14" s="197" t="s">
        <v>20</v>
      </c>
      <c r="D14" s="197" t="s">
        <v>27</v>
      </c>
      <c r="E14" s="197" t="s">
        <v>30</v>
      </c>
      <c r="F14" s="197" t="s">
        <v>198</v>
      </c>
      <c r="G14" s="197" t="s">
        <v>207</v>
      </c>
      <c r="H14" s="197" t="s">
        <v>31</v>
      </c>
      <c r="I14" s="197" t="s">
        <v>387</v>
      </c>
      <c r="J14" s="197" t="s">
        <v>395</v>
      </c>
      <c r="K14" s="197" t="s">
        <v>390</v>
      </c>
      <c r="L14" s="197" t="s">
        <v>390</v>
      </c>
      <c r="M14" s="197" t="s">
        <v>390</v>
      </c>
      <c r="N14" s="197" t="s">
        <v>390</v>
      </c>
      <c r="O14" s="197" t="s">
        <v>387</v>
      </c>
      <c r="P14" s="197" t="s">
        <v>387</v>
      </c>
      <c r="Q14" s="197" t="s">
        <v>387</v>
      </c>
      <c r="R14" s="197" t="s">
        <v>395</v>
      </c>
      <c r="S14" s="197" t="s">
        <v>390</v>
      </c>
      <c r="T14" s="197" t="s">
        <v>390</v>
      </c>
    </row>
    <row r="15" spans="1:21" ht="12.75" x14ac:dyDescent="0.2">
      <c r="A15" s="196">
        <v>44360.424080902776</v>
      </c>
      <c r="B15" s="197" t="s">
        <v>406</v>
      </c>
      <c r="C15" s="197" t="s">
        <v>20</v>
      </c>
      <c r="D15" s="197" t="s">
        <v>27</v>
      </c>
      <c r="E15" s="197" t="s">
        <v>30</v>
      </c>
      <c r="F15" s="197" t="s">
        <v>50</v>
      </c>
      <c r="G15" s="197" t="s">
        <v>407</v>
      </c>
      <c r="H15" s="197" t="s">
        <v>24</v>
      </c>
      <c r="I15" s="197" t="s">
        <v>390</v>
      </c>
      <c r="J15" s="197" t="s">
        <v>390</v>
      </c>
      <c r="M15" s="197" t="s">
        <v>387</v>
      </c>
      <c r="N15" s="197" t="s">
        <v>387</v>
      </c>
      <c r="O15" s="197" t="s">
        <v>390</v>
      </c>
      <c r="P15" s="197" t="s">
        <v>390</v>
      </c>
      <c r="Q15" s="197" t="s">
        <v>387</v>
      </c>
      <c r="R15" s="197" t="s">
        <v>400</v>
      </c>
      <c r="S15" s="197" t="s">
        <v>390</v>
      </c>
      <c r="T15" s="197" t="s">
        <v>390</v>
      </c>
      <c r="U15" s="197" t="s">
        <v>408</v>
      </c>
    </row>
    <row r="16" spans="1:21" ht="12.75" x14ac:dyDescent="0.2">
      <c r="A16" s="196">
        <v>44360.424548263887</v>
      </c>
      <c r="B16" s="197" t="s">
        <v>409</v>
      </c>
      <c r="C16" s="197" t="s">
        <v>20</v>
      </c>
      <c r="D16" s="197" t="s">
        <v>21</v>
      </c>
      <c r="E16" s="197" t="s">
        <v>22</v>
      </c>
      <c r="F16" s="197" t="s">
        <v>29</v>
      </c>
      <c r="G16" s="197" t="s">
        <v>53</v>
      </c>
      <c r="H16" s="197" t="s">
        <v>37</v>
      </c>
      <c r="I16" s="197" t="s">
        <v>390</v>
      </c>
      <c r="J16" s="197" t="s">
        <v>387</v>
      </c>
      <c r="K16" s="197" t="s">
        <v>387</v>
      </c>
      <c r="L16" s="197" t="s">
        <v>387</v>
      </c>
      <c r="M16" s="197" t="s">
        <v>390</v>
      </c>
      <c r="N16" s="197" t="s">
        <v>390</v>
      </c>
      <c r="O16" s="197" t="s">
        <v>387</v>
      </c>
      <c r="P16" s="197" t="s">
        <v>390</v>
      </c>
      <c r="Q16" s="197" t="s">
        <v>390</v>
      </c>
      <c r="R16" s="197" t="s">
        <v>390</v>
      </c>
      <c r="S16" s="197" t="s">
        <v>390</v>
      </c>
      <c r="T16" s="197" t="s">
        <v>390</v>
      </c>
    </row>
    <row r="17" spans="1:21" ht="12.75" x14ac:dyDescent="0.2">
      <c r="A17" s="196">
        <v>44360.425156956015</v>
      </c>
      <c r="B17" s="197" t="s">
        <v>410</v>
      </c>
      <c r="C17" s="197" t="s">
        <v>20</v>
      </c>
      <c r="D17" s="197" t="s">
        <v>27</v>
      </c>
      <c r="E17" s="197" t="s">
        <v>30</v>
      </c>
      <c r="F17" s="197" t="s">
        <v>58</v>
      </c>
      <c r="G17" s="197" t="s">
        <v>238</v>
      </c>
      <c r="H17" s="197" t="s">
        <v>31</v>
      </c>
      <c r="I17" s="197" t="s">
        <v>390</v>
      </c>
      <c r="J17" s="197" t="s">
        <v>390</v>
      </c>
      <c r="K17" s="197" t="s">
        <v>390</v>
      </c>
      <c r="L17" s="197" t="s">
        <v>387</v>
      </c>
      <c r="M17" s="197" t="s">
        <v>387</v>
      </c>
      <c r="N17" s="197" t="s">
        <v>387</v>
      </c>
      <c r="O17" s="197" t="s">
        <v>387</v>
      </c>
      <c r="P17" s="197" t="s">
        <v>387</v>
      </c>
      <c r="Q17" s="197" t="s">
        <v>387</v>
      </c>
      <c r="R17" s="197" t="s">
        <v>395</v>
      </c>
      <c r="S17" s="197" t="s">
        <v>390</v>
      </c>
      <c r="T17" s="197" t="s">
        <v>390</v>
      </c>
      <c r="U17" s="197" t="s">
        <v>41</v>
      </c>
    </row>
    <row r="18" spans="1:21" ht="12.75" x14ac:dyDescent="0.2">
      <c r="A18" s="196">
        <v>44360.425506909727</v>
      </c>
      <c r="B18" s="197" t="s">
        <v>237</v>
      </c>
      <c r="C18" s="197" t="s">
        <v>26</v>
      </c>
      <c r="D18" s="197" t="s">
        <v>25</v>
      </c>
      <c r="E18" s="197" t="s">
        <v>22</v>
      </c>
      <c r="F18" s="197" t="s">
        <v>45</v>
      </c>
      <c r="G18" s="197" t="s">
        <v>238</v>
      </c>
      <c r="H18" s="197" t="s">
        <v>37</v>
      </c>
      <c r="I18" s="197" t="s">
        <v>387</v>
      </c>
      <c r="J18" s="197" t="s">
        <v>387</v>
      </c>
      <c r="K18" s="197" t="s">
        <v>387</v>
      </c>
      <c r="L18" s="197" t="s">
        <v>387</v>
      </c>
      <c r="M18" s="197" t="s">
        <v>387</v>
      </c>
      <c r="N18" s="197" t="s">
        <v>387</v>
      </c>
      <c r="O18" s="197" t="s">
        <v>387</v>
      </c>
      <c r="P18" s="197" t="s">
        <v>387</v>
      </c>
      <c r="Q18" s="197" t="s">
        <v>387</v>
      </c>
      <c r="R18" s="197" t="s">
        <v>395</v>
      </c>
      <c r="S18" s="197" t="s">
        <v>390</v>
      </c>
      <c r="T18" s="197" t="s">
        <v>390</v>
      </c>
    </row>
    <row r="19" spans="1:21" ht="12.75" x14ac:dyDescent="0.2">
      <c r="A19" s="196">
        <v>44360.42566930555</v>
      </c>
      <c r="B19" s="197" t="s">
        <v>411</v>
      </c>
      <c r="C19" s="197" t="s">
        <v>20</v>
      </c>
      <c r="D19" s="197" t="s">
        <v>27</v>
      </c>
      <c r="E19" s="197" t="s">
        <v>30</v>
      </c>
      <c r="F19" s="197" t="s">
        <v>43</v>
      </c>
      <c r="G19" s="197" t="s">
        <v>263</v>
      </c>
      <c r="H19" s="197" t="s">
        <v>31</v>
      </c>
      <c r="I19" s="197" t="s">
        <v>390</v>
      </c>
      <c r="J19" s="197" t="s">
        <v>390</v>
      </c>
      <c r="K19" s="197" t="s">
        <v>390</v>
      </c>
      <c r="L19" s="197" t="s">
        <v>390</v>
      </c>
      <c r="M19" s="197" t="s">
        <v>395</v>
      </c>
      <c r="N19" s="197" t="s">
        <v>390</v>
      </c>
      <c r="O19" s="197" t="s">
        <v>400</v>
      </c>
      <c r="P19" s="197" t="s">
        <v>395</v>
      </c>
      <c r="Q19" s="197" t="s">
        <v>390</v>
      </c>
      <c r="R19" s="197" t="s">
        <v>395</v>
      </c>
      <c r="S19" s="197" t="s">
        <v>395</v>
      </c>
      <c r="T19" s="197" t="s">
        <v>395</v>
      </c>
      <c r="U19" s="197" t="s">
        <v>412</v>
      </c>
    </row>
    <row r="20" spans="1:21" ht="12.75" x14ac:dyDescent="0.2">
      <c r="A20" s="196">
        <v>44360.425791122689</v>
      </c>
      <c r="B20" s="197" t="s">
        <v>413</v>
      </c>
      <c r="C20" s="197" t="s">
        <v>20</v>
      </c>
      <c r="D20" s="197" t="s">
        <v>21</v>
      </c>
      <c r="E20" s="197" t="s">
        <v>22</v>
      </c>
      <c r="F20" s="197" t="s">
        <v>29</v>
      </c>
      <c r="G20" s="197" t="s">
        <v>34</v>
      </c>
      <c r="H20" s="197" t="s">
        <v>35</v>
      </c>
      <c r="I20" s="197" t="s">
        <v>387</v>
      </c>
      <c r="J20" s="197" t="s">
        <v>390</v>
      </c>
      <c r="K20" s="197" t="s">
        <v>390</v>
      </c>
      <c r="L20" s="197" t="s">
        <v>390</v>
      </c>
      <c r="M20" s="197" t="s">
        <v>387</v>
      </c>
      <c r="N20" s="197" t="s">
        <v>387</v>
      </c>
      <c r="O20" s="197" t="s">
        <v>387</v>
      </c>
      <c r="P20" s="197" t="s">
        <v>387</v>
      </c>
      <c r="Q20" s="197" t="s">
        <v>387</v>
      </c>
      <c r="R20" s="197" t="s">
        <v>390</v>
      </c>
      <c r="S20" s="197" t="s">
        <v>387</v>
      </c>
      <c r="T20" s="197" t="s">
        <v>387</v>
      </c>
    </row>
    <row r="21" spans="1:21" ht="12.75" x14ac:dyDescent="0.2">
      <c r="A21" s="196">
        <v>44360.427190775459</v>
      </c>
      <c r="B21" s="197" t="s">
        <v>414</v>
      </c>
      <c r="C21" s="197" t="s">
        <v>26</v>
      </c>
      <c r="D21" s="197" t="s">
        <v>27</v>
      </c>
      <c r="E21" s="197" t="s">
        <v>30</v>
      </c>
      <c r="F21" s="197" t="s">
        <v>29</v>
      </c>
      <c r="G21" s="197" t="s">
        <v>189</v>
      </c>
      <c r="H21" s="197" t="s">
        <v>35</v>
      </c>
      <c r="I21" s="197" t="s">
        <v>387</v>
      </c>
      <c r="J21" s="197" t="s">
        <v>387</v>
      </c>
      <c r="K21" s="197" t="s">
        <v>387</v>
      </c>
      <c r="L21" s="197" t="s">
        <v>387</v>
      </c>
      <c r="M21" s="197" t="s">
        <v>387</v>
      </c>
      <c r="N21" s="197" t="s">
        <v>387</v>
      </c>
      <c r="O21" s="197" t="s">
        <v>387</v>
      </c>
      <c r="P21" s="197" t="s">
        <v>387</v>
      </c>
      <c r="Q21" s="197" t="s">
        <v>387</v>
      </c>
      <c r="R21" s="197" t="s">
        <v>400</v>
      </c>
      <c r="S21" s="197" t="s">
        <v>390</v>
      </c>
      <c r="T21" s="197" t="s">
        <v>387</v>
      </c>
    </row>
    <row r="22" spans="1:21" ht="12.75" x14ac:dyDescent="0.2">
      <c r="A22" s="196">
        <v>44360.427419918982</v>
      </c>
      <c r="B22" s="197" t="s">
        <v>415</v>
      </c>
      <c r="C22" s="197" t="s">
        <v>20</v>
      </c>
      <c r="D22" s="197" t="s">
        <v>25</v>
      </c>
      <c r="E22" s="197" t="s">
        <v>22</v>
      </c>
      <c r="F22" s="197" t="s">
        <v>241</v>
      </c>
      <c r="G22" s="197" t="s">
        <v>38</v>
      </c>
      <c r="H22" s="197" t="s">
        <v>31</v>
      </c>
      <c r="I22" s="197" t="s">
        <v>387</v>
      </c>
      <c r="J22" s="197" t="s">
        <v>387</v>
      </c>
      <c r="K22" s="197" t="s">
        <v>387</v>
      </c>
      <c r="L22" s="197" t="s">
        <v>390</v>
      </c>
      <c r="M22" s="197" t="s">
        <v>387</v>
      </c>
      <c r="N22" s="197" t="s">
        <v>387</v>
      </c>
      <c r="O22" s="197" t="s">
        <v>387</v>
      </c>
      <c r="P22" s="197" t="s">
        <v>387</v>
      </c>
      <c r="Q22" s="197" t="s">
        <v>387</v>
      </c>
      <c r="R22" s="197" t="s">
        <v>395</v>
      </c>
      <c r="S22" s="197" t="s">
        <v>390</v>
      </c>
      <c r="T22" s="197" t="s">
        <v>387</v>
      </c>
      <c r="U22" s="197" t="s">
        <v>416</v>
      </c>
    </row>
    <row r="23" spans="1:21" ht="12.75" x14ac:dyDescent="0.2">
      <c r="A23" s="196">
        <v>44360.427758229169</v>
      </c>
      <c r="B23" s="197" t="s">
        <v>318</v>
      </c>
      <c r="C23" s="197" t="s">
        <v>20</v>
      </c>
      <c r="D23" s="197" t="s">
        <v>27</v>
      </c>
      <c r="E23" s="197" t="s">
        <v>30</v>
      </c>
      <c r="F23" s="197" t="s">
        <v>52</v>
      </c>
      <c r="G23" s="197" t="s">
        <v>244</v>
      </c>
      <c r="H23" s="197" t="s">
        <v>31</v>
      </c>
      <c r="I23" s="197" t="s">
        <v>390</v>
      </c>
      <c r="J23" s="197" t="s">
        <v>390</v>
      </c>
      <c r="K23" s="197" t="s">
        <v>390</v>
      </c>
      <c r="L23" s="197" t="s">
        <v>390</v>
      </c>
      <c r="M23" s="197" t="s">
        <v>390</v>
      </c>
      <c r="N23" s="197" t="s">
        <v>390</v>
      </c>
      <c r="O23" s="197" t="s">
        <v>390</v>
      </c>
      <c r="P23" s="197" t="s">
        <v>390</v>
      </c>
      <c r="Q23" s="197" t="s">
        <v>390</v>
      </c>
      <c r="R23" s="197" t="s">
        <v>390</v>
      </c>
      <c r="S23" s="197" t="s">
        <v>390</v>
      </c>
      <c r="T23" s="197" t="s">
        <v>390</v>
      </c>
    </row>
    <row r="24" spans="1:21" ht="12.75" x14ac:dyDescent="0.2">
      <c r="A24" s="196">
        <v>44360.427875543981</v>
      </c>
      <c r="B24" s="197" t="s">
        <v>216</v>
      </c>
      <c r="C24" s="197" t="s">
        <v>20</v>
      </c>
      <c r="D24" s="197" t="s">
        <v>27</v>
      </c>
      <c r="E24" s="197" t="s">
        <v>30</v>
      </c>
      <c r="F24" s="197" t="s">
        <v>29</v>
      </c>
      <c r="G24" s="197" t="s">
        <v>47</v>
      </c>
      <c r="H24" s="197" t="s">
        <v>31</v>
      </c>
      <c r="I24" s="197" t="s">
        <v>387</v>
      </c>
      <c r="J24" s="197" t="s">
        <v>387</v>
      </c>
      <c r="K24" s="197" t="s">
        <v>387</v>
      </c>
      <c r="L24" s="197" t="s">
        <v>387</v>
      </c>
      <c r="M24" s="197" t="s">
        <v>387</v>
      </c>
      <c r="N24" s="197" t="s">
        <v>387</v>
      </c>
      <c r="O24" s="197" t="s">
        <v>387</v>
      </c>
      <c r="P24" s="197" t="s">
        <v>387</v>
      </c>
      <c r="Q24" s="197" t="s">
        <v>387</v>
      </c>
      <c r="R24" s="197" t="s">
        <v>387</v>
      </c>
      <c r="S24" s="197" t="s">
        <v>387</v>
      </c>
      <c r="T24" s="197" t="s">
        <v>387</v>
      </c>
      <c r="U24" s="197" t="s">
        <v>417</v>
      </c>
    </row>
    <row r="25" spans="1:21" ht="12.75" x14ac:dyDescent="0.2">
      <c r="A25" s="196">
        <v>44360.427928460645</v>
      </c>
      <c r="B25" s="197" t="s">
        <v>418</v>
      </c>
      <c r="C25" s="197" t="s">
        <v>26</v>
      </c>
      <c r="D25" s="197" t="s">
        <v>27</v>
      </c>
      <c r="E25" s="197" t="s">
        <v>30</v>
      </c>
      <c r="F25" s="197" t="s">
        <v>419</v>
      </c>
      <c r="G25" s="197" t="s">
        <v>236</v>
      </c>
      <c r="H25" s="197" t="s">
        <v>24</v>
      </c>
      <c r="I25" s="197" t="s">
        <v>390</v>
      </c>
      <c r="J25" s="197" t="s">
        <v>390</v>
      </c>
      <c r="K25" s="197" t="s">
        <v>395</v>
      </c>
      <c r="L25" s="197" t="s">
        <v>395</v>
      </c>
      <c r="M25" s="197" t="s">
        <v>390</v>
      </c>
      <c r="N25" s="197" t="s">
        <v>390</v>
      </c>
      <c r="O25" s="197" t="s">
        <v>390</v>
      </c>
      <c r="P25" s="197" t="s">
        <v>390</v>
      </c>
      <c r="Q25" s="197" t="s">
        <v>387</v>
      </c>
      <c r="R25" s="197" t="s">
        <v>395</v>
      </c>
      <c r="S25" s="197" t="s">
        <v>390</v>
      </c>
      <c r="T25" s="197" t="s">
        <v>390</v>
      </c>
    </row>
    <row r="26" spans="1:21" ht="12.75" x14ac:dyDescent="0.2">
      <c r="A26" s="196">
        <v>44360.42798320602</v>
      </c>
      <c r="B26" s="197" t="s">
        <v>420</v>
      </c>
      <c r="C26" s="197" t="s">
        <v>26</v>
      </c>
      <c r="D26" s="197" t="s">
        <v>25</v>
      </c>
      <c r="E26" s="197" t="s">
        <v>30</v>
      </c>
      <c r="F26" s="197" t="s">
        <v>29</v>
      </c>
      <c r="G26" s="197" t="s">
        <v>47</v>
      </c>
      <c r="H26" s="197" t="s">
        <v>24</v>
      </c>
      <c r="I26" s="197" t="s">
        <v>390</v>
      </c>
      <c r="J26" s="197" t="s">
        <v>395</v>
      </c>
      <c r="K26" s="197" t="s">
        <v>390</v>
      </c>
      <c r="L26" s="197" t="s">
        <v>387</v>
      </c>
      <c r="M26" s="197" t="s">
        <v>390</v>
      </c>
      <c r="N26" s="197" t="s">
        <v>395</v>
      </c>
      <c r="O26" s="197" t="s">
        <v>390</v>
      </c>
      <c r="P26" s="197" t="s">
        <v>390</v>
      </c>
      <c r="Q26" s="197" t="s">
        <v>390</v>
      </c>
      <c r="R26" s="197" t="s">
        <v>400</v>
      </c>
      <c r="S26" s="197" t="s">
        <v>395</v>
      </c>
      <c r="T26" s="197" t="s">
        <v>395</v>
      </c>
      <c r="U26" s="197" t="s">
        <v>421</v>
      </c>
    </row>
    <row r="27" spans="1:21" ht="12.75" x14ac:dyDescent="0.2">
      <c r="A27" s="196">
        <v>44360.428017627317</v>
      </c>
      <c r="B27" s="197" t="s">
        <v>422</v>
      </c>
      <c r="C27" s="197" t="s">
        <v>20</v>
      </c>
      <c r="D27" s="197" t="s">
        <v>27</v>
      </c>
      <c r="E27" s="197" t="s">
        <v>30</v>
      </c>
      <c r="F27" s="197" t="s">
        <v>29</v>
      </c>
      <c r="G27" s="197" t="s">
        <v>189</v>
      </c>
      <c r="H27" s="197" t="s">
        <v>24</v>
      </c>
      <c r="I27" s="197" t="s">
        <v>387</v>
      </c>
      <c r="J27" s="197" t="s">
        <v>390</v>
      </c>
      <c r="K27" s="197" t="s">
        <v>387</v>
      </c>
      <c r="L27" s="197" t="s">
        <v>387</v>
      </c>
      <c r="M27" s="197" t="s">
        <v>390</v>
      </c>
      <c r="N27" s="197" t="s">
        <v>387</v>
      </c>
      <c r="O27" s="197" t="s">
        <v>387</v>
      </c>
      <c r="P27" s="197" t="s">
        <v>387</v>
      </c>
      <c r="Q27" s="197" t="s">
        <v>387</v>
      </c>
      <c r="R27" s="197" t="s">
        <v>387</v>
      </c>
      <c r="S27" s="197" t="s">
        <v>387</v>
      </c>
      <c r="T27" s="197" t="s">
        <v>387</v>
      </c>
    </row>
    <row r="28" spans="1:21" ht="12.75" x14ac:dyDescent="0.2">
      <c r="A28" s="196">
        <v>44360.428397175929</v>
      </c>
      <c r="B28" s="197" t="s">
        <v>291</v>
      </c>
      <c r="C28" s="197" t="s">
        <v>26</v>
      </c>
      <c r="D28" s="197" t="s">
        <v>25</v>
      </c>
      <c r="E28" s="197" t="s">
        <v>22</v>
      </c>
      <c r="F28" s="197" t="s">
        <v>423</v>
      </c>
      <c r="G28" s="197" t="s">
        <v>292</v>
      </c>
      <c r="H28" s="197" t="s">
        <v>31</v>
      </c>
      <c r="I28" s="197" t="s">
        <v>390</v>
      </c>
      <c r="J28" s="197" t="s">
        <v>387</v>
      </c>
      <c r="K28" s="197" t="s">
        <v>387</v>
      </c>
      <c r="L28" s="197" t="s">
        <v>387</v>
      </c>
      <c r="M28" s="197" t="s">
        <v>390</v>
      </c>
      <c r="N28" s="197" t="s">
        <v>387</v>
      </c>
      <c r="O28" s="197" t="s">
        <v>387</v>
      </c>
      <c r="P28" s="197" t="s">
        <v>387</v>
      </c>
      <c r="Q28" s="197" t="s">
        <v>387</v>
      </c>
      <c r="R28" s="197" t="s">
        <v>395</v>
      </c>
      <c r="S28" s="197" t="s">
        <v>390</v>
      </c>
      <c r="T28" s="197" t="s">
        <v>390</v>
      </c>
      <c r="U28" s="197" t="s">
        <v>424</v>
      </c>
    </row>
    <row r="29" spans="1:21" ht="12.75" x14ac:dyDescent="0.2">
      <c r="A29" s="196">
        <v>44360.429928425925</v>
      </c>
      <c r="B29" s="197" t="s">
        <v>425</v>
      </c>
      <c r="C29" s="197" t="s">
        <v>26</v>
      </c>
      <c r="D29" s="197" t="s">
        <v>27</v>
      </c>
      <c r="E29" s="197" t="s">
        <v>30</v>
      </c>
      <c r="F29" s="197" t="s">
        <v>426</v>
      </c>
      <c r="G29" s="197" t="s">
        <v>52</v>
      </c>
      <c r="H29" s="197" t="s">
        <v>24</v>
      </c>
      <c r="I29" s="197" t="s">
        <v>390</v>
      </c>
      <c r="J29" s="197" t="s">
        <v>387</v>
      </c>
      <c r="K29" s="197" t="s">
        <v>387</v>
      </c>
      <c r="L29" s="197" t="s">
        <v>387</v>
      </c>
      <c r="M29" s="197" t="s">
        <v>387</v>
      </c>
      <c r="N29" s="197" t="s">
        <v>387</v>
      </c>
      <c r="O29" s="197" t="s">
        <v>390</v>
      </c>
      <c r="P29" s="197" t="s">
        <v>390</v>
      </c>
      <c r="Q29" s="197" t="s">
        <v>387</v>
      </c>
      <c r="R29" s="197" t="s">
        <v>395</v>
      </c>
      <c r="S29" s="197" t="s">
        <v>390</v>
      </c>
      <c r="T29" s="197" t="s">
        <v>390</v>
      </c>
      <c r="U29" s="197" t="s">
        <v>41</v>
      </c>
    </row>
    <row r="30" spans="1:21" ht="12.75" x14ac:dyDescent="0.2">
      <c r="A30" s="196">
        <v>44360.430102604165</v>
      </c>
      <c r="B30" s="197" t="s">
        <v>427</v>
      </c>
      <c r="C30" s="197" t="s">
        <v>20</v>
      </c>
      <c r="D30" s="197" t="s">
        <v>27</v>
      </c>
      <c r="E30" s="197" t="s">
        <v>30</v>
      </c>
      <c r="F30" s="197" t="s">
        <v>52</v>
      </c>
      <c r="G30" s="197" t="s">
        <v>244</v>
      </c>
      <c r="H30" s="197" t="s">
        <v>24</v>
      </c>
      <c r="I30" s="197" t="s">
        <v>387</v>
      </c>
      <c r="J30" s="197" t="s">
        <v>390</v>
      </c>
      <c r="K30" s="197" t="s">
        <v>390</v>
      </c>
      <c r="L30" s="197" t="s">
        <v>390</v>
      </c>
      <c r="M30" s="197" t="s">
        <v>387</v>
      </c>
      <c r="N30" s="197" t="s">
        <v>387</v>
      </c>
      <c r="O30" s="197" t="s">
        <v>387</v>
      </c>
      <c r="P30" s="197" t="s">
        <v>387</v>
      </c>
      <c r="Q30" s="197" t="s">
        <v>387</v>
      </c>
      <c r="R30" s="197" t="s">
        <v>395</v>
      </c>
      <c r="S30" s="197" t="s">
        <v>390</v>
      </c>
      <c r="T30" s="197" t="s">
        <v>387</v>
      </c>
      <c r="U30" s="197" t="s">
        <v>41</v>
      </c>
    </row>
    <row r="31" spans="1:21" ht="12.75" x14ac:dyDescent="0.2">
      <c r="A31" s="196">
        <v>44360.430714166665</v>
      </c>
      <c r="B31" s="197" t="s">
        <v>208</v>
      </c>
      <c r="C31" s="197" t="s">
        <v>26</v>
      </c>
      <c r="D31" s="197" t="s">
        <v>27</v>
      </c>
      <c r="E31" s="197" t="s">
        <v>22</v>
      </c>
      <c r="F31" s="197" t="s">
        <v>63</v>
      </c>
      <c r="G31" s="197" t="s">
        <v>209</v>
      </c>
      <c r="H31" s="197" t="s">
        <v>31</v>
      </c>
      <c r="I31" s="197" t="s">
        <v>390</v>
      </c>
      <c r="J31" s="197" t="s">
        <v>390</v>
      </c>
      <c r="K31" s="197" t="s">
        <v>390</v>
      </c>
      <c r="L31" s="197" t="s">
        <v>395</v>
      </c>
      <c r="M31" s="197" t="s">
        <v>390</v>
      </c>
      <c r="N31" s="197" t="s">
        <v>390</v>
      </c>
      <c r="O31" s="197" t="s">
        <v>387</v>
      </c>
      <c r="P31" s="197" t="s">
        <v>387</v>
      </c>
      <c r="Q31" s="197" t="s">
        <v>387</v>
      </c>
      <c r="R31" s="197" t="s">
        <v>395</v>
      </c>
      <c r="S31" s="197" t="s">
        <v>387</v>
      </c>
      <c r="T31" s="197" t="s">
        <v>390</v>
      </c>
    </row>
    <row r="32" spans="1:21" ht="12.75" x14ac:dyDescent="0.2">
      <c r="A32" s="196">
        <v>44360.431070995372</v>
      </c>
      <c r="B32" s="197" t="s">
        <v>428</v>
      </c>
      <c r="C32" s="197" t="s">
        <v>26</v>
      </c>
      <c r="D32" s="197" t="s">
        <v>25</v>
      </c>
      <c r="E32" s="197" t="s">
        <v>30</v>
      </c>
      <c r="F32" s="197" t="s">
        <v>29</v>
      </c>
      <c r="G32" s="197" t="s">
        <v>47</v>
      </c>
      <c r="H32" s="197" t="s">
        <v>24</v>
      </c>
      <c r="I32" s="197" t="s">
        <v>390</v>
      </c>
      <c r="J32" s="197" t="s">
        <v>390</v>
      </c>
      <c r="K32" s="197" t="s">
        <v>390</v>
      </c>
      <c r="L32" s="197" t="s">
        <v>390</v>
      </c>
      <c r="M32" s="197" t="s">
        <v>390</v>
      </c>
      <c r="N32" s="197" t="s">
        <v>390</v>
      </c>
      <c r="O32" s="197" t="s">
        <v>387</v>
      </c>
      <c r="P32" s="197" t="s">
        <v>390</v>
      </c>
      <c r="Q32" s="197" t="s">
        <v>387</v>
      </c>
      <c r="R32" s="197" t="s">
        <v>390</v>
      </c>
      <c r="S32" s="197" t="s">
        <v>390</v>
      </c>
      <c r="T32" s="197" t="s">
        <v>390</v>
      </c>
    </row>
    <row r="33" spans="1:21" ht="12.75" x14ac:dyDescent="0.2">
      <c r="A33" s="196">
        <v>44360.431119016204</v>
      </c>
      <c r="B33" s="197" t="s">
        <v>429</v>
      </c>
      <c r="C33" s="197" t="s">
        <v>26</v>
      </c>
      <c r="D33" s="197" t="s">
        <v>25</v>
      </c>
      <c r="E33" s="197" t="s">
        <v>30</v>
      </c>
      <c r="F33" s="197" t="s">
        <v>50</v>
      </c>
      <c r="G33" s="197" t="s">
        <v>44</v>
      </c>
      <c r="H33" s="197" t="s">
        <v>24</v>
      </c>
      <c r="I33" s="197" t="s">
        <v>387</v>
      </c>
      <c r="J33" s="197" t="s">
        <v>387</v>
      </c>
      <c r="K33" s="197" t="s">
        <v>387</v>
      </c>
      <c r="L33" s="197" t="s">
        <v>387</v>
      </c>
      <c r="M33" s="197" t="s">
        <v>387</v>
      </c>
      <c r="N33" s="197" t="s">
        <v>387</v>
      </c>
      <c r="O33" s="197" t="s">
        <v>387</v>
      </c>
      <c r="P33" s="197" t="s">
        <v>387</v>
      </c>
      <c r="Q33" s="197" t="s">
        <v>387</v>
      </c>
      <c r="R33" s="197" t="s">
        <v>395</v>
      </c>
      <c r="S33" s="197" t="s">
        <v>390</v>
      </c>
      <c r="T33" s="197" t="s">
        <v>390</v>
      </c>
    </row>
    <row r="34" spans="1:21" ht="12.75" x14ac:dyDescent="0.2">
      <c r="A34" s="196">
        <v>44360.431171597222</v>
      </c>
      <c r="B34" s="197" t="s">
        <v>430</v>
      </c>
      <c r="C34" s="197" t="s">
        <v>26</v>
      </c>
      <c r="D34" s="197" t="s">
        <v>27</v>
      </c>
      <c r="E34" s="197" t="s">
        <v>30</v>
      </c>
      <c r="F34" s="197" t="s">
        <v>42</v>
      </c>
      <c r="G34" s="197" t="s">
        <v>52</v>
      </c>
      <c r="H34" s="197" t="s">
        <v>35</v>
      </c>
      <c r="I34" s="197" t="s">
        <v>387</v>
      </c>
      <c r="J34" s="197" t="s">
        <v>395</v>
      </c>
      <c r="K34" s="197" t="s">
        <v>395</v>
      </c>
      <c r="L34" s="197" t="s">
        <v>395</v>
      </c>
      <c r="M34" s="197" t="s">
        <v>387</v>
      </c>
      <c r="N34" s="197" t="s">
        <v>387</v>
      </c>
      <c r="O34" s="197" t="s">
        <v>387</v>
      </c>
      <c r="P34" s="197" t="s">
        <v>387</v>
      </c>
      <c r="Q34" s="197" t="s">
        <v>387</v>
      </c>
      <c r="R34" s="197" t="s">
        <v>400</v>
      </c>
      <c r="S34" s="197" t="s">
        <v>390</v>
      </c>
      <c r="T34" s="197" t="s">
        <v>390</v>
      </c>
      <c r="U34" s="197" t="s">
        <v>41</v>
      </c>
    </row>
    <row r="35" spans="1:21" ht="12.75" x14ac:dyDescent="0.2">
      <c r="A35" s="196">
        <v>44360.431239571757</v>
      </c>
      <c r="B35" s="197" t="s">
        <v>431</v>
      </c>
      <c r="C35" s="197" t="s">
        <v>20</v>
      </c>
      <c r="D35" s="197" t="s">
        <v>57</v>
      </c>
      <c r="E35" s="197" t="s">
        <v>22</v>
      </c>
      <c r="F35" s="197" t="s">
        <v>29</v>
      </c>
      <c r="G35" s="197" t="s">
        <v>53</v>
      </c>
      <c r="H35" s="197" t="s">
        <v>31</v>
      </c>
      <c r="I35" s="197" t="s">
        <v>387</v>
      </c>
      <c r="J35" s="197" t="s">
        <v>387</v>
      </c>
      <c r="K35" s="197" t="s">
        <v>387</v>
      </c>
      <c r="L35" s="197" t="s">
        <v>387</v>
      </c>
      <c r="M35" s="197" t="s">
        <v>387</v>
      </c>
      <c r="N35" s="197" t="s">
        <v>387</v>
      </c>
      <c r="O35" s="197" t="s">
        <v>387</v>
      </c>
      <c r="P35" s="197" t="s">
        <v>387</v>
      </c>
      <c r="Q35" s="197" t="s">
        <v>387</v>
      </c>
      <c r="R35" s="197" t="s">
        <v>387</v>
      </c>
      <c r="S35" s="197" t="s">
        <v>387</v>
      </c>
      <c r="T35" s="197" t="s">
        <v>387</v>
      </c>
      <c r="U35" s="197" t="s">
        <v>432</v>
      </c>
    </row>
    <row r="36" spans="1:21" ht="12.75" x14ac:dyDescent="0.2">
      <c r="A36" s="196">
        <v>44360.431569305554</v>
      </c>
      <c r="B36" s="197" t="s">
        <v>306</v>
      </c>
      <c r="C36" s="197" t="s">
        <v>20</v>
      </c>
      <c r="D36" s="197" t="s">
        <v>27</v>
      </c>
      <c r="E36" s="197" t="s">
        <v>22</v>
      </c>
      <c r="F36" s="197" t="s">
        <v>170</v>
      </c>
      <c r="G36" s="197" t="s">
        <v>295</v>
      </c>
      <c r="H36" s="197" t="s">
        <v>210</v>
      </c>
      <c r="I36" s="197" t="s">
        <v>387</v>
      </c>
      <c r="J36" s="197" t="s">
        <v>387</v>
      </c>
      <c r="K36" s="197" t="s">
        <v>390</v>
      </c>
      <c r="L36" s="197" t="s">
        <v>390</v>
      </c>
      <c r="M36" s="197" t="s">
        <v>390</v>
      </c>
      <c r="N36" s="197" t="s">
        <v>390</v>
      </c>
      <c r="O36" s="197" t="s">
        <v>390</v>
      </c>
      <c r="P36" s="197" t="s">
        <v>390</v>
      </c>
      <c r="Q36" s="197" t="s">
        <v>390</v>
      </c>
      <c r="R36" s="197" t="s">
        <v>390</v>
      </c>
      <c r="S36" s="197" t="s">
        <v>390</v>
      </c>
      <c r="T36" s="197" t="s">
        <v>390</v>
      </c>
      <c r="U36" s="197" t="s">
        <v>433</v>
      </c>
    </row>
    <row r="37" spans="1:21" ht="12.75" x14ac:dyDescent="0.2">
      <c r="A37" s="196">
        <v>44360.431975196756</v>
      </c>
      <c r="B37" s="197" t="s">
        <v>434</v>
      </c>
      <c r="C37" s="197" t="s">
        <v>26</v>
      </c>
      <c r="D37" s="197" t="s">
        <v>27</v>
      </c>
      <c r="E37" s="197" t="s">
        <v>30</v>
      </c>
      <c r="F37" s="197" t="s">
        <v>43</v>
      </c>
      <c r="G37" s="197" t="s">
        <v>47</v>
      </c>
      <c r="H37" s="197" t="s">
        <v>24</v>
      </c>
      <c r="I37" s="197" t="s">
        <v>390</v>
      </c>
      <c r="J37" s="197" t="s">
        <v>387</v>
      </c>
      <c r="K37" s="197" t="s">
        <v>390</v>
      </c>
      <c r="L37" s="197" t="s">
        <v>395</v>
      </c>
      <c r="M37" s="197" t="s">
        <v>387</v>
      </c>
      <c r="N37" s="197" t="s">
        <v>387</v>
      </c>
      <c r="O37" s="197" t="s">
        <v>387</v>
      </c>
      <c r="P37" s="197" t="s">
        <v>387</v>
      </c>
      <c r="Q37" s="197" t="s">
        <v>387</v>
      </c>
      <c r="R37" s="197" t="s">
        <v>400</v>
      </c>
      <c r="S37" s="197" t="s">
        <v>390</v>
      </c>
      <c r="T37" s="197" t="s">
        <v>387</v>
      </c>
      <c r="U37" s="197" t="s">
        <v>435</v>
      </c>
    </row>
    <row r="38" spans="1:21" ht="12.75" x14ac:dyDescent="0.2">
      <c r="A38" s="196">
        <v>44360.432052615739</v>
      </c>
      <c r="B38" s="197" t="s">
        <v>299</v>
      </c>
      <c r="C38" s="197" t="s">
        <v>20</v>
      </c>
      <c r="D38" s="197" t="s">
        <v>21</v>
      </c>
      <c r="E38" s="197" t="s">
        <v>22</v>
      </c>
      <c r="F38" s="197" t="s">
        <v>43</v>
      </c>
      <c r="G38" s="197" t="s">
        <v>247</v>
      </c>
      <c r="H38" s="197" t="s">
        <v>31</v>
      </c>
      <c r="I38" s="197" t="s">
        <v>387</v>
      </c>
      <c r="J38" s="197" t="s">
        <v>387</v>
      </c>
      <c r="K38" s="197" t="s">
        <v>387</v>
      </c>
      <c r="L38" s="197" t="s">
        <v>387</v>
      </c>
      <c r="M38" s="197" t="s">
        <v>387</v>
      </c>
      <c r="N38" s="197" t="s">
        <v>387</v>
      </c>
      <c r="O38" s="197" t="s">
        <v>387</v>
      </c>
      <c r="P38" s="197" t="s">
        <v>387</v>
      </c>
      <c r="Q38" s="197" t="s">
        <v>387</v>
      </c>
      <c r="R38" s="197" t="s">
        <v>390</v>
      </c>
      <c r="S38" s="197" t="s">
        <v>387</v>
      </c>
      <c r="T38" s="197" t="s">
        <v>387</v>
      </c>
    </row>
    <row r="39" spans="1:21" ht="12.75" x14ac:dyDescent="0.2">
      <c r="A39" s="196">
        <v>44360.432075509263</v>
      </c>
      <c r="B39" s="197" t="s">
        <v>436</v>
      </c>
      <c r="C39" s="197" t="s">
        <v>26</v>
      </c>
      <c r="D39" s="197" t="s">
        <v>27</v>
      </c>
      <c r="E39" s="197" t="s">
        <v>22</v>
      </c>
      <c r="F39" s="197" t="s">
        <v>29</v>
      </c>
      <c r="G39" s="197" t="s">
        <v>247</v>
      </c>
      <c r="H39" s="197" t="s">
        <v>31</v>
      </c>
      <c r="I39" s="197" t="s">
        <v>387</v>
      </c>
      <c r="J39" s="197" t="s">
        <v>387</v>
      </c>
      <c r="M39" s="197" t="s">
        <v>387</v>
      </c>
      <c r="N39" s="197" t="s">
        <v>387</v>
      </c>
      <c r="O39" s="197" t="s">
        <v>387</v>
      </c>
      <c r="P39" s="197" t="s">
        <v>387</v>
      </c>
      <c r="Q39" s="197" t="s">
        <v>387</v>
      </c>
      <c r="R39" s="197" t="s">
        <v>400</v>
      </c>
      <c r="S39" s="197" t="s">
        <v>387</v>
      </c>
      <c r="T39" s="197" t="s">
        <v>387</v>
      </c>
      <c r="U39" s="197" t="s">
        <v>437</v>
      </c>
    </row>
    <row r="40" spans="1:21" ht="12.75" x14ac:dyDescent="0.2">
      <c r="A40" s="196">
        <v>44360.432139166667</v>
      </c>
      <c r="B40" s="197" t="s">
        <v>438</v>
      </c>
      <c r="C40" s="197" t="s">
        <v>20</v>
      </c>
      <c r="D40" s="197" t="s">
        <v>27</v>
      </c>
      <c r="E40" s="197" t="s">
        <v>22</v>
      </c>
      <c r="F40" s="197" t="s">
        <v>40</v>
      </c>
      <c r="G40" s="197" t="s">
        <v>40</v>
      </c>
      <c r="H40" s="197" t="s">
        <v>37</v>
      </c>
      <c r="I40" s="197" t="s">
        <v>390</v>
      </c>
      <c r="J40" s="197" t="s">
        <v>390</v>
      </c>
      <c r="K40" s="197" t="s">
        <v>390</v>
      </c>
      <c r="L40" s="197" t="s">
        <v>390</v>
      </c>
      <c r="M40" s="197" t="s">
        <v>390</v>
      </c>
      <c r="N40" s="197" t="s">
        <v>390</v>
      </c>
      <c r="O40" s="197" t="s">
        <v>390</v>
      </c>
      <c r="P40" s="197" t="s">
        <v>390</v>
      </c>
      <c r="Q40" s="197" t="s">
        <v>390</v>
      </c>
      <c r="R40" s="197" t="s">
        <v>390</v>
      </c>
      <c r="S40" s="197" t="s">
        <v>390</v>
      </c>
      <c r="T40" s="197" t="s">
        <v>390</v>
      </c>
    </row>
    <row r="41" spans="1:21" ht="12.75" x14ac:dyDescent="0.2">
      <c r="A41" s="196">
        <v>44360.432277962958</v>
      </c>
      <c r="B41" s="197" t="s">
        <v>439</v>
      </c>
      <c r="C41" s="197" t="s">
        <v>26</v>
      </c>
      <c r="D41" s="197" t="s">
        <v>25</v>
      </c>
      <c r="E41" s="197" t="s">
        <v>22</v>
      </c>
      <c r="F41" s="197" t="s">
        <v>29</v>
      </c>
      <c r="G41" s="197" t="s">
        <v>34</v>
      </c>
      <c r="H41" s="197" t="s">
        <v>210</v>
      </c>
      <c r="I41" s="197" t="s">
        <v>387</v>
      </c>
      <c r="J41" s="197" t="s">
        <v>387</v>
      </c>
      <c r="K41" s="197" t="s">
        <v>387</v>
      </c>
      <c r="L41" s="197" t="s">
        <v>387</v>
      </c>
      <c r="M41" s="197" t="s">
        <v>387</v>
      </c>
      <c r="N41" s="197" t="s">
        <v>387</v>
      </c>
      <c r="O41" s="197" t="s">
        <v>387</v>
      </c>
      <c r="P41" s="197" t="s">
        <v>387</v>
      </c>
      <c r="Q41" s="197" t="s">
        <v>387</v>
      </c>
      <c r="R41" s="197" t="s">
        <v>395</v>
      </c>
      <c r="S41" s="197" t="s">
        <v>387</v>
      </c>
      <c r="T41" s="197" t="s">
        <v>387</v>
      </c>
      <c r="U41" s="197" t="s">
        <v>440</v>
      </c>
    </row>
    <row r="42" spans="1:21" ht="12.75" x14ac:dyDescent="0.2">
      <c r="A42" s="196">
        <v>44360.43228868056</v>
      </c>
      <c r="B42" s="197" t="s">
        <v>441</v>
      </c>
      <c r="C42" s="197" t="s">
        <v>20</v>
      </c>
      <c r="D42" s="197" t="s">
        <v>27</v>
      </c>
      <c r="E42" s="197" t="s">
        <v>30</v>
      </c>
      <c r="F42" s="197" t="s">
        <v>29</v>
      </c>
      <c r="G42" s="197" t="s">
        <v>47</v>
      </c>
      <c r="H42" s="197" t="s">
        <v>31</v>
      </c>
      <c r="I42" s="197" t="s">
        <v>387</v>
      </c>
      <c r="J42" s="197" t="s">
        <v>387</v>
      </c>
      <c r="K42" s="197" t="s">
        <v>387</v>
      </c>
      <c r="L42" s="197" t="s">
        <v>390</v>
      </c>
      <c r="M42" s="197" t="s">
        <v>387</v>
      </c>
      <c r="N42" s="197" t="s">
        <v>387</v>
      </c>
      <c r="O42" s="197" t="s">
        <v>387</v>
      </c>
      <c r="P42" s="197" t="s">
        <v>387</v>
      </c>
      <c r="Q42" s="197" t="s">
        <v>387</v>
      </c>
      <c r="R42" s="197" t="s">
        <v>390</v>
      </c>
      <c r="S42" s="197" t="s">
        <v>390</v>
      </c>
      <c r="T42" s="197" t="s">
        <v>390</v>
      </c>
    </row>
    <row r="43" spans="1:21" ht="12.75" x14ac:dyDescent="0.2">
      <c r="A43" s="196">
        <v>44360.432581076384</v>
      </c>
      <c r="B43" s="197" t="s">
        <v>442</v>
      </c>
      <c r="C43" s="197" t="s">
        <v>20</v>
      </c>
      <c r="D43" s="197" t="s">
        <v>27</v>
      </c>
      <c r="E43" s="197" t="s">
        <v>30</v>
      </c>
      <c r="F43" s="197" t="s">
        <v>45</v>
      </c>
      <c r="G43" s="197" t="s">
        <v>443</v>
      </c>
      <c r="H43" s="197" t="s">
        <v>35</v>
      </c>
      <c r="I43" s="197" t="s">
        <v>390</v>
      </c>
      <c r="J43" s="197" t="s">
        <v>390</v>
      </c>
      <c r="K43" s="197" t="s">
        <v>390</v>
      </c>
      <c r="L43" s="197" t="s">
        <v>390</v>
      </c>
      <c r="M43" s="197" t="s">
        <v>390</v>
      </c>
      <c r="N43" s="197" t="s">
        <v>390</v>
      </c>
      <c r="O43" s="197" t="s">
        <v>390</v>
      </c>
      <c r="P43" s="197" t="s">
        <v>390</v>
      </c>
      <c r="Q43" s="197" t="s">
        <v>390</v>
      </c>
      <c r="R43" s="197" t="s">
        <v>390</v>
      </c>
      <c r="S43" s="197" t="s">
        <v>390</v>
      </c>
      <c r="T43" s="197" t="s">
        <v>390</v>
      </c>
    </row>
    <row r="44" spans="1:21" ht="12.75" x14ac:dyDescent="0.2">
      <c r="A44" s="196">
        <v>44360.4333275463</v>
      </c>
      <c r="B44" s="197" t="s">
        <v>444</v>
      </c>
      <c r="C44" s="197" t="s">
        <v>20</v>
      </c>
      <c r="D44" s="197" t="s">
        <v>27</v>
      </c>
      <c r="E44" s="197" t="s">
        <v>30</v>
      </c>
      <c r="F44" s="197" t="s">
        <v>445</v>
      </c>
      <c r="G44" s="197" t="s">
        <v>446</v>
      </c>
      <c r="H44" s="197" t="s">
        <v>24</v>
      </c>
      <c r="I44" s="197" t="s">
        <v>395</v>
      </c>
      <c r="J44" s="197" t="s">
        <v>387</v>
      </c>
      <c r="K44" s="197" t="s">
        <v>390</v>
      </c>
      <c r="L44" s="197" t="s">
        <v>390</v>
      </c>
      <c r="M44" s="197" t="s">
        <v>387</v>
      </c>
      <c r="N44" s="197" t="s">
        <v>387</v>
      </c>
      <c r="O44" s="197" t="s">
        <v>395</v>
      </c>
      <c r="P44" s="197" t="s">
        <v>395</v>
      </c>
      <c r="Q44" s="197" t="s">
        <v>387</v>
      </c>
      <c r="R44" s="197" t="s">
        <v>400</v>
      </c>
      <c r="S44" s="197" t="s">
        <v>395</v>
      </c>
      <c r="T44" s="197" t="s">
        <v>395</v>
      </c>
      <c r="U44" s="197" t="s">
        <v>447</v>
      </c>
    </row>
    <row r="45" spans="1:21" ht="12.75" x14ac:dyDescent="0.2">
      <c r="A45" s="196">
        <v>44360.433415590276</v>
      </c>
      <c r="B45" s="197" t="s">
        <v>448</v>
      </c>
      <c r="C45" s="197" t="s">
        <v>20</v>
      </c>
      <c r="D45" s="197" t="s">
        <v>27</v>
      </c>
      <c r="E45" s="197" t="s">
        <v>30</v>
      </c>
      <c r="F45" s="197" t="s">
        <v>58</v>
      </c>
      <c r="G45" s="197" t="s">
        <v>238</v>
      </c>
      <c r="H45" s="197" t="s">
        <v>24</v>
      </c>
      <c r="I45" s="197" t="s">
        <v>387</v>
      </c>
      <c r="J45" s="197" t="s">
        <v>387</v>
      </c>
      <c r="K45" s="197" t="s">
        <v>387</v>
      </c>
      <c r="L45" s="197" t="s">
        <v>387</v>
      </c>
      <c r="M45" s="197" t="s">
        <v>387</v>
      </c>
      <c r="N45" s="197" t="s">
        <v>387</v>
      </c>
      <c r="O45" s="197" t="s">
        <v>387</v>
      </c>
      <c r="P45" s="197" t="s">
        <v>387</v>
      </c>
      <c r="Q45" s="197" t="s">
        <v>387</v>
      </c>
      <c r="R45" s="197" t="s">
        <v>387</v>
      </c>
      <c r="S45" s="197" t="s">
        <v>387</v>
      </c>
      <c r="T45" s="197" t="s">
        <v>387</v>
      </c>
    </row>
    <row r="46" spans="1:21" ht="12.75" x14ac:dyDescent="0.2">
      <c r="A46" s="196">
        <v>44360.433633194443</v>
      </c>
      <c r="B46" s="197" t="s">
        <v>188</v>
      </c>
      <c r="C46" s="197" t="s">
        <v>20</v>
      </c>
      <c r="D46" s="197" t="s">
        <v>25</v>
      </c>
      <c r="E46" s="197" t="s">
        <v>22</v>
      </c>
      <c r="F46" s="197" t="s">
        <v>43</v>
      </c>
      <c r="G46" s="197" t="s">
        <v>56</v>
      </c>
      <c r="H46" s="197" t="s">
        <v>210</v>
      </c>
      <c r="I46" s="197" t="s">
        <v>387</v>
      </c>
      <c r="J46" s="197" t="s">
        <v>390</v>
      </c>
      <c r="K46" s="197" t="s">
        <v>390</v>
      </c>
      <c r="L46" s="197" t="s">
        <v>387</v>
      </c>
      <c r="M46" s="197" t="s">
        <v>387</v>
      </c>
      <c r="N46" s="197" t="s">
        <v>387</v>
      </c>
      <c r="O46" s="197" t="s">
        <v>387</v>
      </c>
      <c r="P46" s="197" t="s">
        <v>387</v>
      </c>
      <c r="Q46" s="197" t="s">
        <v>387</v>
      </c>
      <c r="R46" s="197" t="s">
        <v>387</v>
      </c>
      <c r="S46" s="197" t="s">
        <v>387</v>
      </c>
      <c r="T46" s="197" t="s">
        <v>387</v>
      </c>
    </row>
    <row r="47" spans="1:21" ht="12.75" x14ac:dyDescent="0.2">
      <c r="A47" s="196">
        <v>44360.433776712962</v>
      </c>
      <c r="B47" s="197" t="s">
        <v>227</v>
      </c>
      <c r="C47" s="197" t="s">
        <v>20</v>
      </c>
      <c r="D47" s="197" t="s">
        <v>25</v>
      </c>
      <c r="E47" s="197" t="s">
        <v>30</v>
      </c>
      <c r="F47" s="197" t="s">
        <v>449</v>
      </c>
      <c r="G47" s="197" t="s">
        <v>32</v>
      </c>
      <c r="H47" s="197" t="s">
        <v>31</v>
      </c>
      <c r="I47" s="197" t="s">
        <v>387</v>
      </c>
      <c r="J47" s="197" t="s">
        <v>390</v>
      </c>
      <c r="K47" s="197" t="s">
        <v>390</v>
      </c>
      <c r="L47" s="197" t="s">
        <v>387</v>
      </c>
      <c r="M47" s="197" t="s">
        <v>387</v>
      </c>
      <c r="N47" s="197" t="s">
        <v>387</v>
      </c>
      <c r="O47" s="197" t="s">
        <v>387</v>
      </c>
      <c r="P47" s="197" t="s">
        <v>387</v>
      </c>
      <c r="Q47" s="197" t="s">
        <v>390</v>
      </c>
      <c r="R47" s="197" t="s">
        <v>395</v>
      </c>
      <c r="S47" s="197" t="s">
        <v>387</v>
      </c>
      <c r="T47" s="197" t="s">
        <v>390</v>
      </c>
    </row>
    <row r="48" spans="1:21" ht="12.75" x14ac:dyDescent="0.2">
      <c r="A48" s="196">
        <v>44360.433879444448</v>
      </c>
      <c r="B48" s="197" t="s">
        <v>450</v>
      </c>
      <c r="C48" s="197" t="s">
        <v>26</v>
      </c>
      <c r="D48" s="197" t="s">
        <v>25</v>
      </c>
      <c r="E48" s="197" t="s">
        <v>22</v>
      </c>
      <c r="F48" s="197" t="s">
        <v>52</v>
      </c>
      <c r="G48" s="197" t="s">
        <v>52</v>
      </c>
      <c r="H48" s="197" t="s">
        <v>24</v>
      </c>
      <c r="I48" s="197" t="s">
        <v>390</v>
      </c>
      <c r="J48" s="197" t="s">
        <v>390</v>
      </c>
      <c r="K48" s="197" t="s">
        <v>390</v>
      </c>
      <c r="L48" s="197" t="s">
        <v>390</v>
      </c>
      <c r="M48" s="197" t="s">
        <v>390</v>
      </c>
      <c r="N48" s="197" t="s">
        <v>390</v>
      </c>
      <c r="O48" s="197" t="s">
        <v>390</v>
      </c>
      <c r="P48" s="197" t="s">
        <v>390</v>
      </c>
      <c r="Q48" s="197" t="s">
        <v>390</v>
      </c>
      <c r="R48" s="197" t="s">
        <v>390</v>
      </c>
      <c r="S48" s="197" t="s">
        <v>390</v>
      </c>
      <c r="T48" s="197" t="s">
        <v>390</v>
      </c>
    </row>
    <row r="49" spans="1:21" ht="12.75" x14ac:dyDescent="0.2">
      <c r="A49" s="196">
        <v>44360.434017118052</v>
      </c>
      <c r="B49" s="197" t="s">
        <v>451</v>
      </c>
      <c r="C49" s="197" t="s">
        <v>20</v>
      </c>
      <c r="D49" s="197" t="s">
        <v>27</v>
      </c>
      <c r="E49" s="197" t="s">
        <v>30</v>
      </c>
      <c r="F49" s="197" t="s">
        <v>29</v>
      </c>
      <c r="G49" s="197" t="s">
        <v>189</v>
      </c>
      <c r="H49" s="197" t="s">
        <v>24</v>
      </c>
      <c r="I49" s="197" t="s">
        <v>387</v>
      </c>
      <c r="J49" s="197" t="s">
        <v>387</v>
      </c>
      <c r="K49" s="197" t="s">
        <v>387</v>
      </c>
      <c r="L49" s="197" t="s">
        <v>387</v>
      </c>
      <c r="M49" s="197" t="s">
        <v>387</v>
      </c>
      <c r="N49" s="197" t="s">
        <v>387</v>
      </c>
      <c r="O49" s="197" t="s">
        <v>387</v>
      </c>
      <c r="P49" s="197" t="s">
        <v>387</v>
      </c>
      <c r="Q49" s="197" t="s">
        <v>387</v>
      </c>
      <c r="R49" s="197" t="s">
        <v>387</v>
      </c>
      <c r="S49" s="197" t="s">
        <v>387</v>
      </c>
      <c r="T49" s="197" t="s">
        <v>387</v>
      </c>
    </row>
    <row r="50" spans="1:21" ht="12.75" x14ac:dyDescent="0.2">
      <c r="A50" s="196">
        <v>44360.434183043981</v>
      </c>
      <c r="B50" s="197" t="s">
        <v>452</v>
      </c>
      <c r="C50" s="197" t="s">
        <v>26</v>
      </c>
      <c r="D50" s="197" t="s">
        <v>27</v>
      </c>
      <c r="E50" s="197" t="s">
        <v>30</v>
      </c>
      <c r="F50" s="197" t="s">
        <v>49</v>
      </c>
      <c r="G50" s="197" t="s">
        <v>453</v>
      </c>
      <c r="H50" s="197" t="s">
        <v>37</v>
      </c>
      <c r="I50" s="197" t="s">
        <v>390</v>
      </c>
      <c r="J50" s="197" t="s">
        <v>390</v>
      </c>
      <c r="K50" s="197" t="s">
        <v>395</v>
      </c>
      <c r="L50" s="197" t="s">
        <v>390</v>
      </c>
      <c r="M50" s="197" t="s">
        <v>387</v>
      </c>
      <c r="N50" s="197" t="s">
        <v>390</v>
      </c>
      <c r="O50" s="197" t="s">
        <v>387</v>
      </c>
      <c r="P50" s="197" t="s">
        <v>387</v>
      </c>
      <c r="Q50" s="197" t="s">
        <v>387</v>
      </c>
      <c r="R50" s="197" t="s">
        <v>395</v>
      </c>
      <c r="S50" s="197" t="s">
        <v>390</v>
      </c>
      <c r="T50" s="197" t="s">
        <v>390</v>
      </c>
      <c r="U50" s="197" t="s">
        <v>454</v>
      </c>
    </row>
    <row r="51" spans="1:21" ht="12.75" x14ac:dyDescent="0.2">
      <c r="A51" s="196">
        <v>44360.4342783912</v>
      </c>
      <c r="B51" s="197" t="s">
        <v>235</v>
      </c>
      <c r="C51" s="197" t="s">
        <v>20</v>
      </c>
      <c r="D51" s="197" t="s">
        <v>27</v>
      </c>
      <c r="E51" s="197" t="s">
        <v>30</v>
      </c>
      <c r="F51" s="197" t="s">
        <v>175</v>
      </c>
      <c r="G51" s="197" t="s">
        <v>236</v>
      </c>
      <c r="H51" s="197" t="s">
        <v>31</v>
      </c>
      <c r="I51" s="197" t="s">
        <v>387</v>
      </c>
      <c r="J51" s="197" t="s">
        <v>387</v>
      </c>
      <c r="K51" s="197" t="s">
        <v>387</v>
      </c>
      <c r="L51" s="197" t="s">
        <v>387</v>
      </c>
      <c r="M51" s="197" t="s">
        <v>387</v>
      </c>
      <c r="N51" s="197" t="s">
        <v>387</v>
      </c>
      <c r="O51" s="197" t="s">
        <v>387</v>
      </c>
      <c r="P51" s="197" t="s">
        <v>387</v>
      </c>
      <c r="Q51" s="197" t="s">
        <v>387</v>
      </c>
      <c r="R51" s="197" t="s">
        <v>387</v>
      </c>
      <c r="S51" s="197" t="s">
        <v>387</v>
      </c>
      <c r="T51" s="197" t="s">
        <v>387</v>
      </c>
    </row>
    <row r="52" spans="1:21" ht="12.75" x14ac:dyDescent="0.2">
      <c r="A52" s="196">
        <v>44360.434481354168</v>
      </c>
      <c r="B52" s="197" t="s">
        <v>311</v>
      </c>
      <c r="C52" s="197" t="s">
        <v>26</v>
      </c>
      <c r="D52" s="197" t="s">
        <v>25</v>
      </c>
      <c r="E52" s="197" t="s">
        <v>22</v>
      </c>
      <c r="F52" s="197" t="s">
        <v>29</v>
      </c>
      <c r="G52" s="197" t="s">
        <v>280</v>
      </c>
      <c r="H52" s="197" t="s">
        <v>31</v>
      </c>
      <c r="I52" s="197" t="s">
        <v>387</v>
      </c>
      <c r="J52" s="197" t="s">
        <v>387</v>
      </c>
      <c r="K52" s="197" t="s">
        <v>387</v>
      </c>
      <c r="L52" s="197" t="s">
        <v>387</v>
      </c>
      <c r="M52" s="197" t="s">
        <v>387</v>
      </c>
      <c r="N52" s="197" t="s">
        <v>387</v>
      </c>
      <c r="O52" s="197" t="s">
        <v>387</v>
      </c>
      <c r="P52" s="197" t="s">
        <v>387</v>
      </c>
      <c r="Q52" s="197" t="s">
        <v>387</v>
      </c>
      <c r="R52" s="197" t="s">
        <v>387</v>
      </c>
      <c r="S52" s="197" t="s">
        <v>387</v>
      </c>
      <c r="T52" s="197" t="s">
        <v>387</v>
      </c>
      <c r="U52" s="197" t="s">
        <v>48</v>
      </c>
    </row>
    <row r="53" spans="1:21" ht="12.75" x14ac:dyDescent="0.2">
      <c r="A53" s="196">
        <v>44360.43455471065</v>
      </c>
      <c r="B53" s="197" t="s">
        <v>455</v>
      </c>
      <c r="C53" s="197" t="s">
        <v>20</v>
      </c>
      <c r="D53" s="197" t="s">
        <v>21</v>
      </c>
      <c r="E53" s="197" t="s">
        <v>30</v>
      </c>
      <c r="F53" s="197" t="s">
        <v>52</v>
      </c>
      <c r="G53" s="197" t="s">
        <v>456</v>
      </c>
      <c r="H53" s="197" t="s">
        <v>35</v>
      </c>
      <c r="I53" s="197" t="s">
        <v>395</v>
      </c>
      <c r="J53" s="197" t="s">
        <v>390</v>
      </c>
      <c r="K53" s="197" t="s">
        <v>390</v>
      </c>
      <c r="L53" s="197" t="s">
        <v>390</v>
      </c>
      <c r="M53" s="197" t="s">
        <v>390</v>
      </c>
      <c r="N53" s="197" t="s">
        <v>390</v>
      </c>
      <c r="O53" s="197" t="s">
        <v>390</v>
      </c>
      <c r="P53" s="197" t="s">
        <v>390</v>
      </c>
      <c r="Q53" s="197" t="s">
        <v>390</v>
      </c>
      <c r="R53" s="197" t="s">
        <v>457</v>
      </c>
      <c r="S53" s="197" t="s">
        <v>400</v>
      </c>
      <c r="T53" s="197" t="s">
        <v>390</v>
      </c>
    </row>
    <row r="54" spans="1:21" ht="12.75" x14ac:dyDescent="0.2">
      <c r="A54" s="196">
        <v>44360.434714363422</v>
      </c>
      <c r="B54" s="197" t="s">
        <v>185</v>
      </c>
      <c r="C54" s="197" t="s">
        <v>20</v>
      </c>
      <c r="D54" s="197" t="s">
        <v>21</v>
      </c>
      <c r="E54" s="197" t="s">
        <v>22</v>
      </c>
      <c r="F54" s="197" t="s">
        <v>29</v>
      </c>
      <c r="G54" s="197" t="s">
        <v>47</v>
      </c>
      <c r="H54" s="197" t="s">
        <v>210</v>
      </c>
      <c r="I54" s="197" t="s">
        <v>387</v>
      </c>
      <c r="J54" s="197" t="s">
        <v>387</v>
      </c>
      <c r="K54" s="197" t="s">
        <v>387</v>
      </c>
      <c r="L54" s="197" t="s">
        <v>387</v>
      </c>
      <c r="M54" s="197" t="s">
        <v>387</v>
      </c>
      <c r="N54" s="197" t="s">
        <v>387</v>
      </c>
      <c r="O54" s="197" t="s">
        <v>387</v>
      </c>
      <c r="P54" s="197" t="s">
        <v>387</v>
      </c>
      <c r="Q54" s="197" t="s">
        <v>387</v>
      </c>
      <c r="R54" s="197" t="s">
        <v>387</v>
      </c>
      <c r="S54" s="197" t="s">
        <v>387</v>
      </c>
      <c r="T54" s="197" t="s">
        <v>387</v>
      </c>
      <c r="U54" s="197" t="s">
        <v>458</v>
      </c>
    </row>
    <row r="55" spans="1:21" ht="12.75" x14ac:dyDescent="0.2">
      <c r="A55" s="196">
        <v>44360.434850324076</v>
      </c>
      <c r="B55" s="197" t="s">
        <v>293</v>
      </c>
      <c r="C55" s="197" t="s">
        <v>26</v>
      </c>
      <c r="D55" s="197" t="s">
        <v>25</v>
      </c>
      <c r="E55" s="197" t="s">
        <v>22</v>
      </c>
      <c r="F55" s="197" t="s">
        <v>233</v>
      </c>
      <c r="G55" s="197" t="s">
        <v>459</v>
      </c>
      <c r="H55" s="197" t="s">
        <v>31</v>
      </c>
      <c r="I55" s="197" t="s">
        <v>387</v>
      </c>
      <c r="J55" s="197" t="s">
        <v>387</v>
      </c>
      <c r="K55" s="197" t="s">
        <v>387</v>
      </c>
      <c r="L55" s="197" t="s">
        <v>387</v>
      </c>
      <c r="M55" s="197" t="s">
        <v>390</v>
      </c>
      <c r="N55" s="197" t="s">
        <v>390</v>
      </c>
      <c r="O55" s="197" t="s">
        <v>390</v>
      </c>
      <c r="P55" s="197" t="s">
        <v>390</v>
      </c>
      <c r="Q55" s="197" t="s">
        <v>387</v>
      </c>
      <c r="R55" s="197" t="s">
        <v>387</v>
      </c>
      <c r="S55" s="197" t="s">
        <v>387</v>
      </c>
      <c r="T55" s="197" t="s">
        <v>387</v>
      </c>
    </row>
    <row r="56" spans="1:21" ht="12.75" x14ac:dyDescent="0.2">
      <c r="A56" s="196">
        <v>44360.43491674769</v>
      </c>
      <c r="B56" s="197" t="s">
        <v>460</v>
      </c>
      <c r="C56" s="197" t="s">
        <v>20</v>
      </c>
      <c r="D56" s="197" t="s">
        <v>25</v>
      </c>
      <c r="E56" s="197" t="s">
        <v>30</v>
      </c>
      <c r="F56" s="197" t="s">
        <v>233</v>
      </c>
      <c r="G56" s="197" t="s">
        <v>38</v>
      </c>
      <c r="H56" s="197" t="s">
        <v>35</v>
      </c>
      <c r="I56" s="197" t="s">
        <v>387</v>
      </c>
      <c r="J56" s="197" t="s">
        <v>387</v>
      </c>
      <c r="K56" s="197" t="s">
        <v>387</v>
      </c>
      <c r="L56" s="197" t="s">
        <v>387</v>
      </c>
      <c r="M56" s="197" t="s">
        <v>387</v>
      </c>
      <c r="N56" s="197" t="s">
        <v>387</v>
      </c>
      <c r="O56" s="197" t="s">
        <v>387</v>
      </c>
      <c r="P56" s="197" t="s">
        <v>387</v>
      </c>
      <c r="Q56" s="197" t="s">
        <v>387</v>
      </c>
      <c r="R56" s="197" t="s">
        <v>400</v>
      </c>
      <c r="S56" s="197" t="s">
        <v>390</v>
      </c>
      <c r="T56" s="197" t="s">
        <v>387</v>
      </c>
    </row>
    <row r="57" spans="1:21" ht="12.75" x14ac:dyDescent="0.2">
      <c r="A57" s="196">
        <v>44360.435180706016</v>
      </c>
      <c r="B57" s="197" t="s">
        <v>260</v>
      </c>
      <c r="C57" s="197" t="s">
        <v>26</v>
      </c>
      <c r="D57" s="197" t="s">
        <v>27</v>
      </c>
      <c r="E57" s="197" t="s">
        <v>30</v>
      </c>
      <c r="F57" s="197" t="s">
        <v>32</v>
      </c>
      <c r="G57" s="197" t="s">
        <v>226</v>
      </c>
      <c r="H57" s="197" t="s">
        <v>37</v>
      </c>
      <c r="I57" s="197" t="s">
        <v>387</v>
      </c>
      <c r="J57" s="197" t="s">
        <v>387</v>
      </c>
      <c r="K57" s="197" t="s">
        <v>390</v>
      </c>
      <c r="L57" s="197" t="s">
        <v>387</v>
      </c>
      <c r="M57" s="197" t="s">
        <v>395</v>
      </c>
      <c r="N57" s="197" t="s">
        <v>395</v>
      </c>
      <c r="O57" s="197" t="s">
        <v>390</v>
      </c>
      <c r="P57" s="197" t="s">
        <v>390</v>
      </c>
      <c r="Q57" s="197" t="s">
        <v>390</v>
      </c>
      <c r="R57" s="197" t="s">
        <v>390</v>
      </c>
      <c r="S57" s="197" t="s">
        <v>390</v>
      </c>
      <c r="T57" s="197" t="s">
        <v>395</v>
      </c>
      <c r="U57" s="197" t="s">
        <v>41</v>
      </c>
    </row>
    <row r="58" spans="1:21" ht="12.75" x14ac:dyDescent="0.2">
      <c r="A58" s="196">
        <v>44360.435387893522</v>
      </c>
      <c r="B58" s="197" t="s">
        <v>249</v>
      </c>
      <c r="C58" s="197" t="s">
        <v>20</v>
      </c>
      <c r="D58" s="197" t="s">
        <v>27</v>
      </c>
      <c r="E58" s="197" t="s">
        <v>30</v>
      </c>
      <c r="F58" s="197" t="s">
        <v>29</v>
      </c>
      <c r="G58" s="197" t="s">
        <v>47</v>
      </c>
      <c r="H58" s="197" t="s">
        <v>37</v>
      </c>
      <c r="J58" s="197" t="s">
        <v>387</v>
      </c>
      <c r="K58" s="197" t="s">
        <v>387</v>
      </c>
      <c r="L58" s="197" t="s">
        <v>387</v>
      </c>
      <c r="M58" s="197" t="s">
        <v>387</v>
      </c>
      <c r="N58" s="197" t="s">
        <v>387</v>
      </c>
      <c r="O58" s="197" t="s">
        <v>387</v>
      </c>
      <c r="P58" s="197" t="s">
        <v>387</v>
      </c>
      <c r="Q58" s="197" t="s">
        <v>387</v>
      </c>
      <c r="R58" s="197" t="s">
        <v>395</v>
      </c>
      <c r="S58" s="197" t="s">
        <v>387</v>
      </c>
      <c r="T58" s="197" t="s">
        <v>387</v>
      </c>
      <c r="U58" s="197" t="s">
        <v>461</v>
      </c>
    </row>
    <row r="59" spans="1:21" ht="12.75" x14ac:dyDescent="0.2">
      <c r="A59" s="196">
        <v>44360.435504479166</v>
      </c>
      <c r="B59" s="197" t="s">
        <v>462</v>
      </c>
      <c r="C59" s="197" t="s">
        <v>26</v>
      </c>
      <c r="D59" s="197" t="s">
        <v>27</v>
      </c>
      <c r="E59" s="197" t="s">
        <v>30</v>
      </c>
      <c r="F59" s="197" t="s">
        <v>322</v>
      </c>
      <c r="G59" s="197" t="s">
        <v>29</v>
      </c>
      <c r="H59" s="197" t="s">
        <v>31</v>
      </c>
      <c r="I59" s="197" t="s">
        <v>390</v>
      </c>
      <c r="J59" s="197" t="s">
        <v>387</v>
      </c>
      <c r="K59" s="197" t="s">
        <v>395</v>
      </c>
      <c r="L59" s="197" t="s">
        <v>390</v>
      </c>
      <c r="M59" s="197" t="s">
        <v>390</v>
      </c>
      <c r="N59" s="197" t="s">
        <v>387</v>
      </c>
      <c r="O59" s="197" t="s">
        <v>387</v>
      </c>
      <c r="P59" s="197" t="s">
        <v>387</v>
      </c>
      <c r="Q59" s="197" t="s">
        <v>387</v>
      </c>
      <c r="R59" s="197" t="s">
        <v>395</v>
      </c>
      <c r="S59" s="197" t="s">
        <v>387</v>
      </c>
      <c r="T59" s="197" t="s">
        <v>387</v>
      </c>
      <c r="U59" s="197" t="s">
        <v>463</v>
      </c>
    </row>
    <row r="60" spans="1:21" ht="12.75" x14ac:dyDescent="0.2">
      <c r="A60" s="196">
        <v>44360.435883402781</v>
      </c>
      <c r="B60" s="197" t="s">
        <v>464</v>
      </c>
      <c r="C60" s="197" t="s">
        <v>26</v>
      </c>
      <c r="D60" s="197" t="s">
        <v>25</v>
      </c>
      <c r="E60" s="197" t="s">
        <v>22</v>
      </c>
      <c r="F60" s="197" t="s">
        <v>29</v>
      </c>
      <c r="G60" s="197" t="s">
        <v>34</v>
      </c>
      <c r="H60" s="197" t="s">
        <v>210</v>
      </c>
      <c r="I60" s="197" t="s">
        <v>387</v>
      </c>
      <c r="J60" s="197" t="s">
        <v>387</v>
      </c>
      <c r="K60" s="197" t="s">
        <v>387</v>
      </c>
      <c r="L60" s="197" t="s">
        <v>387</v>
      </c>
      <c r="M60" s="197" t="s">
        <v>387</v>
      </c>
      <c r="N60" s="197" t="s">
        <v>387</v>
      </c>
      <c r="O60" s="197" t="s">
        <v>387</v>
      </c>
      <c r="P60" s="197" t="s">
        <v>387</v>
      </c>
      <c r="Q60" s="197" t="s">
        <v>387</v>
      </c>
      <c r="R60" s="197" t="s">
        <v>395</v>
      </c>
      <c r="S60" s="197" t="s">
        <v>387</v>
      </c>
      <c r="T60" s="197" t="s">
        <v>387</v>
      </c>
    </row>
    <row r="61" spans="1:21" ht="12.75" x14ac:dyDescent="0.2">
      <c r="A61" s="196">
        <v>44360.435951238425</v>
      </c>
      <c r="B61" s="197" t="s">
        <v>275</v>
      </c>
      <c r="C61" s="197" t="s">
        <v>20</v>
      </c>
      <c r="D61" s="197" t="s">
        <v>25</v>
      </c>
      <c r="E61" s="197" t="s">
        <v>30</v>
      </c>
      <c r="F61" s="197" t="s">
        <v>29</v>
      </c>
      <c r="G61" s="197" t="s">
        <v>189</v>
      </c>
      <c r="H61" s="197" t="s">
        <v>24</v>
      </c>
      <c r="I61" s="197" t="s">
        <v>390</v>
      </c>
      <c r="J61" s="197" t="s">
        <v>390</v>
      </c>
      <c r="K61" s="197" t="s">
        <v>390</v>
      </c>
      <c r="L61" s="197" t="s">
        <v>390</v>
      </c>
      <c r="M61" s="197" t="s">
        <v>390</v>
      </c>
      <c r="N61" s="197" t="s">
        <v>390</v>
      </c>
      <c r="O61" s="197" t="s">
        <v>390</v>
      </c>
      <c r="P61" s="197" t="s">
        <v>390</v>
      </c>
      <c r="Q61" s="197" t="s">
        <v>390</v>
      </c>
      <c r="R61" s="197" t="s">
        <v>390</v>
      </c>
      <c r="S61" s="197" t="s">
        <v>390</v>
      </c>
      <c r="T61" s="197" t="s">
        <v>390</v>
      </c>
      <c r="U61" s="197" t="s">
        <v>465</v>
      </c>
    </row>
    <row r="62" spans="1:21" ht="12.75" x14ac:dyDescent="0.2">
      <c r="A62" s="196">
        <v>44360.436005451389</v>
      </c>
      <c r="B62" s="197" t="s">
        <v>466</v>
      </c>
      <c r="C62" s="197" t="s">
        <v>26</v>
      </c>
      <c r="D62" s="197" t="s">
        <v>27</v>
      </c>
      <c r="E62" s="197" t="s">
        <v>30</v>
      </c>
      <c r="F62" s="197" t="s">
        <v>467</v>
      </c>
      <c r="G62" s="197" t="s">
        <v>468</v>
      </c>
      <c r="H62" s="197" t="s">
        <v>31</v>
      </c>
      <c r="I62" s="197" t="s">
        <v>395</v>
      </c>
      <c r="J62" s="197" t="s">
        <v>395</v>
      </c>
      <c r="K62" s="197" t="s">
        <v>395</v>
      </c>
      <c r="L62" s="197" t="s">
        <v>395</v>
      </c>
      <c r="M62" s="197" t="s">
        <v>395</v>
      </c>
      <c r="N62" s="197" t="s">
        <v>395</v>
      </c>
      <c r="O62" s="197" t="s">
        <v>395</v>
      </c>
      <c r="P62" s="197" t="s">
        <v>395</v>
      </c>
      <c r="Q62" s="197" t="s">
        <v>395</v>
      </c>
      <c r="R62" s="197" t="s">
        <v>395</v>
      </c>
      <c r="S62" s="197" t="s">
        <v>395</v>
      </c>
      <c r="T62" s="197" t="s">
        <v>395</v>
      </c>
      <c r="U62" s="197" t="s">
        <v>41</v>
      </c>
    </row>
    <row r="63" spans="1:21" ht="12.75" x14ac:dyDescent="0.2">
      <c r="A63" s="196">
        <v>44360.436515891204</v>
      </c>
      <c r="B63" s="197" t="s">
        <v>245</v>
      </c>
      <c r="C63" s="197" t="s">
        <v>26</v>
      </c>
      <c r="D63" s="197" t="s">
        <v>27</v>
      </c>
      <c r="E63" s="197" t="s">
        <v>30</v>
      </c>
      <c r="F63" s="197" t="s">
        <v>51</v>
      </c>
      <c r="G63" s="197" t="s">
        <v>190</v>
      </c>
      <c r="H63" s="197" t="s">
        <v>37</v>
      </c>
      <c r="I63" s="197" t="s">
        <v>390</v>
      </c>
      <c r="J63" s="197" t="s">
        <v>387</v>
      </c>
      <c r="K63" s="197" t="s">
        <v>387</v>
      </c>
      <c r="L63" s="197" t="s">
        <v>387</v>
      </c>
      <c r="M63" s="197" t="s">
        <v>390</v>
      </c>
      <c r="N63" s="197" t="s">
        <v>390</v>
      </c>
      <c r="O63" s="197" t="s">
        <v>390</v>
      </c>
      <c r="P63" s="197" t="s">
        <v>390</v>
      </c>
      <c r="Q63" s="197" t="s">
        <v>390</v>
      </c>
      <c r="R63" s="197" t="s">
        <v>395</v>
      </c>
      <c r="S63" s="197" t="s">
        <v>390</v>
      </c>
      <c r="T63" s="197" t="s">
        <v>390</v>
      </c>
    </row>
    <row r="64" spans="1:21" ht="12.75" x14ac:dyDescent="0.2">
      <c r="A64" s="196">
        <v>44360.43736207176</v>
      </c>
      <c r="B64" s="197" t="s">
        <v>469</v>
      </c>
      <c r="C64" s="197" t="s">
        <v>20</v>
      </c>
      <c r="D64" s="197" t="s">
        <v>25</v>
      </c>
      <c r="E64" s="197" t="s">
        <v>30</v>
      </c>
      <c r="F64" s="197" t="s">
        <v>29</v>
      </c>
      <c r="G64" s="197" t="s">
        <v>394</v>
      </c>
      <c r="H64" s="197" t="s">
        <v>35</v>
      </c>
      <c r="I64" s="197" t="s">
        <v>390</v>
      </c>
      <c r="J64" s="197" t="s">
        <v>387</v>
      </c>
      <c r="K64" s="197" t="s">
        <v>387</v>
      </c>
      <c r="L64" s="197" t="s">
        <v>387</v>
      </c>
      <c r="M64" s="197" t="s">
        <v>387</v>
      </c>
      <c r="N64" s="197" t="s">
        <v>387</v>
      </c>
      <c r="O64" s="197" t="s">
        <v>387</v>
      </c>
      <c r="P64" s="197" t="s">
        <v>387</v>
      </c>
      <c r="Q64" s="197" t="s">
        <v>387</v>
      </c>
      <c r="R64" s="197" t="s">
        <v>390</v>
      </c>
      <c r="S64" s="197" t="s">
        <v>390</v>
      </c>
      <c r="T64" s="197" t="s">
        <v>390</v>
      </c>
      <c r="U64" s="197" t="s">
        <v>470</v>
      </c>
    </row>
    <row r="65" spans="1:21" ht="12.75" x14ac:dyDescent="0.2">
      <c r="A65" s="196">
        <v>44360.437691793981</v>
      </c>
      <c r="B65" s="197" t="s">
        <v>303</v>
      </c>
      <c r="C65" s="197" t="s">
        <v>26</v>
      </c>
      <c r="D65" s="197" t="s">
        <v>25</v>
      </c>
      <c r="E65" s="197" t="s">
        <v>22</v>
      </c>
      <c r="F65" s="197" t="s">
        <v>29</v>
      </c>
      <c r="G65" s="197" t="s">
        <v>247</v>
      </c>
      <c r="H65" s="197" t="s">
        <v>31</v>
      </c>
      <c r="I65" s="197" t="s">
        <v>387</v>
      </c>
      <c r="J65" s="197" t="s">
        <v>387</v>
      </c>
      <c r="K65" s="197" t="s">
        <v>387</v>
      </c>
      <c r="L65" s="197" t="s">
        <v>387</v>
      </c>
      <c r="M65" s="197" t="s">
        <v>390</v>
      </c>
      <c r="N65" s="197" t="s">
        <v>387</v>
      </c>
      <c r="O65" s="197" t="s">
        <v>387</v>
      </c>
      <c r="P65" s="197" t="s">
        <v>387</v>
      </c>
      <c r="Q65" s="197" t="s">
        <v>387</v>
      </c>
      <c r="R65" s="197" t="s">
        <v>387</v>
      </c>
      <c r="S65" s="197" t="s">
        <v>387</v>
      </c>
      <c r="T65" s="197" t="s">
        <v>387</v>
      </c>
    </row>
    <row r="66" spans="1:21" ht="12.75" x14ac:dyDescent="0.2">
      <c r="A66" s="196">
        <v>44360.438058958331</v>
      </c>
      <c r="B66" s="197" t="s">
        <v>471</v>
      </c>
      <c r="C66" s="197" t="s">
        <v>26</v>
      </c>
      <c r="D66" s="197" t="s">
        <v>27</v>
      </c>
      <c r="E66" s="197" t="s">
        <v>30</v>
      </c>
      <c r="F66" s="197" t="s">
        <v>175</v>
      </c>
      <c r="G66" s="197" t="s">
        <v>183</v>
      </c>
      <c r="H66" s="197" t="s">
        <v>24</v>
      </c>
      <c r="I66" s="197" t="s">
        <v>387</v>
      </c>
      <c r="J66" s="197" t="s">
        <v>387</v>
      </c>
      <c r="K66" s="197" t="s">
        <v>387</v>
      </c>
      <c r="L66" s="197" t="s">
        <v>387</v>
      </c>
      <c r="M66" s="197" t="s">
        <v>387</v>
      </c>
      <c r="N66" s="197" t="s">
        <v>387</v>
      </c>
      <c r="O66" s="197" t="s">
        <v>387</v>
      </c>
      <c r="P66" s="197" t="s">
        <v>387</v>
      </c>
      <c r="Q66" s="197" t="s">
        <v>387</v>
      </c>
      <c r="R66" s="197" t="s">
        <v>387</v>
      </c>
      <c r="S66" s="197" t="s">
        <v>387</v>
      </c>
      <c r="T66" s="197" t="s">
        <v>387</v>
      </c>
    </row>
    <row r="67" spans="1:21" ht="12.75" x14ac:dyDescent="0.2">
      <c r="A67" s="196">
        <v>44360.438401412037</v>
      </c>
      <c r="B67" s="197" t="s">
        <v>225</v>
      </c>
      <c r="C67" s="197" t="s">
        <v>26</v>
      </c>
      <c r="D67" s="197" t="s">
        <v>27</v>
      </c>
      <c r="E67" s="197" t="s">
        <v>30</v>
      </c>
      <c r="F67" s="197" t="s">
        <v>29</v>
      </c>
      <c r="G67" s="197" t="s">
        <v>47</v>
      </c>
      <c r="H67" s="197" t="s">
        <v>31</v>
      </c>
      <c r="I67" s="197" t="s">
        <v>387</v>
      </c>
      <c r="J67" s="197" t="s">
        <v>390</v>
      </c>
      <c r="K67" s="197" t="s">
        <v>390</v>
      </c>
      <c r="L67" s="197" t="s">
        <v>390</v>
      </c>
      <c r="M67" s="197" t="s">
        <v>390</v>
      </c>
      <c r="N67" s="197" t="s">
        <v>387</v>
      </c>
      <c r="O67" s="197" t="s">
        <v>387</v>
      </c>
      <c r="P67" s="197" t="s">
        <v>387</v>
      </c>
      <c r="Q67" s="197" t="s">
        <v>390</v>
      </c>
      <c r="R67" s="197" t="s">
        <v>395</v>
      </c>
      <c r="S67" s="197" t="s">
        <v>390</v>
      </c>
      <c r="T67" s="197" t="s">
        <v>390</v>
      </c>
    </row>
    <row r="68" spans="1:21" ht="12.75" x14ac:dyDescent="0.2">
      <c r="A68" s="196">
        <v>44360.438587905097</v>
      </c>
      <c r="B68" s="197" t="s">
        <v>472</v>
      </c>
      <c r="C68" s="197" t="s">
        <v>20</v>
      </c>
      <c r="D68" s="197" t="s">
        <v>27</v>
      </c>
      <c r="E68" s="197" t="s">
        <v>30</v>
      </c>
      <c r="F68" s="197" t="s">
        <v>32</v>
      </c>
      <c r="G68" s="197" t="s">
        <v>32</v>
      </c>
      <c r="H68" s="197" t="s">
        <v>37</v>
      </c>
      <c r="I68" s="197" t="s">
        <v>390</v>
      </c>
      <c r="J68" s="197" t="s">
        <v>390</v>
      </c>
      <c r="K68" s="197" t="s">
        <v>390</v>
      </c>
      <c r="L68" s="197" t="s">
        <v>390</v>
      </c>
      <c r="M68" s="197" t="s">
        <v>390</v>
      </c>
      <c r="N68" s="197" t="s">
        <v>390</v>
      </c>
      <c r="O68" s="197" t="s">
        <v>390</v>
      </c>
      <c r="P68" s="197" t="s">
        <v>390</v>
      </c>
      <c r="Q68" s="197" t="s">
        <v>390</v>
      </c>
      <c r="R68" s="197" t="s">
        <v>390</v>
      </c>
      <c r="S68" s="197" t="s">
        <v>390</v>
      </c>
      <c r="T68" s="197" t="s">
        <v>390</v>
      </c>
      <c r="U68" s="197" t="s">
        <v>41</v>
      </c>
    </row>
    <row r="69" spans="1:21" ht="12.75" x14ac:dyDescent="0.2">
      <c r="A69" s="196">
        <v>44360.438648124997</v>
      </c>
      <c r="B69" s="197" t="s">
        <v>473</v>
      </c>
      <c r="C69" s="197" t="s">
        <v>20</v>
      </c>
      <c r="D69" s="197" t="s">
        <v>21</v>
      </c>
      <c r="E69" s="197" t="s">
        <v>22</v>
      </c>
      <c r="F69" s="197" t="s">
        <v>52</v>
      </c>
      <c r="G69" s="197" t="s">
        <v>282</v>
      </c>
      <c r="H69" s="197" t="s">
        <v>24</v>
      </c>
      <c r="I69" s="197" t="s">
        <v>390</v>
      </c>
      <c r="J69" s="197" t="s">
        <v>390</v>
      </c>
      <c r="K69" s="197" t="s">
        <v>390</v>
      </c>
      <c r="L69" s="197" t="s">
        <v>390</v>
      </c>
      <c r="M69" s="197" t="s">
        <v>390</v>
      </c>
      <c r="N69" s="197" t="s">
        <v>390</v>
      </c>
      <c r="O69" s="197" t="s">
        <v>390</v>
      </c>
      <c r="P69" s="197" t="s">
        <v>390</v>
      </c>
      <c r="Q69" s="197" t="s">
        <v>390</v>
      </c>
      <c r="R69" s="197" t="s">
        <v>395</v>
      </c>
      <c r="S69" s="197" t="s">
        <v>390</v>
      </c>
      <c r="T69" s="197" t="s">
        <v>390</v>
      </c>
    </row>
    <row r="70" spans="1:21" ht="12.75" x14ac:dyDescent="0.2">
      <c r="A70" s="196">
        <v>44360.438723541665</v>
      </c>
      <c r="B70" s="197" t="s">
        <v>474</v>
      </c>
      <c r="C70" s="197" t="s">
        <v>26</v>
      </c>
      <c r="D70" s="197" t="s">
        <v>25</v>
      </c>
      <c r="E70" s="197" t="s">
        <v>30</v>
      </c>
      <c r="F70" s="197" t="s">
        <v>276</v>
      </c>
      <c r="G70" s="197" t="s">
        <v>475</v>
      </c>
      <c r="H70" s="197" t="s">
        <v>35</v>
      </c>
      <c r="I70" s="197" t="s">
        <v>387</v>
      </c>
      <c r="J70" s="197" t="s">
        <v>387</v>
      </c>
      <c r="K70" s="197" t="s">
        <v>387</v>
      </c>
      <c r="L70" s="197" t="s">
        <v>387</v>
      </c>
      <c r="M70" s="197" t="s">
        <v>387</v>
      </c>
      <c r="N70" s="197" t="s">
        <v>387</v>
      </c>
      <c r="O70" s="197" t="s">
        <v>387</v>
      </c>
      <c r="P70" s="197" t="s">
        <v>387</v>
      </c>
      <c r="Q70" s="197" t="s">
        <v>387</v>
      </c>
      <c r="R70" s="197" t="s">
        <v>400</v>
      </c>
      <c r="S70" s="197" t="s">
        <v>390</v>
      </c>
      <c r="T70" s="197" t="s">
        <v>387</v>
      </c>
      <c r="U70" s="197" t="s">
        <v>476</v>
      </c>
    </row>
    <row r="71" spans="1:21" ht="12.75" x14ac:dyDescent="0.2">
      <c r="A71" s="196">
        <v>44360.438817812501</v>
      </c>
      <c r="B71" s="197" t="s">
        <v>477</v>
      </c>
      <c r="C71" s="197" t="s">
        <v>20</v>
      </c>
      <c r="D71" s="197" t="s">
        <v>27</v>
      </c>
      <c r="E71" s="197" t="s">
        <v>30</v>
      </c>
      <c r="F71" s="197" t="s">
        <v>29</v>
      </c>
      <c r="G71" s="197" t="s">
        <v>189</v>
      </c>
      <c r="H71" s="197" t="s">
        <v>35</v>
      </c>
      <c r="I71" s="197" t="s">
        <v>390</v>
      </c>
      <c r="J71" s="197" t="s">
        <v>390</v>
      </c>
      <c r="K71" s="197" t="s">
        <v>390</v>
      </c>
      <c r="L71" s="197" t="s">
        <v>390</v>
      </c>
      <c r="M71" s="197" t="s">
        <v>390</v>
      </c>
      <c r="N71" s="197" t="s">
        <v>390</v>
      </c>
      <c r="O71" s="197" t="s">
        <v>390</v>
      </c>
      <c r="P71" s="197" t="s">
        <v>390</v>
      </c>
      <c r="Q71" s="197" t="s">
        <v>390</v>
      </c>
      <c r="R71" s="197" t="s">
        <v>395</v>
      </c>
      <c r="S71" s="197" t="s">
        <v>390</v>
      </c>
      <c r="T71" s="197" t="s">
        <v>390</v>
      </c>
    </row>
    <row r="72" spans="1:21" ht="12.75" x14ac:dyDescent="0.2">
      <c r="A72" s="196">
        <v>44360.439039733799</v>
      </c>
      <c r="B72" s="197" t="s">
        <v>478</v>
      </c>
      <c r="C72" s="197" t="s">
        <v>20</v>
      </c>
      <c r="D72" s="197" t="s">
        <v>27</v>
      </c>
      <c r="E72" s="197" t="s">
        <v>30</v>
      </c>
      <c r="F72" s="197" t="s">
        <v>29</v>
      </c>
      <c r="G72" s="197" t="s">
        <v>47</v>
      </c>
      <c r="H72" s="197" t="s">
        <v>24</v>
      </c>
      <c r="I72" s="197" t="s">
        <v>387</v>
      </c>
      <c r="J72" s="197" t="s">
        <v>387</v>
      </c>
      <c r="K72" s="197" t="s">
        <v>387</v>
      </c>
      <c r="L72" s="197" t="s">
        <v>387</v>
      </c>
      <c r="M72" s="197" t="s">
        <v>387</v>
      </c>
      <c r="N72" s="197" t="s">
        <v>387</v>
      </c>
      <c r="O72" s="197" t="s">
        <v>387</v>
      </c>
      <c r="P72" s="197" t="s">
        <v>387</v>
      </c>
      <c r="Q72" s="197" t="s">
        <v>387</v>
      </c>
      <c r="R72" s="197" t="s">
        <v>387</v>
      </c>
      <c r="S72" s="197" t="s">
        <v>387</v>
      </c>
      <c r="T72" s="197" t="s">
        <v>387</v>
      </c>
    </row>
    <row r="73" spans="1:21" ht="12.75" x14ac:dyDescent="0.2">
      <c r="A73" s="196">
        <v>44360.439804039357</v>
      </c>
      <c r="B73" s="197" t="s">
        <v>479</v>
      </c>
      <c r="C73" s="197" t="s">
        <v>26</v>
      </c>
      <c r="D73" s="197" t="s">
        <v>27</v>
      </c>
      <c r="E73" s="197" t="s">
        <v>30</v>
      </c>
      <c r="F73" s="197" t="s">
        <v>480</v>
      </c>
      <c r="G73" s="197" t="s">
        <v>475</v>
      </c>
      <c r="H73" s="197" t="s">
        <v>24</v>
      </c>
      <c r="I73" s="197" t="s">
        <v>387</v>
      </c>
      <c r="J73" s="197" t="s">
        <v>387</v>
      </c>
      <c r="K73" s="197" t="s">
        <v>387</v>
      </c>
      <c r="L73" s="197" t="s">
        <v>387</v>
      </c>
      <c r="M73" s="197" t="s">
        <v>387</v>
      </c>
      <c r="N73" s="197" t="s">
        <v>387</v>
      </c>
      <c r="O73" s="197" t="s">
        <v>387</v>
      </c>
      <c r="P73" s="197" t="s">
        <v>387</v>
      </c>
      <c r="Q73" s="197" t="s">
        <v>387</v>
      </c>
      <c r="R73" s="197" t="s">
        <v>395</v>
      </c>
      <c r="S73" s="197" t="s">
        <v>390</v>
      </c>
      <c r="T73" s="197" t="s">
        <v>390</v>
      </c>
      <c r="U73" s="197" t="s">
        <v>481</v>
      </c>
    </row>
    <row r="74" spans="1:21" ht="12.75" x14ac:dyDescent="0.2">
      <c r="A74" s="196">
        <v>44360.439828680552</v>
      </c>
      <c r="B74" s="197" t="s">
        <v>482</v>
      </c>
      <c r="C74" s="197" t="s">
        <v>26</v>
      </c>
      <c r="D74" s="197" t="s">
        <v>21</v>
      </c>
      <c r="E74" s="197" t="s">
        <v>30</v>
      </c>
      <c r="F74" s="197" t="s">
        <v>52</v>
      </c>
      <c r="G74" s="197" t="s">
        <v>52</v>
      </c>
      <c r="H74" s="197" t="s">
        <v>37</v>
      </c>
      <c r="I74" s="197" t="s">
        <v>390</v>
      </c>
      <c r="J74" s="197" t="s">
        <v>395</v>
      </c>
      <c r="K74" s="197" t="s">
        <v>395</v>
      </c>
      <c r="L74" s="197" t="s">
        <v>395</v>
      </c>
      <c r="M74" s="197" t="s">
        <v>390</v>
      </c>
      <c r="N74" s="197" t="s">
        <v>390</v>
      </c>
      <c r="O74" s="197" t="s">
        <v>390</v>
      </c>
      <c r="P74" s="197" t="s">
        <v>390</v>
      </c>
      <c r="Q74" s="197" t="s">
        <v>387</v>
      </c>
      <c r="R74" s="197" t="s">
        <v>457</v>
      </c>
      <c r="S74" s="197" t="s">
        <v>395</v>
      </c>
      <c r="T74" s="197" t="s">
        <v>395</v>
      </c>
      <c r="U74" s="197" t="s">
        <v>483</v>
      </c>
    </row>
    <row r="75" spans="1:21" ht="12.75" x14ac:dyDescent="0.2">
      <c r="A75" s="196">
        <v>44360.440233611109</v>
      </c>
      <c r="B75" s="197" t="s">
        <v>240</v>
      </c>
      <c r="C75" s="197" t="s">
        <v>26</v>
      </c>
      <c r="D75" s="197" t="s">
        <v>21</v>
      </c>
      <c r="E75" s="197" t="s">
        <v>30</v>
      </c>
      <c r="F75" s="197" t="s">
        <v>194</v>
      </c>
      <c r="G75" s="197" t="s">
        <v>38</v>
      </c>
      <c r="H75" s="197" t="s">
        <v>37</v>
      </c>
      <c r="I75" s="197" t="s">
        <v>387</v>
      </c>
      <c r="J75" s="197" t="s">
        <v>390</v>
      </c>
      <c r="K75" s="197" t="s">
        <v>387</v>
      </c>
      <c r="L75" s="197" t="s">
        <v>387</v>
      </c>
      <c r="M75" s="197" t="s">
        <v>390</v>
      </c>
      <c r="N75" s="197" t="s">
        <v>390</v>
      </c>
      <c r="O75" s="197" t="s">
        <v>390</v>
      </c>
      <c r="P75" s="197" t="s">
        <v>390</v>
      </c>
      <c r="Q75" s="197" t="s">
        <v>387</v>
      </c>
      <c r="R75" s="197" t="s">
        <v>400</v>
      </c>
      <c r="S75" s="197" t="s">
        <v>390</v>
      </c>
      <c r="T75" s="197" t="s">
        <v>390</v>
      </c>
    </row>
    <row r="76" spans="1:21" ht="12.75" x14ac:dyDescent="0.2">
      <c r="A76" s="196">
        <v>44360.44062721065</v>
      </c>
      <c r="B76" s="197" t="s">
        <v>484</v>
      </c>
      <c r="C76" s="197" t="s">
        <v>26</v>
      </c>
      <c r="D76" s="197" t="s">
        <v>27</v>
      </c>
      <c r="E76" s="197" t="s">
        <v>30</v>
      </c>
      <c r="F76" s="197" t="s">
        <v>39</v>
      </c>
      <c r="G76" s="197" t="s">
        <v>221</v>
      </c>
      <c r="H76" s="197" t="s">
        <v>37</v>
      </c>
      <c r="I76" s="197" t="s">
        <v>387</v>
      </c>
      <c r="J76" s="197" t="s">
        <v>387</v>
      </c>
      <c r="K76" s="197" t="s">
        <v>387</v>
      </c>
      <c r="L76" s="197" t="s">
        <v>387</v>
      </c>
      <c r="M76" s="197" t="s">
        <v>387</v>
      </c>
      <c r="N76" s="197" t="s">
        <v>387</v>
      </c>
      <c r="O76" s="197" t="s">
        <v>395</v>
      </c>
      <c r="P76" s="197" t="s">
        <v>390</v>
      </c>
      <c r="Q76" s="197" t="s">
        <v>387</v>
      </c>
      <c r="R76" s="197" t="s">
        <v>400</v>
      </c>
      <c r="S76" s="197" t="s">
        <v>395</v>
      </c>
      <c r="T76" s="197" t="s">
        <v>390</v>
      </c>
    </row>
    <row r="77" spans="1:21" ht="12.75" x14ac:dyDescent="0.2">
      <c r="A77" s="196">
        <v>44360.440849131948</v>
      </c>
      <c r="B77" s="197" t="s">
        <v>485</v>
      </c>
      <c r="C77" s="197" t="s">
        <v>26</v>
      </c>
      <c r="D77" s="197" t="s">
        <v>21</v>
      </c>
      <c r="E77" s="197" t="s">
        <v>22</v>
      </c>
      <c r="F77" s="197" t="s">
        <v>23</v>
      </c>
      <c r="G77" s="197" t="s">
        <v>219</v>
      </c>
      <c r="H77" s="197" t="s">
        <v>31</v>
      </c>
      <c r="I77" s="197" t="s">
        <v>387</v>
      </c>
      <c r="J77" s="197" t="s">
        <v>387</v>
      </c>
      <c r="K77" s="197" t="s">
        <v>387</v>
      </c>
      <c r="L77" s="197" t="s">
        <v>387</v>
      </c>
      <c r="M77" s="197" t="s">
        <v>387</v>
      </c>
      <c r="N77" s="197" t="s">
        <v>387</v>
      </c>
      <c r="O77" s="197" t="s">
        <v>387</v>
      </c>
      <c r="P77" s="197" t="s">
        <v>387</v>
      </c>
      <c r="Q77" s="197" t="s">
        <v>387</v>
      </c>
      <c r="R77" s="197" t="s">
        <v>395</v>
      </c>
      <c r="S77" s="197" t="s">
        <v>390</v>
      </c>
      <c r="T77" s="197" t="s">
        <v>387</v>
      </c>
    </row>
    <row r="78" spans="1:21" ht="12.75" x14ac:dyDescent="0.2">
      <c r="A78" s="196">
        <v>44360.4409356713</v>
      </c>
      <c r="B78" s="197" t="s">
        <v>224</v>
      </c>
      <c r="C78" s="197" t="s">
        <v>26</v>
      </c>
      <c r="D78" s="197" t="s">
        <v>27</v>
      </c>
      <c r="E78" s="197" t="s">
        <v>30</v>
      </c>
      <c r="F78" s="197" t="s">
        <v>467</v>
      </c>
      <c r="G78" s="197" t="s">
        <v>339</v>
      </c>
      <c r="H78" s="197" t="s">
        <v>37</v>
      </c>
      <c r="I78" s="197" t="s">
        <v>387</v>
      </c>
      <c r="J78" s="197" t="s">
        <v>387</v>
      </c>
      <c r="K78" s="197" t="s">
        <v>387</v>
      </c>
      <c r="L78" s="197" t="s">
        <v>387</v>
      </c>
      <c r="M78" s="197" t="s">
        <v>387</v>
      </c>
      <c r="N78" s="197" t="s">
        <v>387</v>
      </c>
      <c r="O78" s="197" t="s">
        <v>387</v>
      </c>
      <c r="P78" s="197" t="s">
        <v>387</v>
      </c>
      <c r="Q78" s="197" t="s">
        <v>387</v>
      </c>
      <c r="R78" s="197" t="s">
        <v>387</v>
      </c>
      <c r="S78" s="197" t="s">
        <v>387</v>
      </c>
      <c r="T78" s="197" t="s">
        <v>387</v>
      </c>
    </row>
    <row r="79" spans="1:21" ht="12.75" x14ac:dyDescent="0.2">
      <c r="A79" s="196">
        <v>44360.441443773147</v>
      </c>
      <c r="B79" s="197" t="s">
        <v>317</v>
      </c>
      <c r="C79" s="197" t="s">
        <v>20</v>
      </c>
      <c r="D79" s="197" t="s">
        <v>21</v>
      </c>
      <c r="E79" s="197" t="s">
        <v>22</v>
      </c>
      <c r="F79" s="197" t="s">
        <v>51</v>
      </c>
      <c r="G79" s="197" t="s">
        <v>278</v>
      </c>
      <c r="H79" s="197" t="s">
        <v>210</v>
      </c>
      <c r="I79" s="197" t="s">
        <v>387</v>
      </c>
      <c r="J79" s="197" t="s">
        <v>387</v>
      </c>
      <c r="K79" s="197" t="s">
        <v>390</v>
      </c>
      <c r="L79" s="197" t="s">
        <v>390</v>
      </c>
      <c r="M79" s="197" t="s">
        <v>387</v>
      </c>
      <c r="N79" s="197" t="s">
        <v>387</v>
      </c>
      <c r="O79" s="197" t="s">
        <v>387</v>
      </c>
      <c r="P79" s="197" t="s">
        <v>387</v>
      </c>
      <c r="Q79" s="197" t="s">
        <v>387</v>
      </c>
      <c r="R79" s="197" t="s">
        <v>395</v>
      </c>
      <c r="S79" s="197" t="s">
        <v>390</v>
      </c>
      <c r="T79" s="197" t="s">
        <v>390</v>
      </c>
      <c r="U79" s="197" t="s">
        <v>41</v>
      </c>
    </row>
    <row r="80" spans="1:21" ht="12.75" x14ac:dyDescent="0.2">
      <c r="A80" s="196">
        <v>44360.441689479165</v>
      </c>
      <c r="B80" s="197" t="s">
        <v>486</v>
      </c>
      <c r="C80" s="197" t="s">
        <v>26</v>
      </c>
      <c r="D80" s="197" t="s">
        <v>27</v>
      </c>
      <c r="E80" s="197" t="s">
        <v>30</v>
      </c>
      <c r="F80" s="197" t="s">
        <v>45</v>
      </c>
      <c r="G80" s="197" t="s">
        <v>46</v>
      </c>
      <c r="H80" s="197" t="s">
        <v>31</v>
      </c>
      <c r="I80" s="197" t="s">
        <v>390</v>
      </c>
      <c r="J80" s="197" t="s">
        <v>390</v>
      </c>
      <c r="K80" s="197" t="s">
        <v>390</v>
      </c>
      <c r="L80" s="197" t="s">
        <v>390</v>
      </c>
      <c r="M80" s="197" t="s">
        <v>390</v>
      </c>
      <c r="N80" s="197" t="s">
        <v>390</v>
      </c>
      <c r="O80" s="197" t="s">
        <v>387</v>
      </c>
      <c r="P80" s="197" t="s">
        <v>390</v>
      </c>
      <c r="Q80" s="197" t="s">
        <v>387</v>
      </c>
      <c r="R80" s="197" t="s">
        <v>395</v>
      </c>
      <c r="S80" s="197" t="s">
        <v>390</v>
      </c>
      <c r="T80" s="197" t="s">
        <v>390</v>
      </c>
    </row>
    <row r="81" spans="1:21" ht="12.75" x14ac:dyDescent="0.2">
      <c r="A81" s="196">
        <v>44360.441887581022</v>
      </c>
      <c r="B81" s="197" t="s">
        <v>487</v>
      </c>
      <c r="C81" s="197" t="s">
        <v>26</v>
      </c>
      <c r="D81" s="197" t="s">
        <v>21</v>
      </c>
      <c r="E81" s="197" t="s">
        <v>30</v>
      </c>
      <c r="F81" s="197" t="s">
        <v>52</v>
      </c>
      <c r="G81" s="197" t="s">
        <v>52</v>
      </c>
      <c r="H81" s="197" t="s">
        <v>35</v>
      </c>
      <c r="I81" s="197" t="s">
        <v>387</v>
      </c>
      <c r="J81" s="197" t="s">
        <v>387</v>
      </c>
      <c r="K81" s="197" t="s">
        <v>390</v>
      </c>
      <c r="L81" s="197" t="s">
        <v>390</v>
      </c>
      <c r="M81" s="197" t="s">
        <v>387</v>
      </c>
      <c r="N81" s="197" t="s">
        <v>387</v>
      </c>
      <c r="O81" s="197" t="s">
        <v>387</v>
      </c>
      <c r="P81" s="197" t="s">
        <v>387</v>
      </c>
      <c r="Q81" s="197" t="s">
        <v>387</v>
      </c>
      <c r="R81" s="197" t="s">
        <v>457</v>
      </c>
      <c r="S81" s="197" t="s">
        <v>395</v>
      </c>
      <c r="T81" s="197" t="s">
        <v>387</v>
      </c>
    </row>
    <row r="82" spans="1:21" ht="12.75" x14ac:dyDescent="0.2">
      <c r="A82" s="196">
        <v>44360.442029988422</v>
      </c>
      <c r="B82" s="197" t="s">
        <v>213</v>
      </c>
      <c r="C82" s="197" t="s">
        <v>26</v>
      </c>
      <c r="D82" s="197" t="s">
        <v>27</v>
      </c>
      <c r="E82" s="197" t="s">
        <v>30</v>
      </c>
      <c r="F82" s="197" t="s">
        <v>43</v>
      </c>
      <c r="G82" s="197" t="s">
        <v>47</v>
      </c>
      <c r="H82" s="197" t="s">
        <v>31</v>
      </c>
      <c r="I82" s="197" t="s">
        <v>390</v>
      </c>
      <c r="J82" s="197" t="s">
        <v>390</v>
      </c>
      <c r="K82" s="197" t="s">
        <v>390</v>
      </c>
      <c r="L82" s="197" t="s">
        <v>390</v>
      </c>
      <c r="M82" s="197" t="s">
        <v>390</v>
      </c>
      <c r="N82" s="197" t="s">
        <v>390</v>
      </c>
      <c r="O82" s="197" t="s">
        <v>390</v>
      </c>
      <c r="P82" s="197" t="s">
        <v>390</v>
      </c>
      <c r="Q82" s="197" t="s">
        <v>390</v>
      </c>
      <c r="R82" s="197" t="s">
        <v>390</v>
      </c>
      <c r="S82" s="197" t="s">
        <v>390</v>
      </c>
      <c r="T82" s="197" t="s">
        <v>390</v>
      </c>
    </row>
    <row r="83" spans="1:21" ht="12.75" x14ac:dyDescent="0.2">
      <c r="A83" s="196">
        <v>44360.442038402776</v>
      </c>
      <c r="B83" s="197" t="s">
        <v>230</v>
      </c>
      <c r="C83" s="197" t="s">
        <v>26</v>
      </c>
      <c r="D83" s="197" t="s">
        <v>27</v>
      </c>
      <c r="E83" s="197" t="s">
        <v>30</v>
      </c>
      <c r="F83" s="197" t="s">
        <v>51</v>
      </c>
      <c r="G83" s="197" t="s">
        <v>231</v>
      </c>
      <c r="H83" s="197" t="s">
        <v>37</v>
      </c>
      <c r="I83" s="197" t="s">
        <v>390</v>
      </c>
      <c r="J83" s="197" t="s">
        <v>390</v>
      </c>
      <c r="K83" s="197" t="s">
        <v>390</v>
      </c>
      <c r="L83" s="197" t="s">
        <v>390</v>
      </c>
      <c r="M83" s="197" t="s">
        <v>387</v>
      </c>
      <c r="N83" s="197" t="s">
        <v>387</v>
      </c>
      <c r="O83" s="197" t="s">
        <v>387</v>
      </c>
      <c r="P83" s="197" t="s">
        <v>387</v>
      </c>
      <c r="Q83" s="197" t="s">
        <v>387</v>
      </c>
      <c r="R83" s="197" t="s">
        <v>390</v>
      </c>
      <c r="S83" s="197" t="s">
        <v>390</v>
      </c>
      <c r="T83" s="197" t="s">
        <v>390</v>
      </c>
    </row>
    <row r="84" spans="1:21" ht="12.75" x14ac:dyDescent="0.2">
      <c r="A84" s="196">
        <v>44360.44213466435</v>
      </c>
      <c r="B84" s="197" t="s">
        <v>488</v>
      </c>
      <c r="C84" s="197" t="s">
        <v>26</v>
      </c>
      <c r="D84" s="197" t="s">
        <v>27</v>
      </c>
      <c r="E84" s="197" t="s">
        <v>22</v>
      </c>
      <c r="F84" s="197" t="s">
        <v>45</v>
      </c>
      <c r="G84" s="197" t="s">
        <v>46</v>
      </c>
      <c r="H84" s="197" t="s">
        <v>31</v>
      </c>
      <c r="I84" s="197" t="s">
        <v>390</v>
      </c>
      <c r="J84" s="197" t="s">
        <v>390</v>
      </c>
      <c r="K84" s="197" t="s">
        <v>390</v>
      </c>
      <c r="L84" s="197" t="s">
        <v>390</v>
      </c>
      <c r="M84" s="197" t="s">
        <v>390</v>
      </c>
      <c r="N84" s="197" t="s">
        <v>390</v>
      </c>
      <c r="O84" s="197" t="s">
        <v>390</v>
      </c>
      <c r="P84" s="197" t="s">
        <v>395</v>
      </c>
      <c r="Q84" s="197" t="s">
        <v>390</v>
      </c>
      <c r="R84" s="197" t="s">
        <v>390</v>
      </c>
      <c r="S84" s="197" t="s">
        <v>390</v>
      </c>
      <c r="T84" s="197" t="s">
        <v>390</v>
      </c>
      <c r="U84" s="197" t="s">
        <v>489</v>
      </c>
    </row>
    <row r="85" spans="1:21" ht="12.75" x14ac:dyDescent="0.2">
      <c r="A85" s="196">
        <v>44360.442441250001</v>
      </c>
      <c r="B85" s="197" t="s">
        <v>490</v>
      </c>
      <c r="C85" s="197" t="s">
        <v>20</v>
      </c>
      <c r="D85" s="197" t="s">
        <v>25</v>
      </c>
      <c r="E85" s="197" t="s">
        <v>22</v>
      </c>
      <c r="F85" s="197" t="s">
        <v>40</v>
      </c>
      <c r="G85" s="197" t="s">
        <v>40</v>
      </c>
      <c r="H85" s="197" t="s">
        <v>210</v>
      </c>
      <c r="I85" s="197" t="s">
        <v>390</v>
      </c>
      <c r="J85" s="197" t="s">
        <v>387</v>
      </c>
      <c r="K85" s="197" t="s">
        <v>390</v>
      </c>
      <c r="L85" s="197" t="s">
        <v>390</v>
      </c>
      <c r="M85" s="197" t="s">
        <v>387</v>
      </c>
      <c r="N85" s="197" t="s">
        <v>390</v>
      </c>
      <c r="O85" s="197" t="s">
        <v>387</v>
      </c>
      <c r="P85" s="197" t="s">
        <v>387</v>
      </c>
      <c r="Q85" s="197" t="s">
        <v>387</v>
      </c>
      <c r="R85" s="197" t="s">
        <v>395</v>
      </c>
      <c r="S85" s="197" t="s">
        <v>390</v>
      </c>
      <c r="T85" s="197" t="s">
        <v>387</v>
      </c>
      <c r="U85" s="197" t="s">
        <v>41</v>
      </c>
    </row>
    <row r="86" spans="1:21" ht="12.75" x14ac:dyDescent="0.2">
      <c r="A86" s="196">
        <v>44360.443093275462</v>
      </c>
      <c r="B86" s="197" t="s">
        <v>273</v>
      </c>
      <c r="C86" s="197" t="s">
        <v>26</v>
      </c>
      <c r="D86" s="197" t="s">
        <v>27</v>
      </c>
      <c r="E86" s="197" t="s">
        <v>30</v>
      </c>
      <c r="F86" s="197" t="s">
        <v>314</v>
      </c>
      <c r="G86" s="197" t="s">
        <v>274</v>
      </c>
      <c r="H86" s="197" t="s">
        <v>37</v>
      </c>
      <c r="I86" s="197" t="s">
        <v>390</v>
      </c>
      <c r="J86" s="197" t="s">
        <v>387</v>
      </c>
      <c r="K86" s="197" t="s">
        <v>387</v>
      </c>
      <c r="L86" s="197" t="s">
        <v>390</v>
      </c>
      <c r="M86" s="197" t="s">
        <v>390</v>
      </c>
      <c r="N86" s="197" t="s">
        <v>390</v>
      </c>
      <c r="O86" s="197" t="s">
        <v>395</v>
      </c>
      <c r="P86" s="197" t="s">
        <v>400</v>
      </c>
      <c r="Q86" s="197" t="s">
        <v>390</v>
      </c>
      <c r="R86" s="197" t="s">
        <v>400</v>
      </c>
      <c r="S86" s="197" t="s">
        <v>395</v>
      </c>
      <c r="T86" s="197" t="s">
        <v>395</v>
      </c>
    </row>
    <row r="87" spans="1:21" ht="12.75" x14ac:dyDescent="0.2">
      <c r="A87" s="196">
        <v>44360.443387974534</v>
      </c>
      <c r="B87" s="197" t="s">
        <v>491</v>
      </c>
      <c r="C87" s="197" t="s">
        <v>26</v>
      </c>
      <c r="D87" s="197" t="s">
        <v>25</v>
      </c>
      <c r="E87" s="197" t="s">
        <v>30</v>
      </c>
      <c r="F87" s="197" t="s">
        <v>51</v>
      </c>
      <c r="G87" s="197" t="s">
        <v>492</v>
      </c>
      <c r="H87" s="197" t="s">
        <v>24</v>
      </c>
      <c r="I87" s="197" t="s">
        <v>387</v>
      </c>
      <c r="J87" s="197" t="s">
        <v>387</v>
      </c>
      <c r="K87" s="197" t="s">
        <v>387</v>
      </c>
      <c r="L87" s="197" t="s">
        <v>387</v>
      </c>
      <c r="M87" s="197" t="s">
        <v>387</v>
      </c>
      <c r="N87" s="197" t="s">
        <v>387</v>
      </c>
      <c r="O87" s="197" t="s">
        <v>387</v>
      </c>
      <c r="P87" s="197" t="s">
        <v>387</v>
      </c>
      <c r="Q87" s="197" t="s">
        <v>387</v>
      </c>
      <c r="R87" s="197" t="s">
        <v>387</v>
      </c>
      <c r="S87" s="197" t="s">
        <v>387</v>
      </c>
      <c r="T87" s="197" t="s">
        <v>387</v>
      </c>
      <c r="U87" s="197" t="s">
        <v>493</v>
      </c>
    </row>
    <row r="88" spans="1:21" ht="12.75" x14ac:dyDescent="0.2">
      <c r="A88" s="196">
        <v>44360.443589259259</v>
      </c>
      <c r="B88" s="197" t="s">
        <v>218</v>
      </c>
      <c r="C88" s="197" t="s">
        <v>26</v>
      </c>
      <c r="D88" s="197" t="s">
        <v>27</v>
      </c>
      <c r="E88" s="197" t="s">
        <v>30</v>
      </c>
      <c r="F88" s="197" t="s">
        <v>29</v>
      </c>
      <c r="G88" s="197" t="s">
        <v>47</v>
      </c>
      <c r="H88" s="197" t="s">
        <v>37</v>
      </c>
      <c r="I88" s="197" t="s">
        <v>387</v>
      </c>
      <c r="J88" s="197" t="s">
        <v>387</v>
      </c>
      <c r="K88" s="197" t="s">
        <v>387</v>
      </c>
      <c r="L88" s="197" t="s">
        <v>387</v>
      </c>
      <c r="M88" s="197" t="s">
        <v>387</v>
      </c>
      <c r="N88" s="197" t="s">
        <v>387</v>
      </c>
      <c r="O88" s="197" t="s">
        <v>387</v>
      </c>
      <c r="P88" s="197" t="s">
        <v>387</v>
      </c>
      <c r="Q88" s="197" t="s">
        <v>387</v>
      </c>
      <c r="R88" s="197" t="s">
        <v>387</v>
      </c>
      <c r="S88" s="197" t="s">
        <v>387</v>
      </c>
      <c r="T88" s="197" t="s">
        <v>387</v>
      </c>
    </row>
    <row r="89" spans="1:21" ht="12.75" x14ac:dyDescent="0.2">
      <c r="A89" s="196">
        <v>44360.443929062501</v>
      </c>
      <c r="B89" s="197" t="s">
        <v>494</v>
      </c>
      <c r="C89" s="197" t="s">
        <v>26</v>
      </c>
      <c r="D89" s="197" t="s">
        <v>25</v>
      </c>
      <c r="E89" s="197" t="s">
        <v>30</v>
      </c>
      <c r="F89" s="197" t="s">
        <v>52</v>
      </c>
      <c r="G89" s="197" t="s">
        <v>244</v>
      </c>
      <c r="H89" s="197" t="s">
        <v>35</v>
      </c>
      <c r="I89" s="197" t="s">
        <v>390</v>
      </c>
      <c r="J89" s="197" t="s">
        <v>395</v>
      </c>
      <c r="K89" s="197" t="s">
        <v>390</v>
      </c>
      <c r="L89" s="197" t="s">
        <v>390</v>
      </c>
      <c r="M89" s="197" t="s">
        <v>387</v>
      </c>
      <c r="N89" s="197" t="s">
        <v>387</v>
      </c>
      <c r="O89" s="197" t="s">
        <v>390</v>
      </c>
      <c r="P89" s="197" t="s">
        <v>390</v>
      </c>
      <c r="Q89" s="197" t="s">
        <v>390</v>
      </c>
      <c r="R89" s="197" t="s">
        <v>395</v>
      </c>
      <c r="S89" s="197" t="s">
        <v>390</v>
      </c>
      <c r="T89" s="197" t="s">
        <v>387</v>
      </c>
      <c r="U89" s="197" t="s">
        <v>495</v>
      </c>
    </row>
    <row r="90" spans="1:21" ht="12.75" x14ac:dyDescent="0.2">
      <c r="A90" s="196">
        <v>44360.444048969905</v>
      </c>
      <c r="B90" s="197" t="s">
        <v>496</v>
      </c>
      <c r="C90" s="197" t="s">
        <v>26</v>
      </c>
      <c r="D90" s="197" t="s">
        <v>25</v>
      </c>
      <c r="E90" s="197" t="s">
        <v>22</v>
      </c>
      <c r="F90" s="197" t="s">
        <v>233</v>
      </c>
      <c r="G90" s="197" t="s">
        <v>38</v>
      </c>
      <c r="H90" s="197" t="s">
        <v>210</v>
      </c>
      <c r="I90" s="197" t="s">
        <v>387</v>
      </c>
      <c r="J90" s="197" t="s">
        <v>387</v>
      </c>
      <c r="K90" s="197" t="s">
        <v>390</v>
      </c>
      <c r="L90" s="197" t="s">
        <v>395</v>
      </c>
      <c r="M90" s="197" t="s">
        <v>387</v>
      </c>
      <c r="N90" s="197" t="s">
        <v>390</v>
      </c>
      <c r="O90" s="197" t="s">
        <v>387</v>
      </c>
      <c r="P90" s="197" t="s">
        <v>387</v>
      </c>
      <c r="Q90" s="197" t="s">
        <v>387</v>
      </c>
      <c r="R90" s="197" t="s">
        <v>395</v>
      </c>
      <c r="S90" s="197" t="s">
        <v>390</v>
      </c>
      <c r="T90" s="197" t="s">
        <v>390</v>
      </c>
    </row>
    <row r="91" spans="1:21" ht="12.75" x14ac:dyDescent="0.2">
      <c r="A91" s="196">
        <v>44360.444062546296</v>
      </c>
      <c r="B91" s="197" t="s">
        <v>310</v>
      </c>
      <c r="C91" s="197" t="s">
        <v>26</v>
      </c>
      <c r="D91" s="197" t="s">
        <v>27</v>
      </c>
      <c r="E91" s="197" t="s">
        <v>30</v>
      </c>
      <c r="F91" s="197" t="s">
        <v>52</v>
      </c>
      <c r="G91" s="197" t="s">
        <v>52</v>
      </c>
      <c r="H91" s="197" t="s">
        <v>31</v>
      </c>
      <c r="I91" s="197" t="s">
        <v>390</v>
      </c>
      <c r="J91" s="197" t="s">
        <v>390</v>
      </c>
      <c r="K91" s="197" t="s">
        <v>390</v>
      </c>
      <c r="L91" s="197" t="s">
        <v>390</v>
      </c>
      <c r="M91" s="197" t="s">
        <v>390</v>
      </c>
      <c r="N91" s="197" t="s">
        <v>390</v>
      </c>
      <c r="O91" s="197" t="s">
        <v>390</v>
      </c>
      <c r="P91" s="197" t="s">
        <v>390</v>
      </c>
      <c r="Q91" s="197" t="s">
        <v>390</v>
      </c>
      <c r="R91" s="197" t="s">
        <v>390</v>
      </c>
      <c r="S91" s="197" t="s">
        <v>390</v>
      </c>
      <c r="T91" s="197" t="s">
        <v>390</v>
      </c>
    </row>
    <row r="92" spans="1:21" ht="12.75" x14ac:dyDescent="0.2">
      <c r="A92" s="196">
        <v>44360.444570439809</v>
      </c>
      <c r="B92" s="197" t="s">
        <v>193</v>
      </c>
      <c r="C92" s="197" t="s">
        <v>26</v>
      </c>
      <c r="D92" s="197" t="s">
        <v>27</v>
      </c>
      <c r="E92" s="197" t="s">
        <v>30</v>
      </c>
      <c r="F92" s="197" t="s">
        <v>307</v>
      </c>
      <c r="G92" s="197" t="s">
        <v>38</v>
      </c>
      <c r="H92" s="197" t="s">
        <v>31</v>
      </c>
      <c r="I92" s="197" t="s">
        <v>390</v>
      </c>
      <c r="J92" s="197" t="s">
        <v>390</v>
      </c>
      <c r="K92" s="197" t="s">
        <v>395</v>
      </c>
      <c r="L92" s="197" t="s">
        <v>395</v>
      </c>
      <c r="M92" s="197" t="s">
        <v>390</v>
      </c>
      <c r="N92" s="197" t="s">
        <v>390</v>
      </c>
      <c r="O92" s="197" t="s">
        <v>390</v>
      </c>
      <c r="P92" s="197" t="s">
        <v>390</v>
      </c>
      <c r="Q92" s="197" t="s">
        <v>387</v>
      </c>
      <c r="R92" s="197" t="s">
        <v>400</v>
      </c>
      <c r="S92" s="197" t="s">
        <v>395</v>
      </c>
      <c r="T92" s="197" t="s">
        <v>395</v>
      </c>
    </row>
    <row r="93" spans="1:21" ht="12.75" x14ac:dyDescent="0.2">
      <c r="A93" s="196">
        <v>44360.444764282409</v>
      </c>
      <c r="B93" s="197" t="s">
        <v>294</v>
      </c>
      <c r="C93" s="197" t="s">
        <v>20</v>
      </c>
      <c r="D93" s="197" t="s">
        <v>25</v>
      </c>
      <c r="E93" s="197" t="s">
        <v>22</v>
      </c>
      <c r="F93" s="197" t="s">
        <v>276</v>
      </c>
      <c r="G93" s="197" t="s">
        <v>54</v>
      </c>
      <c r="H93" s="197" t="s">
        <v>210</v>
      </c>
      <c r="I93" s="197" t="s">
        <v>390</v>
      </c>
      <c r="J93" s="197" t="s">
        <v>387</v>
      </c>
      <c r="K93" s="197" t="s">
        <v>390</v>
      </c>
      <c r="L93" s="197" t="s">
        <v>390</v>
      </c>
      <c r="M93" s="197" t="s">
        <v>387</v>
      </c>
      <c r="N93" s="197" t="s">
        <v>390</v>
      </c>
      <c r="O93" s="197" t="s">
        <v>390</v>
      </c>
      <c r="P93" s="197" t="s">
        <v>390</v>
      </c>
      <c r="Q93" s="197" t="s">
        <v>387</v>
      </c>
      <c r="R93" s="197" t="s">
        <v>395</v>
      </c>
      <c r="S93" s="197" t="s">
        <v>390</v>
      </c>
      <c r="T93" s="197" t="s">
        <v>387</v>
      </c>
      <c r="U93" s="197" t="s">
        <v>497</v>
      </c>
    </row>
    <row r="94" spans="1:21" ht="12.75" x14ac:dyDescent="0.2">
      <c r="A94" s="196">
        <v>44360.444799247685</v>
      </c>
      <c r="B94" s="197" t="s">
        <v>498</v>
      </c>
      <c r="C94" s="197" t="s">
        <v>26</v>
      </c>
      <c r="D94" s="197" t="s">
        <v>27</v>
      </c>
      <c r="E94" s="197" t="s">
        <v>30</v>
      </c>
      <c r="F94" s="197" t="s">
        <v>52</v>
      </c>
      <c r="G94" s="197" t="s">
        <v>52</v>
      </c>
      <c r="H94" s="197" t="s">
        <v>35</v>
      </c>
      <c r="I94" s="197" t="s">
        <v>390</v>
      </c>
      <c r="J94" s="197" t="s">
        <v>387</v>
      </c>
      <c r="K94" s="197" t="s">
        <v>387</v>
      </c>
      <c r="L94" s="197" t="s">
        <v>387</v>
      </c>
      <c r="M94" s="197" t="s">
        <v>387</v>
      </c>
      <c r="N94" s="197" t="s">
        <v>387</v>
      </c>
      <c r="O94" s="197" t="s">
        <v>387</v>
      </c>
      <c r="P94" s="197" t="s">
        <v>387</v>
      </c>
      <c r="Q94" s="197" t="s">
        <v>387</v>
      </c>
      <c r="R94" s="197" t="s">
        <v>400</v>
      </c>
      <c r="S94" s="197" t="s">
        <v>390</v>
      </c>
      <c r="T94" s="197" t="s">
        <v>390</v>
      </c>
      <c r="U94" s="197" t="s">
        <v>41</v>
      </c>
    </row>
    <row r="95" spans="1:21" ht="12.75" x14ac:dyDescent="0.2">
      <c r="A95" s="196">
        <v>44360.445042928244</v>
      </c>
      <c r="B95" s="197" t="s">
        <v>499</v>
      </c>
      <c r="C95" s="197" t="s">
        <v>26</v>
      </c>
      <c r="D95" s="197" t="s">
        <v>27</v>
      </c>
      <c r="E95" s="197" t="s">
        <v>30</v>
      </c>
      <c r="F95" s="197" t="s">
        <v>50</v>
      </c>
      <c r="G95" s="197" t="s">
        <v>44</v>
      </c>
      <c r="H95" s="197" t="s">
        <v>31</v>
      </c>
      <c r="I95" s="197" t="s">
        <v>390</v>
      </c>
      <c r="J95" s="197" t="s">
        <v>387</v>
      </c>
      <c r="K95" s="197" t="s">
        <v>390</v>
      </c>
      <c r="L95" s="197" t="s">
        <v>390</v>
      </c>
      <c r="M95" s="197" t="s">
        <v>390</v>
      </c>
      <c r="N95" s="197" t="s">
        <v>390</v>
      </c>
      <c r="O95" s="197" t="s">
        <v>390</v>
      </c>
      <c r="P95" s="197" t="s">
        <v>390</v>
      </c>
      <c r="Q95" s="197" t="s">
        <v>390</v>
      </c>
      <c r="R95" s="197" t="s">
        <v>395</v>
      </c>
      <c r="S95" s="197" t="s">
        <v>387</v>
      </c>
      <c r="T95" s="197" t="s">
        <v>390</v>
      </c>
      <c r="U95" s="197" t="s">
        <v>500</v>
      </c>
    </row>
    <row r="96" spans="1:21" ht="12.75" x14ac:dyDescent="0.2">
      <c r="A96" s="196">
        <v>44360.445164861114</v>
      </c>
      <c r="B96" s="197" t="s">
        <v>211</v>
      </c>
      <c r="C96" s="197" t="s">
        <v>20</v>
      </c>
      <c r="D96" s="197" t="s">
        <v>27</v>
      </c>
      <c r="E96" s="197" t="s">
        <v>30</v>
      </c>
      <c r="F96" s="197" t="s">
        <v>23</v>
      </c>
      <c r="G96" s="197" t="s">
        <v>212</v>
      </c>
      <c r="H96" s="197" t="s">
        <v>37</v>
      </c>
      <c r="I96" s="197" t="s">
        <v>387</v>
      </c>
      <c r="J96" s="197" t="s">
        <v>387</v>
      </c>
      <c r="K96" s="197" t="s">
        <v>387</v>
      </c>
      <c r="L96" s="197" t="s">
        <v>387</v>
      </c>
      <c r="M96" s="197" t="s">
        <v>387</v>
      </c>
      <c r="N96" s="197" t="s">
        <v>390</v>
      </c>
      <c r="O96" s="197" t="s">
        <v>387</v>
      </c>
      <c r="P96" s="197" t="s">
        <v>387</v>
      </c>
      <c r="Q96" s="197" t="s">
        <v>387</v>
      </c>
      <c r="R96" s="197" t="s">
        <v>395</v>
      </c>
      <c r="S96" s="197" t="s">
        <v>390</v>
      </c>
      <c r="T96" s="197" t="s">
        <v>387</v>
      </c>
      <c r="U96" s="197" t="s">
        <v>41</v>
      </c>
    </row>
    <row r="97" spans="1:21" ht="12.75" x14ac:dyDescent="0.2">
      <c r="A97" s="196">
        <v>44360.445265405091</v>
      </c>
      <c r="B97" s="197" t="s">
        <v>220</v>
      </c>
      <c r="C97" s="197" t="s">
        <v>20</v>
      </c>
      <c r="D97" s="197" t="s">
        <v>21</v>
      </c>
      <c r="E97" s="197" t="s">
        <v>30</v>
      </c>
      <c r="F97" s="197" t="s">
        <v>51</v>
      </c>
      <c r="G97" s="197" t="s">
        <v>180</v>
      </c>
      <c r="H97" s="197" t="s">
        <v>31</v>
      </c>
      <c r="I97" s="197" t="s">
        <v>387</v>
      </c>
      <c r="J97" s="197" t="s">
        <v>387</v>
      </c>
      <c r="K97" s="197" t="s">
        <v>387</v>
      </c>
      <c r="L97" s="197" t="s">
        <v>387</v>
      </c>
      <c r="M97" s="197" t="s">
        <v>387</v>
      </c>
      <c r="N97" s="197" t="s">
        <v>387</v>
      </c>
      <c r="O97" s="197" t="s">
        <v>387</v>
      </c>
      <c r="P97" s="197" t="s">
        <v>387</v>
      </c>
      <c r="Q97" s="197" t="s">
        <v>387</v>
      </c>
      <c r="R97" s="197" t="s">
        <v>387</v>
      </c>
      <c r="S97" s="197" t="s">
        <v>387</v>
      </c>
      <c r="T97" s="197" t="s">
        <v>387</v>
      </c>
      <c r="U97" s="197" t="s">
        <v>501</v>
      </c>
    </row>
    <row r="98" spans="1:21" ht="12.75" x14ac:dyDescent="0.2">
      <c r="A98" s="196">
        <v>44360.445363923616</v>
      </c>
      <c r="B98" s="197" t="s">
        <v>223</v>
      </c>
      <c r="C98" s="197" t="s">
        <v>26</v>
      </c>
      <c r="D98" s="197" t="s">
        <v>27</v>
      </c>
      <c r="E98" s="197" t="s">
        <v>30</v>
      </c>
      <c r="F98" s="197" t="s">
        <v>29</v>
      </c>
      <c r="G98" s="197" t="s">
        <v>47</v>
      </c>
      <c r="H98" s="197" t="s">
        <v>37</v>
      </c>
      <c r="I98" s="197" t="s">
        <v>387</v>
      </c>
      <c r="J98" s="197" t="s">
        <v>387</v>
      </c>
      <c r="K98" s="197" t="s">
        <v>387</v>
      </c>
      <c r="L98" s="197" t="s">
        <v>387</v>
      </c>
      <c r="M98" s="197" t="s">
        <v>387</v>
      </c>
      <c r="N98" s="197" t="s">
        <v>387</v>
      </c>
      <c r="O98" s="197" t="s">
        <v>387</v>
      </c>
      <c r="P98" s="197" t="s">
        <v>387</v>
      </c>
      <c r="Q98" s="197" t="s">
        <v>387</v>
      </c>
      <c r="R98" s="197" t="s">
        <v>395</v>
      </c>
      <c r="S98" s="197" t="s">
        <v>390</v>
      </c>
      <c r="T98" s="197" t="s">
        <v>390</v>
      </c>
    </row>
    <row r="99" spans="1:21" ht="12.75" x14ac:dyDescent="0.2">
      <c r="A99" s="196">
        <v>44360.445524907409</v>
      </c>
      <c r="B99" s="197" t="s">
        <v>243</v>
      </c>
      <c r="C99" s="197" t="s">
        <v>26</v>
      </c>
      <c r="D99" s="197" t="s">
        <v>25</v>
      </c>
      <c r="E99" s="197" t="s">
        <v>30</v>
      </c>
      <c r="F99" s="197" t="s">
        <v>52</v>
      </c>
      <c r="G99" s="197" t="s">
        <v>309</v>
      </c>
      <c r="H99" s="197" t="s">
        <v>37</v>
      </c>
      <c r="I99" s="197" t="s">
        <v>387</v>
      </c>
      <c r="J99" s="197" t="s">
        <v>387</v>
      </c>
      <c r="K99" s="197" t="s">
        <v>390</v>
      </c>
      <c r="L99" s="197" t="s">
        <v>390</v>
      </c>
      <c r="M99" s="197" t="s">
        <v>387</v>
      </c>
      <c r="N99" s="197" t="s">
        <v>387</v>
      </c>
      <c r="O99" s="197" t="s">
        <v>387</v>
      </c>
      <c r="P99" s="197" t="s">
        <v>387</v>
      </c>
      <c r="Q99" s="197" t="s">
        <v>387</v>
      </c>
      <c r="R99" s="197" t="s">
        <v>395</v>
      </c>
      <c r="S99" s="197" t="s">
        <v>387</v>
      </c>
      <c r="T99" s="197" t="s">
        <v>387</v>
      </c>
      <c r="U99" s="197" t="s">
        <v>502</v>
      </c>
    </row>
    <row r="100" spans="1:21" ht="12.75" x14ac:dyDescent="0.2">
      <c r="A100" s="196">
        <v>44360.445788796293</v>
      </c>
      <c r="B100" s="197" t="s">
        <v>503</v>
      </c>
      <c r="C100" s="197" t="s">
        <v>26</v>
      </c>
      <c r="D100" s="197" t="s">
        <v>27</v>
      </c>
      <c r="E100" s="197" t="s">
        <v>30</v>
      </c>
      <c r="F100" s="197" t="s">
        <v>42</v>
      </c>
      <c r="G100" s="197" t="s">
        <v>33</v>
      </c>
      <c r="H100" s="197" t="s">
        <v>31</v>
      </c>
      <c r="I100" s="197" t="s">
        <v>390</v>
      </c>
      <c r="J100" s="197" t="s">
        <v>387</v>
      </c>
      <c r="K100" s="197" t="s">
        <v>390</v>
      </c>
      <c r="L100" s="197" t="s">
        <v>390</v>
      </c>
      <c r="M100" s="197" t="s">
        <v>390</v>
      </c>
      <c r="N100" s="197" t="s">
        <v>390</v>
      </c>
      <c r="O100" s="197" t="s">
        <v>390</v>
      </c>
      <c r="P100" s="197" t="s">
        <v>390</v>
      </c>
      <c r="Q100" s="197" t="s">
        <v>387</v>
      </c>
      <c r="R100" s="197" t="s">
        <v>400</v>
      </c>
      <c r="S100" s="197" t="s">
        <v>390</v>
      </c>
      <c r="T100" s="197" t="s">
        <v>390</v>
      </c>
      <c r="U100" s="197" t="s">
        <v>504</v>
      </c>
    </row>
    <row r="101" spans="1:21" ht="12.75" x14ac:dyDescent="0.2">
      <c r="A101" s="196">
        <v>44360.446278831019</v>
      </c>
      <c r="B101" s="197" t="s">
        <v>505</v>
      </c>
      <c r="C101" s="197" t="s">
        <v>20</v>
      </c>
      <c r="D101" s="197" t="s">
        <v>21</v>
      </c>
      <c r="E101" s="197" t="s">
        <v>22</v>
      </c>
      <c r="F101" s="197" t="s">
        <v>228</v>
      </c>
      <c r="G101" s="197" t="s">
        <v>283</v>
      </c>
      <c r="H101" s="197" t="s">
        <v>24</v>
      </c>
      <c r="I101" s="197" t="s">
        <v>387</v>
      </c>
      <c r="J101" s="197" t="s">
        <v>387</v>
      </c>
      <c r="K101" s="197" t="s">
        <v>387</v>
      </c>
      <c r="L101" s="197" t="s">
        <v>387</v>
      </c>
      <c r="M101" s="197" t="s">
        <v>387</v>
      </c>
      <c r="N101" s="197" t="s">
        <v>387</v>
      </c>
      <c r="O101" s="197" t="s">
        <v>387</v>
      </c>
      <c r="P101" s="197" t="s">
        <v>387</v>
      </c>
      <c r="Q101" s="197" t="s">
        <v>387</v>
      </c>
      <c r="R101" s="197" t="s">
        <v>395</v>
      </c>
      <c r="S101" s="197" t="s">
        <v>390</v>
      </c>
      <c r="T101" s="197" t="s">
        <v>387</v>
      </c>
    </row>
    <row r="102" spans="1:21" ht="12.75" x14ac:dyDescent="0.2">
      <c r="A102" s="196">
        <v>44360.446527546301</v>
      </c>
      <c r="B102" s="197" t="s">
        <v>506</v>
      </c>
      <c r="C102" s="197" t="s">
        <v>20</v>
      </c>
      <c r="D102" s="197" t="s">
        <v>25</v>
      </c>
      <c r="E102" s="197" t="s">
        <v>30</v>
      </c>
      <c r="F102" s="197" t="s">
        <v>253</v>
      </c>
      <c r="G102" s="197" t="s">
        <v>254</v>
      </c>
      <c r="H102" s="197" t="s">
        <v>37</v>
      </c>
      <c r="I102" s="197" t="s">
        <v>390</v>
      </c>
      <c r="J102" s="197" t="s">
        <v>395</v>
      </c>
      <c r="K102" s="197" t="s">
        <v>395</v>
      </c>
      <c r="L102" s="197" t="s">
        <v>395</v>
      </c>
      <c r="M102" s="197" t="s">
        <v>390</v>
      </c>
      <c r="N102" s="197" t="s">
        <v>400</v>
      </c>
      <c r="O102" s="197" t="s">
        <v>390</v>
      </c>
      <c r="P102" s="197" t="s">
        <v>390</v>
      </c>
      <c r="Q102" s="197" t="s">
        <v>387</v>
      </c>
      <c r="R102" s="197" t="s">
        <v>400</v>
      </c>
      <c r="S102" s="197" t="s">
        <v>395</v>
      </c>
      <c r="T102" s="197" t="s">
        <v>395</v>
      </c>
    </row>
    <row r="103" spans="1:21" ht="12.75" x14ac:dyDescent="0.2">
      <c r="A103" s="196">
        <v>44360.446894189816</v>
      </c>
      <c r="B103" s="197" t="s">
        <v>232</v>
      </c>
      <c r="C103" s="197" t="s">
        <v>20</v>
      </c>
      <c r="D103" s="197" t="s">
        <v>27</v>
      </c>
      <c r="E103" s="197" t="s">
        <v>30</v>
      </c>
      <c r="F103" s="197" t="s">
        <v>286</v>
      </c>
      <c r="G103" s="197" t="s">
        <v>38</v>
      </c>
      <c r="H103" s="197" t="s">
        <v>37</v>
      </c>
      <c r="I103" s="197" t="s">
        <v>390</v>
      </c>
      <c r="J103" s="197" t="s">
        <v>387</v>
      </c>
      <c r="K103" s="197" t="s">
        <v>390</v>
      </c>
      <c r="L103" s="197" t="s">
        <v>390</v>
      </c>
      <c r="M103" s="197" t="s">
        <v>390</v>
      </c>
      <c r="N103" s="197" t="s">
        <v>390</v>
      </c>
      <c r="O103" s="197" t="s">
        <v>387</v>
      </c>
      <c r="P103" s="197" t="s">
        <v>387</v>
      </c>
      <c r="Q103" s="197" t="s">
        <v>387</v>
      </c>
      <c r="R103" s="197" t="s">
        <v>395</v>
      </c>
      <c r="S103" s="197" t="s">
        <v>390</v>
      </c>
      <c r="T103" s="197" t="s">
        <v>390</v>
      </c>
    </row>
    <row r="104" spans="1:21" ht="12.75" x14ac:dyDescent="0.2">
      <c r="A104" s="196">
        <v>44360.447144652775</v>
      </c>
      <c r="B104" s="197" t="s">
        <v>507</v>
      </c>
      <c r="C104" s="197" t="s">
        <v>20</v>
      </c>
      <c r="D104" s="197" t="s">
        <v>25</v>
      </c>
      <c r="E104" s="197" t="s">
        <v>22</v>
      </c>
      <c r="F104" s="197" t="s">
        <v>314</v>
      </c>
      <c r="G104" s="197" t="s">
        <v>508</v>
      </c>
      <c r="H104" s="197" t="s">
        <v>31</v>
      </c>
      <c r="I104" s="197" t="s">
        <v>395</v>
      </c>
      <c r="J104" s="197" t="s">
        <v>387</v>
      </c>
      <c r="K104" s="197" t="s">
        <v>390</v>
      </c>
      <c r="L104" s="197" t="s">
        <v>395</v>
      </c>
      <c r="M104" s="197" t="s">
        <v>390</v>
      </c>
      <c r="N104" s="197" t="s">
        <v>390</v>
      </c>
      <c r="O104" s="197" t="s">
        <v>390</v>
      </c>
      <c r="P104" s="197" t="s">
        <v>390</v>
      </c>
      <c r="Q104" s="197" t="s">
        <v>387</v>
      </c>
      <c r="R104" s="197" t="s">
        <v>395</v>
      </c>
      <c r="S104" s="197" t="s">
        <v>390</v>
      </c>
      <c r="T104" s="197" t="s">
        <v>390</v>
      </c>
    </row>
    <row r="105" spans="1:21" ht="12.75" x14ac:dyDescent="0.2">
      <c r="A105" s="196">
        <v>44360.447471921296</v>
      </c>
      <c r="B105" s="197" t="s">
        <v>279</v>
      </c>
      <c r="C105" s="197" t="s">
        <v>26</v>
      </c>
      <c r="D105" s="197" t="s">
        <v>25</v>
      </c>
      <c r="E105" s="197" t="s">
        <v>22</v>
      </c>
      <c r="F105" s="197" t="s">
        <v>50</v>
      </c>
      <c r="G105" s="197" t="s">
        <v>44</v>
      </c>
      <c r="H105" s="197" t="s">
        <v>31</v>
      </c>
      <c r="I105" s="197" t="s">
        <v>387</v>
      </c>
      <c r="J105" s="197" t="s">
        <v>387</v>
      </c>
      <c r="K105" s="197" t="s">
        <v>387</v>
      </c>
      <c r="L105" s="197" t="s">
        <v>390</v>
      </c>
      <c r="M105" s="197" t="s">
        <v>387</v>
      </c>
      <c r="N105" s="197" t="s">
        <v>390</v>
      </c>
      <c r="O105" s="197" t="s">
        <v>390</v>
      </c>
      <c r="P105" s="197" t="s">
        <v>387</v>
      </c>
      <c r="Q105" s="197" t="s">
        <v>387</v>
      </c>
      <c r="R105" s="197" t="s">
        <v>400</v>
      </c>
      <c r="S105" s="197" t="s">
        <v>390</v>
      </c>
      <c r="T105" s="197" t="s">
        <v>390</v>
      </c>
    </row>
    <row r="106" spans="1:21" ht="12.75" x14ac:dyDescent="0.2">
      <c r="A106" s="196">
        <v>44360.448435590282</v>
      </c>
      <c r="B106" s="197" t="s">
        <v>509</v>
      </c>
      <c r="C106" s="197" t="s">
        <v>26</v>
      </c>
      <c r="D106" s="197" t="s">
        <v>25</v>
      </c>
      <c r="E106" s="197" t="s">
        <v>30</v>
      </c>
      <c r="F106" s="197" t="s">
        <v>510</v>
      </c>
      <c r="G106" s="197" t="s">
        <v>59</v>
      </c>
      <c r="H106" s="197" t="s">
        <v>35</v>
      </c>
      <c r="I106" s="197" t="s">
        <v>390</v>
      </c>
      <c r="J106" s="197" t="s">
        <v>390</v>
      </c>
      <c r="K106" s="197" t="s">
        <v>390</v>
      </c>
      <c r="L106" s="197" t="s">
        <v>390</v>
      </c>
      <c r="M106" s="197" t="s">
        <v>390</v>
      </c>
      <c r="N106" s="197" t="s">
        <v>390</v>
      </c>
      <c r="O106" s="197" t="s">
        <v>387</v>
      </c>
      <c r="P106" s="197" t="s">
        <v>387</v>
      </c>
      <c r="Q106" s="197" t="s">
        <v>387</v>
      </c>
      <c r="R106" s="197" t="s">
        <v>395</v>
      </c>
      <c r="S106" s="197" t="s">
        <v>390</v>
      </c>
      <c r="T106" s="197" t="s">
        <v>390</v>
      </c>
    </row>
    <row r="107" spans="1:21" ht="12.75" x14ac:dyDescent="0.2">
      <c r="A107" s="196">
        <v>44360.448567060186</v>
      </c>
      <c r="B107" s="197" t="s">
        <v>301</v>
      </c>
      <c r="C107" s="197" t="s">
        <v>26</v>
      </c>
      <c r="D107" s="197" t="s">
        <v>25</v>
      </c>
      <c r="E107" s="197" t="s">
        <v>30</v>
      </c>
      <c r="F107" s="197" t="s">
        <v>43</v>
      </c>
      <c r="G107" s="197" t="s">
        <v>222</v>
      </c>
      <c r="H107" s="197" t="s">
        <v>31</v>
      </c>
      <c r="I107" s="197" t="s">
        <v>387</v>
      </c>
      <c r="J107" s="197" t="s">
        <v>387</v>
      </c>
      <c r="K107" s="197" t="s">
        <v>387</v>
      </c>
      <c r="L107" s="197" t="s">
        <v>387</v>
      </c>
      <c r="M107" s="197" t="s">
        <v>387</v>
      </c>
      <c r="N107" s="197" t="s">
        <v>387</v>
      </c>
      <c r="O107" s="197" t="s">
        <v>387</v>
      </c>
      <c r="P107" s="197" t="s">
        <v>387</v>
      </c>
      <c r="Q107" s="197" t="s">
        <v>387</v>
      </c>
      <c r="R107" s="197" t="s">
        <v>387</v>
      </c>
      <c r="S107" s="197" t="s">
        <v>387</v>
      </c>
      <c r="T107" s="197" t="s">
        <v>387</v>
      </c>
    </row>
    <row r="108" spans="1:21" ht="12.75" x14ac:dyDescent="0.2">
      <c r="A108" s="196">
        <v>44360.448697754633</v>
      </c>
      <c r="B108" s="197" t="s">
        <v>214</v>
      </c>
      <c r="C108" s="197" t="s">
        <v>20</v>
      </c>
      <c r="D108" s="197" t="s">
        <v>27</v>
      </c>
      <c r="E108" s="197" t="s">
        <v>30</v>
      </c>
      <c r="F108" s="197" t="s">
        <v>23</v>
      </c>
      <c r="G108" s="197" t="s">
        <v>215</v>
      </c>
      <c r="H108" s="197" t="s">
        <v>37</v>
      </c>
      <c r="I108" s="197" t="s">
        <v>387</v>
      </c>
      <c r="J108" s="197" t="s">
        <v>395</v>
      </c>
      <c r="K108" s="197" t="s">
        <v>390</v>
      </c>
      <c r="L108" s="197" t="s">
        <v>387</v>
      </c>
      <c r="M108" s="197" t="s">
        <v>387</v>
      </c>
      <c r="N108" s="197" t="s">
        <v>387</v>
      </c>
      <c r="O108" s="197" t="s">
        <v>387</v>
      </c>
      <c r="P108" s="197" t="s">
        <v>387</v>
      </c>
      <c r="Q108" s="197" t="s">
        <v>387</v>
      </c>
      <c r="R108" s="197" t="s">
        <v>400</v>
      </c>
      <c r="S108" s="197" t="s">
        <v>390</v>
      </c>
      <c r="T108" s="197" t="s">
        <v>390</v>
      </c>
      <c r="U108" s="197" t="s">
        <v>41</v>
      </c>
    </row>
    <row r="109" spans="1:21" ht="12.75" x14ac:dyDescent="0.2">
      <c r="A109" s="196">
        <v>44360.448828379631</v>
      </c>
      <c r="B109" s="197" t="s">
        <v>511</v>
      </c>
      <c r="C109" s="197" t="s">
        <v>26</v>
      </c>
      <c r="D109" s="197" t="s">
        <v>25</v>
      </c>
      <c r="E109" s="197" t="s">
        <v>22</v>
      </c>
      <c r="F109" s="197" t="s">
        <v>512</v>
      </c>
      <c r="G109" s="197" t="s">
        <v>28</v>
      </c>
      <c r="H109" s="197" t="s">
        <v>210</v>
      </c>
      <c r="I109" s="197" t="s">
        <v>387</v>
      </c>
      <c r="J109" s="197" t="s">
        <v>400</v>
      </c>
      <c r="K109" s="197" t="s">
        <v>387</v>
      </c>
      <c r="L109" s="197" t="s">
        <v>387</v>
      </c>
      <c r="M109" s="197" t="s">
        <v>387</v>
      </c>
      <c r="N109" s="197" t="s">
        <v>387</v>
      </c>
      <c r="O109" s="197" t="s">
        <v>387</v>
      </c>
      <c r="P109" s="197" t="s">
        <v>387</v>
      </c>
      <c r="Q109" s="197" t="s">
        <v>387</v>
      </c>
      <c r="R109" s="197" t="s">
        <v>400</v>
      </c>
      <c r="S109" s="197" t="s">
        <v>390</v>
      </c>
      <c r="T109" s="197" t="s">
        <v>390</v>
      </c>
      <c r="U109" s="197" t="s">
        <v>513</v>
      </c>
    </row>
    <row r="110" spans="1:21" ht="12.75" x14ac:dyDescent="0.2">
      <c r="A110" s="196">
        <v>44360.448905520832</v>
      </c>
      <c r="B110" s="197" t="s">
        <v>514</v>
      </c>
      <c r="C110" s="197" t="s">
        <v>26</v>
      </c>
      <c r="D110" s="197" t="s">
        <v>25</v>
      </c>
      <c r="E110" s="197" t="s">
        <v>30</v>
      </c>
      <c r="F110" s="197" t="s">
        <v>40</v>
      </c>
      <c r="G110" s="197" t="s">
        <v>59</v>
      </c>
      <c r="H110" s="197" t="s">
        <v>37</v>
      </c>
      <c r="I110" s="197" t="s">
        <v>387</v>
      </c>
      <c r="J110" s="197" t="s">
        <v>387</v>
      </c>
      <c r="K110" s="197" t="s">
        <v>387</v>
      </c>
      <c r="L110" s="197" t="s">
        <v>387</v>
      </c>
      <c r="M110" s="197" t="s">
        <v>387</v>
      </c>
      <c r="N110" s="197" t="s">
        <v>387</v>
      </c>
      <c r="O110" s="197" t="s">
        <v>387</v>
      </c>
      <c r="P110" s="197" t="s">
        <v>387</v>
      </c>
      <c r="Q110" s="197" t="s">
        <v>387</v>
      </c>
      <c r="R110" s="197" t="s">
        <v>387</v>
      </c>
      <c r="S110" s="197" t="s">
        <v>387</v>
      </c>
      <c r="T110" s="197" t="s">
        <v>387</v>
      </c>
      <c r="U110" s="197" t="s">
        <v>515</v>
      </c>
    </row>
    <row r="111" spans="1:21" ht="12.75" x14ac:dyDescent="0.2">
      <c r="A111" s="196">
        <v>44360.448934976856</v>
      </c>
      <c r="B111" s="197" t="s">
        <v>252</v>
      </c>
      <c r="C111" s="197" t="s">
        <v>26</v>
      </c>
      <c r="D111" s="197" t="s">
        <v>27</v>
      </c>
      <c r="E111" s="197" t="s">
        <v>30</v>
      </c>
      <c r="F111" s="197" t="s">
        <v>29</v>
      </c>
      <c r="G111" s="197" t="s">
        <v>47</v>
      </c>
      <c r="H111" s="197" t="s">
        <v>37</v>
      </c>
      <c r="I111" s="197" t="s">
        <v>387</v>
      </c>
      <c r="J111" s="197" t="s">
        <v>390</v>
      </c>
      <c r="K111" s="197" t="s">
        <v>390</v>
      </c>
      <c r="L111" s="197" t="s">
        <v>390</v>
      </c>
      <c r="M111" s="197" t="s">
        <v>387</v>
      </c>
      <c r="N111" s="197" t="s">
        <v>390</v>
      </c>
      <c r="O111" s="197" t="s">
        <v>390</v>
      </c>
      <c r="P111" s="197" t="s">
        <v>395</v>
      </c>
      <c r="Q111" s="197" t="s">
        <v>387</v>
      </c>
      <c r="R111" s="197" t="s">
        <v>395</v>
      </c>
      <c r="S111" s="197" t="s">
        <v>390</v>
      </c>
      <c r="T111" s="197" t="s">
        <v>390</v>
      </c>
      <c r="U111" s="197" t="s">
        <v>516</v>
      </c>
    </row>
    <row r="112" spans="1:21" ht="12.75" x14ac:dyDescent="0.2">
      <c r="A112" s="196">
        <v>44360.449831990743</v>
      </c>
      <c r="B112" s="197" t="s">
        <v>517</v>
      </c>
      <c r="C112" s="197" t="s">
        <v>26</v>
      </c>
      <c r="D112" s="197" t="s">
        <v>25</v>
      </c>
      <c r="E112" s="197" t="s">
        <v>30</v>
      </c>
      <c r="F112" s="197" t="s">
        <v>29</v>
      </c>
      <c r="G112" s="197" t="s">
        <v>189</v>
      </c>
      <c r="H112" s="197" t="s">
        <v>37</v>
      </c>
      <c r="I112" s="197" t="s">
        <v>387</v>
      </c>
      <c r="J112" s="197" t="s">
        <v>387</v>
      </c>
      <c r="K112" s="197" t="s">
        <v>387</v>
      </c>
      <c r="L112" s="197" t="s">
        <v>387</v>
      </c>
      <c r="M112" s="197" t="s">
        <v>387</v>
      </c>
      <c r="N112" s="197" t="s">
        <v>387</v>
      </c>
      <c r="O112" s="197" t="s">
        <v>390</v>
      </c>
      <c r="P112" s="197" t="s">
        <v>387</v>
      </c>
      <c r="Q112" s="197" t="s">
        <v>387</v>
      </c>
      <c r="R112" s="197" t="s">
        <v>400</v>
      </c>
      <c r="S112" s="197" t="s">
        <v>390</v>
      </c>
      <c r="T112" s="197" t="s">
        <v>387</v>
      </c>
      <c r="U112" s="197" t="s">
        <v>518</v>
      </c>
    </row>
    <row r="113" spans="1:21" ht="12.75" x14ac:dyDescent="0.2">
      <c r="A113" s="196">
        <v>44360.449923333334</v>
      </c>
      <c r="B113" s="197" t="s">
        <v>519</v>
      </c>
      <c r="C113" s="197" t="s">
        <v>20</v>
      </c>
      <c r="D113" s="197" t="s">
        <v>25</v>
      </c>
      <c r="E113" s="197" t="s">
        <v>30</v>
      </c>
      <c r="F113" s="197" t="s">
        <v>52</v>
      </c>
      <c r="G113" s="197" t="s">
        <v>244</v>
      </c>
      <c r="H113" s="197" t="s">
        <v>35</v>
      </c>
      <c r="I113" s="197" t="s">
        <v>387</v>
      </c>
      <c r="J113" s="197" t="s">
        <v>387</v>
      </c>
      <c r="K113" s="197" t="s">
        <v>387</v>
      </c>
      <c r="L113" s="197" t="s">
        <v>387</v>
      </c>
      <c r="M113" s="197" t="s">
        <v>387</v>
      </c>
      <c r="N113" s="197" t="s">
        <v>387</v>
      </c>
      <c r="O113" s="197" t="s">
        <v>387</v>
      </c>
      <c r="P113" s="197" t="s">
        <v>387</v>
      </c>
      <c r="Q113" s="197" t="s">
        <v>387</v>
      </c>
      <c r="R113" s="197" t="s">
        <v>387</v>
      </c>
      <c r="S113" s="197" t="s">
        <v>387</v>
      </c>
      <c r="T113" s="197" t="s">
        <v>387</v>
      </c>
      <c r="U113" s="197" t="s">
        <v>520</v>
      </c>
    </row>
    <row r="114" spans="1:21" ht="12.75" x14ac:dyDescent="0.2">
      <c r="A114" s="196">
        <v>44360.45034708333</v>
      </c>
      <c r="B114" s="197" t="s">
        <v>521</v>
      </c>
      <c r="C114" s="197" t="s">
        <v>26</v>
      </c>
      <c r="D114" s="197" t="s">
        <v>25</v>
      </c>
      <c r="E114" s="197" t="s">
        <v>22</v>
      </c>
      <c r="F114" s="197" t="s">
        <v>269</v>
      </c>
      <c r="G114" s="197" t="s">
        <v>522</v>
      </c>
      <c r="H114" s="197" t="s">
        <v>24</v>
      </c>
      <c r="I114" s="197" t="s">
        <v>387</v>
      </c>
      <c r="J114" s="197" t="s">
        <v>387</v>
      </c>
      <c r="K114" s="197" t="s">
        <v>387</v>
      </c>
      <c r="L114" s="197" t="s">
        <v>387</v>
      </c>
      <c r="M114" s="197" t="s">
        <v>387</v>
      </c>
      <c r="N114" s="197" t="s">
        <v>387</v>
      </c>
      <c r="O114" s="197" t="s">
        <v>387</v>
      </c>
      <c r="P114" s="197" t="s">
        <v>387</v>
      </c>
      <c r="Q114" s="197" t="s">
        <v>387</v>
      </c>
      <c r="R114" s="197" t="s">
        <v>400</v>
      </c>
      <c r="S114" s="197" t="s">
        <v>390</v>
      </c>
      <c r="T114" s="197" t="s">
        <v>387</v>
      </c>
      <c r="U114" s="197" t="s">
        <v>523</v>
      </c>
    </row>
    <row r="115" spans="1:21" ht="12.75" x14ac:dyDescent="0.2">
      <c r="A115" s="196">
        <v>44360.45081012731</v>
      </c>
      <c r="B115" s="197" t="s">
        <v>524</v>
      </c>
      <c r="C115" s="197" t="s">
        <v>20</v>
      </c>
      <c r="D115" s="197" t="s">
        <v>21</v>
      </c>
      <c r="E115" s="197" t="s">
        <v>22</v>
      </c>
      <c r="F115" s="197" t="s">
        <v>33</v>
      </c>
      <c r="G115" s="197" t="s">
        <v>52</v>
      </c>
      <c r="H115" s="197" t="s">
        <v>31</v>
      </c>
      <c r="I115" s="197" t="s">
        <v>387</v>
      </c>
      <c r="J115" s="197" t="s">
        <v>387</v>
      </c>
      <c r="K115" s="197" t="s">
        <v>387</v>
      </c>
      <c r="L115" s="197" t="s">
        <v>387</v>
      </c>
      <c r="M115" s="197" t="s">
        <v>387</v>
      </c>
      <c r="N115" s="197" t="s">
        <v>387</v>
      </c>
      <c r="O115" s="197" t="s">
        <v>387</v>
      </c>
      <c r="P115" s="197" t="s">
        <v>387</v>
      </c>
      <c r="Q115" s="197" t="s">
        <v>387</v>
      </c>
      <c r="R115" s="197" t="s">
        <v>390</v>
      </c>
      <c r="S115" s="197" t="s">
        <v>390</v>
      </c>
      <c r="T115" s="197" t="s">
        <v>390</v>
      </c>
    </row>
    <row r="116" spans="1:21" ht="12.75" x14ac:dyDescent="0.2">
      <c r="A116" s="196">
        <v>44360.451329756943</v>
      </c>
      <c r="B116" s="197" t="s">
        <v>315</v>
      </c>
      <c r="C116" s="197" t="s">
        <v>20</v>
      </c>
      <c r="D116" s="197" t="s">
        <v>25</v>
      </c>
      <c r="E116" s="197" t="s">
        <v>22</v>
      </c>
      <c r="F116" s="197" t="s">
        <v>52</v>
      </c>
      <c r="G116" s="197" t="s">
        <v>525</v>
      </c>
      <c r="H116" s="197" t="s">
        <v>210</v>
      </c>
      <c r="I116" s="197" t="s">
        <v>387</v>
      </c>
      <c r="J116" s="197" t="s">
        <v>387</v>
      </c>
      <c r="K116" s="197" t="s">
        <v>387</v>
      </c>
      <c r="L116" s="197" t="s">
        <v>387</v>
      </c>
      <c r="M116" s="197" t="s">
        <v>387</v>
      </c>
      <c r="N116" s="197" t="s">
        <v>387</v>
      </c>
      <c r="O116" s="197" t="s">
        <v>387</v>
      </c>
      <c r="P116" s="197" t="s">
        <v>387</v>
      </c>
      <c r="Q116" s="197" t="s">
        <v>387</v>
      </c>
      <c r="R116" s="197" t="s">
        <v>387</v>
      </c>
      <c r="S116" s="197" t="s">
        <v>387</v>
      </c>
      <c r="T116" s="197" t="s">
        <v>387</v>
      </c>
      <c r="U116" s="197" t="s">
        <v>526</v>
      </c>
    </row>
    <row r="117" spans="1:21" ht="12.75" x14ac:dyDescent="0.2">
      <c r="A117" s="196">
        <v>44360.451339201391</v>
      </c>
      <c r="B117" s="197" t="s">
        <v>527</v>
      </c>
      <c r="C117" s="197" t="s">
        <v>20</v>
      </c>
      <c r="D117" s="197" t="s">
        <v>27</v>
      </c>
      <c r="E117" s="197" t="s">
        <v>30</v>
      </c>
      <c r="F117" s="197" t="s">
        <v>29</v>
      </c>
      <c r="G117" s="197" t="s">
        <v>189</v>
      </c>
      <c r="H117" s="197" t="s">
        <v>35</v>
      </c>
      <c r="I117" s="197" t="s">
        <v>387</v>
      </c>
      <c r="J117" s="197" t="s">
        <v>395</v>
      </c>
      <c r="K117" s="197" t="s">
        <v>387</v>
      </c>
      <c r="L117" s="197" t="s">
        <v>387</v>
      </c>
      <c r="M117" s="197" t="s">
        <v>387</v>
      </c>
      <c r="N117" s="197" t="s">
        <v>387</v>
      </c>
      <c r="O117" s="197" t="s">
        <v>387</v>
      </c>
      <c r="P117" s="197" t="s">
        <v>387</v>
      </c>
      <c r="Q117" s="197" t="s">
        <v>387</v>
      </c>
      <c r="R117" s="197" t="s">
        <v>400</v>
      </c>
      <c r="S117" s="197" t="s">
        <v>390</v>
      </c>
      <c r="T117" s="197" t="s">
        <v>390</v>
      </c>
    </row>
    <row r="118" spans="1:21" ht="12.75" x14ac:dyDescent="0.2">
      <c r="A118" s="196">
        <v>44360.451799861112</v>
      </c>
      <c r="B118" s="197" t="s">
        <v>528</v>
      </c>
      <c r="C118" s="197" t="s">
        <v>26</v>
      </c>
      <c r="D118" s="197" t="s">
        <v>27</v>
      </c>
      <c r="E118" s="197" t="s">
        <v>30</v>
      </c>
      <c r="F118" s="197" t="s">
        <v>29</v>
      </c>
      <c r="G118" s="197" t="s">
        <v>47</v>
      </c>
      <c r="H118" s="197" t="s">
        <v>31</v>
      </c>
      <c r="I118" s="197" t="s">
        <v>390</v>
      </c>
      <c r="J118" s="197" t="s">
        <v>390</v>
      </c>
      <c r="K118" s="197" t="s">
        <v>395</v>
      </c>
      <c r="L118" s="197" t="s">
        <v>395</v>
      </c>
      <c r="M118" s="197" t="s">
        <v>390</v>
      </c>
      <c r="N118" s="197" t="s">
        <v>395</v>
      </c>
      <c r="O118" s="197" t="s">
        <v>390</v>
      </c>
      <c r="P118" s="197" t="s">
        <v>390</v>
      </c>
      <c r="Q118" s="197" t="s">
        <v>390</v>
      </c>
      <c r="R118" s="197" t="s">
        <v>400</v>
      </c>
      <c r="S118" s="197" t="s">
        <v>395</v>
      </c>
      <c r="T118" s="197" t="s">
        <v>395</v>
      </c>
      <c r="U118" s="197" t="s">
        <v>41</v>
      </c>
    </row>
    <row r="119" spans="1:21" ht="12.75" x14ac:dyDescent="0.2">
      <c r="A119" s="196">
        <v>44360.451819641203</v>
      </c>
      <c r="B119" s="197" t="s">
        <v>529</v>
      </c>
      <c r="C119" s="197" t="s">
        <v>26</v>
      </c>
      <c r="D119" s="197" t="s">
        <v>25</v>
      </c>
      <c r="E119" s="197" t="s">
        <v>30</v>
      </c>
      <c r="F119" s="197" t="s">
        <v>52</v>
      </c>
      <c r="G119" s="197" t="s">
        <v>244</v>
      </c>
      <c r="H119" s="197" t="s">
        <v>35</v>
      </c>
      <c r="I119" s="197" t="s">
        <v>387</v>
      </c>
      <c r="J119" s="197" t="s">
        <v>387</v>
      </c>
      <c r="K119" s="197" t="s">
        <v>387</v>
      </c>
      <c r="L119" s="197" t="s">
        <v>387</v>
      </c>
      <c r="M119" s="197" t="s">
        <v>387</v>
      </c>
      <c r="N119" s="197" t="s">
        <v>387</v>
      </c>
      <c r="O119" s="197" t="s">
        <v>387</v>
      </c>
      <c r="P119" s="197" t="s">
        <v>387</v>
      </c>
      <c r="Q119" s="197" t="s">
        <v>387</v>
      </c>
      <c r="R119" s="197" t="s">
        <v>395</v>
      </c>
      <c r="S119" s="197" t="s">
        <v>390</v>
      </c>
      <c r="T119" s="197" t="s">
        <v>390</v>
      </c>
    </row>
    <row r="120" spans="1:21" ht="12.75" x14ac:dyDescent="0.2">
      <c r="A120" s="196">
        <v>44360.451919282408</v>
      </c>
      <c r="B120" s="197" t="s">
        <v>530</v>
      </c>
      <c r="C120" s="197" t="s">
        <v>20</v>
      </c>
      <c r="D120" s="197" t="s">
        <v>27</v>
      </c>
      <c r="E120" s="197" t="s">
        <v>30</v>
      </c>
      <c r="F120" s="197" t="s">
        <v>51</v>
      </c>
      <c r="G120" s="197" t="s">
        <v>231</v>
      </c>
      <c r="H120" s="197" t="s">
        <v>31</v>
      </c>
      <c r="I120" s="197" t="s">
        <v>387</v>
      </c>
      <c r="J120" s="197" t="s">
        <v>387</v>
      </c>
      <c r="K120" s="197" t="s">
        <v>387</v>
      </c>
      <c r="L120" s="197" t="s">
        <v>387</v>
      </c>
      <c r="M120" s="197" t="s">
        <v>387</v>
      </c>
      <c r="N120" s="197" t="s">
        <v>390</v>
      </c>
      <c r="O120" s="197" t="s">
        <v>387</v>
      </c>
      <c r="P120" s="197" t="s">
        <v>387</v>
      </c>
      <c r="Q120" s="197" t="s">
        <v>387</v>
      </c>
      <c r="R120" s="197" t="s">
        <v>395</v>
      </c>
      <c r="S120" s="197" t="s">
        <v>390</v>
      </c>
      <c r="T120" s="197" t="s">
        <v>387</v>
      </c>
      <c r="U120" s="197" t="s">
        <v>531</v>
      </c>
    </row>
    <row r="121" spans="1:21" ht="12.75" x14ac:dyDescent="0.2">
      <c r="A121" s="196">
        <v>44360.452307951389</v>
      </c>
      <c r="B121" s="197" t="s">
        <v>532</v>
      </c>
      <c r="C121" s="197" t="s">
        <v>20</v>
      </c>
      <c r="D121" s="197" t="s">
        <v>27</v>
      </c>
      <c r="E121" s="197" t="s">
        <v>30</v>
      </c>
      <c r="F121" s="197" t="s">
        <v>23</v>
      </c>
      <c r="G121" s="197" t="s">
        <v>212</v>
      </c>
      <c r="H121" s="197" t="s">
        <v>31</v>
      </c>
      <c r="I121" s="197" t="s">
        <v>387</v>
      </c>
      <c r="J121" s="197" t="s">
        <v>387</v>
      </c>
      <c r="K121" s="197" t="s">
        <v>387</v>
      </c>
      <c r="L121" s="197" t="s">
        <v>387</v>
      </c>
      <c r="M121" s="197" t="s">
        <v>387</v>
      </c>
      <c r="N121" s="197" t="s">
        <v>387</v>
      </c>
      <c r="O121" s="197" t="s">
        <v>387</v>
      </c>
      <c r="P121" s="197" t="s">
        <v>387</v>
      </c>
      <c r="Q121" s="197" t="s">
        <v>387</v>
      </c>
      <c r="R121" s="197" t="s">
        <v>387</v>
      </c>
      <c r="S121" s="197" t="s">
        <v>387</v>
      </c>
      <c r="T121" s="197" t="s">
        <v>387</v>
      </c>
    </row>
    <row r="122" spans="1:21" ht="12.75" x14ac:dyDescent="0.2">
      <c r="A122" s="196">
        <v>44360.452332187502</v>
      </c>
      <c r="B122" s="197" t="s">
        <v>533</v>
      </c>
      <c r="C122" s="197" t="s">
        <v>20</v>
      </c>
      <c r="D122" s="197" t="s">
        <v>21</v>
      </c>
      <c r="E122" s="197" t="s">
        <v>22</v>
      </c>
      <c r="F122" s="197" t="s">
        <v>534</v>
      </c>
      <c r="G122" s="197" t="s">
        <v>535</v>
      </c>
      <c r="H122" s="197" t="s">
        <v>210</v>
      </c>
      <c r="I122" s="197" t="s">
        <v>387</v>
      </c>
      <c r="J122" s="197" t="s">
        <v>387</v>
      </c>
      <c r="K122" s="197" t="s">
        <v>387</v>
      </c>
      <c r="L122" s="197" t="s">
        <v>387</v>
      </c>
      <c r="M122" s="197" t="s">
        <v>387</v>
      </c>
      <c r="N122" s="197" t="s">
        <v>387</v>
      </c>
      <c r="O122" s="197" t="s">
        <v>387</v>
      </c>
      <c r="P122" s="197" t="s">
        <v>387</v>
      </c>
      <c r="Q122" s="197" t="s">
        <v>387</v>
      </c>
      <c r="R122" s="197" t="s">
        <v>387</v>
      </c>
      <c r="S122" s="197" t="s">
        <v>387</v>
      </c>
      <c r="T122" s="197" t="s">
        <v>387</v>
      </c>
      <c r="U122" s="197" t="s">
        <v>536</v>
      </c>
    </row>
    <row r="123" spans="1:21" ht="12.75" x14ac:dyDescent="0.2">
      <c r="A123" s="196">
        <v>44360.452454560189</v>
      </c>
      <c r="B123" s="197" t="s">
        <v>537</v>
      </c>
      <c r="C123" s="197" t="s">
        <v>20</v>
      </c>
      <c r="D123" s="197" t="s">
        <v>25</v>
      </c>
      <c r="E123" s="197" t="s">
        <v>30</v>
      </c>
      <c r="F123" s="197" t="s">
        <v>29</v>
      </c>
      <c r="G123" s="197" t="s">
        <v>222</v>
      </c>
      <c r="H123" s="197" t="s">
        <v>37</v>
      </c>
      <c r="I123" s="197" t="s">
        <v>387</v>
      </c>
      <c r="J123" s="197" t="s">
        <v>387</v>
      </c>
      <c r="K123" s="197" t="s">
        <v>387</v>
      </c>
      <c r="L123" s="197" t="s">
        <v>387</v>
      </c>
      <c r="M123" s="197" t="s">
        <v>387</v>
      </c>
      <c r="N123" s="197" t="s">
        <v>387</v>
      </c>
      <c r="O123" s="197" t="s">
        <v>387</v>
      </c>
      <c r="P123" s="197" t="s">
        <v>387</v>
      </c>
      <c r="Q123" s="197" t="s">
        <v>387</v>
      </c>
      <c r="R123" s="197" t="s">
        <v>390</v>
      </c>
      <c r="S123" s="197" t="s">
        <v>390</v>
      </c>
      <c r="T123" s="197" t="s">
        <v>390</v>
      </c>
    </row>
    <row r="124" spans="1:21" ht="12.75" x14ac:dyDescent="0.2">
      <c r="A124" s="196">
        <v>44360.452715196763</v>
      </c>
      <c r="B124" s="197" t="s">
        <v>538</v>
      </c>
      <c r="C124" s="197" t="s">
        <v>20</v>
      </c>
      <c r="D124" s="197" t="s">
        <v>27</v>
      </c>
      <c r="E124" s="197" t="s">
        <v>30</v>
      </c>
      <c r="F124" s="197" t="s">
        <v>23</v>
      </c>
      <c r="G124" s="197" t="s">
        <v>267</v>
      </c>
      <c r="H124" s="197" t="s">
        <v>24</v>
      </c>
      <c r="I124" s="197" t="s">
        <v>390</v>
      </c>
      <c r="J124" s="197" t="s">
        <v>390</v>
      </c>
      <c r="K124" s="197" t="s">
        <v>390</v>
      </c>
      <c r="L124" s="197" t="s">
        <v>395</v>
      </c>
      <c r="M124" s="197" t="s">
        <v>390</v>
      </c>
      <c r="N124" s="197" t="s">
        <v>390</v>
      </c>
      <c r="O124" s="197" t="s">
        <v>387</v>
      </c>
      <c r="P124" s="197" t="s">
        <v>390</v>
      </c>
      <c r="Q124" s="197" t="s">
        <v>387</v>
      </c>
      <c r="R124" s="197" t="s">
        <v>395</v>
      </c>
      <c r="S124" s="197" t="s">
        <v>390</v>
      </c>
      <c r="T124" s="197" t="s">
        <v>390</v>
      </c>
    </row>
    <row r="125" spans="1:21" ht="12.75" x14ac:dyDescent="0.2">
      <c r="A125" s="196">
        <v>44360.4532765162</v>
      </c>
      <c r="B125" s="197" t="s">
        <v>308</v>
      </c>
      <c r="C125" s="197" t="s">
        <v>26</v>
      </c>
      <c r="D125" s="197" t="s">
        <v>25</v>
      </c>
      <c r="E125" s="197" t="s">
        <v>30</v>
      </c>
      <c r="F125" s="197" t="s">
        <v>52</v>
      </c>
      <c r="G125" s="197" t="s">
        <v>244</v>
      </c>
      <c r="H125" s="197" t="s">
        <v>31</v>
      </c>
      <c r="I125" s="197" t="s">
        <v>387</v>
      </c>
      <c r="J125" s="197" t="s">
        <v>390</v>
      </c>
      <c r="K125" s="197" t="s">
        <v>390</v>
      </c>
      <c r="L125" s="197" t="s">
        <v>390</v>
      </c>
      <c r="M125" s="197" t="s">
        <v>390</v>
      </c>
      <c r="N125" s="197" t="s">
        <v>390</v>
      </c>
      <c r="O125" s="197" t="s">
        <v>390</v>
      </c>
      <c r="P125" s="197" t="s">
        <v>390</v>
      </c>
      <c r="Q125" s="197" t="s">
        <v>390</v>
      </c>
      <c r="R125" s="197" t="s">
        <v>395</v>
      </c>
      <c r="S125" s="197" t="s">
        <v>395</v>
      </c>
      <c r="T125" s="197" t="s">
        <v>395</v>
      </c>
      <c r="U125" s="197" t="s">
        <v>539</v>
      </c>
    </row>
    <row r="126" spans="1:21" ht="12.75" x14ac:dyDescent="0.2">
      <c r="A126" s="196">
        <v>44360.453497164352</v>
      </c>
      <c r="B126" s="197" t="s">
        <v>248</v>
      </c>
      <c r="C126" s="197" t="s">
        <v>26</v>
      </c>
      <c r="D126" s="197" t="s">
        <v>25</v>
      </c>
      <c r="E126" s="197" t="s">
        <v>30</v>
      </c>
      <c r="F126" s="197" t="s">
        <v>52</v>
      </c>
      <c r="G126" s="197" t="s">
        <v>244</v>
      </c>
      <c r="H126" s="197" t="s">
        <v>37</v>
      </c>
      <c r="I126" s="197" t="s">
        <v>387</v>
      </c>
      <c r="J126" s="197" t="s">
        <v>387</v>
      </c>
      <c r="K126" s="197" t="s">
        <v>390</v>
      </c>
      <c r="L126" s="197" t="s">
        <v>390</v>
      </c>
      <c r="M126" s="197" t="s">
        <v>387</v>
      </c>
      <c r="N126" s="197" t="s">
        <v>387</v>
      </c>
      <c r="O126" s="197" t="s">
        <v>387</v>
      </c>
      <c r="P126" s="197" t="s">
        <v>387</v>
      </c>
      <c r="Q126" s="197" t="s">
        <v>387</v>
      </c>
      <c r="R126" s="197" t="s">
        <v>400</v>
      </c>
      <c r="S126" s="197" t="s">
        <v>395</v>
      </c>
      <c r="T126" s="197" t="s">
        <v>395</v>
      </c>
    </row>
    <row r="127" spans="1:21" ht="12.75" x14ac:dyDescent="0.2">
      <c r="A127" s="196">
        <v>44360.453734456023</v>
      </c>
      <c r="B127" s="197" t="s">
        <v>327</v>
      </c>
      <c r="C127" s="197" t="s">
        <v>26</v>
      </c>
      <c r="D127" s="197" t="s">
        <v>25</v>
      </c>
      <c r="E127" s="197" t="s">
        <v>22</v>
      </c>
      <c r="F127" s="197" t="s">
        <v>29</v>
      </c>
      <c r="G127" s="197" t="s">
        <v>280</v>
      </c>
      <c r="H127" s="197" t="s">
        <v>210</v>
      </c>
      <c r="I127" s="197" t="s">
        <v>387</v>
      </c>
      <c r="J127" s="197" t="s">
        <v>387</v>
      </c>
      <c r="K127" s="197" t="s">
        <v>387</v>
      </c>
      <c r="L127" s="197" t="s">
        <v>387</v>
      </c>
      <c r="M127" s="197" t="s">
        <v>390</v>
      </c>
      <c r="N127" s="197" t="s">
        <v>390</v>
      </c>
      <c r="O127" s="197" t="s">
        <v>387</v>
      </c>
      <c r="P127" s="197" t="s">
        <v>387</v>
      </c>
      <c r="Q127" s="197" t="s">
        <v>387</v>
      </c>
      <c r="R127" s="197" t="s">
        <v>390</v>
      </c>
      <c r="S127" s="197" t="s">
        <v>387</v>
      </c>
      <c r="T127" s="197" t="s">
        <v>387</v>
      </c>
    </row>
    <row r="128" spans="1:21" ht="12.75" x14ac:dyDescent="0.2">
      <c r="A128" s="196">
        <v>44360.453998159719</v>
      </c>
      <c r="B128" s="197" t="s">
        <v>333</v>
      </c>
      <c r="C128" s="197" t="s">
        <v>20</v>
      </c>
      <c r="D128" s="197" t="s">
        <v>25</v>
      </c>
      <c r="E128" s="197" t="s">
        <v>30</v>
      </c>
      <c r="F128" s="197" t="s">
        <v>29</v>
      </c>
      <c r="G128" s="197" t="s">
        <v>34</v>
      </c>
      <c r="H128" s="197" t="s">
        <v>31</v>
      </c>
      <c r="I128" s="197" t="s">
        <v>387</v>
      </c>
      <c r="J128" s="197" t="s">
        <v>387</v>
      </c>
      <c r="K128" s="197" t="s">
        <v>387</v>
      </c>
      <c r="L128" s="197" t="s">
        <v>387</v>
      </c>
      <c r="M128" s="197" t="s">
        <v>387</v>
      </c>
      <c r="N128" s="197" t="s">
        <v>387</v>
      </c>
      <c r="O128" s="197" t="s">
        <v>387</v>
      </c>
      <c r="P128" s="197" t="s">
        <v>387</v>
      </c>
      <c r="Q128" s="197" t="s">
        <v>387</v>
      </c>
      <c r="R128" s="197" t="s">
        <v>400</v>
      </c>
      <c r="S128" s="197" t="s">
        <v>390</v>
      </c>
      <c r="T128" s="197" t="s">
        <v>390</v>
      </c>
    </row>
    <row r="129" spans="1:21" ht="12.75" x14ac:dyDescent="0.2">
      <c r="A129" s="196">
        <v>44360.454345844904</v>
      </c>
      <c r="B129" s="197" t="s">
        <v>540</v>
      </c>
      <c r="C129" s="197" t="s">
        <v>26</v>
      </c>
      <c r="D129" s="197" t="s">
        <v>25</v>
      </c>
      <c r="E129" s="197" t="s">
        <v>30</v>
      </c>
      <c r="F129" s="197" t="s">
        <v>52</v>
      </c>
      <c r="G129" s="197" t="s">
        <v>52</v>
      </c>
      <c r="H129" s="197" t="s">
        <v>24</v>
      </c>
      <c r="I129" s="197" t="s">
        <v>390</v>
      </c>
      <c r="J129" s="197" t="s">
        <v>390</v>
      </c>
      <c r="K129" s="197" t="s">
        <v>390</v>
      </c>
      <c r="L129" s="197" t="s">
        <v>390</v>
      </c>
      <c r="M129" s="197" t="s">
        <v>387</v>
      </c>
      <c r="N129" s="197" t="s">
        <v>390</v>
      </c>
      <c r="O129" s="197" t="s">
        <v>387</v>
      </c>
      <c r="P129" s="197" t="s">
        <v>390</v>
      </c>
      <c r="Q129" s="197" t="s">
        <v>387</v>
      </c>
      <c r="R129" s="197" t="s">
        <v>395</v>
      </c>
      <c r="S129" s="197" t="s">
        <v>390</v>
      </c>
      <c r="T129" s="197" t="s">
        <v>390</v>
      </c>
    </row>
    <row r="130" spans="1:21" ht="12.75" x14ac:dyDescent="0.2">
      <c r="A130" s="196">
        <v>44360.454428020836</v>
      </c>
      <c r="B130" s="197" t="s">
        <v>541</v>
      </c>
      <c r="C130" s="197" t="s">
        <v>20</v>
      </c>
      <c r="D130" s="197" t="s">
        <v>27</v>
      </c>
      <c r="E130" s="197" t="s">
        <v>30</v>
      </c>
      <c r="F130" s="197" t="s">
        <v>23</v>
      </c>
      <c r="G130" s="197" t="s">
        <v>219</v>
      </c>
      <c r="H130" s="197" t="s">
        <v>31</v>
      </c>
      <c r="I130" s="197" t="s">
        <v>390</v>
      </c>
      <c r="J130" s="197" t="s">
        <v>390</v>
      </c>
      <c r="K130" s="197" t="s">
        <v>390</v>
      </c>
      <c r="L130" s="197" t="s">
        <v>390</v>
      </c>
      <c r="M130" s="197" t="s">
        <v>390</v>
      </c>
      <c r="N130" s="197" t="s">
        <v>390</v>
      </c>
      <c r="O130" s="197" t="s">
        <v>390</v>
      </c>
      <c r="P130" s="197" t="s">
        <v>390</v>
      </c>
      <c r="Q130" s="197" t="s">
        <v>390</v>
      </c>
      <c r="R130" s="197" t="s">
        <v>390</v>
      </c>
      <c r="S130" s="197" t="s">
        <v>390</v>
      </c>
      <c r="T130" s="197" t="s">
        <v>390</v>
      </c>
      <c r="U130" s="197" t="s">
        <v>542</v>
      </c>
    </row>
    <row r="131" spans="1:21" ht="12.75" x14ac:dyDescent="0.2">
      <c r="A131" s="196">
        <v>44360.454610196757</v>
      </c>
      <c r="B131" s="197" t="s">
        <v>250</v>
      </c>
      <c r="C131" s="197" t="s">
        <v>26</v>
      </c>
      <c r="D131" s="197" t="s">
        <v>27</v>
      </c>
      <c r="E131" s="197" t="s">
        <v>22</v>
      </c>
      <c r="F131" s="197" t="s">
        <v>63</v>
      </c>
      <c r="G131" s="197" t="s">
        <v>209</v>
      </c>
      <c r="H131" s="197" t="s">
        <v>31</v>
      </c>
      <c r="I131" s="197" t="s">
        <v>387</v>
      </c>
      <c r="J131" s="197" t="s">
        <v>387</v>
      </c>
      <c r="K131" s="197" t="s">
        <v>390</v>
      </c>
      <c r="L131" s="197" t="s">
        <v>390</v>
      </c>
      <c r="M131" s="197" t="s">
        <v>387</v>
      </c>
      <c r="N131" s="197" t="s">
        <v>387</v>
      </c>
      <c r="O131" s="197" t="s">
        <v>387</v>
      </c>
      <c r="P131" s="197" t="s">
        <v>387</v>
      </c>
      <c r="Q131" s="197" t="s">
        <v>387</v>
      </c>
      <c r="R131" s="197" t="s">
        <v>400</v>
      </c>
      <c r="S131" s="197" t="s">
        <v>395</v>
      </c>
      <c r="T131" s="197" t="s">
        <v>395</v>
      </c>
    </row>
    <row r="132" spans="1:21" ht="12.75" x14ac:dyDescent="0.2">
      <c r="A132" s="196">
        <v>44360.454681331015</v>
      </c>
      <c r="B132" s="197" t="s">
        <v>543</v>
      </c>
      <c r="C132" s="197" t="s">
        <v>26</v>
      </c>
      <c r="D132" s="197" t="s">
        <v>27</v>
      </c>
      <c r="E132" s="197" t="s">
        <v>30</v>
      </c>
      <c r="F132" s="197" t="s">
        <v>52</v>
      </c>
      <c r="G132" s="197" t="s">
        <v>52</v>
      </c>
      <c r="H132" s="197" t="s">
        <v>24</v>
      </c>
      <c r="I132" s="197" t="s">
        <v>390</v>
      </c>
      <c r="J132" s="197" t="s">
        <v>395</v>
      </c>
      <c r="K132" s="197" t="s">
        <v>390</v>
      </c>
      <c r="L132" s="197" t="s">
        <v>395</v>
      </c>
      <c r="M132" s="197" t="s">
        <v>390</v>
      </c>
      <c r="N132" s="197" t="s">
        <v>390</v>
      </c>
      <c r="O132" s="197" t="s">
        <v>390</v>
      </c>
      <c r="P132" s="197" t="s">
        <v>395</v>
      </c>
      <c r="Q132" s="197" t="s">
        <v>390</v>
      </c>
      <c r="R132" s="197" t="s">
        <v>395</v>
      </c>
      <c r="S132" s="197" t="s">
        <v>390</v>
      </c>
      <c r="T132" s="197" t="s">
        <v>390</v>
      </c>
    </row>
    <row r="133" spans="1:21" ht="12.75" x14ac:dyDescent="0.2">
      <c r="A133" s="196">
        <v>44360.454867118053</v>
      </c>
      <c r="B133" s="197" t="s">
        <v>300</v>
      </c>
      <c r="C133" s="197" t="s">
        <v>20</v>
      </c>
      <c r="D133" s="197" t="s">
        <v>27</v>
      </c>
      <c r="E133" s="197" t="s">
        <v>30</v>
      </c>
      <c r="F133" s="197" t="s">
        <v>29</v>
      </c>
      <c r="G133" s="197" t="s">
        <v>34</v>
      </c>
      <c r="H133" s="197" t="s">
        <v>31</v>
      </c>
      <c r="I133" s="197" t="s">
        <v>387</v>
      </c>
      <c r="J133" s="197" t="s">
        <v>387</v>
      </c>
      <c r="K133" s="197" t="s">
        <v>387</v>
      </c>
      <c r="L133" s="197" t="s">
        <v>387</v>
      </c>
      <c r="M133" s="197" t="s">
        <v>387</v>
      </c>
      <c r="N133" s="197" t="s">
        <v>387</v>
      </c>
      <c r="O133" s="197" t="s">
        <v>387</v>
      </c>
      <c r="P133" s="197" t="s">
        <v>387</v>
      </c>
      <c r="Q133" s="197" t="s">
        <v>387</v>
      </c>
      <c r="R133" s="197" t="s">
        <v>387</v>
      </c>
      <c r="S133" s="197" t="s">
        <v>387</v>
      </c>
      <c r="T133" s="197" t="s">
        <v>387</v>
      </c>
      <c r="U133" s="197" t="s">
        <v>41</v>
      </c>
    </row>
    <row r="134" spans="1:21" ht="12.75" x14ac:dyDescent="0.2">
      <c r="A134" s="196">
        <v>44360.455105150468</v>
      </c>
      <c r="B134" s="197" t="s">
        <v>544</v>
      </c>
      <c r="C134" s="197" t="s">
        <v>26</v>
      </c>
      <c r="D134" s="197" t="s">
        <v>25</v>
      </c>
      <c r="E134" s="197" t="s">
        <v>30</v>
      </c>
      <c r="F134" s="197" t="s">
        <v>40</v>
      </c>
      <c r="G134" s="197" t="s">
        <v>59</v>
      </c>
      <c r="H134" s="197" t="s">
        <v>35</v>
      </c>
      <c r="I134" s="197" t="s">
        <v>387</v>
      </c>
      <c r="J134" s="197" t="s">
        <v>387</v>
      </c>
      <c r="K134" s="197" t="s">
        <v>387</v>
      </c>
      <c r="L134" s="197" t="s">
        <v>387</v>
      </c>
      <c r="M134" s="197" t="s">
        <v>387</v>
      </c>
      <c r="N134" s="197" t="s">
        <v>395</v>
      </c>
      <c r="O134" s="197" t="s">
        <v>387</v>
      </c>
      <c r="P134" s="197" t="s">
        <v>387</v>
      </c>
      <c r="Q134" s="197" t="s">
        <v>387</v>
      </c>
      <c r="R134" s="197" t="s">
        <v>395</v>
      </c>
      <c r="S134" s="197" t="s">
        <v>390</v>
      </c>
      <c r="T134" s="197" t="s">
        <v>390</v>
      </c>
      <c r="U134" s="197" t="s">
        <v>545</v>
      </c>
    </row>
    <row r="135" spans="1:21" ht="12.75" x14ac:dyDescent="0.2">
      <c r="A135" s="196">
        <v>44360.455194201393</v>
      </c>
      <c r="B135" s="197" t="s">
        <v>272</v>
      </c>
      <c r="C135" s="197" t="s">
        <v>26</v>
      </c>
      <c r="D135" s="197" t="s">
        <v>25</v>
      </c>
      <c r="E135" s="197" t="s">
        <v>30</v>
      </c>
      <c r="F135" s="197" t="s">
        <v>52</v>
      </c>
      <c r="G135" s="197" t="s">
        <v>52</v>
      </c>
      <c r="H135" s="197" t="s">
        <v>37</v>
      </c>
      <c r="I135" s="197" t="s">
        <v>387</v>
      </c>
      <c r="J135" s="197" t="s">
        <v>390</v>
      </c>
      <c r="K135" s="197" t="s">
        <v>390</v>
      </c>
      <c r="L135" s="197" t="s">
        <v>390</v>
      </c>
      <c r="M135" s="197" t="s">
        <v>387</v>
      </c>
      <c r="N135" s="197" t="s">
        <v>387</v>
      </c>
      <c r="O135" s="197" t="s">
        <v>387</v>
      </c>
      <c r="P135" s="197" t="s">
        <v>387</v>
      </c>
      <c r="Q135" s="197" t="s">
        <v>387</v>
      </c>
      <c r="R135" s="197" t="s">
        <v>400</v>
      </c>
      <c r="S135" s="197" t="s">
        <v>390</v>
      </c>
      <c r="T135" s="197" t="s">
        <v>390</v>
      </c>
      <c r="U135" s="197" t="s">
        <v>546</v>
      </c>
    </row>
    <row r="136" spans="1:21" ht="12.75" x14ac:dyDescent="0.2">
      <c r="A136" s="196">
        <v>44360.45534414352</v>
      </c>
      <c r="B136" s="197" t="s">
        <v>547</v>
      </c>
      <c r="C136" s="197" t="s">
        <v>20</v>
      </c>
      <c r="D136" s="197" t="s">
        <v>25</v>
      </c>
      <c r="E136" s="197" t="s">
        <v>22</v>
      </c>
      <c r="F136" s="197" t="s">
        <v>52</v>
      </c>
      <c r="G136" s="197" t="s">
        <v>52</v>
      </c>
      <c r="H136" s="197" t="s">
        <v>35</v>
      </c>
      <c r="I136" s="197" t="s">
        <v>387</v>
      </c>
      <c r="J136" s="197" t="s">
        <v>387</v>
      </c>
      <c r="K136" s="197" t="s">
        <v>387</v>
      </c>
      <c r="L136" s="197" t="s">
        <v>387</v>
      </c>
      <c r="M136" s="197" t="s">
        <v>387</v>
      </c>
      <c r="N136" s="197" t="s">
        <v>387</v>
      </c>
      <c r="O136" s="197" t="s">
        <v>387</v>
      </c>
      <c r="P136" s="197" t="s">
        <v>387</v>
      </c>
      <c r="Q136" s="197" t="s">
        <v>387</v>
      </c>
      <c r="R136" s="197" t="s">
        <v>387</v>
      </c>
      <c r="S136" s="197" t="s">
        <v>387</v>
      </c>
      <c r="T136" s="197" t="s">
        <v>387</v>
      </c>
      <c r="U136" s="197" t="s">
        <v>548</v>
      </c>
    </row>
    <row r="137" spans="1:21" ht="12.75" x14ac:dyDescent="0.2">
      <c r="A137" s="196">
        <v>44360.45575552083</v>
      </c>
      <c r="B137" s="197" t="s">
        <v>549</v>
      </c>
      <c r="C137" s="197" t="s">
        <v>20</v>
      </c>
      <c r="D137" s="197" t="s">
        <v>21</v>
      </c>
      <c r="E137" s="197" t="s">
        <v>22</v>
      </c>
      <c r="F137" s="197" t="s">
        <v>60</v>
      </c>
      <c r="G137" s="197" t="s">
        <v>61</v>
      </c>
      <c r="H137" s="197" t="s">
        <v>210</v>
      </c>
      <c r="I137" s="197" t="s">
        <v>390</v>
      </c>
      <c r="J137" s="197" t="s">
        <v>387</v>
      </c>
      <c r="K137" s="197" t="s">
        <v>387</v>
      </c>
      <c r="L137" s="197" t="s">
        <v>387</v>
      </c>
      <c r="M137" s="197" t="s">
        <v>387</v>
      </c>
      <c r="N137" s="197" t="s">
        <v>387</v>
      </c>
      <c r="O137" s="197" t="s">
        <v>387</v>
      </c>
      <c r="P137" s="197" t="s">
        <v>387</v>
      </c>
      <c r="Q137" s="197" t="s">
        <v>387</v>
      </c>
      <c r="R137" s="197" t="s">
        <v>390</v>
      </c>
      <c r="S137" s="197" t="s">
        <v>387</v>
      </c>
      <c r="T137" s="197" t="s">
        <v>387</v>
      </c>
    </row>
    <row r="138" spans="1:21" ht="12.75" x14ac:dyDescent="0.2">
      <c r="A138" s="196">
        <v>44360.456998263893</v>
      </c>
      <c r="B138" s="197" t="s">
        <v>550</v>
      </c>
      <c r="C138" s="197" t="s">
        <v>26</v>
      </c>
      <c r="D138" s="197" t="s">
        <v>21</v>
      </c>
      <c r="E138" s="197" t="s">
        <v>30</v>
      </c>
      <c r="F138" s="197" t="s">
        <v>287</v>
      </c>
      <c r="G138" s="197" t="s">
        <v>551</v>
      </c>
      <c r="H138" s="197" t="s">
        <v>31</v>
      </c>
      <c r="I138" s="197" t="s">
        <v>387</v>
      </c>
      <c r="J138" s="197" t="s">
        <v>387</v>
      </c>
      <c r="K138" s="197" t="s">
        <v>387</v>
      </c>
      <c r="L138" s="197" t="s">
        <v>387</v>
      </c>
      <c r="M138" s="197" t="s">
        <v>387</v>
      </c>
      <c r="N138" s="197" t="s">
        <v>387</v>
      </c>
      <c r="O138" s="197" t="s">
        <v>387</v>
      </c>
      <c r="P138" s="197" t="s">
        <v>387</v>
      </c>
      <c r="Q138" s="197" t="s">
        <v>387</v>
      </c>
      <c r="R138" s="197" t="s">
        <v>400</v>
      </c>
      <c r="S138" s="197" t="s">
        <v>395</v>
      </c>
      <c r="T138" s="197" t="s">
        <v>395</v>
      </c>
    </row>
    <row r="139" spans="1:21" ht="12.75" x14ac:dyDescent="0.2">
      <c r="A139" s="196">
        <v>44360.457594560183</v>
      </c>
      <c r="B139" s="197" t="s">
        <v>246</v>
      </c>
      <c r="C139" s="197" t="s">
        <v>20</v>
      </c>
      <c r="D139" s="197" t="s">
        <v>25</v>
      </c>
      <c r="E139" s="197" t="s">
        <v>22</v>
      </c>
      <c r="F139" s="197" t="s">
        <v>29</v>
      </c>
      <c r="G139" s="197" t="s">
        <v>552</v>
      </c>
      <c r="H139" s="197" t="s">
        <v>37</v>
      </c>
      <c r="I139" s="197" t="s">
        <v>387</v>
      </c>
      <c r="J139" s="197" t="s">
        <v>387</v>
      </c>
      <c r="K139" s="197" t="s">
        <v>387</v>
      </c>
      <c r="L139" s="197" t="s">
        <v>387</v>
      </c>
      <c r="M139" s="197" t="s">
        <v>390</v>
      </c>
      <c r="N139" s="197" t="s">
        <v>390</v>
      </c>
      <c r="O139" s="197" t="s">
        <v>387</v>
      </c>
      <c r="P139" s="197" t="s">
        <v>387</v>
      </c>
      <c r="Q139" s="197" t="s">
        <v>387</v>
      </c>
      <c r="R139" s="197" t="s">
        <v>395</v>
      </c>
      <c r="S139" s="197" t="s">
        <v>390</v>
      </c>
      <c r="T139" s="197" t="s">
        <v>390</v>
      </c>
    </row>
    <row r="140" spans="1:21" ht="12.75" x14ac:dyDescent="0.2">
      <c r="A140" s="196">
        <v>44360.457816099537</v>
      </c>
      <c r="B140" s="197" t="s">
        <v>239</v>
      </c>
      <c r="C140" s="197" t="s">
        <v>26</v>
      </c>
      <c r="D140" s="197" t="s">
        <v>27</v>
      </c>
      <c r="E140" s="197" t="s">
        <v>30</v>
      </c>
      <c r="F140" s="197" t="s">
        <v>43</v>
      </c>
      <c r="G140" s="197" t="s">
        <v>47</v>
      </c>
      <c r="H140" s="197" t="s">
        <v>31</v>
      </c>
      <c r="I140" s="197" t="s">
        <v>387</v>
      </c>
      <c r="J140" s="197" t="s">
        <v>387</v>
      </c>
      <c r="K140" s="197" t="s">
        <v>387</v>
      </c>
      <c r="L140" s="197" t="s">
        <v>387</v>
      </c>
      <c r="M140" s="197" t="s">
        <v>387</v>
      </c>
      <c r="N140" s="197" t="s">
        <v>387</v>
      </c>
      <c r="O140" s="197" t="s">
        <v>387</v>
      </c>
      <c r="P140" s="197" t="s">
        <v>387</v>
      </c>
      <c r="Q140" s="197" t="s">
        <v>387</v>
      </c>
      <c r="R140" s="197" t="s">
        <v>387</v>
      </c>
      <c r="S140" s="197" t="s">
        <v>387</v>
      </c>
      <c r="T140" s="197" t="s">
        <v>387</v>
      </c>
      <c r="U140" s="197" t="s">
        <v>553</v>
      </c>
    </row>
    <row r="141" spans="1:21" ht="12.75" x14ac:dyDescent="0.2">
      <c r="A141" s="196">
        <v>44360.458469293982</v>
      </c>
      <c r="B141" s="197" t="s">
        <v>554</v>
      </c>
      <c r="C141" s="197" t="s">
        <v>20</v>
      </c>
      <c r="D141" s="197" t="s">
        <v>21</v>
      </c>
      <c r="E141" s="197" t="s">
        <v>22</v>
      </c>
      <c r="F141" s="197" t="s">
        <v>555</v>
      </c>
      <c r="G141" s="197" t="s">
        <v>298</v>
      </c>
      <c r="H141" s="197" t="s">
        <v>31</v>
      </c>
      <c r="I141" s="197" t="s">
        <v>387</v>
      </c>
      <c r="J141" s="197" t="s">
        <v>387</v>
      </c>
      <c r="K141" s="197" t="s">
        <v>387</v>
      </c>
      <c r="L141" s="197" t="s">
        <v>387</v>
      </c>
      <c r="M141" s="197" t="s">
        <v>387</v>
      </c>
      <c r="N141" s="197" t="s">
        <v>387</v>
      </c>
      <c r="O141" s="197" t="s">
        <v>387</v>
      </c>
      <c r="P141" s="197" t="s">
        <v>387</v>
      </c>
      <c r="Q141" s="197" t="s">
        <v>387</v>
      </c>
      <c r="R141" s="197" t="s">
        <v>387</v>
      </c>
      <c r="S141" s="197" t="s">
        <v>387</v>
      </c>
      <c r="T141" s="197" t="s">
        <v>387</v>
      </c>
    </row>
    <row r="142" spans="1:21" ht="12.75" x14ac:dyDescent="0.2">
      <c r="A142" s="196">
        <v>44360.459288136575</v>
      </c>
      <c r="B142" s="197" t="s">
        <v>329</v>
      </c>
      <c r="C142" s="197" t="s">
        <v>26</v>
      </c>
      <c r="D142" s="197" t="s">
        <v>25</v>
      </c>
      <c r="E142" s="197" t="s">
        <v>22</v>
      </c>
      <c r="F142" s="197" t="s">
        <v>29</v>
      </c>
      <c r="G142" s="197" t="s">
        <v>34</v>
      </c>
      <c r="H142" s="197" t="s">
        <v>210</v>
      </c>
      <c r="I142" s="197" t="s">
        <v>387</v>
      </c>
      <c r="J142" s="197" t="s">
        <v>387</v>
      </c>
      <c r="K142" s="197" t="s">
        <v>387</v>
      </c>
      <c r="L142" s="197" t="s">
        <v>387</v>
      </c>
      <c r="M142" s="197" t="s">
        <v>387</v>
      </c>
      <c r="N142" s="197" t="s">
        <v>387</v>
      </c>
      <c r="O142" s="197" t="s">
        <v>387</v>
      </c>
      <c r="P142" s="197" t="s">
        <v>387</v>
      </c>
      <c r="Q142" s="197" t="s">
        <v>387</v>
      </c>
      <c r="R142" s="197" t="s">
        <v>395</v>
      </c>
      <c r="S142" s="197" t="s">
        <v>390</v>
      </c>
      <c r="T142" s="197" t="s">
        <v>387</v>
      </c>
      <c r="U142" s="197" t="s">
        <v>556</v>
      </c>
    </row>
    <row r="143" spans="1:21" ht="12.75" x14ac:dyDescent="0.2">
      <c r="A143" s="196">
        <v>44360.459291736115</v>
      </c>
      <c r="B143" s="197" t="s">
        <v>557</v>
      </c>
      <c r="C143" s="197" t="s">
        <v>20</v>
      </c>
      <c r="D143" s="197" t="s">
        <v>27</v>
      </c>
      <c r="E143" s="197" t="s">
        <v>30</v>
      </c>
      <c r="F143" s="197" t="s">
        <v>29</v>
      </c>
      <c r="G143" s="197" t="s">
        <v>44</v>
      </c>
      <c r="H143" s="197" t="s">
        <v>31</v>
      </c>
      <c r="I143" s="197" t="s">
        <v>387</v>
      </c>
      <c r="J143" s="197" t="s">
        <v>387</v>
      </c>
      <c r="K143" s="197" t="s">
        <v>387</v>
      </c>
      <c r="L143" s="197" t="s">
        <v>387</v>
      </c>
      <c r="M143" s="197" t="s">
        <v>387</v>
      </c>
      <c r="N143" s="197" t="s">
        <v>387</v>
      </c>
      <c r="O143" s="197" t="s">
        <v>387</v>
      </c>
      <c r="P143" s="197" t="s">
        <v>387</v>
      </c>
      <c r="Q143" s="197" t="s">
        <v>387</v>
      </c>
      <c r="R143" s="197" t="s">
        <v>387</v>
      </c>
      <c r="S143" s="197" t="s">
        <v>387</v>
      </c>
      <c r="T143" s="197" t="s">
        <v>387</v>
      </c>
    </row>
    <row r="144" spans="1:21" ht="12.75" x14ac:dyDescent="0.2">
      <c r="A144" s="196">
        <v>44360.459414340279</v>
      </c>
      <c r="B144" s="197" t="s">
        <v>558</v>
      </c>
      <c r="C144" s="197" t="s">
        <v>26</v>
      </c>
      <c r="D144" s="197" t="s">
        <v>27</v>
      </c>
      <c r="E144" s="197" t="s">
        <v>30</v>
      </c>
      <c r="F144" s="197" t="s">
        <v>51</v>
      </c>
      <c r="G144" s="197" t="s">
        <v>559</v>
      </c>
      <c r="H144" s="197" t="s">
        <v>31</v>
      </c>
      <c r="I144" s="197" t="s">
        <v>390</v>
      </c>
      <c r="J144" s="197" t="s">
        <v>390</v>
      </c>
      <c r="K144" s="197" t="s">
        <v>390</v>
      </c>
      <c r="L144" s="197" t="s">
        <v>390</v>
      </c>
      <c r="M144" s="197" t="s">
        <v>390</v>
      </c>
      <c r="N144" s="197" t="s">
        <v>390</v>
      </c>
      <c r="O144" s="197" t="s">
        <v>390</v>
      </c>
      <c r="P144" s="197" t="s">
        <v>390</v>
      </c>
      <c r="Q144" s="197" t="s">
        <v>390</v>
      </c>
      <c r="R144" s="197" t="s">
        <v>395</v>
      </c>
      <c r="S144" s="197" t="s">
        <v>390</v>
      </c>
      <c r="T144" s="197" t="s">
        <v>390</v>
      </c>
      <c r="U144" s="197" t="s">
        <v>41</v>
      </c>
    </row>
    <row r="145" spans="1:21" ht="12.75" x14ac:dyDescent="0.2">
      <c r="A145" s="196">
        <v>44360.461391990742</v>
      </c>
      <c r="B145" s="197" t="s">
        <v>284</v>
      </c>
      <c r="C145" s="197" t="s">
        <v>26</v>
      </c>
      <c r="D145" s="197" t="s">
        <v>25</v>
      </c>
      <c r="E145" s="197" t="s">
        <v>22</v>
      </c>
      <c r="F145" s="197" t="s">
        <v>43</v>
      </c>
      <c r="G145" s="197" t="s">
        <v>247</v>
      </c>
      <c r="H145" s="197" t="s">
        <v>210</v>
      </c>
      <c r="I145" s="197" t="s">
        <v>387</v>
      </c>
      <c r="J145" s="197" t="s">
        <v>387</v>
      </c>
      <c r="K145" s="197" t="s">
        <v>387</v>
      </c>
      <c r="L145" s="197" t="s">
        <v>387</v>
      </c>
      <c r="M145" s="197" t="s">
        <v>387</v>
      </c>
      <c r="N145" s="197" t="s">
        <v>387</v>
      </c>
      <c r="O145" s="197" t="s">
        <v>387</v>
      </c>
      <c r="P145" s="197" t="s">
        <v>387</v>
      </c>
      <c r="Q145" s="197" t="s">
        <v>387</v>
      </c>
      <c r="R145" s="197" t="s">
        <v>387</v>
      </c>
      <c r="S145" s="197" t="s">
        <v>387</v>
      </c>
      <c r="T145" s="197" t="s">
        <v>387</v>
      </c>
    </row>
    <row r="146" spans="1:21" ht="12.75" x14ac:dyDescent="0.2">
      <c r="A146" s="196">
        <v>44360.4615471875</v>
      </c>
      <c r="B146" s="197" t="s">
        <v>261</v>
      </c>
      <c r="C146" s="197" t="s">
        <v>26</v>
      </c>
      <c r="D146" s="197" t="s">
        <v>27</v>
      </c>
      <c r="E146" s="197" t="s">
        <v>30</v>
      </c>
      <c r="F146" s="197" t="s">
        <v>52</v>
      </c>
      <c r="G146" s="197" t="s">
        <v>262</v>
      </c>
      <c r="H146" s="197" t="s">
        <v>37</v>
      </c>
      <c r="I146" s="197" t="s">
        <v>395</v>
      </c>
      <c r="J146" s="197" t="s">
        <v>390</v>
      </c>
      <c r="K146" s="197" t="s">
        <v>390</v>
      </c>
      <c r="L146" s="197" t="s">
        <v>395</v>
      </c>
      <c r="M146" s="197" t="s">
        <v>395</v>
      </c>
      <c r="N146" s="197" t="s">
        <v>390</v>
      </c>
      <c r="O146" s="197" t="s">
        <v>395</v>
      </c>
      <c r="P146" s="197" t="s">
        <v>390</v>
      </c>
      <c r="Q146" s="197" t="s">
        <v>387</v>
      </c>
      <c r="R146" s="197" t="s">
        <v>395</v>
      </c>
      <c r="S146" s="197" t="s">
        <v>395</v>
      </c>
      <c r="T146" s="197" t="s">
        <v>395</v>
      </c>
      <c r="U146" s="197" t="s">
        <v>560</v>
      </c>
    </row>
    <row r="147" spans="1:21" ht="12.75" x14ac:dyDescent="0.2">
      <c r="A147" s="196">
        <v>44360.461930138888</v>
      </c>
      <c r="B147" s="197" t="s">
        <v>289</v>
      </c>
      <c r="C147" s="197" t="s">
        <v>26</v>
      </c>
      <c r="D147" s="197" t="s">
        <v>27</v>
      </c>
      <c r="E147" s="197" t="s">
        <v>22</v>
      </c>
      <c r="F147" s="197" t="s">
        <v>45</v>
      </c>
      <c r="G147" s="197" t="s">
        <v>290</v>
      </c>
      <c r="H147" s="197" t="s">
        <v>210</v>
      </c>
      <c r="I147" s="197" t="s">
        <v>390</v>
      </c>
      <c r="J147" s="197" t="s">
        <v>390</v>
      </c>
      <c r="K147" s="197" t="s">
        <v>390</v>
      </c>
      <c r="L147" s="197" t="s">
        <v>390</v>
      </c>
      <c r="M147" s="197" t="s">
        <v>387</v>
      </c>
      <c r="N147" s="197" t="s">
        <v>387</v>
      </c>
      <c r="O147" s="197" t="s">
        <v>387</v>
      </c>
      <c r="P147" s="197" t="s">
        <v>387</v>
      </c>
      <c r="Q147" s="197" t="s">
        <v>387</v>
      </c>
      <c r="R147" s="197" t="s">
        <v>395</v>
      </c>
      <c r="S147" s="197" t="s">
        <v>390</v>
      </c>
      <c r="T147" s="197" t="s">
        <v>390</v>
      </c>
      <c r="U147" s="197" t="s">
        <v>41</v>
      </c>
    </row>
    <row r="148" spans="1:21" ht="12.75" x14ac:dyDescent="0.2">
      <c r="A148" s="196">
        <v>44360.462032476848</v>
      </c>
      <c r="B148" s="197" t="s">
        <v>319</v>
      </c>
      <c r="C148" s="197" t="s">
        <v>20</v>
      </c>
      <c r="D148" s="197" t="s">
        <v>25</v>
      </c>
      <c r="E148" s="197" t="s">
        <v>22</v>
      </c>
      <c r="F148" s="197" t="s">
        <v>43</v>
      </c>
      <c r="G148" s="197" t="s">
        <v>247</v>
      </c>
      <c r="H148" s="197" t="s">
        <v>210</v>
      </c>
      <c r="I148" s="197" t="s">
        <v>387</v>
      </c>
      <c r="J148" s="197" t="s">
        <v>387</v>
      </c>
      <c r="K148" s="197" t="s">
        <v>387</v>
      </c>
      <c r="L148" s="197" t="s">
        <v>387</v>
      </c>
      <c r="M148" s="197" t="s">
        <v>387</v>
      </c>
      <c r="N148" s="197" t="s">
        <v>387</v>
      </c>
      <c r="O148" s="197" t="s">
        <v>387</v>
      </c>
      <c r="P148" s="197" t="s">
        <v>387</v>
      </c>
      <c r="Q148" s="197" t="s">
        <v>387</v>
      </c>
      <c r="R148" s="197" t="s">
        <v>395</v>
      </c>
      <c r="S148" s="197" t="s">
        <v>390</v>
      </c>
      <c r="T148" s="197" t="s">
        <v>390</v>
      </c>
      <c r="U148" s="197" t="s">
        <v>561</v>
      </c>
    </row>
    <row r="149" spans="1:21" ht="12.75" x14ac:dyDescent="0.2">
      <c r="A149" s="196">
        <v>44360.462346909721</v>
      </c>
      <c r="B149" s="197" t="s">
        <v>562</v>
      </c>
      <c r="C149" s="197" t="s">
        <v>26</v>
      </c>
      <c r="D149" s="197" t="s">
        <v>27</v>
      </c>
      <c r="E149" s="197" t="s">
        <v>30</v>
      </c>
      <c r="F149" s="197" t="s">
        <v>49</v>
      </c>
      <c r="G149" s="197" t="s">
        <v>563</v>
      </c>
      <c r="H149" s="197" t="s">
        <v>31</v>
      </c>
      <c r="I149" s="197" t="s">
        <v>387</v>
      </c>
      <c r="J149" s="197" t="s">
        <v>387</v>
      </c>
      <c r="K149" s="197" t="s">
        <v>390</v>
      </c>
      <c r="L149" s="197" t="s">
        <v>390</v>
      </c>
      <c r="M149" s="197" t="s">
        <v>387</v>
      </c>
      <c r="N149" s="197" t="s">
        <v>387</v>
      </c>
      <c r="O149" s="197" t="s">
        <v>387</v>
      </c>
      <c r="P149" s="197" t="s">
        <v>387</v>
      </c>
      <c r="Q149" s="197" t="s">
        <v>387</v>
      </c>
      <c r="R149" s="197" t="s">
        <v>395</v>
      </c>
      <c r="S149" s="197" t="s">
        <v>390</v>
      </c>
      <c r="T149" s="197" t="s">
        <v>390</v>
      </c>
      <c r="U149" s="197" t="s">
        <v>564</v>
      </c>
    </row>
    <row r="150" spans="1:21" ht="12.75" x14ac:dyDescent="0.2">
      <c r="A150" s="196">
        <v>44360.462655972224</v>
      </c>
      <c r="B150" s="197" t="s">
        <v>296</v>
      </c>
      <c r="C150" s="197" t="s">
        <v>26</v>
      </c>
      <c r="D150" s="197" t="s">
        <v>25</v>
      </c>
      <c r="E150" s="197" t="s">
        <v>22</v>
      </c>
      <c r="F150" s="197" t="s">
        <v>276</v>
      </c>
      <c r="G150" s="197" t="s">
        <v>32</v>
      </c>
      <c r="H150" s="197" t="s">
        <v>210</v>
      </c>
      <c r="I150" s="197" t="s">
        <v>390</v>
      </c>
      <c r="J150" s="197" t="s">
        <v>390</v>
      </c>
      <c r="K150" s="197" t="s">
        <v>390</v>
      </c>
      <c r="L150" s="197" t="s">
        <v>390</v>
      </c>
      <c r="M150" s="197" t="s">
        <v>390</v>
      </c>
      <c r="N150" s="197" t="s">
        <v>390</v>
      </c>
      <c r="O150" s="197" t="s">
        <v>390</v>
      </c>
      <c r="P150" s="197" t="s">
        <v>390</v>
      </c>
      <c r="Q150" s="197" t="s">
        <v>390</v>
      </c>
      <c r="R150" s="197" t="s">
        <v>390</v>
      </c>
      <c r="S150" s="197" t="s">
        <v>390</v>
      </c>
      <c r="T150" s="197" t="s">
        <v>390</v>
      </c>
    </row>
    <row r="151" spans="1:21" ht="12.75" x14ac:dyDescent="0.2">
      <c r="A151" s="196">
        <v>44360.462705231483</v>
      </c>
      <c r="B151" s="197" t="s">
        <v>316</v>
      </c>
      <c r="C151" s="197" t="s">
        <v>26</v>
      </c>
      <c r="D151" s="197" t="s">
        <v>25</v>
      </c>
      <c r="E151" s="197" t="s">
        <v>30</v>
      </c>
      <c r="F151" s="197" t="s">
        <v>52</v>
      </c>
      <c r="G151" s="197" t="s">
        <v>52</v>
      </c>
      <c r="H151" s="197" t="s">
        <v>31</v>
      </c>
      <c r="I151" s="197" t="s">
        <v>387</v>
      </c>
      <c r="J151" s="197" t="s">
        <v>390</v>
      </c>
      <c r="K151" s="197" t="s">
        <v>390</v>
      </c>
      <c r="L151" s="197" t="s">
        <v>390</v>
      </c>
      <c r="M151" s="197" t="s">
        <v>387</v>
      </c>
      <c r="N151" s="197" t="s">
        <v>387</v>
      </c>
      <c r="O151" s="197" t="s">
        <v>387</v>
      </c>
      <c r="P151" s="197" t="s">
        <v>387</v>
      </c>
      <c r="Q151" s="197" t="s">
        <v>387</v>
      </c>
      <c r="R151" s="197" t="s">
        <v>395</v>
      </c>
      <c r="S151" s="197" t="s">
        <v>390</v>
      </c>
      <c r="T151" s="197" t="s">
        <v>390</v>
      </c>
      <c r="U151" s="197" t="s">
        <v>41</v>
      </c>
    </row>
    <row r="152" spans="1:21" ht="12.75" x14ac:dyDescent="0.2">
      <c r="A152" s="196">
        <v>44360.463159675928</v>
      </c>
      <c r="B152" s="197" t="s">
        <v>565</v>
      </c>
      <c r="C152" s="197" t="s">
        <v>20</v>
      </c>
      <c r="D152" s="197" t="s">
        <v>27</v>
      </c>
      <c r="E152" s="197" t="s">
        <v>30</v>
      </c>
      <c r="F152" s="197" t="s">
        <v>45</v>
      </c>
      <c r="G152" s="197" t="s">
        <v>46</v>
      </c>
      <c r="H152" s="197" t="s">
        <v>31</v>
      </c>
      <c r="I152" s="197" t="s">
        <v>387</v>
      </c>
      <c r="J152" s="197" t="s">
        <v>387</v>
      </c>
      <c r="K152" s="197" t="s">
        <v>387</v>
      </c>
      <c r="L152" s="197" t="s">
        <v>390</v>
      </c>
      <c r="M152" s="197" t="s">
        <v>390</v>
      </c>
      <c r="N152" s="197" t="s">
        <v>390</v>
      </c>
      <c r="O152" s="197" t="s">
        <v>390</v>
      </c>
      <c r="P152" s="197" t="s">
        <v>390</v>
      </c>
      <c r="Q152" s="197" t="s">
        <v>390</v>
      </c>
      <c r="R152" s="197" t="s">
        <v>390</v>
      </c>
      <c r="S152" s="197" t="s">
        <v>390</v>
      </c>
      <c r="T152" s="197" t="s">
        <v>390</v>
      </c>
    </row>
    <row r="153" spans="1:21" ht="12.75" x14ac:dyDescent="0.2">
      <c r="A153" s="196">
        <v>44360.463284270838</v>
      </c>
      <c r="B153" s="197" t="s">
        <v>182</v>
      </c>
      <c r="C153" s="197" t="s">
        <v>26</v>
      </c>
      <c r="D153" s="197" t="s">
        <v>27</v>
      </c>
      <c r="E153" s="197" t="s">
        <v>30</v>
      </c>
      <c r="F153" s="197" t="s">
        <v>51</v>
      </c>
      <c r="G153" s="197" t="s">
        <v>55</v>
      </c>
      <c r="H153" s="197" t="s">
        <v>31</v>
      </c>
      <c r="I153" s="197" t="s">
        <v>390</v>
      </c>
      <c r="J153" s="197" t="s">
        <v>390</v>
      </c>
      <c r="K153" s="197" t="s">
        <v>390</v>
      </c>
      <c r="L153" s="197" t="s">
        <v>390</v>
      </c>
      <c r="M153" s="197" t="s">
        <v>390</v>
      </c>
      <c r="N153" s="197" t="s">
        <v>390</v>
      </c>
      <c r="O153" s="197" t="s">
        <v>390</v>
      </c>
      <c r="P153" s="197" t="s">
        <v>390</v>
      </c>
      <c r="Q153" s="197" t="s">
        <v>390</v>
      </c>
      <c r="R153" s="197" t="s">
        <v>400</v>
      </c>
      <c r="S153" s="197" t="s">
        <v>390</v>
      </c>
      <c r="T153" s="197" t="s">
        <v>390</v>
      </c>
      <c r="U153" s="197" t="s">
        <v>566</v>
      </c>
    </row>
    <row r="154" spans="1:21" ht="12.75" x14ac:dyDescent="0.2">
      <c r="A154" s="196">
        <v>44360.463393171296</v>
      </c>
      <c r="B154" s="197" t="s">
        <v>567</v>
      </c>
      <c r="C154" s="197" t="s">
        <v>26</v>
      </c>
      <c r="D154" s="197" t="s">
        <v>27</v>
      </c>
      <c r="E154" s="197" t="s">
        <v>30</v>
      </c>
      <c r="F154" s="197" t="s">
        <v>52</v>
      </c>
      <c r="G154" s="197" t="s">
        <v>244</v>
      </c>
      <c r="H154" s="197" t="s">
        <v>35</v>
      </c>
      <c r="I154" s="197" t="s">
        <v>387</v>
      </c>
      <c r="J154" s="197" t="s">
        <v>387</v>
      </c>
      <c r="K154" s="197" t="s">
        <v>387</v>
      </c>
      <c r="L154" s="197" t="s">
        <v>387</v>
      </c>
      <c r="M154" s="197" t="s">
        <v>387</v>
      </c>
      <c r="N154" s="197" t="s">
        <v>387</v>
      </c>
      <c r="O154" s="197" t="s">
        <v>387</v>
      </c>
      <c r="P154" s="197" t="s">
        <v>387</v>
      </c>
      <c r="Q154" s="197" t="s">
        <v>387</v>
      </c>
      <c r="R154" s="197" t="s">
        <v>400</v>
      </c>
      <c r="S154" s="197" t="s">
        <v>390</v>
      </c>
      <c r="T154" s="197" t="s">
        <v>390</v>
      </c>
    </row>
    <row r="155" spans="1:21" ht="12.75" x14ac:dyDescent="0.2">
      <c r="A155" s="196">
        <v>44360.463864803241</v>
      </c>
      <c r="B155" s="197" t="s">
        <v>259</v>
      </c>
      <c r="C155" s="197" t="s">
        <v>20</v>
      </c>
      <c r="D155" s="197" t="s">
        <v>25</v>
      </c>
      <c r="E155" s="197" t="s">
        <v>30</v>
      </c>
      <c r="F155" s="197" t="s">
        <v>170</v>
      </c>
      <c r="G155" s="197" t="s">
        <v>180</v>
      </c>
      <c r="H155" s="197" t="s">
        <v>37</v>
      </c>
      <c r="I155" s="197" t="s">
        <v>387</v>
      </c>
      <c r="J155" s="197" t="s">
        <v>387</v>
      </c>
      <c r="K155" s="197" t="s">
        <v>387</v>
      </c>
      <c r="L155" s="197" t="s">
        <v>387</v>
      </c>
      <c r="M155" s="197" t="s">
        <v>387</v>
      </c>
      <c r="N155" s="197" t="s">
        <v>390</v>
      </c>
      <c r="O155" s="197" t="s">
        <v>387</v>
      </c>
      <c r="P155" s="197" t="s">
        <v>390</v>
      </c>
      <c r="Q155" s="197" t="s">
        <v>387</v>
      </c>
      <c r="R155" s="197" t="s">
        <v>400</v>
      </c>
      <c r="S155" s="197" t="s">
        <v>390</v>
      </c>
      <c r="T155" s="197" t="s">
        <v>387</v>
      </c>
      <c r="U155" s="197" t="s">
        <v>568</v>
      </c>
    </row>
    <row r="156" spans="1:21" ht="12.75" x14ac:dyDescent="0.2">
      <c r="A156" s="196">
        <v>44360.46409760417</v>
      </c>
      <c r="B156" s="197" t="s">
        <v>569</v>
      </c>
      <c r="C156" s="197" t="s">
        <v>20</v>
      </c>
      <c r="D156" s="197" t="s">
        <v>21</v>
      </c>
      <c r="E156" s="197" t="s">
        <v>30</v>
      </c>
      <c r="F156" s="197" t="s">
        <v>467</v>
      </c>
      <c r="G156" s="197" t="s">
        <v>283</v>
      </c>
      <c r="H156" s="197" t="s">
        <v>210</v>
      </c>
      <c r="I156" s="197" t="s">
        <v>387</v>
      </c>
      <c r="J156" s="197" t="s">
        <v>387</v>
      </c>
      <c r="K156" s="197" t="s">
        <v>387</v>
      </c>
      <c r="L156" s="197" t="s">
        <v>387</v>
      </c>
      <c r="M156" s="197" t="s">
        <v>387</v>
      </c>
      <c r="N156" s="197" t="s">
        <v>387</v>
      </c>
      <c r="O156" s="197" t="s">
        <v>387</v>
      </c>
      <c r="P156" s="197" t="s">
        <v>387</v>
      </c>
      <c r="Q156" s="197" t="s">
        <v>387</v>
      </c>
      <c r="R156" s="197" t="s">
        <v>387</v>
      </c>
      <c r="S156" s="197" t="s">
        <v>387</v>
      </c>
      <c r="T156" s="197" t="s">
        <v>387</v>
      </c>
    </row>
    <row r="157" spans="1:21" ht="12.75" x14ac:dyDescent="0.2">
      <c r="A157" s="196">
        <v>44360.464734293986</v>
      </c>
      <c r="B157" s="197" t="s">
        <v>302</v>
      </c>
      <c r="C157" s="197" t="s">
        <v>20</v>
      </c>
      <c r="D157" s="197" t="s">
        <v>25</v>
      </c>
      <c r="E157" s="197" t="s">
        <v>22</v>
      </c>
      <c r="F157" s="197" t="s">
        <v>45</v>
      </c>
      <c r="G157" s="197" t="s">
        <v>570</v>
      </c>
      <c r="H157" s="197" t="s">
        <v>210</v>
      </c>
      <c r="I157" s="197" t="s">
        <v>387</v>
      </c>
      <c r="J157" s="197" t="s">
        <v>387</v>
      </c>
      <c r="K157" s="197" t="s">
        <v>387</v>
      </c>
      <c r="L157" s="197" t="s">
        <v>387</v>
      </c>
      <c r="M157" s="197" t="s">
        <v>387</v>
      </c>
      <c r="N157" s="197" t="s">
        <v>390</v>
      </c>
      <c r="O157" s="197" t="s">
        <v>387</v>
      </c>
      <c r="P157" s="197" t="s">
        <v>387</v>
      </c>
      <c r="Q157" s="197" t="s">
        <v>387</v>
      </c>
      <c r="R157" s="197" t="s">
        <v>395</v>
      </c>
      <c r="S157" s="197" t="s">
        <v>390</v>
      </c>
      <c r="T157" s="197" t="s">
        <v>387</v>
      </c>
      <c r="U157" s="197" t="s">
        <v>571</v>
      </c>
    </row>
    <row r="158" spans="1:21" ht="12.75" x14ac:dyDescent="0.2">
      <c r="A158" s="196">
        <v>44360.465475682868</v>
      </c>
      <c r="B158" s="197" t="s">
        <v>336</v>
      </c>
      <c r="C158" s="197" t="s">
        <v>20</v>
      </c>
      <c r="D158" s="197" t="s">
        <v>21</v>
      </c>
      <c r="E158" s="197" t="s">
        <v>22</v>
      </c>
      <c r="F158" s="197" t="s">
        <v>23</v>
      </c>
      <c r="G158" s="197" t="s">
        <v>270</v>
      </c>
      <c r="H158" s="197" t="s">
        <v>31</v>
      </c>
      <c r="I158" s="197" t="s">
        <v>387</v>
      </c>
      <c r="J158" s="197" t="s">
        <v>387</v>
      </c>
      <c r="K158" s="197" t="s">
        <v>387</v>
      </c>
      <c r="L158" s="197" t="s">
        <v>387</v>
      </c>
      <c r="M158" s="197" t="s">
        <v>387</v>
      </c>
      <c r="N158" s="197" t="s">
        <v>390</v>
      </c>
      <c r="O158" s="197" t="s">
        <v>387</v>
      </c>
      <c r="P158" s="197" t="s">
        <v>387</v>
      </c>
      <c r="Q158" s="197" t="s">
        <v>387</v>
      </c>
      <c r="R158" s="197" t="s">
        <v>395</v>
      </c>
      <c r="S158" s="197" t="s">
        <v>390</v>
      </c>
      <c r="T158" s="197" t="s">
        <v>390</v>
      </c>
    </row>
    <row r="159" spans="1:21" ht="12.75" x14ac:dyDescent="0.2">
      <c r="A159" s="196">
        <v>44360.465875937502</v>
      </c>
      <c r="B159" s="197" t="s">
        <v>195</v>
      </c>
      <c r="C159" s="197" t="s">
        <v>20</v>
      </c>
      <c r="D159" s="197" t="s">
        <v>27</v>
      </c>
      <c r="E159" s="197" t="s">
        <v>22</v>
      </c>
      <c r="F159" s="197" t="s">
        <v>45</v>
      </c>
      <c r="G159" s="197" t="s">
        <v>46</v>
      </c>
      <c r="H159" s="197" t="s">
        <v>31</v>
      </c>
      <c r="I159" s="197" t="s">
        <v>390</v>
      </c>
      <c r="J159" s="197" t="s">
        <v>387</v>
      </c>
      <c r="K159" s="197" t="s">
        <v>390</v>
      </c>
      <c r="L159" s="197" t="s">
        <v>390</v>
      </c>
      <c r="M159" s="197" t="s">
        <v>390</v>
      </c>
      <c r="N159" s="197" t="s">
        <v>390</v>
      </c>
      <c r="O159" s="197" t="s">
        <v>387</v>
      </c>
      <c r="P159" s="197" t="s">
        <v>390</v>
      </c>
      <c r="Q159" s="197" t="s">
        <v>387</v>
      </c>
      <c r="R159" s="197" t="s">
        <v>395</v>
      </c>
      <c r="S159" s="197" t="s">
        <v>390</v>
      </c>
      <c r="T159" s="197" t="s">
        <v>390</v>
      </c>
      <c r="U159" s="197" t="s">
        <v>572</v>
      </c>
    </row>
    <row r="160" spans="1:21" ht="12.75" x14ac:dyDescent="0.2">
      <c r="A160" s="196">
        <v>44360.466944363427</v>
      </c>
      <c r="B160" s="197" t="s">
        <v>304</v>
      </c>
      <c r="C160" s="197" t="s">
        <v>26</v>
      </c>
      <c r="D160" s="197" t="s">
        <v>21</v>
      </c>
      <c r="E160" s="197" t="s">
        <v>30</v>
      </c>
      <c r="F160" s="197" t="s">
        <v>287</v>
      </c>
      <c r="G160" s="197" t="s">
        <v>323</v>
      </c>
      <c r="H160" s="197" t="s">
        <v>37</v>
      </c>
      <c r="I160" s="197" t="s">
        <v>387</v>
      </c>
      <c r="J160" s="197" t="s">
        <v>387</v>
      </c>
      <c r="K160" s="197" t="s">
        <v>387</v>
      </c>
      <c r="L160" s="197" t="s">
        <v>387</v>
      </c>
      <c r="M160" s="197" t="s">
        <v>387</v>
      </c>
      <c r="N160" s="197" t="s">
        <v>387</v>
      </c>
      <c r="O160" s="197" t="s">
        <v>387</v>
      </c>
      <c r="P160" s="197" t="s">
        <v>387</v>
      </c>
      <c r="Q160" s="197" t="s">
        <v>387</v>
      </c>
      <c r="R160" s="197" t="s">
        <v>400</v>
      </c>
      <c r="S160" s="197" t="s">
        <v>390</v>
      </c>
      <c r="T160" s="197" t="s">
        <v>390</v>
      </c>
      <c r="U160" s="197" t="s">
        <v>573</v>
      </c>
    </row>
    <row r="161" spans="1:21" ht="12.75" x14ac:dyDescent="0.2">
      <c r="A161" s="196">
        <v>44360.467370613427</v>
      </c>
      <c r="B161" s="197" t="s">
        <v>574</v>
      </c>
      <c r="C161" s="197" t="s">
        <v>26</v>
      </c>
      <c r="D161" s="197" t="s">
        <v>21</v>
      </c>
      <c r="E161" s="197" t="s">
        <v>22</v>
      </c>
      <c r="F161" s="197" t="s">
        <v>52</v>
      </c>
      <c r="G161" s="197" t="s">
        <v>33</v>
      </c>
      <c r="H161" s="197" t="s">
        <v>210</v>
      </c>
      <c r="I161" s="197" t="s">
        <v>387</v>
      </c>
      <c r="J161" s="197" t="s">
        <v>387</v>
      </c>
      <c r="K161" s="197" t="s">
        <v>387</v>
      </c>
      <c r="L161" s="197" t="s">
        <v>387</v>
      </c>
      <c r="M161" s="197" t="s">
        <v>387</v>
      </c>
      <c r="N161" s="197" t="s">
        <v>390</v>
      </c>
      <c r="O161" s="197" t="s">
        <v>387</v>
      </c>
      <c r="P161" s="197" t="s">
        <v>387</v>
      </c>
      <c r="Q161" s="197" t="s">
        <v>387</v>
      </c>
      <c r="R161" s="197" t="s">
        <v>395</v>
      </c>
      <c r="S161" s="197" t="s">
        <v>390</v>
      </c>
      <c r="T161" s="197" t="s">
        <v>387</v>
      </c>
      <c r="U161" s="197" t="s">
        <v>575</v>
      </c>
    </row>
    <row r="162" spans="1:21" ht="12.75" x14ac:dyDescent="0.2">
      <c r="A162" s="196">
        <v>44360.467430983801</v>
      </c>
      <c r="B162" s="197" t="s">
        <v>265</v>
      </c>
      <c r="C162" s="197" t="s">
        <v>26</v>
      </c>
      <c r="D162" s="197" t="s">
        <v>27</v>
      </c>
      <c r="E162" s="197" t="s">
        <v>22</v>
      </c>
      <c r="F162" s="197" t="s">
        <v>233</v>
      </c>
      <c r="G162" s="197" t="s">
        <v>28</v>
      </c>
      <c r="H162" s="197" t="s">
        <v>31</v>
      </c>
      <c r="I162" s="197" t="s">
        <v>387</v>
      </c>
      <c r="J162" s="197" t="s">
        <v>387</v>
      </c>
      <c r="K162" s="197" t="s">
        <v>390</v>
      </c>
      <c r="L162" s="197" t="s">
        <v>390</v>
      </c>
      <c r="M162" s="197" t="s">
        <v>390</v>
      </c>
      <c r="N162" s="197" t="s">
        <v>390</v>
      </c>
      <c r="O162" s="197" t="s">
        <v>390</v>
      </c>
      <c r="P162" s="197" t="s">
        <v>390</v>
      </c>
      <c r="Q162" s="197" t="s">
        <v>387</v>
      </c>
      <c r="R162" s="197" t="s">
        <v>395</v>
      </c>
      <c r="S162" s="197" t="s">
        <v>390</v>
      </c>
      <c r="T162" s="197" t="s">
        <v>390</v>
      </c>
      <c r="U162" s="197" t="s">
        <v>576</v>
      </c>
    </row>
    <row r="163" spans="1:21" ht="12.75" x14ac:dyDescent="0.2">
      <c r="A163" s="196">
        <v>44360.468606319446</v>
      </c>
      <c r="B163" s="197" t="s">
        <v>577</v>
      </c>
      <c r="C163" s="197" t="s">
        <v>26</v>
      </c>
      <c r="D163" s="197" t="s">
        <v>27</v>
      </c>
      <c r="E163" s="197" t="s">
        <v>30</v>
      </c>
      <c r="F163" s="197" t="s">
        <v>39</v>
      </c>
      <c r="G163" s="197" t="s">
        <v>221</v>
      </c>
      <c r="H163" s="197" t="s">
        <v>31</v>
      </c>
      <c r="I163" s="197" t="s">
        <v>387</v>
      </c>
      <c r="J163" s="197" t="s">
        <v>395</v>
      </c>
      <c r="K163" s="197" t="s">
        <v>395</v>
      </c>
      <c r="L163" s="197" t="s">
        <v>395</v>
      </c>
      <c r="M163" s="197" t="s">
        <v>390</v>
      </c>
      <c r="N163" s="197" t="s">
        <v>400</v>
      </c>
      <c r="O163" s="197" t="s">
        <v>387</v>
      </c>
      <c r="P163" s="197" t="s">
        <v>390</v>
      </c>
      <c r="Q163" s="197" t="s">
        <v>387</v>
      </c>
      <c r="R163" s="197" t="s">
        <v>395</v>
      </c>
      <c r="S163" s="197" t="s">
        <v>390</v>
      </c>
      <c r="T163" s="197" t="s">
        <v>390</v>
      </c>
    </row>
    <row r="164" spans="1:21" ht="12.75" x14ac:dyDescent="0.2">
      <c r="A164" s="196">
        <v>44360.468674236108</v>
      </c>
      <c r="B164" s="197" t="s">
        <v>251</v>
      </c>
      <c r="C164" s="197" t="s">
        <v>26</v>
      </c>
      <c r="D164" s="197" t="s">
        <v>27</v>
      </c>
      <c r="E164" s="197" t="s">
        <v>30</v>
      </c>
      <c r="F164" s="197" t="s">
        <v>29</v>
      </c>
      <c r="G164" s="197" t="s">
        <v>47</v>
      </c>
      <c r="H164" s="197" t="s">
        <v>37</v>
      </c>
      <c r="I164" s="197" t="s">
        <v>387</v>
      </c>
      <c r="J164" s="197" t="s">
        <v>387</v>
      </c>
      <c r="K164" s="197" t="s">
        <v>387</v>
      </c>
      <c r="L164" s="197" t="s">
        <v>387</v>
      </c>
      <c r="M164" s="197" t="s">
        <v>387</v>
      </c>
      <c r="N164" s="197" t="s">
        <v>387</v>
      </c>
      <c r="O164" s="197" t="s">
        <v>387</v>
      </c>
      <c r="P164" s="197" t="s">
        <v>387</v>
      </c>
      <c r="Q164" s="197" t="s">
        <v>387</v>
      </c>
      <c r="R164" s="197" t="s">
        <v>400</v>
      </c>
      <c r="S164" s="197" t="s">
        <v>390</v>
      </c>
      <c r="T164" s="197" t="s">
        <v>387</v>
      </c>
    </row>
    <row r="165" spans="1:21" ht="12.75" x14ac:dyDescent="0.2">
      <c r="A165" s="196">
        <v>44360.469178136569</v>
      </c>
      <c r="B165" s="197" t="s">
        <v>313</v>
      </c>
      <c r="C165" s="197" t="s">
        <v>26</v>
      </c>
      <c r="D165" s="197" t="s">
        <v>21</v>
      </c>
      <c r="E165" s="197" t="s">
        <v>30</v>
      </c>
      <c r="F165" s="197" t="s">
        <v>58</v>
      </c>
      <c r="G165" s="197" t="s">
        <v>290</v>
      </c>
      <c r="H165" s="197" t="s">
        <v>210</v>
      </c>
      <c r="I165" s="197" t="s">
        <v>387</v>
      </c>
      <c r="J165" s="197" t="s">
        <v>387</v>
      </c>
      <c r="K165" s="197" t="s">
        <v>387</v>
      </c>
      <c r="L165" s="197" t="s">
        <v>387</v>
      </c>
      <c r="M165" s="197" t="s">
        <v>387</v>
      </c>
      <c r="N165" s="197" t="s">
        <v>387</v>
      </c>
      <c r="O165" s="197" t="s">
        <v>387</v>
      </c>
      <c r="P165" s="197" t="s">
        <v>387</v>
      </c>
      <c r="Q165" s="197" t="s">
        <v>387</v>
      </c>
      <c r="R165" s="197" t="s">
        <v>395</v>
      </c>
      <c r="S165" s="197" t="s">
        <v>390</v>
      </c>
      <c r="T165" s="197" t="s">
        <v>387</v>
      </c>
    </row>
    <row r="166" spans="1:21" ht="12.75" x14ac:dyDescent="0.2">
      <c r="A166" s="196">
        <v>44360.469186296294</v>
      </c>
      <c r="B166" s="197" t="s">
        <v>325</v>
      </c>
      <c r="C166" s="197" t="s">
        <v>26</v>
      </c>
      <c r="D166" s="197" t="s">
        <v>21</v>
      </c>
      <c r="E166" s="197" t="s">
        <v>22</v>
      </c>
      <c r="F166" s="197" t="s">
        <v>23</v>
      </c>
      <c r="G166" s="197" t="s">
        <v>270</v>
      </c>
      <c r="H166" s="197" t="s">
        <v>210</v>
      </c>
      <c r="I166" s="197" t="s">
        <v>387</v>
      </c>
      <c r="J166" s="197" t="s">
        <v>390</v>
      </c>
      <c r="K166" s="197" t="s">
        <v>390</v>
      </c>
      <c r="L166" s="197" t="s">
        <v>390</v>
      </c>
      <c r="M166" s="197" t="s">
        <v>387</v>
      </c>
      <c r="N166" s="197" t="s">
        <v>390</v>
      </c>
      <c r="O166" s="197" t="s">
        <v>387</v>
      </c>
      <c r="P166" s="197" t="s">
        <v>387</v>
      </c>
      <c r="Q166" s="197" t="s">
        <v>387</v>
      </c>
      <c r="R166" s="197" t="s">
        <v>395</v>
      </c>
      <c r="S166" s="197" t="s">
        <v>390</v>
      </c>
      <c r="T166" s="197" t="s">
        <v>390</v>
      </c>
    </row>
    <row r="167" spans="1:21" ht="12.75" x14ac:dyDescent="0.2">
      <c r="A167" s="196">
        <v>44360.470648472226</v>
      </c>
      <c r="B167" s="197" t="s">
        <v>257</v>
      </c>
      <c r="C167" s="197" t="s">
        <v>26</v>
      </c>
      <c r="D167" s="197" t="s">
        <v>27</v>
      </c>
      <c r="E167" s="197" t="s">
        <v>30</v>
      </c>
      <c r="F167" s="197" t="s">
        <v>51</v>
      </c>
      <c r="G167" s="197" t="s">
        <v>258</v>
      </c>
      <c r="H167" s="197" t="s">
        <v>37</v>
      </c>
      <c r="I167" s="197" t="s">
        <v>387</v>
      </c>
      <c r="J167" s="197" t="s">
        <v>387</v>
      </c>
      <c r="K167" s="197" t="s">
        <v>387</v>
      </c>
      <c r="L167" s="197" t="s">
        <v>387</v>
      </c>
      <c r="M167" s="197" t="s">
        <v>387</v>
      </c>
      <c r="N167" s="197" t="s">
        <v>387</v>
      </c>
      <c r="O167" s="197" t="s">
        <v>387</v>
      </c>
      <c r="P167" s="197" t="s">
        <v>387</v>
      </c>
      <c r="Q167" s="197" t="s">
        <v>387</v>
      </c>
      <c r="R167" s="197" t="s">
        <v>387</v>
      </c>
      <c r="S167" s="197" t="s">
        <v>387</v>
      </c>
      <c r="T167" s="197" t="s">
        <v>387</v>
      </c>
    </row>
    <row r="168" spans="1:21" ht="12.75" x14ac:dyDescent="0.2">
      <c r="A168" s="196">
        <v>44360.470976990742</v>
      </c>
      <c r="B168" s="197" t="s">
        <v>324</v>
      </c>
      <c r="C168" s="197" t="s">
        <v>26</v>
      </c>
      <c r="D168" s="197" t="s">
        <v>25</v>
      </c>
      <c r="E168" s="197" t="s">
        <v>22</v>
      </c>
      <c r="F168" s="197" t="s">
        <v>170</v>
      </c>
      <c r="G168" s="197" t="s">
        <v>578</v>
      </c>
      <c r="H168" s="197" t="s">
        <v>210</v>
      </c>
      <c r="I168" s="197" t="s">
        <v>387</v>
      </c>
      <c r="J168" s="197" t="s">
        <v>387</v>
      </c>
      <c r="K168" s="197" t="s">
        <v>387</v>
      </c>
      <c r="L168" s="197" t="s">
        <v>387</v>
      </c>
      <c r="M168" s="197" t="s">
        <v>387</v>
      </c>
      <c r="N168" s="197" t="s">
        <v>387</v>
      </c>
      <c r="O168" s="197" t="s">
        <v>387</v>
      </c>
      <c r="P168" s="197" t="s">
        <v>387</v>
      </c>
      <c r="Q168" s="197" t="s">
        <v>387</v>
      </c>
      <c r="R168" s="197" t="s">
        <v>387</v>
      </c>
      <c r="S168" s="197" t="s">
        <v>387</v>
      </c>
      <c r="T168" s="197" t="s">
        <v>387</v>
      </c>
      <c r="U168" s="197" t="s">
        <v>579</v>
      </c>
    </row>
    <row r="169" spans="1:21" ht="12.75" x14ac:dyDescent="0.2">
      <c r="A169" s="196">
        <v>44360.471113310181</v>
      </c>
      <c r="B169" s="197" t="s">
        <v>321</v>
      </c>
      <c r="C169" s="197" t="s">
        <v>26</v>
      </c>
      <c r="D169" s="197" t="s">
        <v>27</v>
      </c>
      <c r="E169" s="197" t="s">
        <v>30</v>
      </c>
      <c r="F169" s="197" t="s">
        <v>52</v>
      </c>
      <c r="G169" s="197" t="s">
        <v>52</v>
      </c>
      <c r="H169" s="197" t="s">
        <v>31</v>
      </c>
      <c r="I169" s="197" t="s">
        <v>387</v>
      </c>
      <c r="J169" s="197" t="s">
        <v>387</v>
      </c>
      <c r="K169" s="197" t="s">
        <v>387</v>
      </c>
      <c r="L169" s="197" t="s">
        <v>390</v>
      </c>
      <c r="M169" s="197" t="s">
        <v>390</v>
      </c>
      <c r="N169" s="197" t="s">
        <v>390</v>
      </c>
      <c r="O169" s="197" t="s">
        <v>390</v>
      </c>
      <c r="P169" s="197" t="s">
        <v>390</v>
      </c>
      <c r="Q169" s="197" t="s">
        <v>387</v>
      </c>
      <c r="R169" s="197" t="s">
        <v>400</v>
      </c>
      <c r="S169" s="197" t="s">
        <v>395</v>
      </c>
      <c r="T169" s="197" t="s">
        <v>395</v>
      </c>
      <c r="U169" s="197" t="s">
        <v>41</v>
      </c>
    </row>
    <row r="170" spans="1:21" ht="12.75" x14ac:dyDescent="0.2">
      <c r="A170" s="196">
        <v>44360.471788009258</v>
      </c>
      <c r="B170" s="197" t="s">
        <v>266</v>
      </c>
      <c r="C170" s="197" t="s">
        <v>26</v>
      </c>
      <c r="D170" s="197" t="s">
        <v>57</v>
      </c>
      <c r="E170" s="197" t="s">
        <v>22</v>
      </c>
      <c r="F170" s="197" t="s">
        <v>169</v>
      </c>
      <c r="G170" s="197" t="s">
        <v>44</v>
      </c>
      <c r="H170" s="197" t="s">
        <v>37</v>
      </c>
      <c r="I170" s="197" t="s">
        <v>387</v>
      </c>
      <c r="J170" s="197" t="s">
        <v>387</v>
      </c>
      <c r="K170" s="197" t="s">
        <v>387</v>
      </c>
      <c r="L170" s="197" t="s">
        <v>387</v>
      </c>
      <c r="M170" s="197" t="s">
        <v>387</v>
      </c>
      <c r="N170" s="197" t="s">
        <v>387</v>
      </c>
      <c r="O170" s="197" t="s">
        <v>387</v>
      </c>
      <c r="P170" s="197" t="s">
        <v>387</v>
      </c>
      <c r="Q170" s="197" t="s">
        <v>387</v>
      </c>
      <c r="R170" s="197" t="s">
        <v>400</v>
      </c>
      <c r="S170" s="197" t="s">
        <v>395</v>
      </c>
      <c r="T170" s="197" t="s">
        <v>390</v>
      </c>
    </row>
    <row r="171" spans="1:21" ht="12.75" x14ac:dyDescent="0.2">
      <c r="A171" s="196">
        <v>44360.472073356483</v>
      </c>
      <c r="B171" s="197" t="s">
        <v>328</v>
      </c>
      <c r="C171" s="197" t="s">
        <v>20</v>
      </c>
      <c r="D171" s="197" t="s">
        <v>21</v>
      </c>
      <c r="E171" s="197" t="s">
        <v>22</v>
      </c>
      <c r="F171" s="197" t="s">
        <v>23</v>
      </c>
      <c r="G171" s="197" t="s">
        <v>288</v>
      </c>
      <c r="H171" s="197" t="s">
        <v>210</v>
      </c>
      <c r="I171" s="197" t="s">
        <v>387</v>
      </c>
      <c r="J171" s="197" t="s">
        <v>387</v>
      </c>
      <c r="K171" s="197" t="s">
        <v>387</v>
      </c>
      <c r="L171" s="197" t="s">
        <v>387</v>
      </c>
      <c r="M171" s="197" t="s">
        <v>387</v>
      </c>
      <c r="N171" s="197" t="s">
        <v>387</v>
      </c>
      <c r="O171" s="197" t="s">
        <v>387</v>
      </c>
      <c r="P171" s="197" t="s">
        <v>387</v>
      </c>
      <c r="Q171" s="197" t="s">
        <v>387</v>
      </c>
      <c r="R171" s="197" t="s">
        <v>395</v>
      </c>
      <c r="S171" s="197" t="s">
        <v>390</v>
      </c>
      <c r="T171" s="197" t="s">
        <v>390</v>
      </c>
    </row>
    <row r="172" spans="1:21" ht="12.75" x14ac:dyDescent="0.2">
      <c r="A172" s="196">
        <v>44360.472079409723</v>
      </c>
      <c r="B172" s="197" t="s">
        <v>277</v>
      </c>
      <c r="C172" s="197" t="s">
        <v>26</v>
      </c>
      <c r="D172" s="197" t="s">
        <v>25</v>
      </c>
      <c r="E172" s="197" t="s">
        <v>22</v>
      </c>
      <c r="F172" s="197" t="s">
        <v>50</v>
      </c>
      <c r="G172" s="197" t="s">
        <v>44</v>
      </c>
      <c r="H172" s="197" t="s">
        <v>31</v>
      </c>
      <c r="I172" s="197" t="s">
        <v>387</v>
      </c>
      <c r="J172" s="197" t="s">
        <v>390</v>
      </c>
      <c r="K172" s="197" t="s">
        <v>390</v>
      </c>
      <c r="L172" s="197" t="s">
        <v>390</v>
      </c>
      <c r="M172" s="197" t="s">
        <v>387</v>
      </c>
      <c r="N172" s="197" t="s">
        <v>387</v>
      </c>
      <c r="O172" s="197" t="s">
        <v>387</v>
      </c>
      <c r="Q172" s="197" t="s">
        <v>387</v>
      </c>
      <c r="R172" s="197" t="s">
        <v>395</v>
      </c>
      <c r="S172" s="197" t="s">
        <v>390</v>
      </c>
      <c r="T172" s="197" t="s">
        <v>390</v>
      </c>
    </row>
    <row r="173" spans="1:21" ht="12.75" x14ac:dyDescent="0.2">
      <c r="A173" s="196">
        <v>44360.472862118055</v>
      </c>
      <c r="B173" s="197" t="s">
        <v>229</v>
      </c>
      <c r="C173" s="197" t="s">
        <v>20</v>
      </c>
      <c r="D173" s="197" t="s">
        <v>27</v>
      </c>
      <c r="E173" s="197" t="s">
        <v>30</v>
      </c>
      <c r="F173" s="197" t="s">
        <v>170</v>
      </c>
      <c r="G173" s="197" t="s">
        <v>180</v>
      </c>
      <c r="H173" s="197" t="s">
        <v>37</v>
      </c>
      <c r="I173" s="197" t="s">
        <v>387</v>
      </c>
      <c r="J173" s="197" t="s">
        <v>387</v>
      </c>
      <c r="K173" s="197" t="s">
        <v>387</v>
      </c>
      <c r="L173" s="197" t="s">
        <v>390</v>
      </c>
      <c r="M173" s="197" t="s">
        <v>387</v>
      </c>
      <c r="N173" s="197" t="s">
        <v>387</v>
      </c>
      <c r="O173" s="197" t="s">
        <v>387</v>
      </c>
      <c r="P173" s="197" t="s">
        <v>387</v>
      </c>
      <c r="Q173" s="197" t="s">
        <v>387</v>
      </c>
      <c r="R173" s="197" t="s">
        <v>387</v>
      </c>
      <c r="S173" s="197" t="s">
        <v>387</v>
      </c>
      <c r="T173" s="197" t="s">
        <v>387</v>
      </c>
    </row>
    <row r="174" spans="1:21" ht="12.75" x14ac:dyDescent="0.2">
      <c r="A174" s="196">
        <v>44360.473014884265</v>
      </c>
      <c r="B174" s="197" t="s">
        <v>580</v>
      </c>
      <c r="C174" s="197" t="s">
        <v>20</v>
      </c>
      <c r="D174" s="197" t="s">
        <v>21</v>
      </c>
      <c r="E174" s="197" t="s">
        <v>30</v>
      </c>
      <c r="F174" s="197" t="s">
        <v>50</v>
      </c>
      <c r="G174" s="197" t="s">
        <v>44</v>
      </c>
      <c r="H174" s="197" t="s">
        <v>210</v>
      </c>
      <c r="I174" s="197" t="s">
        <v>387</v>
      </c>
      <c r="J174" s="197" t="s">
        <v>387</v>
      </c>
      <c r="K174" s="197" t="s">
        <v>387</v>
      </c>
      <c r="L174" s="197" t="s">
        <v>387</v>
      </c>
      <c r="M174" s="197" t="s">
        <v>390</v>
      </c>
      <c r="N174" s="197" t="s">
        <v>395</v>
      </c>
      <c r="O174" s="197" t="s">
        <v>387</v>
      </c>
      <c r="P174" s="197" t="s">
        <v>387</v>
      </c>
      <c r="Q174" s="197" t="s">
        <v>387</v>
      </c>
      <c r="R174" s="197" t="s">
        <v>400</v>
      </c>
      <c r="S174" s="197" t="s">
        <v>390</v>
      </c>
      <c r="T174" s="197" t="s">
        <v>390</v>
      </c>
    </row>
    <row r="175" spans="1:21" ht="12.75" x14ac:dyDescent="0.2">
      <c r="A175" s="196">
        <v>44360.473245081019</v>
      </c>
      <c r="B175" s="197" t="s">
        <v>581</v>
      </c>
      <c r="C175" s="197" t="s">
        <v>26</v>
      </c>
      <c r="D175" s="197" t="s">
        <v>21</v>
      </c>
      <c r="E175" s="197" t="s">
        <v>22</v>
      </c>
      <c r="F175" s="197" t="s">
        <v>51</v>
      </c>
      <c r="G175" s="197" t="s">
        <v>55</v>
      </c>
      <c r="H175" s="197" t="s">
        <v>35</v>
      </c>
      <c r="I175" s="197" t="s">
        <v>390</v>
      </c>
      <c r="J175" s="197" t="s">
        <v>387</v>
      </c>
      <c r="K175" s="197" t="s">
        <v>387</v>
      </c>
      <c r="L175" s="197" t="s">
        <v>390</v>
      </c>
      <c r="M175" s="197" t="s">
        <v>387</v>
      </c>
      <c r="N175" s="197" t="s">
        <v>387</v>
      </c>
      <c r="O175" s="197" t="s">
        <v>387</v>
      </c>
      <c r="P175" s="197" t="s">
        <v>387</v>
      </c>
      <c r="Q175" s="197" t="s">
        <v>387</v>
      </c>
      <c r="R175" s="197" t="s">
        <v>400</v>
      </c>
      <c r="S175" s="197" t="s">
        <v>390</v>
      </c>
      <c r="T175" s="197" t="s">
        <v>387</v>
      </c>
    </row>
    <row r="176" spans="1:21" ht="12.75" x14ac:dyDescent="0.2">
      <c r="A176" s="196">
        <v>44360.47348320602</v>
      </c>
      <c r="B176" s="197" t="s">
        <v>334</v>
      </c>
      <c r="C176" s="197" t="s">
        <v>26</v>
      </c>
      <c r="D176" s="197" t="s">
        <v>21</v>
      </c>
      <c r="E176" s="197" t="s">
        <v>30</v>
      </c>
      <c r="F176" s="197" t="s">
        <v>287</v>
      </c>
      <c r="G176" s="197" t="s">
        <v>335</v>
      </c>
      <c r="H176" s="197" t="s">
        <v>31</v>
      </c>
      <c r="I176" s="197" t="s">
        <v>387</v>
      </c>
      <c r="J176" s="197" t="s">
        <v>387</v>
      </c>
      <c r="K176" s="197" t="s">
        <v>387</v>
      </c>
      <c r="L176" s="197" t="s">
        <v>387</v>
      </c>
      <c r="M176" s="197" t="s">
        <v>387</v>
      </c>
      <c r="N176" s="197" t="s">
        <v>387</v>
      </c>
      <c r="O176" s="197" t="s">
        <v>387</v>
      </c>
      <c r="P176" s="197" t="s">
        <v>387</v>
      </c>
      <c r="Q176" s="197" t="s">
        <v>387</v>
      </c>
      <c r="R176" s="197" t="s">
        <v>387</v>
      </c>
      <c r="S176" s="197" t="s">
        <v>387</v>
      </c>
      <c r="T176" s="197" t="s">
        <v>387</v>
      </c>
      <c r="U176" s="197" t="s">
        <v>582</v>
      </c>
    </row>
    <row r="177" spans="1:21" ht="12.75" x14ac:dyDescent="0.2">
      <c r="A177" s="196">
        <v>44360.474291446764</v>
      </c>
      <c r="B177" s="197" t="s">
        <v>297</v>
      </c>
      <c r="C177" s="197" t="s">
        <v>26</v>
      </c>
      <c r="D177" s="197" t="s">
        <v>25</v>
      </c>
      <c r="E177" s="197" t="s">
        <v>22</v>
      </c>
      <c r="F177" s="197" t="s">
        <v>583</v>
      </c>
      <c r="G177" s="197" t="s">
        <v>44</v>
      </c>
      <c r="H177" s="197" t="s">
        <v>210</v>
      </c>
      <c r="I177" s="197" t="s">
        <v>390</v>
      </c>
      <c r="J177" s="197" t="s">
        <v>387</v>
      </c>
      <c r="K177" s="197" t="s">
        <v>387</v>
      </c>
      <c r="L177" s="197" t="s">
        <v>387</v>
      </c>
      <c r="M177" s="197" t="s">
        <v>387</v>
      </c>
      <c r="N177" s="197" t="s">
        <v>387</v>
      </c>
      <c r="O177" s="197" t="s">
        <v>387</v>
      </c>
      <c r="P177" s="197" t="s">
        <v>390</v>
      </c>
      <c r="Q177" s="197" t="s">
        <v>387</v>
      </c>
      <c r="R177" s="197" t="s">
        <v>400</v>
      </c>
      <c r="S177" s="197" t="s">
        <v>390</v>
      </c>
      <c r="T177" s="197" t="s">
        <v>390</v>
      </c>
    </row>
    <row r="178" spans="1:21" ht="12.75" x14ac:dyDescent="0.2">
      <c r="A178" s="196">
        <v>44360.474619791668</v>
      </c>
      <c r="B178" s="197" t="s">
        <v>584</v>
      </c>
      <c r="C178" s="197" t="s">
        <v>26</v>
      </c>
      <c r="D178" s="197" t="s">
        <v>25</v>
      </c>
      <c r="E178" s="197" t="s">
        <v>22</v>
      </c>
      <c r="F178" s="197" t="s">
        <v>40</v>
      </c>
      <c r="G178" s="197" t="s">
        <v>40</v>
      </c>
      <c r="H178" s="197" t="s">
        <v>210</v>
      </c>
      <c r="I178" s="197" t="s">
        <v>387</v>
      </c>
      <c r="J178" s="197" t="s">
        <v>387</v>
      </c>
      <c r="K178" s="197" t="s">
        <v>387</v>
      </c>
      <c r="L178" s="197" t="s">
        <v>387</v>
      </c>
      <c r="M178" s="197" t="s">
        <v>387</v>
      </c>
      <c r="N178" s="197" t="s">
        <v>387</v>
      </c>
      <c r="O178" s="197" t="s">
        <v>390</v>
      </c>
      <c r="P178" s="197" t="s">
        <v>387</v>
      </c>
      <c r="Q178" s="197" t="s">
        <v>387</v>
      </c>
      <c r="R178" s="197" t="s">
        <v>390</v>
      </c>
      <c r="S178" s="197" t="s">
        <v>387</v>
      </c>
      <c r="T178" s="197" t="s">
        <v>387</v>
      </c>
    </row>
    <row r="179" spans="1:21" ht="12.75" x14ac:dyDescent="0.2">
      <c r="A179" s="196">
        <v>44360.475225393515</v>
      </c>
      <c r="B179" s="197" t="s">
        <v>187</v>
      </c>
      <c r="C179" s="197" t="s">
        <v>26</v>
      </c>
      <c r="D179" s="197" t="s">
        <v>21</v>
      </c>
      <c r="E179" s="197" t="s">
        <v>22</v>
      </c>
      <c r="F179" s="197" t="s">
        <v>29</v>
      </c>
      <c r="G179" s="197" t="s">
        <v>34</v>
      </c>
      <c r="H179" s="197" t="s">
        <v>210</v>
      </c>
      <c r="I179" s="197" t="s">
        <v>387</v>
      </c>
      <c r="J179" s="197" t="s">
        <v>387</v>
      </c>
      <c r="K179" s="197" t="s">
        <v>387</v>
      </c>
      <c r="L179" s="197" t="s">
        <v>387</v>
      </c>
      <c r="M179" s="197" t="s">
        <v>387</v>
      </c>
      <c r="N179" s="197" t="s">
        <v>387</v>
      </c>
      <c r="O179" s="197" t="s">
        <v>387</v>
      </c>
      <c r="P179" s="197" t="s">
        <v>387</v>
      </c>
      <c r="Q179" s="197" t="s">
        <v>387</v>
      </c>
      <c r="R179" s="197" t="s">
        <v>400</v>
      </c>
      <c r="S179" s="197" t="s">
        <v>395</v>
      </c>
      <c r="T179" s="197" t="s">
        <v>390</v>
      </c>
    </row>
    <row r="180" spans="1:21" ht="12.75" x14ac:dyDescent="0.2">
      <c r="A180" s="196">
        <v>44360.47564128472</v>
      </c>
      <c r="B180" s="197" t="s">
        <v>585</v>
      </c>
      <c r="C180" s="197" t="s">
        <v>20</v>
      </c>
      <c r="D180" s="197" t="s">
        <v>27</v>
      </c>
      <c r="E180" s="197" t="s">
        <v>22</v>
      </c>
      <c r="F180" s="197" t="s">
        <v>175</v>
      </c>
      <c r="G180" s="197" t="s">
        <v>236</v>
      </c>
      <c r="H180" s="197" t="s">
        <v>31</v>
      </c>
      <c r="I180" s="197" t="s">
        <v>390</v>
      </c>
      <c r="J180" s="197" t="s">
        <v>395</v>
      </c>
      <c r="K180" s="197" t="s">
        <v>395</v>
      </c>
      <c r="L180" s="197" t="s">
        <v>395</v>
      </c>
      <c r="M180" s="197" t="s">
        <v>390</v>
      </c>
      <c r="N180" s="197" t="s">
        <v>390</v>
      </c>
      <c r="O180" s="197" t="s">
        <v>390</v>
      </c>
      <c r="P180" s="197" t="s">
        <v>390</v>
      </c>
      <c r="Q180" s="197" t="s">
        <v>387</v>
      </c>
      <c r="R180" s="197" t="s">
        <v>395</v>
      </c>
      <c r="S180" s="197" t="s">
        <v>390</v>
      </c>
      <c r="T180" s="197" t="s">
        <v>390</v>
      </c>
      <c r="U180" s="197" t="s">
        <v>586</v>
      </c>
    </row>
    <row r="181" spans="1:21" ht="12.75" x14ac:dyDescent="0.2">
      <c r="A181" s="196">
        <v>44360.475940393517</v>
      </c>
      <c r="B181" s="197" t="s">
        <v>331</v>
      </c>
      <c r="C181" s="197" t="s">
        <v>26</v>
      </c>
      <c r="D181" s="197" t="s">
        <v>21</v>
      </c>
      <c r="E181" s="197" t="s">
        <v>22</v>
      </c>
      <c r="F181" s="197" t="s">
        <v>276</v>
      </c>
      <c r="G181" s="197" t="s">
        <v>283</v>
      </c>
      <c r="H181" s="197" t="s">
        <v>210</v>
      </c>
      <c r="I181" s="197" t="s">
        <v>387</v>
      </c>
      <c r="J181" s="197" t="s">
        <v>387</v>
      </c>
      <c r="K181" s="197" t="s">
        <v>387</v>
      </c>
      <c r="L181" s="197" t="s">
        <v>387</v>
      </c>
      <c r="M181" s="197" t="s">
        <v>390</v>
      </c>
      <c r="N181" s="197" t="s">
        <v>390</v>
      </c>
      <c r="O181" s="197" t="s">
        <v>387</v>
      </c>
      <c r="P181" s="197" t="s">
        <v>387</v>
      </c>
      <c r="Q181" s="197" t="s">
        <v>387</v>
      </c>
      <c r="R181" s="197" t="s">
        <v>395</v>
      </c>
      <c r="S181" s="197" t="s">
        <v>390</v>
      </c>
      <c r="T181" s="197" t="s">
        <v>387</v>
      </c>
      <c r="U181" s="197" t="s">
        <v>41</v>
      </c>
    </row>
    <row r="182" spans="1:21" ht="12.75" x14ac:dyDescent="0.2">
      <c r="A182" s="196">
        <v>44360.476818182869</v>
      </c>
      <c r="B182" s="197" t="s">
        <v>587</v>
      </c>
      <c r="C182" s="197" t="s">
        <v>26</v>
      </c>
      <c r="D182" s="197" t="s">
        <v>25</v>
      </c>
      <c r="E182" s="197" t="s">
        <v>22</v>
      </c>
      <c r="F182" s="197" t="s">
        <v>332</v>
      </c>
      <c r="G182" s="197" t="s">
        <v>588</v>
      </c>
      <c r="H182" s="197" t="s">
        <v>210</v>
      </c>
      <c r="I182" s="197" t="s">
        <v>387</v>
      </c>
      <c r="J182" s="197" t="s">
        <v>387</v>
      </c>
      <c r="K182" s="197" t="s">
        <v>387</v>
      </c>
      <c r="L182" s="197" t="s">
        <v>387</v>
      </c>
      <c r="M182" s="197" t="s">
        <v>387</v>
      </c>
      <c r="N182" s="197" t="s">
        <v>387</v>
      </c>
      <c r="O182" s="197" t="s">
        <v>387</v>
      </c>
      <c r="P182" s="197" t="s">
        <v>387</v>
      </c>
      <c r="Q182" s="197" t="s">
        <v>387</v>
      </c>
      <c r="R182" s="197" t="s">
        <v>395</v>
      </c>
      <c r="S182" s="197" t="s">
        <v>390</v>
      </c>
      <c r="T182" s="197" t="s">
        <v>387</v>
      </c>
      <c r="U182" s="197" t="s">
        <v>41</v>
      </c>
    </row>
    <row r="183" spans="1:21" ht="12.75" x14ac:dyDescent="0.2">
      <c r="A183" s="196">
        <v>44360.476854537032</v>
      </c>
      <c r="B183" s="197" t="s">
        <v>589</v>
      </c>
      <c r="C183" s="197" t="s">
        <v>20</v>
      </c>
      <c r="D183" s="197" t="s">
        <v>25</v>
      </c>
      <c r="E183" s="197" t="s">
        <v>30</v>
      </c>
      <c r="F183" s="197" t="s">
        <v>590</v>
      </c>
      <c r="G183" s="197" t="s">
        <v>591</v>
      </c>
      <c r="H183" s="197" t="s">
        <v>37</v>
      </c>
      <c r="I183" s="197" t="s">
        <v>387</v>
      </c>
      <c r="J183" s="197" t="s">
        <v>387</v>
      </c>
      <c r="K183" s="197" t="s">
        <v>387</v>
      </c>
      <c r="L183" s="197" t="s">
        <v>390</v>
      </c>
      <c r="M183" s="197" t="s">
        <v>387</v>
      </c>
      <c r="N183" s="197" t="s">
        <v>387</v>
      </c>
      <c r="O183" s="197" t="s">
        <v>390</v>
      </c>
      <c r="P183" s="197" t="s">
        <v>390</v>
      </c>
      <c r="Q183" s="197" t="s">
        <v>390</v>
      </c>
      <c r="R183" s="197" t="s">
        <v>400</v>
      </c>
      <c r="S183" s="197" t="s">
        <v>390</v>
      </c>
      <c r="T183" s="197" t="s">
        <v>387</v>
      </c>
      <c r="U183" s="197" t="s">
        <v>465</v>
      </c>
    </row>
    <row r="184" spans="1:21" ht="12.75" x14ac:dyDescent="0.2">
      <c r="A184" s="196">
        <v>44360.478189236106</v>
      </c>
      <c r="B184" s="197" t="s">
        <v>312</v>
      </c>
      <c r="C184" s="197" t="s">
        <v>26</v>
      </c>
      <c r="D184" s="197" t="s">
        <v>21</v>
      </c>
      <c r="E184" s="197" t="s">
        <v>22</v>
      </c>
      <c r="F184" s="197" t="s">
        <v>50</v>
      </c>
      <c r="G184" s="197" t="s">
        <v>44</v>
      </c>
      <c r="H184" s="197" t="s">
        <v>210</v>
      </c>
      <c r="I184" s="197" t="s">
        <v>390</v>
      </c>
      <c r="J184" s="197" t="s">
        <v>390</v>
      </c>
      <c r="K184" s="197" t="s">
        <v>390</v>
      </c>
      <c r="L184" s="197" t="s">
        <v>390</v>
      </c>
      <c r="M184" s="197" t="s">
        <v>390</v>
      </c>
      <c r="N184" s="197" t="s">
        <v>390</v>
      </c>
      <c r="O184" s="197" t="s">
        <v>390</v>
      </c>
      <c r="P184" s="197" t="s">
        <v>390</v>
      </c>
      <c r="Q184" s="197" t="s">
        <v>390</v>
      </c>
      <c r="R184" s="197" t="s">
        <v>395</v>
      </c>
      <c r="S184" s="197" t="s">
        <v>390</v>
      </c>
      <c r="T184" s="197" t="s">
        <v>390</v>
      </c>
      <c r="U184" s="197" t="s">
        <v>592</v>
      </c>
    </row>
    <row r="185" spans="1:21" ht="12.75" x14ac:dyDescent="0.2">
      <c r="A185" s="196">
        <v>44360.478480810183</v>
      </c>
      <c r="B185" s="197" t="s">
        <v>268</v>
      </c>
      <c r="C185" s="197" t="s">
        <v>26</v>
      </c>
      <c r="D185" s="197" t="s">
        <v>25</v>
      </c>
      <c r="E185" s="197" t="s">
        <v>22</v>
      </c>
      <c r="F185" s="197" t="s">
        <v>314</v>
      </c>
      <c r="G185" s="197" t="s">
        <v>305</v>
      </c>
      <c r="H185" s="197" t="s">
        <v>31</v>
      </c>
      <c r="I185" s="197" t="s">
        <v>387</v>
      </c>
      <c r="J185" s="197" t="s">
        <v>387</v>
      </c>
      <c r="K185" s="197" t="s">
        <v>387</v>
      </c>
      <c r="L185" s="197" t="s">
        <v>387</v>
      </c>
      <c r="M185" s="197" t="s">
        <v>387</v>
      </c>
      <c r="N185" s="197" t="s">
        <v>387</v>
      </c>
      <c r="O185" s="197" t="s">
        <v>387</v>
      </c>
      <c r="P185" s="197" t="s">
        <v>387</v>
      </c>
      <c r="Q185" s="197" t="s">
        <v>387</v>
      </c>
      <c r="R185" s="197" t="s">
        <v>395</v>
      </c>
      <c r="S185" s="197" t="s">
        <v>390</v>
      </c>
      <c r="T185" s="197" t="s">
        <v>387</v>
      </c>
    </row>
    <row r="186" spans="1:21" ht="12.75" x14ac:dyDescent="0.2">
      <c r="A186" s="196">
        <v>44360.478497685181</v>
      </c>
      <c r="B186" s="197" t="s">
        <v>593</v>
      </c>
      <c r="C186" s="197" t="s">
        <v>20</v>
      </c>
      <c r="D186" s="197" t="s">
        <v>21</v>
      </c>
      <c r="E186" s="197" t="s">
        <v>22</v>
      </c>
      <c r="F186" s="197" t="s">
        <v>276</v>
      </c>
      <c r="G186" s="197" t="s">
        <v>594</v>
      </c>
      <c r="H186" s="197" t="s">
        <v>210</v>
      </c>
      <c r="I186" s="197" t="s">
        <v>387</v>
      </c>
      <c r="J186" s="197" t="s">
        <v>387</v>
      </c>
      <c r="K186" s="197" t="s">
        <v>387</v>
      </c>
      <c r="L186" s="197" t="s">
        <v>387</v>
      </c>
      <c r="M186" s="197" t="s">
        <v>387</v>
      </c>
      <c r="N186" s="197" t="s">
        <v>387</v>
      </c>
      <c r="O186" s="197" t="s">
        <v>387</v>
      </c>
      <c r="P186" s="197" t="s">
        <v>387</v>
      </c>
      <c r="Q186" s="197" t="s">
        <v>387</v>
      </c>
      <c r="R186" s="197" t="s">
        <v>395</v>
      </c>
      <c r="S186" s="197" t="s">
        <v>387</v>
      </c>
      <c r="T186" s="197" t="s">
        <v>387</v>
      </c>
    </row>
    <row r="187" spans="1:21" ht="12.75" x14ac:dyDescent="0.2">
      <c r="A187" s="196">
        <v>44360.479896851852</v>
      </c>
      <c r="B187" s="197" t="s">
        <v>595</v>
      </c>
      <c r="C187" s="197" t="s">
        <v>20</v>
      </c>
      <c r="D187" s="197" t="s">
        <v>25</v>
      </c>
      <c r="E187" s="197" t="s">
        <v>22</v>
      </c>
      <c r="F187" s="197" t="s">
        <v>23</v>
      </c>
      <c r="G187" s="197" t="s">
        <v>270</v>
      </c>
      <c r="H187" s="197" t="s">
        <v>31</v>
      </c>
      <c r="I187" s="197" t="s">
        <v>390</v>
      </c>
      <c r="J187" s="197" t="s">
        <v>390</v>
      </c>
      <c r="K187" s="197" t="s">
        <v>390</v>
      </c>
      <c r="L187" s="197" t="s">
        <v>390</v>
      </c>
      <c r="M187" s="197" t="s">
        <v>390</v>
      </c>
      <c r="N187" s="197" t="s">
        <v>395</v>
      </c>
      <c r="O187" s="197" t="s">
        <v>390</v>
      </c>
      <c r="P187" s="197" t="s">
        <v>390</v>
      </c>
      <c r="Q187" s="197" t="s">
        <v>390</v>
      </c>
      <c r="R187" s="197" t="s">
        <v>395</v>
      </c>
      <c r="S187" s="197" t="s">
        <v>390</v>
      </c>
      <c r="T187" s="197" t="s">
        <v>390</v>
      </c>
      <c r="U187" s="197" t="s">
        <v>596</v>
      </c>
    </row>
    <row r="188" spans="1:21" ht="12.75" x14ac:dyDescent="0.2">
      <c r="A188" s="196">
        <v>44360.480695995371</v>
      </c>
      <c r="B188" s="197" t="s">
        <v>597</v>
      </c>
      <c r="C188" s="197" t="s">
        <v>20</v>
      </c>
      <c r="D188" s="197" t="s">
        <v>21</v>
      </c>
      <c r="E188" s="197" t="s">
        <v>22</v>
      </c>
      <c r="F188" s="197" t="s">
        <v>598</v>
      </c>
      <c r="G188" s="197" t="s">
        <v>60</v>
      </c>
      <c r="H188" s="197" t="s">
        <v>210</v>
      </c>
      <c r="I188" s="197" t="s">
        <v>387</v>
      </c>
      <c r="J188" s="197" t="s">
        <v>387</v>
      </c>
      <c r="K188" s="197" t="s">
        <v>387</v>
      </c>
      <c r="L188" s="197" t="s">
        <v>387</v>
      </c>
      <c r="M188" s="197" t="s">
        <v>387</v>
      </c>
      <c r="N188" s="197" t="s">
        <v>387</v>
      </c>
      <c r="O188" s="197" t="s">
        <v>387</v>
      </c>
      <c r="P188" s="197" t="s">
        <v>387</v>
      </c>
      <c r="Q188" s="197" t="s">
        <v>387</v>
      </c>
      <c r="R188" s="197" t="s">
        <v>395</v>
      </c>
      <c r="S188" s="197" t="s">
        <v>390</v>
      </c>
      <c r="T188" s="197" t="s">
        <v>390</v>
      </c>
      <c r="U188" s="197" t="s">
        <v>599</v>
      </c>
    </row>
    <row r="189" spans="1:21" ht="12.75" x14ac:dyDescent="0.2">
      <c r="A189" s="196">
        <v>44360.480919236114</v>
      </c>
      <c r="B189" s="197" t="s">
        <v>196</v>
      </c>
      <c r="C189" s="197" t="s">
        <v>26</v>
      </c>
      <c r="D189" s="197" t="s">
        <v>21</v>
      </c>
      <c r="E189" s="197" t="s">
        <v>22</v>
      </c>
      <c r="F189" s="197" t="s">
        <v>29</v>
      </c>
      <c r="G189" s="197" t="s">
        <v>197</v>
      </c>
      <c r="H189" s="197" t="s">
        <v>210</v>
      </c>
      <c r="I189" s="197" t="s">
        <v>387</v>
      </c>
      <c r="J189" s="197" t="s">
        <v>390</v>
      </c>
      <c r="K189" s="197" t="s">
        <v>390</v>
      </c>
      <c r="L189" s="197" t="s">
        <v>390</v>
      </c>
      <c r="M189" s="197" t="s">
        <v>387</v>
      </c>
      <c r="N189" s="197" t="s">
        <v>390</v>
      </c>
      <c r="O189" s="197" t="s">
        <v>387</v>
      </c>
      <c r="P189" s="197" t="s">
        <v>387</v>
      </c>
      <c r="Q189" s="197" t="s">
        <v>387</v>
      </c>
      <c r="R189" s="197" t="s">
        <v>395</v>
      </c>
      <c r="S189" s="197" t="s">
        <v>390</v>
      </c>
      <c r="T189" s="197" t="s">
        <v>390</v>
      </c>
      <c r="U189" s="197" t="s">
        <v>41</v>
      </c>
    </row>
    <row r="190" spans="1:21" ht="12.75" x14ac:dyDescent="0.2">
      <c r="A190" s="196">
        <v>44360.482861481483</v>
      </c>
      <c r="B190" s="197" t="s">
        <v>600</v>
      </c>
      <c r="C190" s="197" t="s">
        <v>26</v>
      </c>
      <c r="D190" s="197" t="s">
        <v>25</v>
      </c>
      <c r="E190" s="197" t="s">
        <v>22</v>
      </c>
      <c r="F190" s="197" t="s">
        <v>42</v>
      </c>
      <c r="G190" s="197" t="s">
        <v>33</v>
      </c>
      <c r="H190" s="197" t="s">
        <v>210</v>
      </c>
      <c r="I190" s="197" t="s">
        <v>390</v>
      </c>
      <c r="J190" s="197" t="s">
        <v>390</v>
      </c>
      <c r="K190" s="197" t="s">
        <v>390</v>
      </c>
      <c r="L190" s="197" t="s">
        <v>390</v>
      </c>
      <c r="M190" s="197" t="s">
        <v>390</v>
      </c>
      <c r="N190" s="197" t="s">
        <v>390</v>
      </c>
      <c r="O190" s="197" t="s">
        <v>390</v>
      </c>
      <c r="P190" s="197" t="s">
        <v>390</v>
      </c>
      <c r="Q190" s="197" t="s">
        <v>387</v>
      </c>
      <c r="R190" s="197" t="s">
        <v>395</v>
      </c>
      <c r="S190" s="197" t="s">
        <v>390</v>
      </c>
      <c r="T190" s="197" t="s">
        <v>390</v>
      </c>
      <c r="U190" s="197" t="s">
        <v>41</v>
      </c>
    </row>
    <row r="191" spans="1:21" ht="12.75" x14ac:dyDescent="0.2">
      <c r="A191" s="196">
        <v>44360.483345648143</v>
      </c>
      <c r="B191" s="197" t="s">
        <v>601</v>
      </c>
      <c r="C191" s="197" t="s">
        <v>20</v>
      </c>
      <c r="D191" s="197" t="s">
        <v>25</v>
      </c>
      <c r="E191" s="197" t="s">
        <v>30</v>
      </c>
      <c r="F191" s="197" t="s">
        <v>602</v>
      </c>
      <c r="G191" s="197" t="s">
        <v>602</v>
      </c>
      <c r="H191" s="197" t="s">
        <v>37</v>
      </c>
      <c r="I191" s="197" t="s">
        <v>387</v>
      </c>
      <c r="J191" s="197" t="s">
        <v>387</v>
      </c>
      <c r="K191" s="197" t="s">
        <v>387</v>
      </c>
      <c r="L191" s="197" t="s">
        <v>390</v>
      </c>
      <c r="M191" s="197" t="s">
        <v>387</v>
      </c>
      <c r="N191" s="197" t="s">
        <v>387</v>
      </c>
      <c r="O191" s="197" t="s">
        <v>387</v>
      </c>
      <c r="P191" s="197" t="s">
        <v>387</v>
      </c>
      <c r="Q191" s="197" t="s">
        <v>387</v>
      </c>
      <c r="R191" s="197" t="s">
        <v>395</v>
      </c>
      <c r="S191" s="197" t="s">
        <v>390</v>
      </c>
      <c r="T191" s="197" t="s">
        <v>390</v>
      </c>
      <c r="U191" s="197" t="s">
        <v>41</v>
      </c>
    </row>
    <row r="192" spans="1:21" ht="12.75" x14ac:dyDescent="0.2">
      <c r="A192" s="196">
        <v>44360.483437048606</v>
      </c>
      <c r="B192" s="197" t="s">
        <v>603</v>
      </c>
      <c r="C192" s="197" t="s">
        <v>26</v>
      </c>
      <c r="D192" s="197" t="s">
        <v>21</v>
      </c>
      <c r="E192" s="197" t="s">
        <v>30</v>
      </c>
      <c r="F192" s="197" t="s">
        <v>604</v>
      </c>
      <c r="G192" s="197" t="s">
        <v>446</v>
      </c>
      <c r="H192" s="197" t="s">
        <v>37</v>
      </c>
      <c r="I192" s="197" t="s">
        <v>387</v>
      </c>
      <c r="J192" s="197" t="s">
        <v>387</v>
      </c>
      <c r="K192" s="197" t="s">
        <v>387</v>
      </c>
      <c r="L192" s="197" t="s">
        <v>390</v>
      </c>
      <c r="M192" s="197" t="s">
        <v>387</v>
      </c>
      <c r="N192" s="197" t="s">
        <v>387</v>
      </c>
      <c r="O192" s="197" t="s">
        <v>387</v>
      </c>
      <c r="P192" s="197" t="s">
        <v>387</v>
      </c>
      <c r="Q192" s="197" t="s">
        <v>387</v>
      </c>
      <c r="R192" s="197" t="s">
        <v>395</v>
      </c>
      <c r="S192" s="197" t="s">
        <v>390</v>
      </c>
      <c r="T192" s="197" t="s">
        <v>390</v>
      </c>
    </row>
    <row r="193" spans="1:21" ht="12.75" x14ac:dyDescent="0.2">
      <c r="A193" s="196">
        <v>44360.483475543981</v>
      </c>
      <c r="B193" s="197" t="s">
        <v>605</v>
      </c>
      <c r="C193" s="197" t="s">
        <v>26</v>
      </c>
      <c r="D193" s="197" t="s">
        <v>27</v>
      </c>
      <c r="E193" s="197" t="s">
        <v>30</v>
      </c>
      <c r="F193" s="197" t="s">
        <v>52</v>
      </c>
      <c r="G193" s="197" t="s">
        <v>244</v>
      </c>
      <c r="H193" s="197" t="s">
        <v>31</v>
      </c>
      <c r="I193" s="197" t="s">
        <v>387</v>
      </c>
      <c r="J193" s="197" t="s">
        <v>390</v>
      </c>
      <c r="K193" s="197" t="s">
        <v>390</v>
      </c>
      <c r="L193" s="197" t="s">
        <v>395</v>
      </c>
      <c r="M193" s="197" t="s">
        <v>387</v>
      </c>
      <c r="N193" s="197" t="s">
        <v>390</v>
      </c>
      <c r="O193" s="197" t="s">
        <v>387</v>
      </c>
      <c r="P193" s="197" t="s">
        <v>387</v>
      </c>
      <c r="Q193" s="197" t="s">
        <v>387</v>
      </c>
      <c r="R193" s="197" t="s">
        <v>400</v>
      </c>
      <c r="S193" s="197" t="s">
        <v>395</v>
      </c>
      <c r="T193" s="197" t="s">
        <v>395</v>
      </c>
      <c r="U193" s="197" t="s">
        <v>41</v>
      </c>
    </row>
    <row r="194" spans="1:21" ht="12.75" x14ac:dyDescent="0.2">
      <c r="A194" s="196">
        <v>44360.487507534723</v>
      </c>
      <c r="B194" s="197" t="s">
        <v>606</v>
      </c>
      <c r="C194" s="197" t="s">
        <v>26</v>
      </c>
      <c r="D194" s="197" t="s">
        <v>25</v>
      </c>
      <c r="E194" s="197" t="s">
        <v>22</v>
      </c>
      <c r="F194" s="197" t="s">
        <v>49</v>
      </c>
      <c r="G194" s="197" t="s">
        <v>270</v>
      </c>
      <c r="H194" s="197" t="s">
        <v>31</v>
      </c>
      <c r="I194" s="197" t="s">
        <v>387</v>
      </c>
      <c r="J194" s="197" t="s">
        <v>387</v>
      </c>
      <c r="K194" s="197" t="s">
        <v>387</v>
      </c>
      <c r="L194" s="197" t="s">
        <v>387</v>
      </c>
      <c r="M194" s="197" t="s">
        <v>387</v>
      </c>
      <c r="N194" s="197" t="s">
        <v>387</v>
      </c>
      <c r="O194" s="197" t="s">
        <v>387</v>
      </c>
      <c r="P194" s="197" t="s">
        <v>387</v>
      </c>
      <c r="Q194" s="197" t="s">
        <v>387</v>
      </c>
      <c r="R194" s="197" t="s">
        <v>387</v>
      </c>
      <c r="S194" s="197" t="s">
        <v>387</v>
      </c>
      <c r="T194" s="197" t="s">
        <v>387</v>
      </c>
    </row>
    <row r="195" spans="1:21" ht="12.75" x14ac:dyDescent="0.2">
      <c r="A195" s="196">
        <v>44360.487594004633</v>
      </c>
      <c r="B195" s="197" t="s">
        <v>192</v>
      </c>
      <c r="C195" s="197" t="s">
        <v>26</v>
      </c>
      <c r="D195" s="197" t="s">
        <v>25</v>
      </c>
      <c r="E195" s="197" t="s">
        <v>22</v>
      </c>
      <c r="F195" s="197" t="s">
        <v>62</v>
      </c>
      <c r="G195" s="197" t="s">
        <v>184</v>
      </c>
      <c r="H195" s="197" t="s">
        <v>31</v>
      </c>
      <c r="I195" s="197" t="s">
        <v>387</v>
      </c>
      <c r="J195" s="197" t="s">
        <v>387</v>
      </c>
      <c r="K195" s="197" t="s">
        <v>387</v>
      </c>
      <c r="L195" s="197" t="s">
        <v>387</v>
      </c>
      <c r="M195" s="197" t="s">
        <v>387</v>
      </c>
      <c r="N195" s="197" t="s">
        <v>387</v>
      </c>
      <c r="O195" s="197" t="s">
        <v>387</v>
      </c>
      <c r="P195" s="197" t="s">
        <v>387</v>
      </c>
      <c r="Q195" s="197" t="s">
        <v>387</v>
      </c>
      <c r="R195" s="197" t="s">
        <v>387</v>
      </c>
      <c r="S195" s="197" t="s">
        <v>387</v>
      </c>
      <c r="T195" s="197" t="s">
        <v>387</v>
      </c>
      <c r="U195" s="197" t="s">
        <v>607</v>
      </c>
    </row>
    <row r="196" spans="1:21" ht="12.75" x14ac:dyDescent="0.2">
      <c r="A196" s="196">
        <v>44360.487707673616</v>
      </c>
      <c r="B196" s="197" t="s">
        <v>320</v>
      </c>
      <c r="C196" s="197" t="s">
        <v>20</v>
      </c>
      <c r="D196" s="197" t="s">
        <v>25</v>
      </c>
      <c r="E196" s="197" t="s">
        <v>22</v>
      </c>
      <c r="F196" s="197" t="s">
        <v>29</v>
      </c>
      <c r="G196" s="197" t="s">
        <v>247</v>
      </c>
      <c r="H196" s="197" t="s">
        <v>210</v>
      </c>
      <c r="I196" s="197" t="s">
        <v>387</v>
      </c>
      <c r="J196" s="197" t="s">
        <v>387</v>
      </c>
      <c r="K196" s="197" t="s">
        <v>387</v>
      </c>
      <c r="L196" s="197" t="s">
        <v>387</v>
      </c>
      <c r="M196" s="197" t="s">
        <v>387</v>
      </c>
      <c r="N196" s="197" t="s">
        <v>387</v>
      </c>
      <c r="O196" s="197" t="s">
        <v>387</v>
      </c>
      <c r="P196" s="197" t="s">
        <v>387</v>
      </c>
      <c r="Q196" s="197" t="s">
        <v>387</v>
      </c>
      <c r="R196" s="197" t="s">
        <v>387</v>
      </c>
      <c r="S196" s="197" t="s">
        <v>387</v>
      </c>
      <c r="T196" s="197" t="s">
        <v>387</v>
      </c>
      <c r="U196" s="197" t="s">
        <v>608</v>
      </c>
    </row>
    <row r="197" spans="1:21" ht="12.75" x14ac:dyDescent="0.2">
      <c r="A197" s="196">
        <v>44360.489420405094</v>
      </c>
      <c r="B197" s="197" t="s">
        <v>186</v>
      </c>
      <c r="C197" s="197" t="s">
        <v>20</v>
      </c>
      <c r="D197" s="197" t="s">
        <v>21</v>
      </c>
      <c r="E197" s="197" t="s">
        <v>22</v>
      </c>
      <c r="F197" s="197" t="s">
        <v>51</v>
      </c>
      <c r="G197" s="197" t="s">
        <v>55</v>
      </c>
      <c r="H197" s="197" t="s">
        <v>31</v>
      </c>
      <c r="I197" s="197" t="s">
        <v>390</v>
      </c>
      <c r="J197" s="197" t="s">
        <v>390</v>
      </c>
      <c r="K197" s="197" t="s">
        <v>390</v>
      </c>
      <c r="L197" s="197" t="s">
        <v>390</v>
      </c>
      <c r="M197" s="197" t="s">
        <v>387</v>
      </c>
      <c r="N197" s="197" t="s">
        <v>387</v>
      </c>
      <c r="O197" s="197" t="s">
        <v>387</v>
      </c>
      <c r="P197" s="197" t="s">
        <v>387</v>
      </c>
      <c r="Q197" s="197" t="s">
        <v>387</v>
      </c>
      <c r="R197" s="197" t="s">
        <v>395</v>
      </c>
      <c r="S197" s="197" t="s">
        <v>390</v>
      </c>
      <c r="T197" s="197" t="s">
        <v>390</v>
      </c>
      <c r="U197" s="197" t="s">
        <v>609</v>
      </c>
    </row>
    <row r="198" spans="1:21" ht="12.75" x14ac:dyDescent="0.2">
      <c r="A198" s="196">
        <v>44360.489764733793</v>
      </c>
      <c r="B198" s="197" t="s">
        <v>271</v>
      </c>
      <c r="C198" s="197" t="s">
        <v>20</v>
      </c>
      <c r="D198" s="197" t="s">
        <v>25</v>
      </c>
      <c r="E198" s="197" t="s">
        <v>30</v>
      </c>
      <c r="F198" s="197" t="s">
        <v>23</v>
      </c>
      <c r="G198" s="197" t="s">
        <v>212</v>
      </c>
      <c r="H198" s="197" t="s">
        <v>37</v>
      </c>
      <c r="I198" s="197" t="s">
        <v>387</v>
      </c>
      <c r="J198" s="197" t="s">
        <v>387</v>
      </c>
      <c r="K198" s="197" t="s">
        <v>387</v>
      </c>
      <c r="L198" s="197" t="s">
        <v>387</v>
      </c>
      <c r="M198" s="197" t="s">
        <v>387</v>
      </c>
      <c r="N198" s="197" t="s">
        <v>387</v>
      </c>
      <c r="O198" s="197" t="s">
        <v>387</v>
      </c>
      <c r="P198" s="197" t="s">
        <v>387</v>
      </c>
      <c r="Q198" s="197" t="s">
        <v>387</v>
      </c>
      <c r="R198" s="197" t="s">
        <v>387</v>
      </c>
      <c r="S198" s="197" t="s">
        <v>387</v>
      </c>
      <c r="T198" s="197" t="s">
        <v>387</v>
      </c>
      <c r="U198" s="197" t="s">
        <v>281</v>
      </c>
    </row>
    <row r="199" spans="1:21" ht="12.75" x14ac:dyDescent="0.2">
      <c r="A199" s="196">
        <v>44360.489849363425</v>
      </c>
      <c r="B199" s="197" t="s">
        <v>338</v>
      </c>
      <c r="C199" s="197" t="s">
        <v>26</v>
      </c>
      <c r="D199" s="197" t="s">
        <v>21</v>
      </c>
      <c r="E199" s="197" t="s">
        <v>22</v>
      </c>
      <c r="F199" s="197" t="s">
        <v>29</v>
      </c>
      <c r="G199" s="197" t="s">
        <v>222</v>
      </c>
      <c r="H199" s="197" t="s">
        <v>210</v>
      </c>
      <c r="I199" s="197" t="s">
        <v>387</v>
      </c>
      <c r="J199" s="197" t="s">
        <v>387</v>
      </c>
      <c r="K199" s="197" t="s">
        <v>390</v>
      </c>
      <c r="L199" s="197" t="s">
        <v>390</v>
      </c>
      <c r="M199" s="197" t="s">
        <v>387</v>
      </c>
      <c r="N199" s="197" t="s">
        <v>387</v>
      </c>
      <c r="O199" s="197" t="s">
        <v>387</v>
      </c>
      <c r="P199" s="197" t="s">
        <v>387</v>
      </c>
      <c r="Q199" s="197" t="s">
        <v>387</v>
      </c>
      <c r="R199" s="197" t="s">
        <v>395</v>
      </c>
      <c r="S199" s="197" t="s">
        <v>390</v>
      </c>
      <c r="T199" s="197" t="s">
        <v>390</v>
      </c>
      <c r="U199" s="197" t="s">
        <v>41</v>
      </c>
    </row>
    <row r="200" spans="1:21" ht="12.75" x14ac:dyDescent="0.2">
      <c r="A200" s="196">
        <v>44360.491903993054</v>
      </c>
      <c r="B200" s="197" t="s">
        <v>610</v>
      </c>
      <c r="C200" s="197" t="s">
        <v>20</v>
      </c>
      <c r="D200" s="197" t="s">
        <v>21</v>
      </c>
      <c r="E200" s="197" t="s">
        <v>22</v>
      </c>
      <c r="F200" s="197" t="s">
        <v>23</v>
      </c>
      <c r="G200" s="197" t="s">
        <v>267</v>
      </c>
      <c r="H200" s="197" t="s">
        <v>31</v>
      </c>
      <c r="I200" s="197" t="s">
        <v>390</v>
      </c>
      <c r="J200" s="197" t="s">
        <v>390</v>
      </c>
      <c r="K200" s="197" t="s">
        <v>390</v>
      </c>
      <c r="L200" s="197" t="s">
        <v>390</v>
      </c>
      <c r="M200" s="197" t="s">
        <v>390</v>
      </c>
      <c r="N200" s="197" t="s">
        <v>390</v>
      </c>
      <c r="O200" s="197" t="s">
        <v>390</v>
      </c>
      <c r="P200" s="197" t="s">
        <v>390</v>
      </c>
      <c r="Q200" s="197" t="s">
        <v>390</v>
      </c>
      <c r="R200" s="197" t="s">
        <v>395</v>
      </c>
      <c r="S200" s="197" t="s">
        <v>390</v>
      </c>
      <c r="T200" s="197" t="s">
        <v>390</v>
      </c>
    </row>
    <row r="201" spans="1:21" ht="12.75" x14ac:dyDescent="0.2">
      <c r="A201" s="196">
        <v>44360.492219270833</v>
      </c>
      <c r="B201" s="197" t="s">
        <v>611</v>
      </c>
      <c r="C201" s="197" t="s">
        <v>26</v>
      </c>
      <c r="D201" s="197" t="s">
        <v>21</v>
      </c>
      <c r="E201" s="197" t="s">
        <v>30</v>
      </c>
      <c r="F201" s="197" t="s">
        <v>29</v>
      </c>
      <c r="G201" s="197" t="s">
        <v>53</v>
      </c>
      <c r="H201" s="197" t="s">
        <v>210</v>
      </c>
      <c r="I201" s="197" t="s">
        <v>387</v>
      </c>
      <c r="J201" s="197" t="s">
        <v>387</v>
      </c>
      <c r="K201" s="197" t="s">
        <v>387</v>
      </c>
      <c r="L201" s="197" t="s">
        <v>387</v>
      </c>
      <c r="M201" s="197" t="s">
        <v>387</v>
      </c>
      <c r="N201" s="197" t="s">
        <v>387</v>
      </c>
      <c r="O201" s="197" t="s">
        <v>387</v>
      </c>
      <c r="P201" s="197" t="s">
        <v>387</v>
      </c>
      <c r="Q201" s="197" t="s">
        <v>387</v>
      </c>
      <c r="R201" s="197" t="s">
        <v>387</v>
      </c>
      <c r="S201" s="197" t="s">
        <v>387</v>
      </c>
      <c r="T201" s="197" t="s">
        <v>387</v>
      </c>
    </row>
    <row r="202" spans="1:21" ht="12.75" x14ac:dyDescent="0.2">
      <c r="A202" s="196">
        <v>44360.494020254628</v>
      </c>
      <c r="B202" s="197" t="s">
        <v>242</v>
      </c>
      <c r="C202" s="197" t="s">
        <v>26</v>
      </c>
      <c r="D202" s="197" t="s">
        <v>27</v>
      </c>
      <c r="E202" s="197" t="s">
        <v>30</v>
      </c>
      <c r="F202" s="197" t="s">
        <v>170</v>
      </c>
      <c r="G202" s="197" t="s">
        <v>612</v>
      </c>
      <c r="H202" s="197" t="s">
        <v>37</v>
      </c>
      <c r="I202" s="197" t="s">
        <v>387</v>
      </c>
      <c r="J202" s="197" t="s">
        <v>387</v>
      </c>
      <c r="K202" s="197" t="s">
        <v>387</v>
      </c>
      <c r="L202" s="197" t="s">
        <v>387</v>
      </c>
      <c r="M202" s="197" t="s">
        <v>387</v>
      </c>
      <c r="N202" s="197" t="s">
        <v>387</v>
      </c>
      <c r="O202" s="197" t="s">
        <v>387</v>
      </c>
      <c r="P202" s="197" t="s">
        <v>387</v>
      </c>
      <c r="Q202" s="197" t="s">
        <v>387</v>
      </c>
      <c r="R202" s="197" t="s">
        <v>387</v>
      </c>
      <c r="S202" s="197" t="s">
        <v>387</v>
      </c>
      <c r="T202" s="197" t="s">
        <v>387</v>
      </c>
    </row>
    <row r="203" spans="1:21" ht="12.75" x14ac:dyDescent="0.2">
      <c r="A203" s="196">
        <v>44360.496254375001</v>
      </c>
      <c r="B203" s="197" t="s">
        <v>613</v>
      </c>
      <c r="C203" s="197" t="s">
        <v>26</v>
      </c>
      <c r="D203" s="197" t="s">
        <v>27</v>
      </c>
      <c r="E203" s="197" t="s">
        <v>30</v>
      </c>
      <c r="F203" s="197" t="s">
        <v>614</v>
      </c>
      <c r="G203" s="197" t="s">
        <v>38</v>
      </c>
      <c r="H203" s="197" t="s">
        <v>37</v>
      </c>
      <c r="I203" s="197" t="s">
        <v>387</v>
      </c>
      <c r="J203" s="197" t="s">
        <v>387</v>
      </c>
      <c r="K203" s="197" t="s">
        <v>387</v>
      </c>
      <c r="L203" s="197" t="s">
        <v>387</v>
      </c>
      <c r="M203" s="197" t="s">
        <v>387</v>
      </c>
      <c r="N203" s="197" t="s">
        <v>387</v>
      </c>
      <c r="O203" s="197" t="s">
        <v>387</v>
      </c>
      <c r="P203" s="197" t="s">
        <v>387</v>
      </c>
      <c r="Q203" s="197" t="s">
        <v>387</v>
      </c>
      <c r="R203" s="197" t="s">
        <v>387</v>
      </c>
      <c r="S203" s="197" t="s">
        <v>387</v>
      </c>
      <c r="T203" s="197" t="s">
        <v>387</v>
      </c>
    </row>
    <row r="204" spans="1:21" ht="12.75" x14ac:dyDescent="0.2">
      <c r="A204" s="196">
        <v>44360.496478634261</v>
      </c>
      <c r="B204" s="197" t="s">
        <v>330</v>
      </c>
      <c r="C204" s="197" t="s">
        <v>20</v>
      </c>
      <c r="D204" s="197" t="s">
        <v>57</v>
      </c>
      <c r="E204" s="197" t="s">
        <v>22</v>
      </c>
      <c r="F204" s="197" t="s">
        <v>51</v>
      </c>
      <c r="G204" s="197" t="s">
        <v>55</v>
      </c>
      <c r="H204" s="197" t="s">
        <v>210</v>
      </c>
      <c r="I204" s="197" t="s">
        <v>390</v>
      </c>
      <c r="J204" s="197" t="s">
        <v>387</v>
      </c>
      <c r="K204" s="197" t="s">
        <v>390</v>
      </c>
      <c r="L204" s="197" t="s">
        <v>390</v>
      </c>
      <c r="M204" s="197" t="s">
        <v>387</v>
      </c>
      <c r="N204" s="197" t="s">
        <v>387</v>
      </c>
      <c r="O204" s="197" t="s">
        <v>387</v>
      </c>
      <c r="P204" s="197" t="s">
        <v>387</v>
      </c>
      <c r="Q204" s="197" t="s">
        <v>387</v>
      </c>
      <c r="R204" s="197" t="s">
        <v>390</v>
      </c>
      <c r="S204" s="197" t="s">
        <v>387</v>
      </c>
      <c r="T204" s="197" t="s">
        <v>387</v>
      </c>
      <c r="U204" s="197" t="s">
        <v>615</v>
      </c>
    </row>
    <row r="205" spans="1:21" ht="12.75" x14ac:dyDescent="0.2">
      <c r="A205" s="196">
        <v>44360.496484189818</v>
      </c>
      <c r="B205" s="197" t="s">
        <v>337</v>
      </c>
      <c r="C205" s="197" t="s">
        <v>26</v>
      </c>
      <c r="D205" s="197" t="s">
        <v>25</v>
      </c>
      <c r="E205" s="197" t="s">
        <v>22</v>
      </c>
      <c r="F205" s="197" t="s">
        <v>29</v>
      </c>
      <c r="G205" s="197" t="s">
        <v>53</v>
      </c>
      <c r="H205" s="197" t="s">
        <v>210</v>
      </c>
      <c r="I205" s="197" t="s">
        <v>387</v>
      </c>
      <c r="J205" s="197" t="s">
        <v>387</v>
      </c>
      <c r="K205" s="197" t="s">
        <v>387</v>
      </c>
      <c r="L205" s="197" t="s">
        <v>387</v>
      </c>
      <c r="M205" s="197" t="s">
        <v>387</v>
      </c>
      <c r="N205" s="197" t="s">
        <v>387</v>
      </c>
      <c r="O205" s="197" t="s">
        <v>387</v>
      </c>
      <c r="P205" s="197" t="s">
        <v>387</v>
      </c>
      <c r="Q205" s="197" t="s">
        <v>387</v>
      </c>
      <c r="R205" s="197" t="s">
        <v>387</v>
      </c>
      <c r="S205" s="197" t="s">
        <v>387</v>
      </c>
      <c r="T205" s="197" t="s">
        <v>387</v>
      </c>
      <c r="U205" s="197" t="s">
        <v>48</v>
      </c>
    </row>
    <row r="206" spans="1:21" ht="12.75" x14ac:dyDescent="0.2">
      <c r="A206" s="196">
        <v>44360.497362812501</v>
      </c>
      <c r="B206" s="197" t="s">
        <v>616</v>
      </c>
      <c r="C206" s="197" t="s">
        <v>20</v>
      </c>
      <c r="D206" s="197" t="s">
        <v>57</v>
      </c>
      <c r="E206" s="197" t="s">
        <v>22</v>
      </c>
      <c r="F206" s="197" t="s">
        <v>39</v>
      </c>
      <c r="G206" s="197" t="s">
        <v>617</v>
      </c>
      <c r="H206" s="197" t="s">
        <v>210</v>
      </c>
      <c r="I206" s="197" t="s">
        <v>387</v>
      </c>
      <c r="J206" s="197" t="s">
        <v>390</v>
      </c>
      <c r="K206" s="197" t="s">
        <v>387</v>
      </c>
      <c r="L206" s="197" t="s">
        <v>387</v>
      </c>
      <c r="M206" s="197" t="s">
        <v>390</v>
      </c>
      <c r="N206" s="197" t="s">
        <v>395</v>
      </c>
      <c r="O206" s="197" t="s">
        <v>387</v>
      </c>
      <c r="P206" s="197" t="s">
        <v>387</v>
      </c>
      <c r="Q206" s="197" t="s">
        <v>387</v>
      </c>
      <c r="R206" s="197" t="s">
        <v>395</v>
      </c>
      <c r="S206" s="197" t="s">
        <v>390</v>
      </c>
      <c r="T206" s="197" t="s">
        <v>390</v>
      </c>
    </row>
    <row r="207" spans="1:21" ht="12.75" x14ac:dyDescent="0.2">
      <c r="A207" s="196">
        <v>44360.502516030094</v>
      </c>
      <c r="B207" s="197" t="s">
        <v>618</v>
      </c>
      <c r="C207" s="197" t="s">
        <v>26</v>
      </c>
      <c r="D207" s="197" t="s">
        <v>25</v>
      </c>
      <c r="E207" s="197" t="s">
        <v>22</v>
      </c>
      <c r="F207" s="197" t="s">
        <v>52</v>
      </c>
      <c r="G207" s="197" t="s">
        <v>52</v>
      </c>
      <c r="H207" s="197" t="s">
        <v>37</v>
      </c>
      <c r="I207" s="197" t="s">
        <v>387</v>
      </c>
      <c r="J207" s="197" t="s">
        <v>387</v>
      </c>
      <c r="K207" s="197" t="s">
        <v>387</v>
      </c>
      <c r="L207" s="197" t="s">
        <v>387</v>
      </c>
      <c r="M207" s="197" t="s">
        <v>387</v>
      </c>
      <c r="N207" s="197" t="s">
        <v>387</v>
      </c>
      <c r="O207" s="197" t="s">
        <v>390</v>
      </c>
      <c r="P207" s="197" t="s">
        <v>387</v>
      </c>
      <c r="Q207" s="197" t="s">
        <v>387</v>
      </c>
      <c r="R207" s="197" t="s">
        <v>400</v>
      </c>
      <c r="S207" s="197" t="s">
        <v>390</v>
      </c>
      <c r="T207" s="197" t="s">
        <v>387</v>
      </c>
    </row>
    <row r="208" spans="1:21" ht="12.75" x14ac:dyDescent="0.2">
      <c r="A208" s="196">
        <v>44360.511223692127</v>
      </c>
      <c r="B208" s="197" t="s">
        <v>255</v>
      </c>
      <c r="C208" s="197" t="s">
        <v>20</v>
      </c>
      <c r="D208" s="197" t="s">
        <v>21</v>
      </c>
      <c r="E208" s="197" t="s">
        <v>30</v>
      </c>
      <c r="F208" s="197" t="s">
        <v>23</v>
      </c>
      <c r="G208" s="197" t="s">
        <v>256</v>
      </c>
      <c r="H208" s="197" t="s">
        <v>31</v>
      </c>
      <c r="I208" s="197" t="s">
        <v>387</v>
      </c>
      <c r="J208" s="197" t="s">
        <v>387</v>
      </c>
      <c r="K208" s="197" t="s">
        <v>390</v>
      </c>
      <c r="L208" s="197" t="s">
        <v>390</v>
      </c>
      <c r="M208" s="197" t="s">
        <v>387</v>
      </c>
      <c r="N208" s="197" t="s">
        <v>390</v>
      </c>
      <c r="O208" s="197" t="s">
        <v>387</v>
      </c>
      <c r="P208" s="197" t="s">
        <v>387</v>
      </c>
      <c r="Q208" s="197" t="s">
        <v>387</v>
      </c>
      <c r="R208" s="197" t="s">
        <v>395</v>
      </c>
      <c r="S208" s="197" t="s">
        <v>390</v>
      </c>
      <c r="T208" s="197" t="s">
        <v>387</v>
      </c>
      <c r="U208" s="197" t="s">
        <v>619</v>
      </c>
    </row>
    <row r="209" spans="1:21" ht="12.75" x14ac:dyDescent="0.2">
      <c r="A209" s="196">
        <v>44360.53687877315</v>
      </c>
      <c r="B209" s="197" t="s">
        <v>620</v>
      </c>
      <c r="C209" s="197" t="s">
        <v>26</v>
      </c>
      <c r="D209" s="197" t="s">
        <v>25</v>
      </c>
      <c r="E209" s="197" t="s">
        <v>22</v>
      </c>
      <c r="F209" s="197" t="s">
        <v>62</v>
      </c>
      <c r="G209" s="197" t="s">
        <v>326</v>
      </c>
      <c r="H209" s="197" t="s">
        <v>210</v>
      </c>
      <c r="I209" s="197" t="s">
        <v>390</v>
      </c>
      <c r="J209" s="197" t="s">
        <v>390</v>
      </c>
      <c r="K209" s="197" t="s">
        <v>390</v>
      </c>
      <c r="L209" s="197" t="s">
        <v>390</v>
      </c>
      <c r="M209" s="197" t="s">
        <v>390</v>
      </c>
      <c r="N209" s="197" t="s">
        <v>390</v>
      </c>
      <c r="O209" s="197" t="s">
        <v>387</v>
      </c>
      <c r="P209" s="197" t="s">
        <v>387</v>
      </c>
      <c r="Q209" s="197" t="s">
        <v>387</v>
      </c>
      <c r="R209" s="197" t="s">
        <v>390</v>
      </c>
      <c r="S209" s="197" t="s">
        <v>390</v>
      </c>
      <c r="T209" s="197" t="s">
        <v>390</v>
      </c>
      <c r="U209" s="197" t="s">
        <v>621</v>
      </c>
    </row>
    <row r="210" spans="1:21" ht="12.75" x14ac:dyDescent="0.2">
      <c r="A210" s="196">
        <v>44361.444087685188</v>
      </c>
      <c r="B210" s="197" t="s">
        <v>622</v>
      </c>
      <c r="C210" s="197" t="s">
        <v>26</v>
      </c>
      <c r="D210" s="197" t="s">
        <v>27</v>
      </c>
      <c r="E210" s="197" t="s">
        <v>30</v>
      </c>
      <c r="F210" s="197" t="s">
        <v>623</v>
      </c>
      <c r="G210" s="197" t="s">
        <v>624</v>
      </c>
      <c r="H210" s="197" t="s">
        <v>35</v>
      </c>
      <c r="I210" s="197" t="s">
        <v>390</v>
      </c>
      <c r="J210" s="197" t="s">
        <v>390</v>
      </c>
      <c r="K210" s="197" t="s">
        <v>390</v>
      </c>
      <c r="L210" s="197" t="s">
        <v>390</v>
      </c>
      <c r="M210" s="197" t="s">
        <v>390</v>
      </c>
      <c r="N210" s="197" t="s">
        <v>390</v>
      </c>
      <c r="O210" s="197" t="s">
        <v>390</v>
      </c>
      <c r="P210" s="197" t="s">
        <v>390</v>
      </c>
      <c r="Q210" s="197" t="s">
        <v>387</v>
      </c>
      <c r="R210" s="197" t="s">
        <v>400</v>
      </c>
      <c r="S210" s="197" t="s">
        <v>390</v>
      </c>
      <c r="T210" s="197" t="s">
        <v>390</v>
      </c>
    </row>
    <row r="211" spans="1:21" ht="12.75" x14ac:dyDescent="0.2">
      <c r="A211" s="196">
        <v>44361.445930162037</v>
      </c>
      <c r="B211" s="197" t="s">
        <v>625</v>
      </c>
      <c r="C211" s="197" t="s">
        <v>26</v>
      </c>
      <c r="D211" s="197" t="s">
        <v>27</v>
      </c>
      <c r="E211" s="197" t="s">
        <v>30</v>
      </c>
      <c r="F211" s="197" t="s">
        <v>623</v>
      </c>
      <c r="G211" s="197" t="s">
        <v>626</v>
      </c>
      <c r="H211" s="197" t="s">
        <v>24</v>
      </c>
      <c r="I211" s="197" t="s">
        <v>387</v>
      </c>
      <c r="J211" s="197" t="s">
        <v>390</v>
      </c>
      <c r="K211" s="197" t="s">
        <v>387</v>
      </c>
      <c r="L211" s="197" t="s">
        <v>387</v>
      </c>
      <c r="M211" s="197" t="s">
        <v>387</v>
      </c>
      <c r="N211" s="197" t="s">
        <v>387</v>
      </c>
      <c r="O211" s="197" t="s">
        <v>387</v>
      </c>
      <c r="P211" s="197" t="s">
        <v>387</v>
      </c>
      <c r="Q211" s="197" t="s">
        <v>387</v>
      </c>
      <c r="R211" s="197" t="s">
        <v>395</v>
      </c>
      <c r="S211" s="197" t="s">
        <v>387</v>
      </c>
      <c r="T211" s="197" t="s">
        <v>387</v>
      </c>
    </row>
    <row r="212" spans="1:21" ht="12.75" x14ac:dyDescent="0.2">
      <c r="A212" s="196">
        <v>44361.452230162038</v>
      </c>
      <c r="B212" s="197" t="s">
        <v>627</v>
      </c>
      <c r="C212" s="197" t="s">
        <v>20</v>
      </c>
      <c r="D212" s="197" t="s">
        <v>25</v>
      </c>
      <c r="E212" s="197" t="s">
        <v>30</v>
      </c>
      <c r="F212" s="197" t="s">
        <v>623</v>
      </c>
      <c r="G212" s="197" t="s">
        <v>624</v>
      </c>
      <c r="H212" s="197" t="s">
        <v>35</v>
      </c>
      <c r="I212" s="197" t="s">
        <v>387</v>
      </c>
      <c r="J212" s="197" t="s">
        <v>387</v>
      </c>
      <c r="K212" s="197" t="s">
        <v>387</v>
      </c>
      <c r="L212" s="197" t="s">
        <v>387</v>
      </c>
      <c r="M212" s="197" t="s">
        <v>387</v>
      </c>
      <c r="N212" s="197" t="s">
        <v>387</v>
      </c>
      <c r="O212" s="197" t="s">
        <v>387</v>
      </c>
      <c r="P212" s="197" t="s">
        <v>390</v>
      </c>
      <c r="Q212" s="197" t="s">
        <v>387</v>
      </c>
      <c r="R212" s="197" t="s">
        <v>390</v>
      </c>
      <c r="S212" s="197" t="s">
        <v>387</v>
      </c>
      <c r="T212" s="197" t="s">
        <v>387</v>
      </c>
      <c r="U212" s="197" t="s">
        <v>41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88"/>
  <sheetViews>
    <sheetView topLeftCell="A13" zoomScale="80" zoomScaleNormal="80" workbookViewId="0">
      <selection activeCell="U16" sqref="U16"/>
    </sheetView>
  </sheetViews>
  <sheetFormatPr defaultColWidth="14.42578125" defaultRowHeight="12.75" x14ac:dyDescent="0.2"/>
  <cols>
    <col min="1" max="1" width="40.5703125" bestFit="1" customWidth="1"/>
    <col min="2" max="5" width="21.5703125" customWidth="1"/>
    <col min="6" max="6" width="34.7109375" bestFit="1" customWidth="1"/>
    <col min="7" max="7" width="29.140625" bestFit="1" customWidth="1"/>
    <col min="8" max="26" width="21.5703125" customWidth="1"/>
  </cols>
  <sheetData>
    <row r="1" spans="1:21" x14ac:dyDescent="0.2">
      <c r="A1" s="1" t="s">
        <v>0</v>
      </c>
      <c r="B1" s="1" t="s">
        <v>179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4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">
      <c r="A2" s="196">
        <v>44360.418784664347</v>
      </c>
      <c r="B2" s="197" t="s">
        <v>393</v>
      </c>
      <c r="C2" s="197" t="s">
        <v>26</v>
      </c>
      <c r="D2" s="197" t="s">
        <v>27</v>
      </c>
      <c r="E2" s="197" t="s">
        <v>30</v>
      </c>
      <c r="F2" s="197" t="s">
        <v>29</v>
      </c>
      <c r="G2" s="197" t="s">
        <v>394</v>
      </c>
      <c r="H2" s="197" t="s">
        <v>24</v>
      </c>
      <c r="I2" s="197">
        <v>5</v>
      </c>
      <c r="J2" s="197">
        <v>5</v>
      </c>
      <c r="K2" s="197">
        <v>5</v>
      </c>
      <c r="L2" s="197">
        <v>5</v>
      </c>
      <c r="M2" s="197">
        <v>5</v>
      </c>
      <c r="N2" s="197">
        <v>5</v>
      </c>
      <c r="O2" s="197">
        <v>5</v>
      </c>
      <c r="P2" s="197">
        <v>5</v>
      </c>
      <c r="Q2" s="197">
        <v>5</v>
      </c>
      <c r="R2" s="197">
        <v>3</v>
      </c>
      <c r="S2" s="197">
        <v>4</v>
      </c>
      <c r="T2" s="197">
        <v>4</v>
      </c>
      <c r="U2" s="197" t="s">
        <v>396</v>
      </c>
    </row>
    <row r="3" spans="1:21" x14ac:dyDescent="0.2">
      <c r="A3" s="196">
        <v>44360.420271631941</v>
      </c>
      <c r="B3" s="197" t="s">
        <v>217</v>
      </c>
      <c r="C3" s="197" t="s">
        <v>20</v>
      </c>
      <c r="D3" s="197" t="s">
        <v>27</v>
      </c>
      <c r="E3" s="197" t="s">
        <v>30</v>
      </c>
      <c r="F3" s="197" t="s">
        <v>23</v>
      </c>
      <c r="G3" s="197" t="s">
        <v>212</v>
      </c>
      <c r="H3" s="197" t="s">
        <v>24</v>
      </c>
      <c r="I3" s="197">
        <v>5</v>
      </c>
      <c r="J3" s="197">
        <v>5</v>
      </c>
      <c r="K3" s="197">
        <v>5</v>
      </c>
      <c r="L3" s="197">
        <v>5</v>
      </c>
      <c r="M3" s="197">
        <v>5</v>
      </c>
      <c r="N3" s="197">
        <v>5</v>
      </c>
      <c r="O3" s="197">
        <v>5</v>
      </c>
      <c r="P3" s="197">
        <v>5</v>
      </c>
      <c r="Q3" s="197">
        <v>5</v>
      </c>
      <c r="R3" s="197">
        <v>3</v>
      </c>
      <c r="S3" s="197">
        <v>4</v>
      </c>
      <c r="T3" s="197">
        <v>4</v>
      </c>
    </row>
    <row r="4" spans="1:21" x14ac:dyDescent="0.2">
      <c r="A4" s="196">
        <v>44360.420437905093</v>
      </c>
      <c r="B4" s="197" t="s">
        <v>397</v>
      </c>
      <c r="C4" s="197" t="s">
        <v>26</v>
      </c>
      <c r="D4" s="197" t="s">
        <v>27</v>
      </c>
      <c r="E4" s="197" t="s">
        <v>30</v>
      </c>
      <c r="F4" s="197" t="s">
        <v>52</v>
      </c>
      <c r="G4" s="197" t="s">
        <v>52</v>
      </c>
      <c r="H4" s="197" t="s">
        <v>24</v>
      </c>
      <c r="I4" s="197">
        <v>4</v>
      </c>
      <c r="J4" s="197">
        <v>4</v>
      </c>
      <c r="K4" s="197">
        <v>4</v>
      </c>
      <c r="L4" s="197">
        <v>4</v>
      </c>
      <c r="M4" s="197">
        <v>4</v>
      </c>
      <c r="N4" s="197">
        <v>4</v>
      </c>
      <c r="O4" s="197">
        <v>4</v>
      </c>
      <c r="P4" s="197">
        <v>4</v>
      </c>
      <c r="Q4" s="197">
        <v>4</v>
      </c>
      <c r="R4" s="197">
        <v>4</v>
      </c>
      <c r="S4" s="197">
        <v>4</v>
      </c>
      <c r="T4" s="197">
        <v>4</v>
      </c>
      <c r="U4" s="197" t="s">
        <v>41</v>
      </c>
    </row>
    <row r="5" spans="1:21" x14ac:dyDescent="0.2">
      <c r="A5" s="196">
        <v>44360.421348668984</v>
      </c>
      <c r="B5" s="197" t="s">
        <v>398</v>
      </c>
      <c r="C5" s="197" t="s">
        <v>20</v>
      </c>
      <c r="D5" s="197" t="s">
        <v>25</v>
      </c>
      <c r="E5" s="197" t="s">
        <v>30</v>
      </c>
      <c r="F5" s="197" t="s">
        <v>52</v>
      </c>
      <c r="G5" s="197" t="s">
        <v>52</v>
      </c>
      <c r="H5" s="197" t="s">
        <v>24</v>
      </c>
      <c r="I5" s="197">
        <v>4</v>
      </c>
      <c r="J5" s="197">
        <v>4</v>
      </c>
      <c r="K5" s="197">
        <v>5</v>
      </c>
      <c r="L5" s="197">
        <v>5</v>
      </c>
      <c r="M5" s="197">
        <v>5</v>
      </c>
      <c r="N5" s="197">
        <v>5</v>
      </c>
      <c r="O5" s="197">
        <v>5</v>
      </c>
      <c r="P5" s="197">
        <v>5</v>
      </c>
      <c r="Q5" s="197">
        <v>5</v>
      </c>
      <c r="R5" s="197">
        <v>2</v>
      </c>
      <c r="S5" s="197">
        <v>4</v>
      </c>
      <c r="T5" s="197">
        <v>4</v>
      </c>
      <c r="U5" s="197" t="s">
        <v>191</v>
      </c>
    </row>
    <row r="6" spans="1:21" x14ac:dyDescent="0.2">
      <c r="A6" s="196">
        <v>44360.421824293982</v>
      </c>
      <c r="B6" s="197" t="s">
        <v>404</v>
      </c>
      <c r="C6" s="197" t="s">
        <v>26</v>
      </c>
      <c r="D6" s="197" t="s">
        <v>25</v>
      </c>
      <c r="E6" s="197" t="s">
        <v>30</v>
      </c>
      <c r="F6" s="197" t="s">
        <v>29</v>
      </c>
      <c r="G6" s="197" t="s">
        <v>47</v>
      </c>
      <c r="H6" s="197" t="s">
        <v>24</v>
      </c>
      <c r="I6" s="197">
        <v>4</v>
      </c>
      <c r="J6" s="197">
        <v>4</v>
      </c>
      <c r="K6" s="197">
        <v>4</v>
      </c>
      <c r="L6" s="197">
        <v>3</v>
      </c>
      <c r="M6" s="197">
        <v>4</v>
      </c>
      <c r="N6" s="197">
        <v>4</v>
      </c>
      <c r="O6" s="197">
        <v>4</v>
      </c>
      <c r="P6" s="197">
        <v>3</v>
      </c>
      <c r="Q6" s="197">
        <v>5</v>
      </c>
      <c r="R6" s="197">
        <v>2</v>
      </c>
      <c r="S6" s="197">
        <v>4</v>
      </c>
      <c r="T6" s="197">
        <v>4</v>
      </c>
    </row>
    <row r="7" spans="1:21" x14ac:dyDescent="0.2">
      <c r="A7" s="196">
        <v>44360.422734513893</v>
      </c>
      <c r="B7" s="197" t="s">
        <v>234</v>
      </c>
      <c r="C7" s="197" t="s">
        <v>20</v>
      </c>
      <c r="D7" s="197" t="s">
        <v>27</v>
      </c>
      <c r="E7" s="197" t="s">
        <v>30</v>
      </c>
      <c r="F7" s="197" t="s">
        <v>29</v>
      </c>
      <c r="G7" s="197" t="s">
        <v>189</v>
      </c>
      <c r="H7" s="197" t="s">
        <v>24</v>
      </c>
      <c r="I7" s="197">
        <v>4</v>
      </c>
      <c r="J7" s="197">
        <v>5</v>
      </c>
      <c r="K7" s="197">
        <v>5</v>
      </c>
      <c r="L7" s="197">
        <v>5</v>
      </c>
      <c r="M7" s="197">
        <v>4</v>
      </c>
      <c r="N7" s="197">
        <v>4</v>
      </c>
      <c r="O7" s="197">
        <v>4</v>
      </c>
      <c r="P7" s="197">
        <v>4</v>
      </c>
      <c r="Q7" s="197">
        <v>5</v>
      </c>
      <c r="R7" s="197">
        <v>3</v>
      </c>
      <c r="S7" s="197">
        <v>4</v>
      </c>
      <c r="T7" s="197">
        <v>4</v>
      </c>
    </row>
    <row r="8" spans="1:21" x14ac:dyDescent="0.2">
      <c r="A8" s="196">
        <v>44360.424080902776</v>
      </c>
      <c r="B8" s="197" t="s">
        <v>406</v>
      </c>
      <c r="C8" s="197" t="s">
        <v>20</v>
      </c>
      <c r="D8" s="197" t="s">
        <v>27</v>
      </c>
      <c r="E8" s="197" t="s">
        <v>30</v>
      </c>
      <c r="F8" s="197" t="s">
        <v>50</v>
      </c>
      <c r="G8" s="197" t="s">
        <v>407</v>
      </c>
      <c r="H8" s="197" t="s">
        <v>24</v>
      </c>
      <c r="I8" s="197">
        <v>4</v>
      </c>
      <c r="J8" s="197">
        <v>4</v>
      </c>
      <c r="M8" s="197">
        <v>5</v>
      </c>
      <c r="N8" s="197">
        <v>5</v>
      </c>
      <c r="O8" s="197">
        <v>4</v>
      </c>
      <c r="P8" s="197">
        <v>4</v>
      </c>
      <c r="Q8" s="197">
        <v>5</v>
      </c>
      <c r="R8" s="197">
        <v>2</v>
      </c>
      <c r="S8" s="197">
        <v>4</v>
      </c>
      <c r="T8" s="197">
        <v>4</v>
      </c>
      <c r="U8" s="197" t="s">
        <v>628</v>
      </c>
    </row>
    <row r="9" spans="1:21" x14ac:dyDescent="0.2">
      <c r="A9" s="196">
        <v>44360.427928460645</v>
      </c>
      <c r="B9" s="197" t="s">
        <v>418</v>
      </c>
      <c r="C9" s="197" t="s">
        <v>26</v>
      </c>
      <c r="D9" s="197" t="s">
        <v>27</v>
      </c>
      <c r="E9" s="197" t="s">
        <v>30</v>
      </c>
      <c r="F9" s="208" t="s">
        <v>662</v>
      </c>
      <c r="G9" s="197" t="s">
        <v>236</v>
      </c>
      <c r="H9" s="197" t="s">
        <v>24</v>
      </c>
      <c r="I9" s="197">
        <v>4</v>
      </c>
      <c r="J9" s="197">
        <v>4</v>
      </c>
      <c r="K9" s="197">
        <v>3</v>
      </c>
      <c r="L9" s="197">
        <v>3</v>
      </c>
      <c r="M9" s="197">
        <v>4</v>
      </c>
      <c r="N9" s="197">
        <v>4</v>
      </c>
      <c r="O9" s="197">
        <v>4</v>
      </c>
      <c r="P9" s="197">
        <v>4</v>
      </c>
      <c r="Q9" s="197">
        <v>5</v>
      </c>
      <c r="R9" s="197">
        <v>3</v>
      </c>
      <c r="S9" s="197">
        <v>4</v>
      </c>
      <c r="T9" s="197">
        <v>4</v>
      </c>
    </row>
    <row r="10" spans="1:21" x14ac:dyDescent="0.2">
      <c r="A10" s="196">
        <v>44360.42798320602</v>
      </c>
      <c r="B10" s="197" t="s">
        <v>420</v>
      </c>
      <c r="C10" s="197" t="s">
        <v>26</v>
      </c>
      <c r="D10" s="197" t="s">
        <v>25</v>
      </c>
      <c r="E10" s="197" t="s">
        <v>30</v>
      </c>
      <c r="F10" s="197" t="s">
        <v>29</v>
      </c>
      <c r="G10" s="197" t="s">
        <v>47</v>
      </c>
      <c r="H10" s="197" t="s">
        <v>24</v>
      </c>
      <c r="I10" s="197">
        <v>4</v>
      </c>
      <c r="J10" s="197">
        <v>3</v>
      </c>
      <c r="K10" s="197">
        <v>4</v>
      </c>
      <c r="L10" s="197">
        <v>5</v>
      </c>
      <c r="M10" s="197">
        <v>4</v>
      </c>
      <c r="N10" s="197">
        <v>3</v>
      </c>
      <c r="O10" s="197">
        <v>4</v>
      </c>
      <c r="P10" s="197">
        <v>4</v>
      </c>
      <c r="Q10" s="197">
        <v>4</v>
      </c>
      <c r="R10" s="197">
        <v>2</v>
      </c>
      <c r="S10" s="197">
        <v>3</v>
      </c>
      <c r="T10" s="197">
        <v>3</v>
      </c>
      <c r="U10" s="197" t="s">
        <v>658</v>
      </c>
    </row>
    <row r="11" spans="1:21" x14ac:dyDescent="0.2">
      <c r="A11" s="196">
        <v>44360.428017627317</v>
      </c>
      <c r="B11" s="197" t="s">
        <v>422</v>
      </c>
      <c r="C11" s="197" t="s">
        <v>20</v>
      </c>
      <c r="D11" s="197" t="s">
        <v>27</v>
      </c>
      <c r="E11" s="197" t="s">
        <v>30</v>
      </c>
      <c r="F11" s="197" t="s">
        <v>29</v>
      </c>
      <c r="G11" s="197" t="s">
        <v>189</v>
      </c>
      <c r="H11" s="197" t="s">
        <v>24</v>
      </c>
      <c r="I11" s="197">
        <v>5</v>
      </c>
      <c r="J11" s="197">
        <v>4</v>
      </c>
      <c r="K11" s="197">
        <v>5</v>
      </c>
      <c r="L11" s="197">
        <v>5</v>
      </c>
      <c r="M11" s="197">
        <v>4</v>
      </c>
      <c r="N11" s="197">
        <v>5</v>
      </c>
      <c r="O11" s="197">
        <v>5</v>
      </c>
      <c r="P11" s="197">
        <v>5</v>
      </c>
      <c r="Q11" s="197">
        <v>5</v>
      </c>
      <c r="R11" s="197">
        <v>5</v>
      </c>
      <c r="S11" s="197">
        <v>5</v>
      </c>
      <c r="T11" s="197">
        <v>5</v>
      </c>
    </row>
    <row r="12" spans="1:21" x14ac:dyDescent="0.2">
      <c r="A12" s="196">
        <v>44360.429928425925</v>
      </c>
      <c r="B12" s="197" t="s">
        <v>425</v>
      </c>
      <c r="C12" s="197" t="s">
        <v>26</v>
      </c>
      <c r="D12" s="197" t="s">
        <v>27</v>
      </c>
      <c r="E12" s="197" t="s">
        <v>30</v>
      </c>
      <c r="F12" s="197" t="s">
        <v>52</v>
      </c>
      <c r="G12" s="197" t="s">
        <v>52</v>
      </c>
      <c r="H12" s="197" t="s">
        <v>24</v>
      </c>
      <c r="I12" s="197">
        <v>4</v>
      </c>
      <c r="J12" s="197">
        <v>5</v>
      </c>
      <c r="K12" s="197">
        <v>5</v>
      </c>
      <c r="L12" s="197">
        <v>5</v>
      </c>
      <c r="M12" s="197">
        <v>5</v>
      </c>
      <c r="N12" s="197">
        <v>5</v>
      </c>
      <c r="O12" s="197">
        <v>4</v>
      </c>
      <c r="P12" s="197">
        <v>4</v>
      </c>
      <c r="Q12" s="197">
        <v>5</v>
      </c>
      <c r="R12" s="197">
        <v>3</v>
      </c>
      <c r="S12" s="197">
        <v>4</v>
      </c>
      <c r="T12" s="197">
        <v>4</v>
      </c>
      <c r="U12" s="197" t="s">
        <v>41</v>
      </c>
    </row>
    <row r="13" spans="1:21" x14ac:dyDescent="0.2">
      <c r="A13" s="196">
        <v>44360.430102604165</v>
      </c>
      <c r="B13" s="197" t="s">
        <v>427</v>
      </c>
      <c r="C13" s="197" t="s">
        <v>20</v>
      </c>
      <c r="D13" s="197" t="s">
        <v>27</v>
      </c>
      <c r="E13" s="197" t="s">
        <v>30</v>
      </c>
      <c r="F13" s="197" t="s">
        <v>52</v>
      </c>
      <c r="G13" s="197" t="s">
        <v>52</v>
      </c>
      <c r="H13" s="197" t="s">
        <v>24</v>
      </c>
      <c r="I13" s="197">
        <v>5</v>
      </c>
      <c r="J13" s="197">
        <v>4</v>
      </c>
      <c r="K13" s="197">
        <v>4</v>
      </c>
      <c r="L13" s="197">
        <v>4</v>
      </c>
      <c r="M13" s="197">
        <v>5</v>
      </c>
      <c r="N13" s="197">
        <v>5</v>
      </c>
      <c r="O13" s="197">
        <v>5</v>
      </c>
      <c r="P13" s="197">
        <v>5</v>
      </c>
      <c r="Q13" s="197">
        <v>5</v>
      </c>
      <c r="R13" s="197">
        <v>3</v>
      </c>
      <c r="S13" s="197">
        <v>4</v>
      </c>
      <c r="T13" s="197">
        <v>5</v>
      </c>
      <c r="U13" s="197" t="s">
        <v>41</v>
      </c>
    </row>
    <row r="14" spans="1:21" x14ac:dyDescent="0.2">
      <c r="A14" s="196">
        <v>44360.431070995372</v>
      </c>
      <c r="B14" s="197" t="s">
        <v>428</v>
      </c>
      <c r="C14" s="197" t="s">
        <v>26</v>
      </c>
      <c r="D14" s="197" t="s">
        <v>25</v>
      </c>
      <c r="E14" s="197" t="s">
        <v>30</v>
      </c>
      <c r="F14" s="197" t="s">
        <v>29</v>
      </c>
      <c r="G14" s="197" t="s">
        <v>47</v>
      </c>
      <c r="H14" s="197" t="s">
        <v>24</v>
      </c>
      <c r="I14" s="197">
        <v>4</v>
      </c>
      <c r="J14" s="197">
        <v>4</v>
      </c>
      <c r="K14" s="197">
        <v>4</v>
      </c>
      <c r="L14" s="197">
        <v>4</v>
      </c>
      <c r="M14" s="197">
        <v>4</v>
      </c>
      <c r="N14" s="197">
        <v>4</v>
      </c>
      <c r="O14" s="197">
        <v>5</v>
      </c>
      <c r="P14" s="197">
        <v>4</v>
      </c>
      <c r="Q14" s="197">
        <v>5</v>
      </c>
      <c r="R14" s="197">
        <v>4</v>
      </c>
      <c r="S14" s="197">
        <v>4</v>
      </c>
      <c r="T14" s="197">
        <v>4</v>
      </c>
    </row>
    <row r="15" spans="1:21" x14ac:dyDescent="0.2">
      <c r="A15" s="196">
        <v>44360.431119016204</v>
      </c>
      <c r="B15" s="197" t="s">
        <v>429</v>
      </c>
      <c r="C15" s="197" t="s">
        <v>26</v>
      </c>
      <c r="D15" s="197" t="s">
        <v>25</v>
      </c>
      <c r="E15" s="197" t="s">
        <v>30</v>
      </c>
      <c r="F15" s="197" t="s">
        <v>50</v>
      </c>
      <c r="G15" s="197" t="s">
        <v>44</v>
      </c>
      <c r="H15" s="197" t="s">
        <v>24</v>
      </c>
      <c r="I15" s="197">
        <v>5</v>
      </c>
      <c r="J15" s="197">
        <v>5</v>
      </c>
      <c r="K15" s="197">
        <v>5</v>
      </c>
      <c r="L15" s="197">
        <v>5</v>
      </c>
      <c r="M15" s="197">
        <v>5</v>
      </c>
      <c r="N15" s="197">
        <v>5</v>
      </c>
      <c r="O15" s="197">
        <v>5</v>
      </c>
      <c r="P15" s="197">
        <v>5</v>
      </c>
      <c r="Q15" s="197">
        <v>5</v>
      </c>
      <c r="R15" s="197">
        <v>3</v>
      </c>
      <c r="S15" s="197">
        <v>4</v>
      </c>
      <c r="T15" s="197">
        <v>4</v>
      </c>
    </row>
    <row r="16" spans="1:21" x14ac:dyDescent="0.2">
      <c r="A16" s="196">
        <v>44360.431975196756</v>
      </c>
      <c r="B16" s="197" t="s">
        <v>434</v>
      </c>
      <c r="C16" s="197" t="s">
        <v>26</v>
      </c>
      <c r="D16" s="197" t="s">
        <v>27</v>
      </c>
      <c r="E16" s="197" t="s">
        <v>30</v>
      </c>
      <c r="F16" s="197" t="s">
        <v>29</v>
      </c>
      <c r="G16" s="197" t="s">
        <v>47</v>
      </c>
      <c r="H16" s="197" t="s">
        <v>24</v>
      </c>
      <c r="I16" s="197">
        <v>4</v>
      </c>
      <c r="J16" s="197">
        <v>5</v>
      </c>
      <c r="K16" s="197">
        <v>4</v>
      </c>
      <c r="L16" s="197">
        <v>3</v>
      </c>
      <c r="M16" s="197">
        <v>5</v>
      </c>
      <c r="N16" s="197">
        <v>5</v>
      </c>
      <c r="O16" s="197">
        <v>5</v>
      </c>
      <c r="P16" s="197">
        <v>5</v>
      </c>
      <c r="Q16" s="197">
        <v>5</v>
      </c>
      <c r="R16" s="197">
        <v>2</v>
      </c>
      <c r="S16" s="197">
        <v>4</v>
      </c>
      <c r="T16" s="197">
        <v>5</v>
      </c>
      <c r="U16" s="197" t="s">
        <v>633</v>
      </c>
    </row>
    <row r="17" spans="1:21" ht="89.25" x14ac:dyDescent="0.2">
      <c r="A17" s="196">
        <v>44360.4333275463</v>
      </c>
      <c r="B17" s="197" t="s">
        <v>444</v>
      </c>
      <c r="C17" s="197" t="s">
        <v>20</v>
      </c>
      <c r="D17" s="197" t="s">
        <v>27</v>
      </c>
      <c r="E17" s="197" t="s">
        <v>30</v>
      </c>
      <c r="F17" s="197" t="s">
        <v>604</v>
      </c>
      <c r="G17" s="197" t="s">
        <v>446</v>
      </c>
      <c r="H17" s="197" t="s">
        <v>24</v>
      </c>
      <c r="I17" s="197">
        <v>3</v>
      </c>
      <c r="J17" s="197">
        <v>5</v>
      </c>
      <c r="K17" s="197">
        <v>4</v>
      </c>
      <c r="L17" s="197">
        <v>4</v>
      </c>
      <c r="M17" s="197">
        <v>5</v>
      </c>
      <c r="N17" s="197">
        <v>5</v>
      </c>
      <c r="O17" s="197">
        <v>3</v>
      </c>
      <c r="P17" s="197">
        <v>3</v>
      </c>
      <c r="Q17" s="197">
        <v>5</v>
      </c>
      <c r="R17" s="197">
        <v>2</v>
      </c>
      <c r="S17" s="197">
        <v>3</v>
      </c>
      <c r="T17" s="197">
        <v>3</v>
      </c>
      <c r="U17" s="198" t="s">
        <v>635</v>
      </c>
    </row>
    <row r="18" spans="1:21" x14ac:dyDescent="0.2">
      <c r="A18" s="196">
        <v>44360.433415590276</v>
      </c>
      <c r="B18" s="197" t="s">
        <v>448</v>
      </c>
      <c r="C18" s="197" t="s">
        <v>20</v>
      </c>
      <c r="D18" s="197" t="s">
        <v>27</v>
      </c>
      <c r="E18" s="197" t="s">
        <v>30</v>
      </c>
      <c r="F18" s="197" t="s">
        <v>45</v>
      </c>
      <c r="G18" s="197" t="s">
        <v>238</v>
      </c>
      <c r="H18" s="197" t="s">
        <v>24</v>
      </c>
      <c r="I18" s="197">
        <v>5</v>
      </c>
      <c r="J18" s="197">
        <v>5</v>
      </c>
      <c r="K18" s="197">
        <v>5</v>
      </c>
      <c r="L18" s="197">
        <v>5</v>
      </c>
      <c r="M18" s="197">
        <v>5</v>
      </c>
      <c r="N18" s="197">
        <v>5</v>
      </c>
      <c r="O18" s="197">
        <v>5</v>
      </c>
      <c r="P18" s="197">
        <v>5</v>
      </c>
      <c r="Q18" s="197">
        <v>5</v>
      </c>
      <c r="R18" s="197">
        <v>5</v>
      </c>
      <c r="S18" s="197">
        <v>5</v>
      </c>
      <c r="T18" s="197">
        <v>5</v>
      </c>
    </row>
    <row r="19" spans="1:21" x14ac:dyDescent="0.2">
      <c r="A19" s="196">
        <v>44360.433879444448</v>
      </c>
      <c r="B19" s="197" t="s">
        <v>450</v>
      </c>
      <c r="C19" s="197" t="s">
        <v>26</v>
      </c>
      <c r="D19" s="197" t="s">
        <v>25</v>
      </c>
      <c r="E19" s="197" t="s">
        <v>22</v>
      </c>
      <c r="F19" s="197" t="s">
        <v>52</v>
      </c>
      <c r="G19" s="197" t="s">
        <v>52</v>
      </c>
      <c r="H19" s="197" t="s">
        <v>24</v>
      </c>
      <c r="I19" s="197">
        <v>4</v>
      </c>
      <c r="J19" s="197">
        <v>4</v>
      </c>
      <c r="K19" s="197">
        <v>4</v>
      </c>
      <c r="L19" s="197">
        <v>4</v>
      </c>
      <c r="M19" s="197">
        <v>4</v>
      </c>
      <c r="N19" s="197">
        <v>4</v>
      </c>
      <c r="O19" s="197">
        <v>4</v>
      </c>
      <c r="P19" s="197">
        <v>4</v>
      </c>
      <c r="Q19" s="197">
        <v>4</v>
      </c>
      <c r="R19" s="197">
        <v>4</v>
      </c>
      <c r="S19" s="197">
        <v>4</v>
      </c>
      <c r="T19" s="197">
        <v>4</v>
      </c>
    </row>
    <row r="20" spans="1:21" x14ac:dyDescent="0.2">
      <c r="A20" s="196">
        <v>44360.434017118052</v>
      </c>
      <c r="B20" s="197" t="s">
        <v>451</v>
      </c>
      <c r="C20" s="197" t="s">
        <v>20</v>
      </c>
      <c r="D20" s="197" t="s">
        <v>27</v>
      </c>
      <c r="E20" s="197" t="s">
        <v>30</v>
      </c>
      <c r="F20" s="197" t="s">
        <v>29</v>
      </c>
      <c r="G20" s="197" t="s">
        <v>189</v>
      </c>
      <c r="H20" s="197" t="s">
        <v>24</v>
      </c>
      <c r="I20" s="197">
        <v>5</v>
      </c>
      <c r="J20" s="197">
        <v>5</v>
      </c>
      <c r="K20" s="197">
        <v>5</v>
      </c>
      <c r="L20" s="197">
        <v>5</v>
      </c>
      <c r="M20" s="197">
        <v>5</v>
      </c>
      <c r="N20" s="197">
        <v>5</v>
      </c>
      <c r="O20" s="197">
        <v>5</v>
      </c>
      <c r="P20" s="197">
        <v>5</v>
      </c>
      <c r="Q20" s="197">
        <v>5</v>
      </c>
      <c r="R20" s="197">
        <v>5</v>
      </c>
      <c r="S20" s="197">
        <v>5</v>
      </c>
      <c r="T20" s="197">
        <v>5</v>
      </c>
    </row>
    <row r="21" spans="1:21" x14ac:dyDescent="0.2">
      <c r="A21" s="196">
        <v>44360.435951238425</v>
      </c>
      <c r="B21" s="197" t="s">
        <v>275</v>
      </c>
      <c r="C21" s="197" t="s">
        <v>20</v>
      </c>
      <c r="D21" s="197" t="s">
        <v>25</v>
      </c>
      <c r="E21" s="197" t="s">
        <v>30</v>
      </c>
      <c r="F21" s="197" t="s">
        <v>29</v>
      </c>
      <c r="G21" s="197" t="s">
        <v>189</v>
      </c>
      <c r="H21" s="197" t="s">
        <v>24</v>
      </c>
      <c r="I21" s="197">
        <v>4</v>
      </c>
      <c r="J21" s="197">
        <v>4</v>
      </c>
      <c r="K21" s="197">
        <v>4</v>
      </c>
      <c r="L21" s="197">
        <v>4</v>
      </c>
      <c r="M21" s="197">
        <v>4</v>
      </c>
      <c r="N21" s="197">
        <v>4</v>
      </c>
      <c r="O21" s="197">
        <v>4</v>
      </c>
      <c r="P21" s="197">
        <v>4</v>
      </c>
      <c r="Q21" s="197">
        <v>4</v>
      </c>
      <c r="R21" s="197">
        <v>4</v>
      </c>
      <c r="S21" s="197">
        <v>4</v>
      </c>
      <c r="T21" s="197">
        <v>4</v>
      </c>
      <c r="U21" s="197" t="s">
        <v>340</v>
      </c>
    </row>
    <row r="22" spans="1:21" x14ac:dyDescent="0.2">
      <c r="A22" s="196">
        <v>44360.438058958331</v>
      </c>
      <c r="B22" s="197" t="s">
        <v>471</v>
      </c>
      <c r="C22" s="197" t="s">
        <v>26</v>
      </c>
      <c r="D22" s="197" t="s">
        <v>27</v>
      </c>
      <c r="E22" s="197" t="s">
        <v>30</v>
      </c>
      <c r="F22" s="197" t="s">
        <v>662</v>
      </c>
      <c r="G22" s="197" t="s">
        <v>183</v>
      </c>
      <c r="H22" s="197" t="s">
        <v>24</v>
      </c>
      <c r="I22" s="197">
        <v>5</v>
      </c>
      <c r="J22" s="197">
        <v>5</v>
      </c>
      <c r="K22" s="197">
        <v>5</v>
      </c>
      <c r="L22" s="197">
        <v>5</v>
      </c>
      <c r="M22" s="197">
        <v>5</v>
      </c>
      <c r="N22" s="197">
        <v>5</v>
      </c>
      <c r="O22" s="197">
        <v>5</v>
      </c>
      <c r="P22" s="197">
        <v>5</v>
      </c>
      <c r="Q22" s="197">
        <v>5</v>
      </c>
      <c r="R22" s="197">
        <v>5</v>
      </c>
      <c r="S22" s="197">
        <v>5</v>
      </c>
      <c r="T22" s="197">
        <v>5</v>
      </c>
    </row>
    <row r="23" spans="1:21" x14ac:dyDescent="0.2">
      <c r="A23" s="196">
        <v>44360.438648124997</v>
      </c>
      <c r="B23" s="197" t="s">
        <v>473</v>
      </c>
      <c r="C23" s="197" t="s">
        <v>20</v>
      </c>
      <c r="D23" s="197" t="s">
        <v>21</v>
      </c>
      <c r="E23" s="197" t="s">
        <v>22</v>
      </c>
      <c r="F23" s="197" t="s">
        <v>52</v>
      </c>
      <c r="G23" s="197" t="s">
        <v>52</v>
      </c>
      <c r="H23" s="197" t="s">
        <v>24</v>
      </c>
      <c r="I23" s="197">
        <v>4</v>
      </c>
      <c r="J23" s="197">
        <v>4</v>
      </c>
      <c r="K23" s="197">
        <v>4</v>
      </c>
      <c r="L23" s="197">
        <v>4</v>
      </c>
      <c r="M23" s="197">
        <v>4</v>
      </c>
      <c r="N23" s="197">
        <v>4</v>
      </c>
      <c r="O23" s="197">
        <v>4</v>
      </c>
      <c r="P23" s="197">
        <v>4</v>
      </c>
      <c r="Q23" s="197">
        <v>4</v>
      </c>
      <c r="R23" s="197">
        <v>3</v>
      </c>
      <c r="S23" s="197">
        <v>4</v>
      </c>
      <c r="T23" s="197">
        <v>4</v>
      </c>
    </row>
    <row r="24" spans="1:21" x14ac:dyDescent="0.2">
      <c r="A24" s="196">
        <v>44360.439039733799</v>
      </c>
      <c r="B24" s="197" t="s">
        <v>478</v>
      </c>
      <c r="C24" s="197" t="s">
        <v>20</v>
      </c>
      <c r="D24" s="197" t="s">
        <v>27</v>
      </c>
      <c r="E24" s="197" t="s">
        <v>30</v>
      </c>
      <c r="F24" s="197" t="s">
        <v>29</v>
      </c>
      <c r="G24" s="197" t="s">
        <v>47</v>
      </c>
      <c r="H24" s="197" t="s">
        <v>24</v>
      </c>
      <c r="I24" s="197">
        <v>5</v>
      </c>
      <c r="J24" s="197">
        <v>5</v>
      </c>
      <c r="K24" s="197">
        <v>5</v>
      </c>
      <c r="L24" s="197">
        <v>5</v>
      </c>
      <c r="M24" s="197">
        <v>5</v>
      </c>
      <c r="N24" s="197">
        <v>5</v>
      </c>
      <c r="O24" s="197">
        <v>5</v>
      </c>
      <c r="P24" s="197">
        <v>5</v>
      </c>
      <c r="Q24" s="197">
        <v>5</v>
      </c>
      <c r="R24" s="197">
        <v>5</v>
      </c>
      <c r="S24" s="197">
        <v>5</v>
      </c>
      <c r="T24" s="197">
        <v>5</v>
      </c>
    </row>
    <row r="25" spans="1:21" x14ac:dyDescent="0.2">
      <c r="A25" s="196">
        <v>44360.439804039357</v>
      </c>
      <c r="B25" s="197" t="s">
        <v>479</v>
      </c>
      <c r="C25" s="197" t="s">
        <v>26</v>
      </c>
      <c r="D25" s="197" t="s">
        <v>27</v>
      </c>
      <c r="E25" s="197" t="s">
        <v>30</v>
      </c>
      <c r="F25" s="208" t="s">
        <v>314</v>
      </c>
      <c r="G25" s="197" t="s">
        <v>283</v>
      </c>
      <c r="H25" s="197" t="s">
        <v>24</v>
      </c>
      <c r="I25" s="197">
        <v>5</v>
      </c>
      <c r="J25" s="197">
        <v>5</v>
      </c>
      <c r="K25" s="197">
        <v>5</v>
      </c>
      <c r="L25" s="197">
        <v>5</v>
      </c>
      <c r="M25" s="197">
        <v>5</v>
      </c>
      <c r="N25" s="197">
        <v>5</v>
      </c>
      <c r="O25" s="197">
        <v>5</v>
      </c>
      <c r="P25" s="197">
        <v>5</v>
      </c>
      <c r="Q25" s="197">
        <v>5</v>
      </c>
      <c r="R25" s="197">
        <v>3</v>
      </c>
      <c r="S25" s="197">
        <v>4</v>
      </c>
      <c r="T25" s="197">
        <v>4</v>
      </c>
      <c r="U25" s="197" t="s">
        <v>637</v>
      </c>
    </row>
    <row r="26" spans="1:21" x14ac:dyDescent="0.2">
      <c r="A26" s="196">
        <v>44360.443387974534</v>
      </c>
      <c r="B26" s="197" t="s">
        <v>491</v>
      </c>
      <c r="C26" s="197" t="s">
        <v>26</v>
      </c>
      <c r="D26" s="197" t="s">
        <v>25</v>
      </c>
      <c r="E26" s="197" t="s">
        <v>30</v>
      </c>
      <c r="F26" s="197" t="s">
        <v>51</v>
      </c>
      <c r="G26" s="208" t="s">
        <v>180</v>
      </c>
      <c r="H26" s="197" t="s">
        <v>24</v>
      </c>
      <c r="I26" s="197">
        <v>5</v>
      </c>
      <c r="J26" s="197">
        <v>5</v>
      </c>
      <c r="K26" s="197">
        <v>5</v>
      </c>
      <c r="L26" s="197">
        <v>5</v>
      </c>
      <c r="M26" s="197">
        <v>5</v>
      </c>
      <c r="N26" s="197">
        <v>5</v>
      </c>
      <c r="O26" s="197">
        <v>5</v>
      </c>
      <c r="P26" s="197">
        <v>5</v>
      </c>
      <c r="Q26" s="197">
        <v>5</v>
      </c>
      <c r="R26" s="197">
        <v>5</v>
      </c>
      <c r="S26" s="197">
        <v>5</v>
      </c>
      <c r="T26" s="197">
        <v>5</v>
      </c>
      <c r="U26" s="197" t="s">
        <v>493</v>
      </c>
    </row>
    <row r="27" spans="1:21" x14ac:dyDescent="0.2">
      <c r="A27" s="196">
        <v>44360.446278831019</v>
      </c>
      <c r="B27" s="197" t="s">
        <v>505</v>
      </c>
      <c r="C27" s="197" t="s">
        <v>20</v>
      </c>
      <c r="D27" s="197" t="s">
        <v>21</v>
      </c>
      <c r="E27" s="197" t="s">
        <v>22</v>
      </c>
      <c r="F27" s="208" t="s">
        <v>314</v>
      </c>
      <c r="G27" s="197" t="s">
        <v>283</v>
      </c>
      <c r="H27" s="197" t="s">
        <v>24</v>
      </c>
      <c r="I27" s="197">
        <v>5</v>
      </c>
      <c r="J27" s="197">
        <v>5</v>
      </c>
      <c r="K27" s="197">
        <v>5</v>
      </c>
      <c r="L27" s="197">
        <v>5</v>
      </c>
      <c r="M27" s="197">
        <v>5</v>
      </c>
      <c r="N27" s="197">
        <v>5</v>
      </c>
      <c r="O27" s="197">
        <v>5</v>
      </c>
      <c r="P27" s="197">
        <v>5</v>
      </c>
      <c r="Q27" s="197">
        <v>5</v>
      </c>
      <c r="R27" s="197">
        <v>3</v>
      </c>
      <c r="S27" s="197">
        <v>4</v>
      </c>
      <c r="T27" s="197">
        <v>5</v>
      </c>
    </row>
    <row r="28" spans="1:21" x14ac:dyDescent="0.2">
      <c r="A28" s="196">
        <v>44360.45034708333</v>
      </c>
      <c r="B28" s="197" t="s">
        <v>521</v>
      </c>
      <c r="C28" s="197" t="s">
        <v>26</v>
      </c>
      <c r="D28" s="197" t="s">
        <v>25</v>
      </c>
      <c r="E28" s="197" t="s">
        <v>22</v>
      </c>
      <c r="F28" s="208" t="s">
        <v>314</v>
      </c>
      <c r="G28" s="208" t="s">
        <v>32</v>
      </c>
      <c r="H28" s="197" t="s">
        <v>24</v>
      </c>
      <c r="I28" s="197">
        <v>5</v>
      </c>
      <c r="J28" s="197">
        <v>5</v>
      </c>
      <c r="K28" s="197">
        <v>5</v>
      </c>
      <c r="L28" s="197">
        <v>5</v>
      </c>
      <c r="M28" s="197">
        <v>5</v>
      </c>
      <c r="N28" s="197">
        <v>5</v>
      </c>
      <c r="O28" s="197">
        <v>5</v>
      </c>
      <c r="P28" s="197">
        <v>5</v>
      </c>
      <c r="Q28" s="197">
        <v>5</v>
      </c>
      <c r="R28" s="197">
        <v>2</v>
      </c>
      <c r="S28" s="197">
        <v>4</v>
      </c>
      <c r="T28" s="197">
        <v>5</v>
      </c>
      <c r="U28" s="197" t="s">
        <v>642</v>
      </c>
    </row>
    <row r="29" spans="1:21" x14ac:dyDescent="0.2">
      <c r="A29" s="196">
        <v>44360.452715196763</v>
      </c>
      <c r="B29" s="197" t="s">
        <v>538</v>
      </c>
      <c r="C29" s="197" t="s">
        <v>20</v>
      </c>
      <c r="D29" s="197" t="s">
        <v>27</v>
      </c>
      <c r="E29" s="197" t="s">
        <v>30</v>
      </c>
      <c r="F29" s="197" t="s">
        <v>23</v>
      </c>
      <c r="G29" s="197" t="s">
        <v>267</v>
      </c>
      <c r="H29" s="197" t="s">
        <v>24</v>
      </c>
      <c r="I29" s="197">
        <v>4</v>
      </c>
      <c r="J29" s="197">
        <v>4</v>
      </c>
      <c r="K29" s="197">
        <v>4</v>
      </c>
      <c r="L29" s="197">
        <v>3</v>
      </c>
      <c r="M29" s="197">
        <v>4</v>
      </c>
      <c r="N29" s="197">
        <v>4</v>
      </c>
      <c r="O29" s="197">
        <v>5</v>
      </c>
      <c r="P29" s="197">
        <v>4</v>
      </c>
      <c r="Q29" s="197">
        <v>5</v>
      </c>
      <c r="R29" s="197">
        <v>3</v>
      </c>
      <c r="S29" s="197">
        <v>4</v>
      </c>
      <c r="T29" s="197">
        <v>4</v>
      </c>
    </row>
    <row r="30" spans="1:21" x14ac:dyDescent="0.2">
      <c r="A30" s="196">
        <v>44360.454345844904</v>
      </c>
      <c r="B30" s="197" t="s">
        <v>540</v>
      </c>
      <c r="C30" s="197" t="s">
        <v>26</v>
      </c>
      <c r="D30" s="197" t="s">
        <v>25</v>
      </c>
      <c r="E30" s="197" t="s">
        <v>30</v>
      </c>
      <c r="F30" s="197" t="s">
        <v>52</v>
      </c>
      <c r="G30" s="197" t="s">
        <v>52</v>
      </c>
      <c r="H30" s="197" t="s">
        <v>24</v>
      </c>
      <c r="I30" s="197">
        <v>4</v>
      </c>
      <c r="J30" s="197">
        <v>4</v>
      </c>
      <c r="K30" s="197">
        <v>4</v>
      </c>
      <c r="L30" s="197">
        <v>4</v>
      </c>
      <c r="M30" s="197">
        <v>5</v>
      </c>
      <c r="N30" s="197">
        <v>4</v>
      </c>
      <c r="O30" s="197">
        <v>5</v>
      </c>
      <c r="P30" s="197">
        <v>4</v>
      </c>
      <c r="Q30" s="197">
        <v>5</v>
      </c>
      <c r="R30" s="197">
        <v>3</v>
      </c>
      <c r="S30" s="197">
        <v>4</v>
      </c>
      <c r="T30" s="197">
        <v>4</v>
      </c>
    </row>
    <row r="31" spans="1:21" x14ac:dyDescent="0.2">
      <c r="A31" s="196">
        <v>44360.454681331015</v>
      </c>
      <c r="B31" s="197" t="s">
        <v>543</v>
      </c>
      <c r="C31" s="197" t="s">
        <v>26</v>
      </c>
      <c r="D31" s="197" t="s">
        <v>27</v>
      </c>
      <c r="E31" s="197" t="s">
        <v>30</v>
      </c>
      <c r="F31" s="197" t="s">
        <v>52</v>
      </c>
      <c r="G31" s="197" t="s">
        <v>52</v>
      </c>
      <c r="H31" s="197" t="s">
        <v>24</v>
      </c>
      <c r="I31" s="197">
        <v>4</v>
      </c>
      <c r="J31" s="197">
        <v>3</v>
      </c>
      <c r="K31" s="197">
        <v>4</v>
      </c>
      <c r="L31" s="197">
        <v>3</v>
      </c>
      <c r="M31" s="197">
        <v>4</v>
      </c>
      <c r="N31" s="197">
        <v>4</v>
      </c>
      <c r="O31" s="197">
        <v>4</v>
      </c>
      <c r="P31" s="197">
        <v>3</v>
      </c>
      <c r="Q31" s="197">
        <v>4</v>
      </c>
      <c r="R31" s="197">
        <v>3</v>
      </c>
      <c r="S31" s="197">
        <v>4</v>
      </c>
      <c r="T31" s="197">
        <v>4</v>
      </c>
    </row>
    <row r="32" spans="1:21" x14ac:dyDescent="0.2">
      <c r="A32" s="196">
        <v>44361.445930162037</v>
      </c>
      <c r="B32" s="197" t="s">
        <v>625</v>
      </c>
      <c r="C32" s="197" t="s">
        <v>26</v>
      </c>
      <c r="D32" s="197" t="s">
        <v>27</v>
      </c>
      <c r="E32" s="197" t="s">
        <v>30</v>
      </c>
      <c r="F32" s="197" t="s">
        <v>623</v>
      </c>
      <c r="G32" s="208" t="s">
        <v>626</v>
      </c>
      <c r="H32" s="197" t="s">
        <v>24</v>
      </c>
      <c r="I32" s="197">
        <v>5</v>
      </c>
      <c r="J32" s="197">
        <v>4</v>
      </c>
      <c r="K32" s="197">
        <v>5</v>
      </c>
      <c r="L32" s="197">
        <v>5</v>
      </c>
      <c r="M32" s="197">
        <v>5</v>
      </c>
      <c r="N32" s="197">
        <v>5</v>
      </c>
      <c r="O32" s="197">
        <v>5</v>
      </c>
      <c r="P32" s="197">
        <v>5</v>
      </c>
      <c r="Q32" s="197">
        <v>5</v>
      </c>
      <c r="R32" s="197">
        <v>3</v>
      </c>
      <c r="S32" s="197">
        <v>5</v>
      </c>
      <c r="T32" s="197">
        <v>5</v>
      </c>
    </row>
    <row r="33" spans="1:20" ht="23.25" x14ac:dyDescent="0.2">
      <c r="I33" s="2">
        <f>AVERAGE(I2:I32)</f>
        <v>4.419354838709677</v>
      </c>
      <c r="J33" s="2">
        <f t="shared" ref="J33:T33" si="0">AVERAGE(J2:J32)</f>
        <v>4.419354838709677</v>
      </c>
      <c r="K33" s="2">
        <f t="shared" si="0"/>
        <v>4.5</v>
      </c>
      <c r="L33" s="2">
        <f t="shared" si="0"/>
        <v>4.4000000000000004</v>
      </c>
      <c r="M33" s="2">
        <f t="shared" si="0"/>
        <v>4.612903225806452</v>
      </c>
      <c r="N33" s="2">
        <f t="shared" si="0"/>
        <v>4.580645161290323</v>
      </c>
      <c r="O33" s="2">
        <f t="shared" si="0"/>
        <v>4.580645161290323</v>
      </c>
      <c r="P33" s="2">
        <f t="shared" si="0"/>
        <v>4.419354838709677</v>
      </c>
      <c r="Q33" s="2">
        <f t="shared" si="0"/>
        <v>4.806451612903226</v>
      </c>
      <c r="R33" s="2">
        <f t="shared" si="0"/>
        <v>3.2903225806451615</v>
      </c>
      <c r="S33" s="2">
        <f t="shared" si="0"/>
        <v>4.161290322580645</v>
      </c>
      <c r="T33" s="2">
        <f t="shared" si="0"/>
        <v>4.290322580645161</v>
      </c>
    </row>
    <row r="34" spans="1:20" ht="23.25" x14ac:dyDescent="0.2">
      <c r="I34" s="3">
        <f>STDEV(I2:I33)</f>
        <v>0.55498872690597789</v>
      </c>
      <c r="J34" s="3">
        <f t="shared" ref="J34:T34" si="1">STDEV(J2:J33)</f>
        <v>0.61035122349756643</v>
      </c>
      <c r="K34" s="3">
        <f t="shared" si="1"/>
        <v>0.56273143387113778</v>
      </c>
      <c r="L34" s="3">
        <f t="shared" si="1"/>
        <v>0.75718777944003501</v>
      </c>
      <c r="M34" s="3">
        <f t="shared" si="1"/>
        <v>0.4870860925981097</v>
      </c>
      <c r="N34" s="3">
        <f t="shared" si="1"/>
        <v>0.55498872690597467</v>
      </c>
      <c r="O34" s="3">
        <f t="shared" si="1"/>
        <v>0.55498872690597467</v>
      </c>
      <c r="P34" s="3">
        <f t="shared" si="1"/>
        <v>0.6610935978038468</v>
      </c>
      <c r="Q34" s="3">
        <f t="shared" si="1"/>
        <v>0.39507899077148045</v>
      </c>
      <c r="R34" s="3">
        <f t="shared" si="1"/>
        <v>1.0221277108228939</v>
      </c>
      <c r="S34" s="3">
        <f t="shared" si="1"/>
        <v>0.51410895001642831</v>
      </c>
      <c r="T34" s="3">
        <f t="shared" si="1"/>
        <v>0.57885027241697906</v>
      </c>
    </row>
    <row r="35" spans="1:20" ht="23.25" x14ac:dyDescent="0.2">
      <c r="I35" s="4">
        <f>AVERAGE(I2:I34)</f>
        <v>4.3022528353216858</v>
      </c>
      <c r="J35" s="4">
        <f t="shared" ref="J35:T35" si="2">AVERAGE(J2:J34)</f>
        <v>4.3039304867335524</v>
      </c>
      <c r="K35" s="4">
        <f t="shared" si="2"/>
        <v>4.376960357308473</v>
      </c>
      <c r="L35" s="4">
        <f t="shared" si="2"/>
        <v>4.2861621181075016</v>
      </c>
      <c r="M35" s="4">
        <f t="shared" si="2"/>
        <v>4.4878784641940781</v>
      </c>
      <c r="N35" s="4">
        <f t="shared" si="2"/>
        <v>4.4586555723695849</v>
      </c>
      <c r="O35" s="4">
        <f t="shared" si="2"/>
        <v>4.4586555723695849</v>
      </c>
      <c r="P35" s="4">
        <f t="shared" si="2"/>
        <v>4.3054681344398036</v>
      </c>
      <c r="Q35" s="4">
        <f t="shared" si="2"/>
        <v>4.6727736546568091</v>
      </c>
      <c r="R35" s="4">
        <f t="shared" si="2"/>
        <v>3.2215894027717598</v>
      </c>
      <c r="S35" s="4">
        <f t="shared" si="2"/>
        <v>4.0507696749271842</v>
      </c>
      <c r="T35" s="4">
        <f t="shared" si="2"/>
        <v>4.177853722820065</v>
      </c>
    </row>
    <row r="36" spans="1:20" ht="23.25" x14ac:dyDescent="0.2">
      <c r="I36" s="5">
        <f>STDEV(I2:I32)</f>
        <v>0.56416271579436339</v>
      </c>
      <c r="J36" s="5">
        <f t="shared" ref="J36:T36" si="3">STDEV(J2:J32)</f>
        <v>0.6204403569716741</v>
      </c>
      <c r="K36" s="5">
        <f t="shared" si="3"/>
        <v>0.572351471472339</v>
      </c>
      <c r="L36" s="5">
        <f t="shared" si="3"/>
        <v>0.77013209793895976</v>
      </c>
      <c r="M36" s="5">
        <f t="shared" si="3"/>
        <v>0.4951376478541914</v>
      </c>
      <c r="N36" s="5">
        <f t="shared" si="3"/>
        <v>0.56416271579436339</v>
      </c>
      <c r="O36" s="5">
        <f t="shared" si="3"/>
        <v>0.56416271579436339</v>
      </c>
      <c r="P36" s="5">
        <f t="shared" si="3"/>
        <v>0.672021505032246</v>
      </c>
      <c r="Q36" s="5">
        <f t="shared" si="3"/>
        <v>0.40160966445124952</v>
      </c>
      <c r="R36" s="5">
        <f t="shared" si="3"/>
        <v>1.0390235283539626</v>
      </c>
      <c r="S36" s="5">
        <f t="shared" si="3"/>
        <v>0.52260719433422864</v>
      </c>
      <c r="T36" s="5">
        <f t="shared" si="3"/>
        <v>0.58841869373753297</v>
      </c>
    </row>
    <row r="37" spans="1:20" ht="23.25" x14ac:dyDescent="0.2"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</row>
    <row r="38" spans="1:20" ht="23.25" x14ac:dyDescent="0.2"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</row>
    <row r="39" spans="1:20" ht="23.25" x14ac:dyDescent="0.2"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</row>
    <row r="40" spans="1:20" ht="23.25" x14ac:dyDescent="0.2"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</row>
    <row r="41" spans="1:20" ht="23.25" x14ac:dyDescent="0.2"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</row>
    <row r="42" spans="1:20" ht="24" x14ac:dyDescent="0.55000000000000004">
      <c r="A42" s="129" t="s">
        <v>171</v>
      </c>
    </row>
    <row r="43" spans="1:20" ht="24" x14ac:dyDescent="0.55000000000000004">
      <c r="A43" s="120" t="s">
        <v>26</v>
      </c>
      <c r="B43" s="121">
        <f>COUNTIF(C2:C32,"หญิง")</f>
        <v>17</v>
      </c>
    </row>
    <row r="44" spans="1:20" ht="24" x14ac:dyDescent="0.55000000000000004">
      <c r="A44" s="120" t="s">
        <v>20</v>
      </c>
      <c r="B44" s="121">
        <f>COUNTIF(C2:C32,"ชาย")</f>
        <v>14</v>
      </c>
    </row>
    <row r="45" spans="1:20" ht="24" x14ac:dyDescent="0.55000000000000004">
      <c r="A45" s="122"/>
      <c r="B45" s="123">
        <f>SUM(B43:B44)</f>
        <v>31</v>
      </c>
    </row>
    <row r="46" spans="1:20" ht="23.25" customHeight="1" x14ac:dyDescent="0.55000000000000004">
      <c r="A46" s="130" t="s">
        <v>172</v>
      </c>
      <c r="B46" s="122"/>
    </row>
    <row r="47" spans="1:20" ht="24" x14ac:dyDescent="0.55000000000000004">
      <c r="A47" s="120" t="s">
        <v>27</v>
      </c>
      <c r="B47" s="121">
        <v>19</v>
      </c>
    </row>
    <row r="48" spans="1:20" ht="24" x14ac:dyDescent="0.55000000000000004">
      <c r="A48" s="120" t="s">
        <v>25</v>
      </c>
      <c r="B48" s="121">
        <v>10</v>
      </c>
    </row>
    <row r="49" spans="1:2" ht="24" x14ac:dyDescent="0.55000000000000004">
      <c r="A49" s="120" t="s">
        <v>21</v>
      </c>
      <c r="B49" s="121">
        <v>2</v>
      </c>
    </row>
    <row r="50" spans="1:2" ht="24" x14ac:dyDescent="0.55000000000000004">
      <c r="A50" s="124"/>
      <c r="B50" s="123">
        <f>SUM(B47:B49)</f>
        <v>31</v>
      </c>
    </row>
    <row r="51" spans="1:2" ht="25.5" customHeight="1" x14ac:dyDescent="0.55000000000000004">
      <c r="A51" s="131" t="s">
        <v>173</v>
      </c>
      <c r="B51" s="125"/>
    </row>
    <row r="52" spans="1:2" ht="24" x14ac:dyDescent="0.55000000000000004">
      <c r="A52" s="126" t="s">
        <v>30</v>
      </c>
      <c r="B52" s="121">
        <f>COUNTIF(E2:E32,"ปริญญาโท")</f>
        <v>27</v>
      </c>
    </row>
    <row r="53" spans="1:2" ht="24" x14ac:dyDescent="0.55000000000000004">
      <c r="A53" s="126" t="s">
        <v>22</v>
      </c>
      <c r="B53" s="121">
        <f>COUNTIF(E2:E33,"ปริญญาเอก")</f>
        <v>4</v>
      </c>
    </row>
    <row r="54" spans="1:2" ht="24" x14ac:dyDescent="0.55000000000000004">
      <c r="A54" s="124"/>
      <c r="B54" s="123">
        <f>SUM(B52:B53)</f>
        <v>31</v>
      </c>
    </row>
    <row r="55" spans="1:2" ht="24" customHeight="1" x14ac:dyDescent="0.55000000000000004">
      <c r="A55" s="131" t="s">
        <v>168</v>
      </c>
      <c r="B55" s="125"/>
    </row>
    <row r="56" spans="1:2" ht="24" x14ac:dyDescent="0.55000000000000004">
      <c r="A56" s="126" t="s">
        <v>29</v>
      </c>
      <c r="B56" s="121">
        <f>COUNTIF(F2:F32,"ศึกษาศาสตร์")</f>
        <v>10</v>
      </c>
    </row>
    <row r="57" spans="1:2" ht="24" x14ac:dyDescent="0.55000000000000004">
      <c r="A57" s="127" t="s">
        <v>23</v>
      </c>
      <c r="B57" s="121">
        <f>COUNTIF(F3:F33,"วิศวกรรมศาสตร์")</f>
        <v>2</v>
      </c>
    </row>
    <row r="58" spans="1:2" ht="24" x14ac:dyDescent="0.55000000000000004">
      <c r="A58" s="127" t="s">
        <v>52</v>
      </c>
      <c r="B58" s="121">
        <f>COUNTIF(F2:F34,"สาธารณสุขศาสตร์")</f>
        <v>8</v>
      </c>
    </row>
    <row r="59" spans="1:2" ht="24" x14ac:dyDescent="0.55000000000000004">
      <c r="A59" s="127" t="s">
        <v>50</v>
      </c>
      <c r="B59" s="121">
        <f>COUNTIF(F2:F35,"มนุษยศาสตร์")</f>
        <v>2</v>
      </c>
    </row>
    <row r="60" spans="1:2" ht="24" x14ac:dyDescent="0.55000000000000004">
      <c r="A60" s="127" t="s">
        <v>662</v>
      </c>
      <c r="B60" s="121">
        <f>COUNTIF(F2:F36,"วิทยาศาสตร์การเเพทย์")</f>
        <v>2</v>
      </c>
    </row>
    <row r="61" spans="1:2" ht="24" x14ac:dyDescent="0.55000000000000004">
      <c r="A61" s="127" t="s">
        <v>604</v>
      </c>
      <c r="B61" s="121">
        <f>COUNTIF(F2:F43,"แพทยศาสตร์")</f>
        <v>1</v>
      </c>
    </row>
    <row r="62" spans="1:2" ht="24" x14ac:dyDescent="0.55000000000000004">
      <c r="A62" s="127" t="s">
        <v>45</v>
      </c>
      <c r="B62" s="121">
        <f>COUNTIF(F2:F44,"สังคมศาสตร์")</f>
        <v>1</v>
      </c>
    </row>
    <row r="63" spans="1:2" ht="24" x14ac:dyDescent="0.55000000000000004">
      <c r="A63" s="127" t="s">
        <v>314</v>
      </c>
      <c r="B63" s="121">
        <f>COUNTIF(F2:F45,"บริหารธุรกิจ เศรษฐศาสตร์และการสื่อสาร")</f>
        <v>3</v>
      </c>
    </row>
    <row r="64" spans="1:2" ht="24" x14ac:dyDescent="0.55000000000000004">
      <c r="A64" s="127" t="s">
        <v>51</v>
      </c>
      <c r="B64" s="121">
        <f>COUNTIF(F2:F46,"วิทยาศาสตร์")</f>
        <v>1</v>
      </c>
    </row>
    <row r="65" spans="1:2" ht="24" x14ac:dyDescent="0.55000000000000004">
      <c r="A65" s="127" t="s">
        <v>623</v>
      </c>
      <c r="B65" s="121">
        <f>COUNTIF(F2:F48,"บัณฑิตวิทยาลัย")</f>
        <v>1</v>
      </c>
    </row>
    <row r="66" spans="1:2" ht="24" x14ac:dyDescent="0.55000000000000004">
      <c r="A66" s="134"/>
      <c r="B66" s="123">
        <f>SUM(B56:B65)</f>
        <v>31</v>
      </c>
    </row>
    <row r="67" spans="1:2" ht="24" x14ac:dyDescent="0.55000000000000004">
      <c r="A67" s="170"/>
    </row>
    <row r="68" spans="1:2" ht="24" x14ac:dyDescent="0.55000000000000004">
      <c r="A68" s="170"/>
    </row>
    <row r="69" spans="1:2" ht="24" x14ac:dyDescent="0.55000000000000004">
      <c r="A69" s="170"/>
    </row>
    <row r="70" spans="1:2" ht="24" x14ac:dyDescent="0.55000000000000004">
      <c r="A70" s="170"/>
    </row>
    <row r="71" spans="1:2" ht="24" x14ac:dyDescent="0.55000000000000004">
      <c r="A71" s="133" t="s">
        <v>174</v>
      </c>
      <c r="B71" s="170"/>
    </row>
    <row r="72" spans="1:2" ht="24" x14ac:dyDescent="0.55000000000000004">
      <c r="A72" s="128" t="s">
        <v>394</v>
      </c>
      <c r="B72" s="168">
        <f>COUNTIF(G2:G32,"ภาษาอังกฤษ")</f>
        <v>1</v>
      </c>
    </row>
    <row r="73" spans="1:2" ht="24" x14ac:dyDescent="0.55000000000000004">
      <c r="A73" s="128" t="s">
        <v>212</v>
      </c>
      <c r="B73" s="168">
        <f>COUNTIF(G3:G33,"วิศวกรรมสิ่งแวดล้อม")</f>
        <v>1</v>
      </c>
    </row>
    <row r="74" spans="1:2" ht="24" x14ac:dyDescent="0.55000000000000004">
      <c r="A74" s="128" t="s">
        <v>52</v>
      </c>
      <c r="B74" s="168">
        <f>COUNTIF(G2:G34,"สาธารณสุขศาสตร์")</f>
        <v>8</v>
      </c>
    </row>
    <row r="75" spans="1:2" ht="24" x14ac:dyDescent="0.55000000000000004">
      <c r="A75" s="167" t="s">
        <v>47</v>
      </c>
      <c r="B75" s="168">
        <f>COUNTIF(G2:G35,"หลักสูตรและการสอน")</f>
        <v>5</v>
      </c>
    </row>
    <row r="76" spans="1:2" ht="24" x14ac:dyDescent="0.55000000000000004">
      <c r="A76" s="167" t="s">
        <v>189</v>
      </c>
      <c r="B76" s="168">
        <f>COUNTIF(G2:G36,"สังคมศึกษา")</f>
        <v>4</v>
      </c>
    </row>
    <row r="77" spans="1:2" ht="24" x14ac:dyDescent="0.55000000000000004">
      <c r="A77" s="141" t="s">
        <v>407</v>
      </c>
      <c r="B77" s="168">
        <f>COUNTIF(G2:G42,"ภาษาศาสตร์")</f>
        <v>1</v>
      </c>
    </row>
    <row r="78" spans="1:2" ht="24" x14ac:dyDescent="0.55000000000000004">
      <c r="A78" s="141" t="s">
        <v>236</v>
      </c>
      <c r="B78" s="168">
        <f>COUNTIF(G2:G43,"ปรสิตวิทยา")</f>
        <v>1</v>
      </c>
    </row>
    <row r="79" spans="1:2" ht="24" x14ac:dyDescent="0.55000000000000004">
      <c r="A79" s="169" t="s">
        <v>44</v>
      </c>
      <c r="B79" s="168">
        <f>COUNTIF(G2:G44,"ภาษาไทย")</f>
        <v>1</v>
      </c>
    </row>
    <row r="80" spans="1:2" ht="24" x14ac:dyDescent="0.55000000000000004">
      <c r="A80" s="169" t="s">
        <v>446</v>
      </c>
      <c r="B80" s="168">
        <f>COUNTIF(G2:G46,"วิทยาศาสตรสุขภาพศึกษา")</f>
        <v>1</v>
      </c>
    </row>
    <row r="81" spans="1:2" ht="24" x14ac:dyDescent="0.55000000000000004">
      <c r="A81" s="169" t="s">
        <v>238</v>
      </c>
      <c r="B81" s="168">
        <f>COUNTIF(G2:G47,"เอเชียตะวันออกเฉียงใต้ศึกษา")</f>
        <v>1</v>
      </c>
    </row>
    <row r="82" spans="1:2" ht="24" x14ac:dyDescent="0.55000000000000004">
      <c r="A82" s="104" t="s">
        <v>183</v>
      </c>
      <c r="B82" s="168">
        <f>COUNTIF(G2:G49,"จุลชีววิทยา")</f>
        <v>1</v>
      </c>
    </row>
    <row r="83" spans="1:2" ht="24" x14ac:dyDescent="0.55000000000000004">
      <c r="A83" s="104" t="s">
        <v>283</v>
      </c>
      <c r="B83" s="168">
        <f>COUNTIF(G2:G50,"การจัดการการท่องเที่ยวและจิตบริการ")</f>
        <v>2</v>
      </c>
    </row>
    <row r="84" spans="1:2" ht="24" x14ac:dyDescent="0.55000000000000004">
      <c r="A84" s="104" t="s">
        <v>626</v>
      </c>
      <c r="B84" s="168">
        <f>COUNTIF(G3:G51,"เทคโนโลยีผู้ประกอบการเเละการจัดการนวัตกรรม")</f>
        <v>1</v>
      </c>
    </row>
    <row r="85" spans="1:2" ht="24" x14ac:dyDescent="0.55000000000000004">
      <c r="A85" s="104" t="s">
        <v>180</v>
      </c>
      <c r="B85" s="121">
        <f>COUNTIF(G2:G52,"เทคโนโลยีสารสนเทศ")</f>
        <v>1</v>
      </c>
    </row>
    <row r="86" spans="1:2" ht="24" x14ac:dyDescent="0.55000000000000004">
      <c r="A86" s="104" t="s">
        <v>32</v>
      </c>
      <c r="B86" s="121">
        <f>COUNTIF(G3:G53,"บริหารธุรกิจ")</f>
        <v>1</v>
      </c>
    </row>
    <row r="87" spans="1:2" ht="24" x14ac:dyDescent="0.55000000000000004">
      <c r="A87" s="104" t="s">
        <v>267</v>
      </c>
      <c r="B87" s="121">
        <f>COUNTIF(G4:G54,"วิศวกรรมโยธา")</f>
        <v>1</v>
      </c>
    </row>
    <row r="88" spans="1:2" ht="24" x14ac:dyDescent="0.55000000000000004">
      <c r="B88" s="184">
        <f>SUM(B72:B87)</f>
        <v>31</v>
      </c>
    </row>
  </sheetData>
  <autoFilter ref="G1:G88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5B9A"/>
  </sheetPr>
  <dimension ref="A1:U143"/>
  <sheetViews>
    <sheetView topLeftCell="A55" zoomScale="70" zoomScaleNormal="70" workbookViewId="0">
      <selection activeCell="U13" sqref="U13"/>
    </sheetView>
  </sheetViews>
  <sheetFormatPr defaultColWidth="14.42578125" defaultRowHeight="15" customHeight="1" x14ac:dyDescent="0.2"/>
  <cols>
    <col min="1" max="1" width="44.140625" bestFit="1" customWidth="1"/>
    <col min="2" max="5" width="21.5703125" customWidth="1"/>
    <col min="6" max="6" width="34.7109375" bestFit="1" customWidth="1"/>
    <col min="7" max="7" width="44.28515625" customWidth="1"/>
    <col min="8" max="26" width="21.5703125" customWidth="1"/>
  </cols>
  <sheetData>
    <row r="1" spans="1:21" ht="12.75" x14ac:dyDescent="0.2">
      <c r="A1" s="1" t="s">
        <v>0</v>
      </c>
      <c r="B1" s="1" t="s">
        <v>179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4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2.75" x14ac:dyDescent="0.2">
      <c r="A2" s="196">
        <v>44360.41681101852</v>
      </c>
      <c r="B2" s="197" t="s">
        <v>285</v>
      </c>
      <c r="C2" s="197" t="s">
        <v>20</v>
      </c>
      <c r="D2" s="197" t="s">
        <v>27</v>
      </c>
      <c r="E2" s="197" t="s">
        <v>30</v>
      </c>
      <c r="F2" s="197" t="s">
        <v>39</v>
      </c>
      <c r="G2" s="197" t="s">
        <v>36</v>
      </c>
      <c r="H2" s="197" t="s">
        <v>31</v>
      </c>
      <c r="I2" s="197">
        <v>5</v>
      </c>
      <c r="J2" s="197">
        <v>5</v>
      </c>
      <c r="K2" s="197">
        <v>5</v>
      </c>
      <c r="L2" s="197">
        <v>5</v>
      </c>
      <c r="M2" s="197">
        <v>5</v>
      </c>
      <c r="N2" s="197">
        <v>5</v>
      </c>
      <c r="O2" s="197">
        <v>5</v>
      </c>
      <c r="P2" s="197">
        <v>5</v>
      </c>
      <c r="Q2" s="197">
        <v>5</v>
      </c>
      <c r="R2" s="197">
        <v>5</v>
      </c>
      <c r="S2" s="197">
        <v>5</v>
      </c>
      <c r="T2" s="197">
        <v>5</v>
      </c>
      <c r="U2" s="197" t="s">
        <v>388</v>
      </c>
    </row>
    <row r="3" spans="1:21" ht="12.75" x14ac:dyDescent="0.2">
      <c r="A3" s="196">
        <v>44360.417524664357</v>
      </c>
      <c r="B3" s="197" t="s">
        <v>181</v>
      </c>
      <c r="C3" s="197" t="s">
        <v>26</v>
      </c>
      <c r="D3" s="197" t="s">
        <v>25</v>
      </c>
      <c r="E3" s="197" t="s">
        <v>22</v>
      </c>
      <c r="F3" s="197" t="s">
        <v>23</v>
      </c>
      <c r="G3" s="197" t="s">
        <v>219</v>
      </c>
      <c r="H3" s="197" t="s">
        <v>31</v>
      </c>
      <c r="I3" s="197">
        <v>4</v>
      </c>
      <c r="J3" s="197">
        <v>4</v>
      </c>
      <c r="K3" s="197">
        <v>4</v>
      </c>
      <c r="L3" s="197">
        <v>4</v>
      </c>
      <c r="M3" s="197">
        <v>4</v>
      </c>
      <c r="N3" s="197">
        <v>4</v>
      </c>
      <c r="O3" s="197">
        <v>4</v>
      </c>
      <c r="P3" s="197">
        <v>4</v>
      </c>
      <c r="Q3" s="197">
        <v>4</v>
      </c>
      <c r="R3" s="197">
        <v>4</v>
      </c>
      <c r="S3" s="197">
        <v>4</v>
      </c>
      <c r="T3" s="197">
        <v>4</v>
      </c>
    </row>
    <row r="4" spans="1:21" ht="12.75" x14ac:dyDescent="0.2">
      <c r="A4" s="196">
        <v>44360.422818553241</v>
      </c>
      <c r="B4" s="197" t="s">
        <v>264</v>
      </c>
      <c r="C4" s="197" t="s">
        <v>26</v>
      </c>
      <c r="D4" s="197" t="s">
        <v>27</v>
      </c>
      <c r="E4" s="197" t="s">
        <v>30</v>
      </c>
      <c r="F4" s="197" t="s">
        <v>51</v>
      </c>
      <c r="G4" s="197" t="s">
        <v>231</v>
      </c>
      <c r="H4" s="197" t="s">
        <v>31</v>
      </c>
      <c r="I4" s="197">
        <v>4</v>
      </c>
      <c r="J4" s="197">
        <v>4</v>
      </c>
      <c r="K4" s="197">
        <v>4</v>
      </c>
      <c r="L4" s="197">
        <v>4</v>
      </c>
      <c r="M4" s="197">
        <v>4</v>
      </c>
      <c r="N4" s="197">
        <v>4</v>
      </c>
      <c r="O4" s="197">
        <v>4</v>
      </c>
      <c r="P4" s="197">
        <v>4</v>
      </c>
      <c r="Q4" s="197">
        <v>4</v>
      </c>
      <c r="R4" s="197">
        <v>2</v>
      </c>
      <c r="S4" s="197">
        <v>3</v>
      </c>
      <c r="T4" s="197">
        <v>3</v>
      </c>
    </row>
    <row r="5" spans="1:21" ht="12.75" x14ac:dyDescent="0.2">
      <c r="A5" s="196">
        <v>44360.422939444441</v>
      </c>
      <c r="B5" s="197" t="s">
        <v>206</v>
      </c>
      <c r="C5" s="197" t="s">
        <v>20</v>
      </c>
      <c r="D5" s="197" t="s">
        <v>27</v>
      </c>
      <c r="E5" s="197" t="s">
        <v>30</v>
      </c>
      <c r="F5" s="197" t="s">
        <v>198</v>
      </c>
      <c r="G5" s="197" t="s">
        <v>207</v>
      </c>
      <c r="H5" s="197" t="s">
        <v>31</v>
      </c>
      <c r="I5" s="197">
        <v>5</v>
      </c>
      <c r="J5" s="197">
        <v>3</v>
      </c>
      <c r="K5" s="197">
        <v>4</v>
      </c>
      <c r="L5" s="197">
        <v>4</v>
      </c>
      <c r="M5" s="197">
        <v>4</v>
      </c>
      <c r="N5" s="197">
        <v>4</v>
      </c>
      <c r="O5" s="197">
        <v>5</v>
      </c>
      <c r="P5" s="197">
        <v>5</v>
      </c>
      <c r="Q5" s="197">
        <v>5</v>
      </c>
      <c r="R5" s="197">
        <v>3</v>
      </c>
      <c r="S5" s="197">
        <v>4</v>
      </c>
      <c r="T5" s="197">
        <v>4</v>
      </c>
    </row>
    <row r="6" spans="1:21" ht="12.75" x14ac:dyDescent="0.2">
      <c r="A6" s="196">
        <v>44360.425156956015</v>
      </c>
      <c r="B6" s="197" t="s">
        <v>410</v>
      </c>
      <c r="C6" s="197" t="s">
        <v>20</v>
      </c>
      <c r="D6" s="197" t="s">
        <v>27</v>
      </c>
      <c r="E6" s="197" t="s">
        <v>30</v>
      </c>
      <c r="F6" s="197" t="s">
        <v>45</v>
      </c>
      <c r="G6" s="197" t="s">
        <v>238</v>
      </c>
      <c r="H6" s="197" t="s">
        <v>31</v>
      </c>
      <c r="I6" s="197">
        <v>4</v>
      </c>
      <c r="J6" s="197">
        <v>4</v>
      </c>
      <c r="K6" s="197">
        <v>4</v>
      </c>
      <c r="L6" s="197">
        <v>5</v>
      </c>
      <c r="M6" s="197">
        <v>5</v>
      </c>
      <c r="N6" s="197">
        <v>5</v>
      </c>
      <c r="O6" s="197">
        <v>5</v>
      </c>
      <c r="P6" s="197">
        <v>5</v>
      </c>
      <c r="Q6" s="197">
        <v>5</v>
      </c>
      <c r="R6" s="197">
        <v>3</v>
      </c>
      <c r="S6" s="197">
        <v>4</v>
      </c>
      <c r="T6" s="197">
        <v>4</v>
      </c>
      <c r="U6" s="197" t="s">
        <v>41</v>
      </c>
    </row>
    <row r="7" spans="1:21" ht="12.75" x14ac:dyDescent="0.2">
      <c r="A7" s="196">
        <v>44360.42566930555</v>
      </c>
      <c r="B7" s="197" t="s">
        <v>411</v>
      </c>
      <c r="C7" s="197" t="s">
        <v>20</v>
      </c>
      <c r="D7" s="197" t="s">
        <v>27</v>
      </c>
      <c r="E7" s="197" t="s">
        <v>30</v>
      </c>
      <c r="F7" s="197" t="s">
        <v>29</v>
      </c>
      <c r="G7" s="197" t="s">
        <v>189</v>
      </c>
      <c r="H7" s="197" t="s">
        <v>31</v>
      </c>
      <c r="I7" s="197">
        <v>4</v>
      </c>
      <c r="J7" s="197">
        <v>4</v>
      </c>
      <c r="K7" s="197">
        <v>4</v>
      </c>
      <c r="L7" s="197">
        <v>4</v>
      </c>
      <c r="M7" s="197">
        <v>3</v>
      </c>
      <c r="N7" s="197">
        <v>4</v>
      </c>
      <c r="O7" s="197">
        <v>2</v>
      </c>
      <c r="P7" s="197">
        <v>3</v>
      </c>
      <c r="Q7" s="197">
        <v>4</v>
      </c>
      <c r="R7" s="197">
        <v>3</v>
      </c>
      <c r="S7" s="197">
        <v>3</v>
      </c>
      <c r="T7" s="197">
        <v>3</v>
      </c>
      <c r="U7" s="197" t="s">
        <v>412</v>
      </c>
    </row>
    <row r="8" spans="1:21" ht="12.75" x14ac:dyDescent="0.2">
      <c r="A8" s="196">
        <v>44360.427419918982</v>
      </c>
      <c r="B8" s="197" t="s">
        <v>415</v>
      </c>
      <c r="C8" s="197" t="s">
        <v>20</v>
      </c>
      <c r="D8" s="197" t="s">
        <v>25</v>
      </c>
      <c r="E8" s="197" t="s">
        <v>22</v>
      </c>
      <c r="F8" s="197" t="s">
        <v>39</v>
      </c>
      <c r="G8" s="197" t="s">
        <v>38</v>
      </c>
      <c r="H8" s="197" t="s">
        <v>31</v>
      </c>
      <c r="I8" s="197">
        <v>5</v>
      </c>
      <c r="J8" s="197">
        <v>5</v>
      </c>
      <c r="K8" s="197">
        <v>5</v>
      </c>
      <c r="L8" s="197">
        <v>4</v>
      </c>
      <c r="M8" s="197">
        <v>5</v>
      </c>
      <c r="N8" s="197">
        <v>5</v>
      </c>
      <c r="O8" s="197">
        <v>5</v>
      </c>
      <c r="P8" s="197">
        <v>5</v>
      </c>
      <c r="Q8" s="197">
        <v>5</v>
      </c>
      <c r="R8" s="197">
        <v>3</v>
      </c>
      <c r="S8" s="197">
        <v>4</v>
      </c>
      <c r="T8" s="197">
        <v>5</v>
      </c>
      <c r="U8" s="197" t="s">
        <v>416</v>
      </c>
    </row>
    <row r="9" spans="1:21" ht="12.75" x14ac:dyDescent="0.2">
      <c r="A9" s="196">
        <v>44360.427758229169</v>
      </c>
      <c r="B9" s="197" t="s">
        <v>318</v>
      </c>
      <c r="C9" s="197" t="s">
        <v>20</v>
      </c>
      <c r="D9" s="197" t="s">
        <v>27</v>
      </c>
      <c r="E9" s="197" t="s">
        <v>30</v>
      </c>
      <c r="F9" s="197" t="s">
        <v>52</v>
      </c>
      <c r="G9" s="197" t="s">
        <v>52</v>
      </c>
      <c r="H9" s="197" t="s">
        <v>31</v>
      </c>
      <c r="I9" s="197">
        <v>4</v>
      </c>
      <c r="J9" s="197">
        <v>4</v>
      </c>
      <c r="K9" s="197">
        <v>4</v>
      </c>
      <c r="L9" s="197">
        <v>4</v>
      </c>
      <c r="M9" s="197">
        <v>4</v>
      </c>
      <c r="N9" s="197">
        <v>4</v>
      </c>
      <c r="O9" s="197">
        <v>4</v>
      </c>
      <c r="P9" s="197">
        <v>4</v>
      </c>
      <c r="Q9" s="197">
        <v>4</v>
      </c>
      <c r="R9" s="197">
        <v>4</v>
      </c>
      <c r="S9" s="197">
        <v>4</v>
      </c>
      <c r="T9" s="197">
        <v>4</v>
      </c>
    </row>
    <row r="10" spans="1:21" ht="12.75" x14ac:dyDescent="0.2">
      <c r="A10" s="196">
        <v>44360.427875543981</v>
      </c>
      <c r="B10" s="197" t="s">
        <v>216</v>
      </c>
      <c r="C10" s="197" t="s">
        <v>20</v>
      </c>
      <c r="D10" s="197" t="s">
        <v>27</v>
      </c>
      <c r="E10" s="197" t="s">
        <v>30</v>
      </c>
      <c r="F10" s="197" t="s">
        <v>29</v>
      </c>
      <c r="G10" s="197" t="s">
        <v>47</v>
      </c>
      <c r="H10" s="197" t="s">
        <v>31</v>
      </c>
      <c r="I10" s="197">
        <v>5</v>
      </c>
      <c r="J10" s="197">
        <v>5</v>
      </c>
      <c r="K10" s="197">
        <v>5</v>
      </c>
      <c r="L10" s="197">
        <v>5</v>
      </c>
      <c r="M10" s="197">
        <v>5</v>
      </c>
      <c r="N10" s="197">
        <v>5</v>
      </c>
      <c r="O10" s="197">
        <v>5</v>
      </c>
      <c r="P10" s="197">
        <v>5</v>
      </c>
      <c r="Q10" s="197">
        <v>5</v>
      </c>
      <c r="R10" s="197">
        <v>5</v>
      </c>
      <c r="S10" s="197">
        <v>5</v>
      </c>
      <c r="T10" s="197">
        <v>5</v>
      </c>
      <c r="U10" s="197" t="s">
        <v>629</v>
      </c>
    </row>
    <row r="11" spans="1:21" ht="12.75" x14ac:dyDescent="0.2">
      <c r="A11" s="196">
        <v>44360.428397175929</v>
      </c>
      <c r="B11" s="197" t="s">
        <v>291</v>
      </c>
      <c r="C11" s="197" t="s">
        <v>26</v>
      </c>
      <c r="D11" s="197" t="s">
        <v>25</v>
      </c>
      <c r="E11" s="197" t="s">
        <v>22</v>
      </c>
      <c r="F11" s="197" t="s">
        <v>29</v>
      </c>
      <c r="G11" s="197" t="s">
        <v>292</v>
      </c>
      <c r="H11" s="197" t="s">
        <v>31</v>
      </c>
      <c r="I11" s="197">
        <v>4</v>
      </c>
      <c r="J11" s="197">
        <v>5</v>
      </c>
      <c r="K11" s="197">
        <v>5</v>
      </c>
      <c r="L11" s="197">
        <v>5</v>
      </c>
      <c r="M11" s="197">
        <v>4</v>
      </c>
      <c r="N11" s="197">
        <v>5</v>
      </c>
      <c r="O11" s="197">
        <v>5</v>
      </c>
      <c r="P11" s="197">
        <v>5</v>
      </c>
      <c r="Q11" s="197">
        <v>5</v>
      </c>
      <c r="R11" s="197">
        <v>3</v>
      </c>
      <c r="S11" s="197">
        <v>4</v>
      </c>
      <c r="T11" s="197">
        <v>4</v>
      </c>
      <c r="U11" s="197" t="s">
        <v>630</v>
      </c>
    </row>
    <row r="12" spans="1:21" ht="12.75" x14ac:dyDescent="0.2">
      <c r="A12" s="196">
        <v>44360.430714166665</v>
      </c>
      <c r="B12" s="197" t="s">
        <v>208</v>
      </c>
      <c r="C12" s="197" t="s">
        <v>26</v>
      </c>
      <c r="D12" s="197" t="s">
        <v>27</v>
      </c>
      <c r="E12" s="197" t="s">
        <v>22</v>
      </c>
      <c r="F12" s="197" t="s">
        <v>63</v>
      </c>
      <c r="G12" s="197" t="s">
        <v>209</v>
      </c>
      <c r="H12" s="197" t="s">
        <v>31</v>
      </c>
      <c r="I12" s="197">
        <v>4</v>
      </c>
      <c r="J12" s="197">
        <v>4</v>
      </c>
      <c r="K12" s="197">
        <v>4</v>
      </c>
      <c r="L12" s="197">
        <v>3</v>
      </c>
      <c r="M12" s="197">
        <v>4</v>
      </c>
      <c r="N12" s="197">
        <v>4</v>
      </c>
      <c r="O12" s="197">
        <v>5</v>
      </c>
      <c r="P12" s="197">
        <v>5</v>
      </c>
      <c r="Q12" s="197">
        <v>5</v>
      </c>
      <c r="R12" s="197">
        <v>3</v>
      </c>
      <c r="S12" s="197">
        <v>5</v>
      </c>
      <c r="T12" s="197">
        <v>4</v>
      </c>
    </row>
    <row r="13" spans="1:21" ht="12.75" x14ac:dyDescent="0.2">
      <c r="A13" s="196">
        <v>44360.431239571757</v>
      </c>
      <c r="B13" s="197" t="s">
        <v>431</v>
      </c>
      <c r="C13" s="197" t="s">
        <v>20</v>
      </c>
      <c r="D13" s="197" t="s">
        <v>57</v>
      </c>
      <c r="E13" s="197" t="s">
        <v>22</v>
      </c>
      <c r="F13" s="197" t="s">
        <v>29</v>
      </c>
      <c r="G13" s="197" t="s">
        <v>34</v>
      </c>
      <c r="H13" s="197" t="s">
        <v>31</v>
      </c>
      <c r="I13" s="197">
        <v>5</v>
      </c>
      <c r="J13" s="197">
        <v>5</v>
      </c>
      <c r="K13" s="197">
        <v>5</v>
      </c>
      <c r="L13" s="197">
        <v>5</v>
      </c>
      <c r="M13" s="197">
        <v>5</v>
      </c>
      <c r="N13" s="197">
        <v>5</v>
      </c>
      <c r="O13" s="197">
        <v>5</v>
      </c>
      <c r="P13" s="197">
        <v>5</v>
      </c>
      <c r="Q13" s="197">
        <v>5</v>
      </c>
      <c r="R13" s="197">
        <v>5</v>
      </c>
      <c r="S13" s="197">
        <v>5</v>
      </c>
      <c r="T13" s="197">
        <v>5</v>
      </c>
      <c r="U13" s="197" t="s">
        <v>631</v>
      </c>
    </row>
    <row r="14" spans="1:21" ht="12.75" x14ac:dyDescent="0.2">
      <c r="A14" s="196">
        <v>44360.432052615739</v>
      </c>
      <c r="B14" s="197" t="s">
        <v>299</v>
      </c>
      <c r="C14" s="197" t="s">
        <v>20</v>
      </c>
      <c r="D14" s="197" t="s">
        <v>21</v>
      </c>
      <c r="E14" s="197" t="s">
        <v>22</v>
      </c>
      <c r="F14" s="197" t="s">
        <v>29</v>
      </c>
      <c r="G14" s="197" t="s">
        <v>247</v>
      </c>
      <c r="H14" s="197" t="s">
        <v>31</v>
      </c>
      <c r="I14" s="197">
        <v>5</v>
      </c>
      <c r="J14" s="197">
        <v>5</v>
      </c>
      <c r="K14" s="197">
        <v>5</v>
      </c>
      <c r="L14" s="197">
        <v>5</v>
      </c>
      <c r="M14" s="197">
        <v>5</v>
      </c>
      <c r="N14" s="197">
        <v>5</v>
      </c>
      <c r="O14" s="197">
        <v>5</v>
      </c>
      <c r="P14" s="197">
        <v>5</v>
      </c>
      <c r="Q14" s="197">
        <v>5</v>
      </c>
      <c r="R14" s="197">
        <v>4</v>
      </c>
      <c r="S14" s="197">
        <v>5</v>
      </c>
      <c r="T14" s="197">
        <v>5</v>
      </c>
    </row>
    <row r="15" spans="1:21" ht="12.75" x14ac:dyDescent="0.2">
      <c r="A15" s="196">
        <v>44360.432075509263</v>
      </c>
      <c r="B15" s="197" t="s">
        <v>436</v>
      </c>
      <c r="C15" s="197" t="s">
        <v>26</v>
      </c>
      <c r="D15" s="197" t="s">
        <v>27</v>
      </c>
      <c r="E15" s="197" t="s">
        <v>22</v>
      </c>
      <c r="F15" s="197" t="s">
        <v>29</v>
      </c>
      <c r="G15" s="197" t="s">
        <v>247</v>
      </c>
      <c r="H15" s="197" t="s">
        <v>31</v>
      </c>
      <c r="I15" s="197">
        <v>5</v>
      </c>
      <c r="J15" s="197">
        <v>5</v>
      </c>
      <c r="M15" s="197">
        <v>5</v>
      </c>
      <c r="N15" s="197">
        <v>5</v>
      </c>
      <c r="O15" s="197">
        <v>5</v>
      </c>
      <c r="P15" s="197">
        <v>5</v>
      </c>
      <c r="Q15" s="197">
        <v>5</v>
      </c>
      <c r="R15" s="197">
        <v>2</v>
      </c>
      <c r="S15" s="197">
        <v>5</v>
      </c>
      <c r="T15" s="197">
        <v>5</v>
      </c>
      <c r="U15" s="197" t="s">
        <v>437</v>
      </c>
    </row>
    <row r="16" spans="1:21" ht="12.75" x14ac:dyDescent="0.2">
      <c r="A16" s="196">
        <v>44360.43228868056</v>
      </c>
      <c r="B16" s="197" t="s">
        <v>441</v>
      </c>
      <c r="C16" s="197" t="s">
        <v>20</v>
      </c>
      <c r="D16" s="197" t="s">
        <v>27</v>
      </c>
      <c r="E16" s="197" t="s">
        <v>30</v>
      </c>
      <c r="F16" s="197" t="s">
        <v>29</v>
      </c>
      <c r="G16" s="197" t="s">
        <v>47</v>
      </c>
      <c r="H16" s="197" t="s">
        <v>31</v>
      </c>
      <c r="I16" s="197">
        <v>5</v>
      </c>
      <c r="J16" s="197">
        <v>5</v>
      </c>
      <c r="K16" s="197">
        <v>5</v>
      </c>
      <c r="L16" s="197">
        <v>4</v>
      </c>
      <c r="M16" s="197">
        <v>5</v>
      </c>
      <c r="N16" s="197">
        <v>5</v>
      </c>
      <c r="O16" s="197">
        <v>5</v>
      </c>
      <c r="P16" s="197">
        <v>5</v>
      </c>
      <c r="Q16" s="197">
        <v>5</v>
      </c>
      <c r="R16" s="197">
        <v>4</v>
      </c>
      <c r="S16" s="197">
        <v>4</v>
      </c>
      <c r="T16" s="197">
        <v>4</v>
      </c>
    </row>
    <row r="17" spans="1:21" ht="12.75" x14ac:dyDescent="0.2">
      <c r="A17" s="196">
        <v>44360.433776712962</v>
      </c>
      <c r="B17" s="197" t="s">
        <v>227</v>
      </c>
      <c r="C17" s="197" t="s">
        <v>20</v>
      </c>
      <c r="D17" s="197" t="s">
        <v>25</v>
      </c>
      <c r="E17" s="197" t="s">
        <v>30</v>
      </c>
      <c r="F17" s="197" t="s">
        <v>314</v>
      </c>
      <c r="G17" s="197" t="s">
        <v>508</v>
      </c>
      <c r="H17" s="197" t="s">
        <v>31</v>
      </c>
      <c r="I17" s="197">
        <v>5</v>
      </c>
      <c r="J17" s="197">
        <v>4</v>
      </c>
      <c r="K17" s="197">
        <v>4</v>
      </c>
      <c r="L17" s="197">
        <v>5</v>
      </c>
      <c r="M17" s="197">
        <v>5</v>
      </c>
      <c r="N17" s="197">
        <v>5</v>
      </c>
      <c r="O17" s="197">
        <v>5</v>
      </c>
      <c r="P17" s="197">
        <v>5</v>
      </c>
      <c r="Q17" s="197">
        <v>4</v>
      </c>
      <c r="R17" s="197">
        <v>3</v>
      </c>
      <c r="S17" s="197">
        <v>5</v>
      </c>
      <c r="T17" s="197">
        <v>4</v>
      </c>
    </row>
    <row r="18" spans="1:21" ht="12.75" x14ac:dyDescent="0.2">
      <c r="A18" s="196">
        <v>44360.4342783912</v>
      </c>
      <c r="B18" s="197" t="s">
        <v>235</v>
      </c>
      <c r="C18" s="197" t="s">
        <v>20</v>
      </c>
      <c r="D18" s="197" t="s">
        <v>27</v>
      </c>
      <c r="E18" s="197" t="s">
        <v>30</v>
      </c>
      <c r="F18" s="197" t="s">
        <v>175</v>
      </c>
      <c r="G18" s="197" t="s">
        <v>236</v>
      </c>
      <c r="H18" s="197" t="s">
        <v>31</v>
      </c>
      <c r="I18" s="197">
        <v>5</v>
      </c>
      <c r="J18" s="197">
        <v>5</v>
      </c>
      <c r="K18" s="197">
        <v>5</v>
      </c>
      <c r="L18" s="197">
        <v>5</v>
      </c>
      <c r="M18" s="197">
        <v>5</v>
      </c>
      <c r="N18" s="197">
        <v>5</v>
      </c>
      <c r="O18" s="197">
        <v>5</v>
      </c>
      <c r="P18" s="197">
        <v>5</v>
      </c>
      <c r="Q18" s="197">
        <v>5</v>
      </c>
      <c r="R18" s="197">
        <v>5</v>
      </c>
      <c r="S18" s="197">
        <v>5</v>
      </c>
      <c r="T18" s="197">
        <v>5</v>
      </c>
    </row>
    <row r="19" spans="1:21" ht="12.75" x14ac:dyDescent="0.2">
      <c r="A19" s="196">
        <v>44360.434481354168</v>
      </c>
      <c r="B19" s="197" t="s">
        <v>311</v>
      </c>
      <c r="C19" s="197" t="s">
        <v>26</v>
      </c>
      <c r="D19" s="197" t="s">
        <v>25</v>
      </c>
      <c r="E19" s="197" t="s">
        <v>22</v>
      </c>
      <c r="F19" s="197" t="s">
        <v>29</v>
      </c>
      <c r="G19" s="197" t="s">
        <v>280</v>
      </c>
      <c r="H19" s="197" t="s">
        <v>31</v>
      </c>
      <c r="I19" s="197">
        <v>5</v>
      </c>
      <c r="J19" s="197">
        <v>5</v>
      </c>
      <c r="K19" s="197">
        <v>5</v>
      </c>
      <c r="L19" s="197">
        <v>5</v>
      </c>
      <c r="M19" s="197">
        <v>5</v>
      </c>
      <c r="N19" s="197">
        <v>5</v>
      </c>
      <c r="O19" s="197">
        <v>5</v>
      </c>
      <c r="P19" s="197">
        <v>5</v>
      </c>
      <c r="Q19" s="197">
        <v>5</v>
      </c>
      <c r="R19" s="197">
        <v>5</v>
      </c>
      <c r="S19" s="197">
        <v>5</v>
      </c>
      <c r="T19" s="197">
        <v>5</v>
      </c>
      <c r="U19" s="197" t="s">
        <v>48</v>
      </c>
    </row>
    <row r="20" spans="1:21" ht="12.75" x14ac:dyDescent="0.2">
      <c r="A20" s="196">
        <v>44360.434850324076</v>
      </c>
      <c r="B20" s="197" t="s">
        <v>293</v>
      </c>
      <c r="C20" s="197" t="s">
        <v>26</v>
      </c>
      <c r="D20" s="197" t="s">
        <v>25</v>
      </c>
      <c r="E20" s="197" t="s">
        <v>22</v>
      </c>
      <c r="F20" s="197" t="s">
        <v>39</v>
      </c>
      <c r="G20" s="197" t="s">
        <v>38</v>
      </c>
      <c r="H20" s="197" t="s">
        <v>31</v>
      </c>
      <c r="I20" s="197">
        <v>5</v>
      </c>
      <c r="J20" s="197">
        <v>5</v>
      </c>
      <c r="K20" s="197">
        <v>5</v>
      </c>
      <c r="L20" s="197">
        <v>5</v>
      </c>
      <c r="M20" s="197">
        <v>4</v>
      </c>
      <c r="N20" s="197">
        <v>4</v>
      </c>
      <c r="O20" s="197">
        <v>4</v>
      </c>
      <c r="P20" s="197">
        <v>4</v>
      </c>
      <c r="Q20" s="197">
        <v>5</v>
      </c>
      <c r="R20" s="197">
        <v>5</v>
      </c>
      <c r="S20" s="197">
        <v>5</v>
      </c>
      <c r="T20" s="197">
        <v>5</v>
      </c>
    </row>
    <row r="21" spans="1:21" ht="12.75" x14ac:dyDescent="0.2">
      <c r="A21" s="196">
        <v>44360.435504479166</v>
      </c>
      <c r="B21" s="197" t="s">
        <v>462</v>
      </c>
      <c r="C21" s="197" t="s">
        <v>26</v>
      </c>
      <c r="D21" s="197" t="s">
        <v>27</v>
      </c>
      <c r="E21" s="197" t="s">
        <v>30</v>
      </c>
      <c r="F21" s="197" t="s">
        <v>29</v>
      </c>
      <c r="G21" s="197" t="s">
        <v>322</v>
      </c>
      <c r="H21" s="197" t="s">
        <v>31</v>
      </c>
      <c r="I21" s="197">
        <v>4</v>
      </c>
      <c r="J21" s="197">
        <v>5</v>
      </c>
      <c r="K21" s="197">
        <v>3</v>
      </c>
      <c r="L21" s="197">
        <v>4</v>
      </c>
      <c r="M21" s="197">
        <v>4</v>
      </c>
      <c r="N21" s="197">
        <v>5</v>
      </c>
      <c r="O21" s="197">
        <v>5</v>
      </c>
      <c r="P21" s="197">
        <v>5</v>
      </c>
      <c r="Q21" s="197">
        <v>5</v>
      </c>
      <c r="R21" s="197">
        <v>3</v>
      </c>
      <c r="S21" s="197">
        <v>5</v>
      </c>
      <c r="T21" s="197">
        <v>5</v>
      </c>
      <c r="U21" s="197" t="s">
        <v>636</v>
      </c>
    </row>
    <row r="22" spans="1:21" ht="12.75" x14ac:dyDescent="0.2">
      <c r="A22" s="196">
        <v>44360.436005451389</v>
      </c>
      <c r="B22" s="197" t="s">
        <v>466</v>
      </c>
      <c r="C22" s="197" t="s">
        <v>26</v>
      </c>
      <c r="D22" s="197" t="s">
        <v>27</v>
      </c>
      <c r="E22" s="197" t="s">
        <v>30</v>
      </c>
      <c r="F22" s="197" t="s">
        <v>314</v>
      </c>
      <c r="G22" s="197" t="s">
        <v>468</v>
      </c>
      <c r="H22" s="197" t="s">
        <v>31</v>
      </c>
      <c r="I22" s="197">
        <v>3</v>
      </c>
      <c r="J22" s="197">
        <v>3</v>
      </c>
      <c r="K22" s="197">
        <v>3</v>
      </c>
      <c r="L22" s="197">
        <v>3</v>
      </c>
      <c r="M22" s="197">
        <v>3</v>
      </c>
      <c r="N22" s="197">
        <v>3</v>
      </c>
      <c r="O22" s="197">
        <v>3</v>
      </c>
      <c r="P22" s="197">
        <v>3</v>
      </c>
      <c r="Q22" s="197">
        <v>3</v>
      </c>
      <c r="R22" s="197">
        <v>3</v>
      </c>
      <c r="S22" s="197">
        <v>3</v>
      </c>
      <c r="T22" s="197">
        <v>3</v>
      </c>
      <c r="U22" s="197" t="s">
        <v>41</v>
      </c>
    </row>
    <row r="23" spans="1:21" ht="12.75" x14ac:dyDescent="0.2">
      <c r="A23" s="196">
        <v>44360.437691793981</v>
      </c>
      <c r="B23" s="197" t="s">
        <v>303</v>
      </c>
      <c r="C23" s="197" t="s">
        <v>26</v>
      </c>
      <c r="D23" s="197" t="s">
        <v>25</v>
      </c>
      <c r="E23" s="197" t="s">
        <v>22</v>
      </c>
      <c r="F23" s="197" t="s">
        <v>29</v>
      </c>
      <c r="G23" s="197" t="s">
        <v>247</v>
      </c>
      <c r="H23" s="197" t="s">
        <v>31</v>
      </c>
      <c r="I23" s="197">
        <v>5</v>
      </c>
      <c r="J23" s="197">
        <v>5</v>
      </c>
      <c r="K23" s="197">
        <v>5</v>
      </c>
      <c r="L23" s="197">
        <v>5</v>
      </c>
      <c r="M23" s="197">
        <v>4</v>
      </c>
      <c r="N23" s="197">
        <v>5</v>
      </c>
      <c r="O23" s="197">
        <v>5</v>
      </c>
      <c r="P23" s="197">
        <v>5</v>
      </c>
      <c r="Q23" s="197">
        <v>5</v>
      </c>
      <c r="R23" s="197">
        <v>5</v>
      </c>
      <c r="S23" s="197">
        <v>5</v>
      </c>
      <c r="T23" s="197">
        <v>5</v>
      </c>
    </row>
    <row r="24" spans="1:21" ht="12.75" x14ac:dyDescent="0.2">
      <c r="A24" s="196">
        <v>44360.438401412037</v>
      </c>
      <c r="B24" s="197" t="s">
        <v>225</v>
      </c>
      <c r="C24" s="197" t="s">
        <v>26</v>
      </c>
      <c r="D24" s="197" t="s">
        <v>27</v>
      </c>
      <c r="E24" s="197" t="s">
        <v>30</v>
      </c>
      <c r="F24" s="197" t="s">
        <v>29</v>
      </c>
      <c r="G24" s="197" t="s">
        <v>47</v>
      </c>
      <c r="H24" s="197" t="s">
        <v>31</v>
      </c>
      <c r="I24" s="197">
        <v>5</v>
      </c>
      <c r="J24" s="197">
        <v>4</v>
      </c>
      <c r="K24" s="197">
        <v>4</v>
      </c>
      <c r="L24" s="197">
        <v>4</v>
      </c>
      <c r="M24" s="197">
        <v>4</v>
      </c>
      <c r="N24" s="197">
        <v>5</v>
      </c>
      <c r="O24" s="197">
        <v>5</v>
      </c>
      <c r="P24" s="197">
        <v>5</v>
      </c>
      <c r="Q24" s="197">
        <v>4</v>
      </c>
      <c r="R24" s="197">
        <v>3</v>
      </c>
      <c r="S24" s="197">
        <v>4</v>
      </c>
      <c r="T24" s="197">
        <v>4</v>
      </c>
    </row>
    <row r="25" spans="1:21" ht="12.75" x14ac:dyDescent="0.2">
      <c r="A25" s="196">
        <v>44360.440849131948</v>
      </c>
      <c r="B25" s="197" t="s">
        <v>485</v>
      </c>
      <c r="C25" s="197" t="s">
        <v>26</v>
      </c>
      <c r="D25" s="197" t="s">
        <v>21</v>
      </c>
      <c r="E25" s="197" t="s">
        <v>22</v>
      </c>
      <c r="F25" s="197" t="s">
        <v>23</v>
      </c>
      <c r="G25" s="197" t="s">
        <v>219</v>
      </c>
      <c r="H25" s="197" t="s">
        <v>31</v>
      </c>
      <c r="I25" s="197">
        <v>5</v>
      </c>
      <c r="J25" s="197">
        <v>5</v>
      </c>
      <c r="K25" s="197">
        <v>5</v>
      </c>
      <c r="L25" s="197">
        <v>5</v>
      </c>
      <c r="M25" s="197">
        <v>5</v>
      </c>
      <c r="N25" s="197">
        <v>5</v>
      </c>
      <c r="O25" s="197">
        <v>5</v>
      </c>
      <c r="P25" s="197">
        <v>5</v>
      </c>
      <c r="Q25" s="197">
        <v>5</v>
      </c>
      <c r="R25" s="197">
        <v>3</v>
      </c>
      <c r="S25" s="197">
        <v>4</v>
      </c>
      <c r="T25" s="197">
        <v>5</v>
      </c>
    </row>
    <row r="26" spans="1:21" ht="12.75" x14ac:dyDescent="0.2">
      <c r="A26" s="196">
        <v>44360.441689479165</v>
      </c>
      <c r="B26" s="197" t="s">
        <v>486</v>
      </c>
      <c r="C26" s="197" t="s">
        <v>26</v>
      </c>
      <c r="D26" s="197" t="s">
        <v>27</v>
      </c>
      <c r="E26" s="197" t="s">
        <v>30</v>
      </c>
      <c r="F26" s="197" t="s">
        <v>45</v>
      </c>
      <c r="G26" s="197" t="s">
        <v>46</v>
      </c>
      <c r="H26" s="197" t="s">
        <v>31</v>
      </c>
      <c r="I26" s="197">
        <v>4</v>
      </c>
      <c r="J26" s="197">
        <v>4</v>
      </c>
      <c r="K26" s="197">
        <v>4</v>
      </c>
      <c r="L26" s="197">
        <v>4</v>
      </c>
      <c r="M26" s="197">
        <v>4</v>
      </c>
      <c r="N26" s="197">
        <v>4</v>
      </c>
      <c r="O26" s="197">
        <v>5</v>
      </c>
      <c r="P26" s="197">
        <v>4</v>
      </c>
      <c r="Q26" s="197">
        <v>5</v>
      </c>
      <c r="R26" s="197">
        <v>3</v>
      </c>
      <c r="S26" s="197">
        <v>4</v>
      </c>
      <c r="T26" s="197">
        <v>4</v>
      </c>
    </row>
    <row r="27" spans="1:21" ht="12.75" x14ac:dyDescent="0.2">
      <c r="A27" s="196">
        <v>44360.442029988422</v>
      </c>
      <c r="B27" s="197" t="s">
        <v>213</v>
      </c>
      <c r="C27" s="197" t="s">
        <v>26</v>
      </c>
      <c r="D27" s="197" t="s">
        <v>27</v>
      </c>
      <c r="E27" s="197" t="s">
        <v>30</v>
      </c>
      <c r="F27" s="197" t="s">
        <v>29</v>
      </c>
      <c r="G27" s="197" t="s">
        <v>47</v>
      </c>
      <c r="H27" s="197" t="s">
        <v>31</v>
      </c>
      <c r="I27" s="197">
        <v>4</v>
      </c>
      <c r="J27" s="197">
        <v>4</v>
      </c>
      <c r="K27" s="197">
        <v>4</v>
      </c>
      <c r="L27" s="197">
        <v>4</v>
      </c>
      <c r="M27" s="197">
        <v>4</v>
      </c>
      <c r="N27" s="197">
        <v>4</v>
      </c>
      <c r="O27" s="197">
        <v>4</v>
      </c>
      <c r="P27" s="197">
        <v>4</v>
      </c>
      <c r="Q27" s="197">
        <v>4</v>
      </c>
      <c r="R27" s="197">
        <v>4</v>
      </c>
      <c r="S27" s="197">
        <v>4</v>
      </c>
      <c r="T27" s="197">
        <v>4</v>
      </c>
    </row>
    <row r="28" spans="1:21" ht="12.75" x14ac:dyDescent="0.2">
      <c r="A28" s="196">
        <v>44360.44213466435</v>
      </c>
      <c r="B28" s="197" t="s">
        <v>488</v>
      </c>
      <c r="C28" s="197" t="s">
        <v>26</v>
      </c>
      <c r="D28" s="197" t="s">
        <v>27</v>
      </c>
      <c r="E28" s="197" t="s">
        <v>22</v>
      </c>
      <c r="F28" s="197" t="s">
        <v>45</v>
      </c>
      <c r="G28" s="197" t="s">
        <v>46</v>
      </c>
      <c r="H28" s="197" t="s">
        <v>31</v>
      </c>
      <c r="I28" s="197">
        <v>4</v>
      </c>
      <c r="J28" s="197">
        <v>4</v>
      </c>
      <c r="K28" s="197">
        <v>4</v>
      </c>
      <c r="L28" s="197">
        <v>4</v>
      </c>
      <c r="M28" s="197">
        <v>4</v>
      </c>
      <c r="N28" s="197">
        <v>4</v>
      </c>
      <c r="O28" s="197">
        <v>4</v>
      </c>
      <c r="P28" s="197">
        <v>3</v>
      </c>
      <c r="Q28" s="197">
        <v>4</v>
      </c>
      <c r="R28" s="197">
        <v>4</v>
      </c>
      <c r="S28" s="197">
        <v>4</v>
      </c>
      <c r="T28" s="197">
        <v>4</v>
      </c>
      <c r="U28" s="197" t="s">
        <v>638</v>
      </c>
    </row>
    <row r="29" spans="1:21" ht="12.75" x14ac:dyDescent="0.2">
      <c r="A29" s="196">
        <v>44360.444062546296</v>
      </c>
      <c r="B29" s="197" t="s">
        <v>310</v>
      </c>
      <c r="C29" s="197" t="s">
        <v>26</v>
      </c>
      <c r="D29" s="197" t="s">
        <v>27</v>
      </c>
      <c r="E29" s="197" t="s">
        <v>30</v>
      </c>
      <c r="F29" s="197" t="s">
        <v>52</v>
      </c>
      <c r="G29" s="197" t="s">
        <v>52</v>
      </c>
      <c r="H29" s="197" t="s">
        <v>31</v>
      </c>
      <c r="I29" s="197">
        <v>4</v>
      </c>
      <c r="J29" s="197">
        <v>4</v>
      </c>
      <c r="K29" s="197">
        <v>4</v>
      </c>
      <c r="L29" s="197">
        <v>4</v>
      </c>
      <c r="M29" s="197">
        <v>4</v>
      </c>
      <c r="N29" s="197">
        <v>4</v>
      </c>
      <c r="O29" s="197">
        <v>4</v>
      </c>
      <c r="P29" s="197">
        <v>4</v>
      </c>
      <c r="Q29" s="197">
        <v>4</v>
      </c>
      <c r="R29" s="197">
        <v>4</v>
      </c>
      <c r="S29" s="197">
        <v>4</v>
      </c>
      <c r="T29" s="197">
        <v>4</v>
      </c>
    </row>
    <row r="30" spans="1:21" ht="12.75" x14ac:dyDescent="0.2">
      <c r="A30" s="196">
        <v>44360.444570439809</v>
      </c>
      <c r="B30" s="197" t="s">
        <v>193</v>
      </c>
      <c r="C30" s="197" t="s">
        <v>26</v>
      </c>
      <c r="D30" s="197" t="s">
        <v>27</v>
      </c>
      <c r="E30" s="197" t="s">
        <v>30</v>
      </c>
      <c r="F30" s="197" t="s">
        <v>39</v>
      </c>
      <c r="G30" s="197" t="s">
        <v>38</v>
      </c>
      <c r="H30" s="197" t="s">
        <v>31</v>
      </c>
      <c r="I30" s="197">
        <v>4</v>
      </c>
      <c r="J30" s="197">
        <v>4</v>
      </c>
      <c r="K30" s="197">
        <v>3</v>
      </c>
      <c r="L30" s="197">
        <v>3</v>
      </c>
      <c r="M30" s="197">
        <v>4</v>
      </c>
      <c r="N30" s="197">
        <v>4</v>
      </c>
      <c r="O30" s="197">
        <v>4</v>
      </c>
      <c r="P30" s="197">
        <v>4</v>
      </c>
      <c r="Q30" s="197">
        <v>5</v>
      </c>
      <c r="R30" s="197">
        <v>2</v>
      </c>
      <c r="S30" s="197">
        <v>3</v>
      </c>
      <c r="T30" s="197">
        <v>3</v>
      </c>
    </row>
    <row r="31" spans="1:21" ht="12.75" x14ac:dyDescent="0.2">
      <c r="A31" s="196">
        <v>44360.445042928244</v>
      </c>
      <c r="B31" s="197" t="s">
        <v>499</v>
      </c>
      <c r="C31" s="197" t="s">
        <v>26</v>
      </c>
      <c r="D31" s="197" t="s">
        <v>27</v>
      </c>
      <c r="E31" s="197" t="s">
        <v>30</v>
      </c>
      <c r="F31" s="197" t="s">
        <v>50</v>
      </c>
      <c r="G31" s="197" t="s">
        <v>44</v>
      </c>
      <c r="H31" s="197" t="s">
        <v>31</v>
      </c>
      <c r="I31" s="197">
        <v>4</v>
      </c>
      <c r="J31" s="197">
        <v>5</v>
      </c>
      <c r="K31" s="197">
        <v>4</v>
      </c>
      <c r="L31" s="197">
        <v>4</v>
      </c>
      <c r="M31" s="197">
        <v>4</v>
      </c>
      <c r="N31" s="197">
        <v>4</v>
      </c>
      <c r="O31" s="197">
        <v>4</v>
      </c>
      <c r="P31" s="197">
        <v>4</v>
      </c>
      <c r="Q31" s="197">
        <v>4</v>
      </c>
      <c r="R31" s="197">
        <v>3</v>
      </c>
      <c r="S31" s="197">
        <v>5</v>
      </c>
      <c r="T31" s="197">
        <v>4</v>
      </c>
      <c r="U31" s="197" t="s">
        <v>500</v>
      </c>
    </row>
    <row r="32" spans="1:21" ht="12.75" x14ac:dyDescent="0.2">
      <c r="A32" s="196">
        <v>44360.445265405091</v>
      </c>
      <c r="B32" s="197" t="s">
        <v>220</v>
      </c>
      <c r="C32" s="197" t="s">
        <v>20</v>
      </c>
      <c r="D32" s="197" t="s">
        <v>21</v>
      </c>
      <c r="E32" s="197" t="s">
        <v>30</v>
      </c>
      <c r="F32" s="197" t="s">
        <v>51</v>
      </c>
      <c r="G32" s="197" t="s">
        <v>180</v>
      </c>
      <c r="H32" s="197" t="s">
        <v>31</v>
      </c>
      <c r="I32" s="197">
        <v>5</v>
      </c>
      <c r="J32" s="197">
        <v>5</v>
      </c>
      <c r="K32" s="197">
        <v>5</v>
      </c>
      <c r="L32" s="197">
        <v>5</v>
      </c>
      <c r="M32" s="197">
        <v>5</v>
      </c>
      <c r="N32" s="197">
        <v>5</v>
      </c>
      <c r="O32" s="197">
        <v>5</v>
      </c>
      <c r="P32" s="197">
        <v>5</v>
      </c>
      <c r="Q32" s="197">
        <v>5</v>
      </c>
      <c r="R32" s="197">
        <v>5</v>
      </c>
      <c r="S32" s="197">
        <v>5</v>
      </c>
      <c r="T32" s="197">
        <v>5</v>
      </c>
      <c r="U32" s="197" t="s">
        <v>501</v>
      </c>
    </row>
    <row r="33" spans="1:21" ht="12.75" x14ac:dyDescent="0.2">
      <c r="A33" s="196">
        <v>44360.445788796293</v>
      </c>
      <c r="B33" s="197" t="s">
        <v>503</v>
      </c>
      <c r="C33" s="197" t="s">
        <v>26</v>
      </c>
      <c r="D33" s="197" t="s">
        <v>27</v>
      </c>
      <c r="E33" s="197" t="s">
        <v>30</v>
      </c>
      <c r="F33" s="197" t="s">
        <v>52</v>
      </c>
      <c r="G33" s="197" t="s">
        <v>52</v>
      </c>
      <c r="H33" s="197" t="s">
        <v>31</v>
      </c>
      <c r="I33" s="197">
        <v>4</v>
      </c>
      <c r="J33" s="197">
        <v>5</v>
      </c>
      <c r="K33" s="197">
        <v>4</v>
      </c>
      <c r="L33" s="197">
        <v>4</v>
      </c>
      <c r="M33" s="197">
        <v>4</v>
      </c>
      <c r="N33" s="197">
        <v>4</v>
      </c>
      <c r="O33" s="197">
        <v>4</v>
      </c>
      <c r="P33" s="197">
        <v>4</v>
      </c>
      <c r="Q33" s="197">
        <v>5</v>
      </c>
      <c r="R33" s="197">
        <v>2</v>
      </c>
      <c r="S33" s="197">
        <v>4</v>
      </c>
      <c r="T33" s="197">
        <v>4</v>
      </c>
      <c r="U33" s="197" t="s">
        <v>659</v>
      </c>
    </row>
    <row r="34" spans="1:21" ht="12.75" x14ac:dyDescent="0.2">
      <c r="A34" s="196">
        <v>44360.447144652775</v>
      </c>
      <c r="B34" s="197" t="s">
        <v>507</v>
      </c>
      <c r="C34" s="197" t="s">
        <v>20</v>
      </c>
      <c r="D34" s="197" t="s">
        <v>25</v>
      </c>
      <c r="E34" s="197" t="s">
        <v>22</v>
      </c>
      <c r="F34" s="197" t="s">
        <v>314</v>
      </c>
      <c r="G34" s="197" t="s">
        <v>508</v>
      </c>
      <c r="H34" s="197" t="s">
        <v>31</v>
      </c>
      <c r="I34" s="197">
        <v>3</v>
      </c>
      <c r="J34" s="197">
        <v>5</v>
      </c>
      <c r="K34" s="197">
        <v>4</v>
      </c>
      <c r="L34" s="197">
        <v>3</v>
      </c>
      <c r="M34" s="197">
        <v>4</v>
      </c>
      <c r="N34" s="197">
        <v>4</v>
      </c>
      <c r="O34" s="197">
        <v>4</v>
      </c>
      <c r="P34" s="197">
        <v>4</v>
      </c>
      <c r="Q34" s="197">
        <v>5</v>
      </c>
      <c r="R34" s="197">
        <v>3</v>
      </c>
      <c r="S34" s="197">
        <v>4</v>
      </c>
      <c r="T34" s="197">
        <v>4</v>
      </c>
    </row>
    <row r="35" spans="1:21" ht="12.75" x14ac:dyDescent="0.2">
      <c r="A35" s="196">
        <v>44360.447471921296</v>
      </c>
      <c r="B35" s="197" t="s">
        <v>279</v>
      </c>
      <c r="C35" s="197" t="s">
        <v>26</v>
      </c>
      <c r="D35" s="197" t="s">
        <v>25</v>
      </c>
      <c r="E35" s="197" t="s">
        <v>22</v>
      </c>
      <c r="F35" s="197" t="s">
        <v>50</v>
      </c>
      <c r="G35" s="197" t="s">
        <v>44</v>
      </c>
      <c r="H35" s="197" t="s">
        <v>31</v>
      </c>
      <c r="I35" s="197">
        <v>5</v>
      </c>
      <c r="J35" s="197">
        <v>5</v>
      </c>
      <c r="K35" s="197">
        <v>5</v>
      </c>
      <c r="L35" s="197">
        <v>4</v>
      </c>
      <c r="M35" s="197">
        <v>5</v>
      </c>
      <c r="N35" s="197">
        <v>4</v>
      </c>
      <c r="O35" s="197">
        <v>4</v>
      </c>
      <c r="P35" s="197">
        <v>5</v>
      </c>
      <c r="Q35" s="197">
        <v>5</v>
      </c>
      <c r="R35" s="197">
        <v>2</v>
      </c>
      <c r="S35" s="197">
        <v>4</v>
      </c>
      <c r="T35" s="197">
        <v>4</v>
      </c>
    </row>
    <row r="36" spans="1:21" ht="12.75" x14ac:dyDescent="0.2">
      <c r="A36" s="196">
        <v>44360.448567060186</v>
      </c>
      <c r="B36" s="197" t="s">
        <v>301</v>
      </c>
      <c r="C36" s="197" t="s">
        <v>26</v>
      </c>
      <c r="D36" s="197" t="s">
        <v>25</v>
      </c>
      <c r="E36" s="197" t="s">
        <v>30</v>
      </c>
      <c r="F36" s="197" t="s">
        <v>29</v>
      </c>
      <c r="G36" s="197" t="s">
        <v>222</v>
      </c>
      <c r="H36" s="197" t="s">
        <v>31</v>
      </c>
      <c r="I36" s="197">
        <v>5</v>
      </c>
      <c r="J36" s="197">
        <v>5</v>
      </c>
      <c r="K36" s="197">
        <v>5</v>
      </c>
      <c r="L36" s="197">
        <v>5</v>
      </c>
      <c r="M36" s="197">
        <v>5</v>
      </c>
      <c r="N36" s="197">
        <v>5</v>
      </c>
      <c r="O36" s="197">
        <v>5</v>
      </c>
      <c r="P36" s="197">
        <v>5</v>
      </c>
      <c r="Q36" s="197">
        <v>5</v>
      </c>
      <c r="R36" s="197">
        <v>5</v>
      </c>
      <c r="S36" s="197">
        <v>5</v>
      </c>
      <c r="T36" s="197">
        <v>5</v>
      </c>
    </row>
    <row r="37" spans="1:21" ht="12.75" x14ac:dyDescent="0.2">
      <c r="A37" s="196">
        <v>44360.45081012731</v>
      </c>
      <c r="B37" s="197" t="s">
        <v>524</v>
      </c>
      <c r="C37" s="197" t="s">
        <v>20</v>
      </c>
      <c r="D37" s="197" t="s">
        <v>21</v>
      </c>
      <c r="E37" s="197" t="s">
        <v>22</v>
      </c>
      <c r="F37" s="197" t="s">
        <v>52</v>
      </c>
      <c r="G37" s="197" t="s">
        <v>52</v>
      </c>
      <c r="H37" s="197" t="s">
        <v>31</v>
      </c>
      <c r="I37" s="197">
        <v>5</v>
      </c>
      <c r="J37" s="197">
        <v>5</v>
      </c>
      <c r="K37" s="197">
        <v>5</v>
      </c>
      <c r="L37" s="197">
        <v>5</v>
      </c>
      <c r="M37" s="197">
        <v>5</v>
      </c>
      <c r="N37" s="197">
        <v>5</v>
      </c>
      <c r="O37" s="197">
        <v>5</v>
      </c>
      <c r="P37" s="197">
        <v>5</v>
      </c>
      <c r="Q37" s="197">
        <v>5</v>
      </c>
      <c r="R37" s="197">
        <v>4</v>
      </c>
      <c r="S37" s="197">
        <v>4</v>
      </c>
      <c r="T37" s="197">
        <v>4</v>
      </c>
    </row>
    <row r="38" spans="1:21" ht="12.75" x14ac:dyDescent="0.2">
      <c r="A38" s="196">
        <v>44360.451799861112</v>
      </c>
      <c r="B38" s="197" t="s">
        <v>528</v>
      </c>
      <c r="C38" s="197" t="s">
        <v>26</v>
      </c>
      <c r="D38" s="197" t="s">
        <v>27</v>
      </c>
      <c r="E38" s="197" t="s">
        <v>30</v>
      </c>
      <c r="F38" s="197" t="s">
        <v>29</v>
      </c>
      <c r="G38" s="197" t="s">
        <v>47</v>
      </c>
      <c r="H38" s="197" t="s">
        <v>31</v>
      </c>
      <c r="I38" s="197">
        <v>4</v>
      </c>
      <c r="J38" s="197">
        <v>4</v>
      </c>
      <c r="K38" s="197">
        <v>3</v>
      </c>
      <c r="L38" s="197">
        <v>3</v>
      </c>
      <c r="M38" s="197">
        <v>4</v>
      </c>
      <c r="N38" s="197">
        <v>3</v>
      </c>
      <c r="O38" s="197">
        <v>4</v>
      </c>
      <c r="P38" s="197">
        <v>4</v>
      </c>
      <c r="Q38" s="197">
        <v>4</v>
      </c>
      <c r="R38" s="197">
        <v>2</v>
      </c>
      <c r="S38" s="197">
        <v>3</v>
      </c>
      <c r="T38" s="197">
        <v>3</v>
      </c>
      <c r="U38" s="197" t="s">
        <v>41</v>
      </c>
    </row>
    <row r="39" spans="1:21" ht="12.75" x14ac:dyDescent="0.2">
      <c r="A39" s="196">
        <v>44360.451919282408</v>
      </c>
      <c r="B39" s="197" t="s">
        <v>530</v>
      </c>
      <c r="C39" s="197" t="s">
        <v>20</v>
      </c>
      <c r="D39" s="197" t="s">
        <v>27</v>
      </c>
      <c r="E39" s="197" t="s">
        <v>30</v>
      </c>
      <c r="F39" s="197" t="s">
        <v>51</v>
      </c>
      <c r="G39" s="197" t="s">
        <v>231</v>
      </c>
      <c r="H39" s="197" t="s">
        <v>31</v>
      </c>
      <c r="I39" s="197">
        <v>5</v>
      </c>
      <c r="J39" s="197">
        <v>5</v>
      </c>
      <c r="K39" s="197">
        <v>5</v>
      </c>
      <c r="L39" s="197">
        <v>5</v>
      </c>
      <c r="M39" s="197">
        <v>5</v>
      </c>
      <c r="N39" s="197">
        <v>4</v>
      </c>
      <c r="O39" s="197">
        <v>5</v>
      </c>
      <c r="P39" s="197">
        <v>5</v>
      </c>
      <c r="Q39" s="197">
        <v>5</v>
      </c>
      <c r="R39" s="197">
        <v>3</v>
      </c>
      <c r="S39" s="197">
        <v>4</v>
      </c>
      <c r="T39" s="197">
        <v>5</v>
      </c>
      <c r="U39" s="197" t="s">
        <v>531</v>
      </c>
    </row>
    <row r="40" spans="1:21" ht="12.75" x14ac:dyDescent="0.2">
      <c r="A40" s="196">
        <v>44360.452307951389</v>
      </c>
      <c r="B40" s="197" t="s">
        <v>532</v>
      </c>
      <c r="C40" s="197" t="s">
        <v>20</v>
      </c>
      <c r="D40" s="197" t="s">
        <v>27</v>
      </c>
      <c r="E40" s="197" t="s">
        <v>30</v>
      </c>
      <c r="F40" s="197" t="s">
        <v>23</v>
      </c>
      <c r="G40" s="197" t="s">
        <v>212</v>
      </c>
      <c r="H40" s="197" t="s">
        <v>31</v>
      </c>
      <c r="I40" s="197">
        <v>5</v>
      </c>
      <c r="J40" s="197">
        <v>5</v>
      </c>
      <c r="K40" s="197">
        <v>5</v>
      </c>
      <c r="L40" s="197">
        <v>5</v>
      </c>
      <c r="M40" s="197">
        <v>5</v>
      </c>
      <c r="N40" s="197">
        <v>5</v>
      </c>
      <c r="O40" s="197">
        <v>5</v>
      </c>
      <c r="P40" s="197">
        <v>5</v>
      </c>
      <c r="Q40" s="197">
        <v>5</v>
      </c>
      <c r="R40" s="197">
        <v>5</v>
      </c>
      <c r="S40" s="197">
        <v>5</v>
      </c>
      <c r="T40" s="197">
        <v>5</v>
      </c>
    </row>
    <row r="41" spans="1:21" ht="12.75" x14ac:dyDescent="0.2">
      <c r="A41" s="196">
        <v>44360.4532765162</v>
      </c>
      <c r="B41" s="197" t="s">
        <v>308</v>
      </c>
      <c r="C41" s="197" t="s">
        <v>26</v>
      </c>
      <c r="D41" s="197" t="s">
        <v>25</v>
      </c>
      <c r="E41" s="197" t="s">
        <v>30</v>
      </c>
      <c r="F41" s="197" t="s">
        <v>52</v>
      </c>
      <c r="G41" s="197" t="s">
        <v>52</v>
      </c>
      <c r="H41" s="197" t="s">
        <v>31</v>
      </c>
      <c r="I41" s="197">
        <v>5</v>
      </c>
      <c r="J41" s="197">
        <v>4</v>
      </c>
      <c r="K41" s="197">
        <v>4</v>
      </c>
      <c r="L41" s="197">
        <v>4</v>
      </c>
      <c r="M41" s="197">
        <v>4</v>
      </c>
      <c r="N41" s="197">
        <v>4</v>
      </c>
      <c r="O41" s="197">
        <v>4</v>
      </c>
      <c r="P41" s="197">
        <v>4</v>
      </c>
      <c r="Q41" s="197">
        <v>4</v>
      </c>
      <c r="R41" s="197">
        <v>3</v>
      </c>
      <c r="S41" s="197">
        <v>3</v>
      </c>
      <c r="T41" s="197">
        <v>3</v>
      </c>
      <c r="U41" s="197" t="s">
        <v>539</v>
      </c>
    </row>
    <row r="42" spans="1:21" ht="12.75" x14ac:dyDescent="0.2">
      <c r="A42" s="196">
        <v>44360.453998159719</v>
      </c>
      <c r="B42" s="197" t="s">
        <v>333</v>
      </c>
      <c r="C42" s="197" t="s">
        <v>20</v>
      </c>
      <c r="D42" s="197" t="s">
        <v>25</v>
      </c>
      <c r="E42" s="197" t="s">
        <v>30</v>
      </c>
      <c r="F42" s="197" t="s">
        <v>29</v>
      </c>
      <c r="G42" s="197" t="s">
        <v>34</v>
      </c>
      <c r="H42" s="197" t="s">
        <v>31</v>
      </c>
      <c r="I42" s="197">
        <v>5</v>
      </c>
      <c r="J42" s="197">
        <v>5</v>
      </c>
      <c r="K42" s="197">
        <v>5</v>
      </c>
      <c r="L42" s="197">
        <v>5</v>
      </c>
      <c r="M42" s="197">
        <v>5</v>
      </c>
      <c r="N42" s="197">
        <v>5</v>
      </c>
      <c r="O42" s="197">
        <v>5</v>
      </c>
      <c r="P42" s="197">
        <v>5</v>
      </c>
      <c r="Q42" s="197">
        <v>5</v>
      </c>
      <c r="R42" s="197">
        <v>2</v>
      </c>
      <c r="S42" s="197">
        <v>4</v>
      </c>
      <c r="T42" s="197">
        <v>4</v>
      </c>
    </row>
    <row r="43" spans="1:21" ht="12.75" x14ac:dyDescent="0.2">
      <c r="A43" s="196">
        <v>44360.454428020836</v>
      </c>
      <c r="B43" s="197" t="s">
        <v>541</v>
      </c>
      <c r="C43" s="197" t="s">
        <v>20</v>
      </c>
      <c r="D43" s="197" t="s">
        <v>27</v>
      </c>
      <c r="E43" s="197" t="s">
        <v>30</v>
      </c>
      <c r="F43" s="197" t="s">
        <v>23</v>
      </c>
      <c r="G43" s="197" t="s">
        <v>219</v>
      </c>
      <c r="H43" s="197" t="s">
        <v>31</v>
      </c>
      <c r="I43" s="197">
        <v>4</v>
      </c>
      <c r="J43" s="197">
        <v>4</v>
      </c>
      <c r="K43" s="197">
        <v>4</v>
      </c>
      <c r="L43" s="197">
        <v>4</v>
      </c>
      <c r="M43" s="197">
        <v>4</v>
      </c>
      <c r="N43" s="197">
        <v>4</v>
      </c>
      <c r="O43" s="197">
        <v>4</v>
      </c>
      <c r="P43" s="197">
        <v>4</v>
      </c>
      <c r="Q43" s="197">
        <v>4</v>
      </c>
      <c r="R43" s="197">
        <v>4</v>
      </c>
      <c r="S43" s="197">
        <v>4</v>
      </c>
      <c r="T43" s="197">
        <v>4</v>
      </c>
      <c r="U43" s="197" t="s">
        <v>542</v>
      </c>
    </row>
    <row r="44" spans="1:21" ht="12.75" x14ac:dyDescent="0.2">
      <c r="A44" s="196">
        <v>44360.454610196757</v>
      </c>
      <c r="B44" s="197" t="s">
        <v>250</v>
      </c>
      <c r="C44" s="197" t="s">
        <v>26</v>
      </c>
      <c r="D44" s="197" t="s">
        <v>27</v>
      </c>
      <c r="E44" s="197" t="s">
        <v>22</v>
      </c>
      <c r="F44" s="197" t="s">
        <v>63</v>
      </c>
      <c r="G44" s="197" t="s">
        <v>209</v>
      </c>
      <c r="H44" s="197" t="s">
        <v>31</v>
      </c>
      <c r="I44" s="197">
        <v>5</v>
      </c>
      <c r="J44" s="197">
        <v>5</v>
      </c>
      <c r="K44" s="197">
        <v>4</v>
      </c>
      <c r="L44" s="197">
        <v>4</v>
      </c>
      <c r="M44" s="197">
        <v>5</v>
      </c>
      <c r="N44" s="197">
        <v>5</v>
      </c>
      <c r="O44" s="197">
        <v>5</v>
      </c>
      <c r="P44" s="197">
        <v>5</v>
      </c>
      <c r="Q44" s="197">
        <v>5</v>
      </c>
      <c r="R44" s="197">
        <v>2</v>
      </c>
      <c r="S44" s="197">
        <v>3</v>
      </c>
      <c r="T44" s="197">
        <v>3</v>
      </c>
    </row>
    <row r="45" spans="1:21" ht="12.75" x14ac:dyDescent="0.2">
      <c r="A45" s="196">
        <v>44360.454867118053</v>
      </c>
      <c r="B45" s="197" t="s">
        <v>300</v>
      </c>
      <c r="C45" s="197" t="s">
        <v>20</v>
      </c>
      <c r="D45" s="197" t="s">
        <v>27</v>
      </c>
      <c r="E45" s="197" t="s">
        <v>30</v>
      </c>
      <c r="F45" s="197" t="s">
        <v>29</v>
      </c>
      <c r="G45" s="197" t="s">
        <v>34</v>
      </c>
      <c r="H45" s="197" t="s">
        <v>31</v>
      </c>
      <c r="I45" s="197">
        <v>5</v>
      </c>
      <c r="J45" s="197">
        <v>5</v>
      </c>
      <c r="K45" s="197">
        <v>5</v>
      </c>
      <c r="L45" s="197">
        <v>5</v>
      </c>
      <c r="M45" s="197">
        <v>5</v>
      </c>
      <c r="N45" s="197">
        <v>5</v>
      </c>
      <c r="O45" s="197">
        <v>5</v>
      </c>
      <c r="P45" s="197">
        <v>5</v>
      </c>
      <c r="Q45" s="197">
        <v>5</v>
      </c>
      <c r="R45" s="197">
        <v>5</v>
      </c>
      <c r="S45" s="197">
        <v>5</v>
      </c>
      <c r="T45" s="197">
        <v>5</v>
      </c>
      <c r="U45" s="197" t="s">
        <v>41</v>
      </c>
    </row>
    <row r="46" spans="1:21" ht="12.75" x14ac:dyDescent="0.2">
      <c r="A46" s="196">
        <v>44360.456998263893</v>
      </c>
      <c r="B46" s="197" t="s">
        <v>550</v>
      </c>
      <c r="C46" s="197" t="s">
        <v>26</v>
      </c>
      <c r="D46" s="197" t="s">
        <v>21</v>
      </c>
      <c r="E46" s="197" t="s">
        <v>30</v>
      </c>
      <c r="F46" s="197" t="s">
        <v>287</v>
      </c>
      <c r="G46" s="197" t="s">
        <v>335</v>
      </c>
      <c r="H46" s="197" t="s">
        <v>31</v>
      </c>
      <c r="I46" s="197">
        <v>5</v>
      </c>
      <c r="J46" s="197">
        <v>5</v>
      </c>
      <c r="K46" s="197">
        <v>5</v>
      </c>
      <c r="L46" s="197">
        <v>5</v>
      </c>
      <c r="M46" s="197">
        <v>5</v>
      </c>
      <c r="N46" s="197">
        <v>5</v>
      </c>
      <c r="O46" s="197">
        <v>5</v>
      </c>
      <c r="P46" s="197">
        <v>5</v>
      </c>
      <c r="Q46" s="197">
        <v>5</v>
      </c>
      <c r="R46" s="197">
        <v>2</v>
      </c>
      <c r="S46" s="197">
        <v>3</v>
      </c>
      <c r="T46" s="197">
        <v>3</v>
      </c>
    </row>
    <row r="47" spans="1:21" ht="12.75" x14ac:dyDescent="0.2">
      <c r="A47" s="196">
        <v>44360.457816099537</v>
      </c>
      <c r="B47" s="197" t="s">
        <v>239</v>
      </c>
      <c r="C47" s="197" t="s">
        <v>26</v>
      </c>
      <c r="D47" s="197" t="s">
        <v>27</v>
      </c>
      <c r="E47" s="197" t="s">
        <v>30</v>
      </c>
      <c r="F47" s="197" t="s">
        <v>29</v>
      </c>
      <c r="G47" s="197" t="s">
        <v>47</v>
      </c>
      <c r="H47" s="197" t="s">
        <v>31</v>
      </c>
      <c r="I47" s="197">
        <v>5</v>
      </c>
      <c r="J47" s="197">
        <v>5</v>
      </c>
      <c r="K47" s="197">
        <v>5</v>
      </c>
      <c r="L47" s="197">
        <v>5</v>
      </c>
      <c r="M47" s="197">
        <v>5</v>
      </c>
      <c r="N47" s="197">
        <v>5</v>
      </c>
      <c r="O47" s="197">
        <v>5</v>
      </c>
      <c r="P47" s="197">
        <v>5</v>
      </c>
      <c r="Q47" s="197">
        <v>5</v>
      </c>
      <c r="R47" s="197">
        <v>5</v>
      </c>
      <c r="S47" s="197">
        <v>5</v>
      </c>
      <c r="T47" s="197">
        <v>5</v>
      </c>
      <c r="U47" s="197" t="s">
        <v>646</v>
      </c>
    </row>
    <row r="48" spans="1:21" ht="12.75" x14ac:dyDescent="0.2">
      <c r="A48" s="196">
        <v>44360.458469293982</v>
      </c>
      <c r="B48" s="197" t="s">
        <v>554</v>
      </c>
      <c r="C48" s="197" t="s">
        <v>20</v>
      </c>
      <c r="D48" s="197" t="s">
        <v>21</v>
      </c>
      <c r="E48" s="197" t="s">
        <v>22</v>
      </c>
      <c r="F48" s="197" t="s">
        <v>29</v>
      </c>
      <c r="G48" s="197" t="s">
        <v>34</v>
      </c>
      <c r="H48" s="197" t="s">
        <v>31</v>
      </c>
      <c r="I48" s="197">
        <v>5</v>
      </c>
      <c r="J48" s="197">
        <v>5</v>
      </c>
      <c r="K48" s="197">
        <v>5</v>
      </c>
      <c r="L48" s="197">
        <v>5</v>
      </c>
      <c r="M48" s="197">
        <v>5</v>
      </c>
      <c r="N48" s="197">
        <v>5</v>
      </c>
      <c r="O48" s="197">
        <v>5</v>
      </c>
      <c r="P48" s="197">
        <v>5</v>
      </c>
      <c r="Q48" s="197">
        <v>5</v>
      </c>
      <c r="R48" s="197">
        <v>5</v>
      </c>
      <c r="S48" s="197">
        <v>5</v>
      </c>
      <c r="T48" s="197">
        <v>5</v>
      </c>
    </row>
    <row r="49" spans="1:21" ht="12.75" x14ac:dyDescent="0.2">
      <c r="A49" s="196">
        <v>44360.459291736115</v>
      </c>
      <c r="B49" s="197" t="s">
        <v>557</v>
      </c>
      <c r="C49" s="197" t="s">
        <v>20</v>
      </c>
      <c r="D49" s="197" t="s">
        <v>27</v>
      </c>
      <c r="E49" s="197" t="s">
        <v>30</v>
      </c>
      <c r="F49" s="197" t="s">
        <v>29</v>
      </c>
      <c r="G49" s="197" t="s">
        <v>44</v>
      </c>
      <c r="H49" s="197" t="s">
        <v>31</v>
      </c>
      <c r="I49" s="197">
        <v>5</v>
      </c>
      <c r="J49" s="197">
        <v>5</v>
      </c>
      <c r="K49" s="197">
        <v>5</v>
      </c>
      <c r="L49" s="197">
        <v>5</v>
      </c>
      <c r="M49" s="197">
        <v>5</v>
      </c>
      <c r="N49" s="197">
        <v>5</v>
      </c>
      <c r="O49" s="197">
        <v>5</v>
      </c>
      <c r="P49" s="197">
        <v>5</v>
      </c>
      <c r="Q49" s="197">
        <v>5</v>
      </c>
      <c r="R49" s="197">
        <v>5</v>
      </c>
      <c r="S49" s="197">
        <v>5</v>
      </c>
      <c r="T49" s="197">
        <v>5</v>
      </c>
    </row>
    <row r="50" spans="1:21" ht="12.75" x14ac:dyDescent="0.2">
      <c r="A50" s="196">
        <v>44360.459414340279</v>
      </c>
      <c r="B50" s="197" t="s">
        <v>558</v>
      </c>
      <c r="C50" s="197" t="s">
        <v>26</v>
      </c>
      <c r="D50" s="197" t="s">
        <v>27</v>
      </c>
      <c r="E50" s="197" t="s">
        <v>30</v>
      </c>
      <c r="F50" s="197" t="s">
        <v>51</v>
      </c>
      <c r="G50" s="197" t="s">
        <v>559</v>
      </c>
      <c r="H50" s="197" t="s">
        <v>31</v>
      </c>
      <c r="I50" s="197">
        <v>4</v>
      </c>
      <c r="J50" s="197">
        <v>4</v>
      </c>
      <c r="K50" s="197">
        <v>4</v>
      </c>
      <c r="L50" s="197">
        <v>4</v>
      </c>
      <c r="M50" s="197">
        <v>4</v>
      </c>
      <c r="N50" s="197">
        <v>4</v>
      </c>
      <c r="O50" s="197">
        <v>4</v>
      </c>
      <c r="P50" s="197">
        <v>4</v>
      </c>
      <c r="Q50" s="197">
        <v>4</v>
      </c>
      <c r="R50" s="197">
        <v>3</v>
      </c>
      <c r="S50" s="197">
        <v>4</v>
      </c>
      <c r="T50" s="197">
        <v>4</v>
      </c>
      <c r="U50" s="197" t="s">
        <v>41</v>
      </c>
    </row>
    <row r="51" spans="1:21" ht="12.75" x14ac:dyDescent="0.2">
      <c r="A51" s="196">
        <v>44360.462346909721</v>
      </c>
      <c r="B51" s="197" t="s">
        <v>562</v>
      </c>
      <c r="C51" s="197" t="s">
        <v>26</v>
      </c>
      <c r="D51" s="197" t="s">
        <v>27</v>
      </c>
      <c r="E51" s="197" t="s">
        <v>30</v>
      </c>
      <c r="F51" s="197" t="s">
        <v>23</v>
      </c>
      <c r="G51" s="197" t="s">
        <v>453</v>
      </c>
      <c r="H51" s="197" t="s">
        <v>31</v>
      </c>
      <c r="I51" s="197">
        <v>5</v>
      </c>
      <c r="J51" s="197">
        <v>5</v>
      </c>
      <c r="K51" s="197">
        <v>4</v>
      </c>
      <c r="L51" s="197">
        <v>4</v>
      </c>
      <c r="M51" s="197">
        <v>5</v>
      </c>
      <c r="N51" s="197">
        <v>5</v>
      </c>
      <c r="O51" s="197">
        <v>5</v>
      </c>
      <c r="P51" s="197">
        <v>5</v>
      </c>
      <c r="Q51" s="197">
        <v>5</v>
      </c>
      <c r="R51" s="197">
        <v>3</v>
      </c>
      <c r="S51" s="197">
        <v>4</v>
      </c>
      <c r="T51" s="197">
        <v>4</v>
      </c>
      <c r="U51" s="197" t="s">
        <v>564</v>
      </c>
    </row>
    <row r="52" spans="1:21" ht="12.75" x14ac:dyDescent="0.2">
      <c r="A52" s="196">
        <v>44360.462705231483</v>
      </c>
      <c r="B52" s="197" t="s">
        <v>316</v>
      </c>
      <c r="C52" s="197" t="s">
        <v>26</v>
      </c>
      <c r="D52" s="197" t="s">
        <v>25</v>
      </c>
      <c r="E52" s="197" t="s">
        <v>30</v>
      </c>
      <c r="F52" s="197" t="s">
        <v>52</v>
      </c>
      <c r="G52" s="197" t="s">
        <v>52</v>
      </c>
      <c r="H52" s="197" t="s">
        <v>31</v>
      </c>
      <c r="I52" s="197">
        <v>5</v>
      </c>
      <c r="J52" s="197">
        <v>4</v>
      </c>
      <c r="K52" s="197">
        <v>4</v>
      </c>
      <c r="L52" s="197">
        <v>4</v>
      </c>
      <c r="M52" s="197">
        <v>5</v>
      </c>
      <c r="N52" s="197">
        <v>5</v>
      </c>
      <c r="O52" s="197">
        <v>5</v>
      </c>
      <c r="P52" s="197">
        <v>5</v>
      </c>
      <c r="Q52" s="197">
        <v>5</v>
      </c>
      <c r="R52" s="197">
        <v>3</v>
      </c>
      <c r="S52" s="197">
        <v>4</v>
      </c>
      <c r="T52" s="197">
        <v>4</v>
      </c>
      <c r="U52" s="197" t="s">
        <v>41</v>
      </c>
    </row>
    <row r="53" spans="1:21" ht="12.75" x14ac:dyDescent="0.2">
      <c r="A53" s="196">
        <v>44360.463159675928</v>
      </c>
      <c r="B53" s="197" t="s">
        <v>565</v>
      </c>
      <c r="C53" s="197" t="s">
        <v>20</v>
      </c>
      <c r="D53" s="197" t="s">
        <v>27</v>
      </c>
      <c r="E53" s="197" t="s">
        <v>30</v>
      </c>
      <c r="F53" s="197" t="s">
        <v>45</v>
      </c>
      <c r="G53" s="197" t="s">
        <v>46</v>
      </c>
      <c r="H53" s="197" t="s">
        <v>31</v>
      </c>
      <c r="I53" s="197">
        <v>5</v>
      </c>
      <c r="J53" s="197">
        <v>5</v>
      </c>
      <c r="K53" s="197">
        <v>5</v>
      </c>
      <c r="L53" s="197">
        <v>4</v>
      </c>
      <c r="M53" s="197">
        <v>4</v>
      </c>
      <c r="N53" s="197">
        <v>4</v>
      </c>
      <c r="O53" s="197">
        <v>4</v>
      </c>
      <c r="P53" s="197">
        <v>4</v>
      </c>
      <c r="Q53" s="197">
        <v>4</v>
      </c>
      <c r="R53" s="197">
        <v>4</v>
      </c>
      <c r="S53" s="197">
        <v>4</v>
      </c>
      <c r="T53" s="197">
        <v>4</v>
      </c>
    </row>
    <row r="54" spans="1:21" ht="12.75" x14ac:dyDescent="0.2">
      <c r="A54" s="196">
        <v>44360.463284270838</v>
      </c>
      <c r="B54" s="197" t="s">
        <v>182</v>
      </c>
      <c r="C54" s="197" t="s">
        <v>26</v>
      </c>
      <c r="D54" s="197" t="s">
        <v>27</v>
      </c>
      <c r="E54" s="197" t="s">
        <v>30</v>
      </c>
      <c r="F54" s="197" t="s">
        <v>51</v>
      </c>
      <c r="G54" s="197" t="s">
        <v>55</v>
      </c>
      <c r="H54" s="197" t="s">
        <v>31</v>
      </c>
      <c r="I54" s="197">
        <v>4</v>
      </c>
      <c r="J54" s="197">
        <v>4</v>
      </c>
      <c r="K54" s="197">
        <v>4</v>
      </c>
      <c r="L54" s="197">
        <v>4</v>
      </c>
      <c r="M54" s="197">
        <v>4</v>
      </c>
      <c r="N54" s="197">
        <v>4</v>
      </c>
      <c r="O54" s="197">
        <v>4</v>
      </c>
      <c r="P54" s="197">
        <v>4</v>
      </c>
      <c r="Q54" s="197">
        <v>4</v>
      </c>
      <c r="R54" s="197">
        <v>2</v>
      </c>
      <c r="S54" s="197">
        <v>4</v>
      </c>
      <c r="T54" s="197">
        <v>4</v>
      </c>
      <c r="U54" s="197" t="s">
        <v>566</v>
      </c>
    </row>
    <row r="55" spans="1:21" ht="12.75" x14ac:dyDescent="0.2">
      <c r="A55" s="196">
        <v>44360.465475682868</v>
      </c>
      <c r="B55" s="197" t="s">
        <v>336</v>
      </c>
      <c r="C55" s="197" t="s">
        <v>20</v>
      </c>
      <c r="D55" s="197" t="s">
        <v>21</v>
      </c>
      <c r="E55" s="197" t="s">
        <v>22</v>
      </c>
      <c r="F55" s="197" t="s">
        <v>23</v>
      </c>
      <c r="G55" s="197" t="s">
        <v>270</v>
      </c>
      <c r="H55" s="197" t="s">
        <v>31</v>
      </c>
      <c r="I55" s="197">
        <v>5</v>
      </c>
      <c r="J55" s="197">
        <v>5</v>
      </c>
      <c r="K55" s="197">
        <v>5</v>
      </c>
      <c r="L55" s="197">
        <v>5</v>
      </c>
      <c r="M55" s="197">
        <v>5</v>
      </c>
      <c r="N55" s="197">
        <v>4</v>
      </c>
      <c r="O55" s="197">
        <v>5</v>
      </c>
      <c r="P55" s="197">
        <v>5</v>
      </c>
      <c r="Q55" s="197">
        <v>5</v>
      </c>
      <c r="R55" s="197">
        <v>3</v>
      </c>
      <c r="S55" s="197">
        <v>4</v>
      </c>
      <c r="T55" s="197">
        <v>4</v>
      </c>
    </row>
    <row r="56" spans="1:21" ht="12.75" x14ac:dyDescent="0.2">
      <c r="A56" s="196">
        <v>44360.465875937502</v>
      </c>
      <c r="B56" s="197" t="s">
        <v>195</v>
      </c>
      <c r="C56" s="197" t="s">
        <v>20</v>
      </c>
      <c r="D56" s="197" t="s">
        <v>27</v>
      </c>
      <c r="E56" s="197" t="s">
        <v>22</v>
      </c>
      <c r="F56" s="197" t="s">
        <v>45</v>
      </c>
      <c r="G56" s="197" t="s">
        <v>46</v>
      </c>
      <c r="H56" s="197" t="s">
        <v>31</v>
      </c>
      <c r="I56" s="197">
        <v>4</v>
      </c>
      <c r="J56" s="197">
        <v>5</v>
      </c>
      <c r="K56" s="197">
        <v>4</v>
      </c>
      <c r="L56" s="197">
        <v>4</v>
      </c>
      <c r="M56" s="197">
        <v>4</v>
      </c>
      <c r="N56" s="197">
        <v>4</v>
      </c>
      <c r="O56" s="197">
        <v>5</v>
      </c>
      <c r="P56" s="197">
        <v>4</v>
      </c>
      <c r="Q56" s="197">
        <v>5</v>
      </c>
      <c r="R56" s="197">
        <v>3</v>
      </c>
      <c r="S56" s="197">
        <v>4</v>
      </c>
      <c r="T56" s="197">
        <v>4</v>
      </c>
      <c r="U56" s="197" t="s">
        <v>572</v>
      </c>
    </row>
    <row r="57" spans="1:21" ht="12.75" x14ac:dyDescent="0.2">
      <c r="A57" s="196">
        <v>44360.467430983801</v>
      </c>
      <c r="B57" s="197" t="s">
        <v>265</v>
      </c>
      <c r="C57" s="197" t="s">
        <v>26</v>
      </c>
      <c r="D57" s="197" t="s">
        <v>27</v>
      </c>
      <c r="E57" s="197" t="s">
        <v>22</v>
      </c>
      <c r="F57" s="197" t="s">
        <v>39</v>
      </c>
      <c r="G57" s="197" t="s">
        <v>28</v>
      </c>
      <c r="H57" s="197" t="s">
        <v>31</v>
      </c>
      <c r="I57" s="197">
        <v>5</v>
      </c>
      <c r="J57" s="197">
        <v>5</v>
      </c>
      <c r="K57" s="197">
        <v>4</v>
      </c>
      <c r="L57" s="197">
        <v>4</v>
      </c>
      <c r="M57" s="197">
        <v>4</v>
      </c>
      <c r="N57" s="197">
        <v>4</v>
      </c>
      <c r="O57" s="197">
        <v>4</v>
      </c>
      <c r="P57" s="197">
        <v>4</v>
      </c>
      <c r="Q57" s="197">
        <v>5</v>
      </c>
      <c r="R57" s="197">
        <v>3</v>
      </c>
      <c r="S57" s="197">
        <v>4</v>
      </c>
      <c r="T57" s="197">
        <v>4</v>
      </c>
      <c r="U57" s="197" t="s">
        <v>576</v>
      </c>
    </row>
    <row r="58" spans="1:21" ht="12.75" x14ac:dyDescent="0.2">
      <c r="A58" s="196">
        <v>44360.468606319446</v>
      </c>
      <c r="B58" s="197" t="s">
        <v>577</v>
      </c>
      <c r="C58" s="197" t="s">
        <v>26</v>
      </c>
      <c r="D58" s="197" t="s">
        <v>27</v>
      </c>
      <c r="E58" s="197" t="s">
        <v>30</v>
      </c>
      <c r="F58" s="197" t="s">
        <v>39</v>
      </c>
      <c r="G58" s="197" t="s">
        <v>221</v>
      </c>
      <c r="H58" s="197" t="s">
        <v>31</v>
      </c>
      <c r="I58" s="197">
        <v>5</v>
      </c>
      <c r="J58" s="197">
        <v>3</v>
      </c>
      <c r="K58" s="197">
        <v>3</v>
      </c>
      <c r="L58" s="197">
        <v>3</v>
      </c>
      <c r="M58" s="197">
        <v>4</v>
      </c>
      <c r="N58" s="197">
        <v>2</v>
      </c>
      <c r="O58" s="197">
        <v>5</v>
      </c>
      <c r="P58" s="197">
        <v>4</v>
      </c>
      <c r="Q58" s="197">
        <v>5</v>
      </c>
      <c r="R58" s="197">
        <v>3</v>
      </c>
      <c r="S58" s="197">
        <v>4</v>
      </c>
      <c r="T58" s="197">
        <v>4</v>
      </c>
    </row>
    <row r="59" spans="1:21" ht="12.75" x14ac:dyDescent="0.2">
      <c r="A59" s="196">
        <v>44360.471113310181</v>
      </c>
      <c r="B59" s="197" t="s">
        <v>321</v>
      </c>
      <c r="C59" s="197" t="s">
        <v>26</v>
      </c>
      <c r="D59" s="197" t="s">
        <v>27</v>
      </c>
      <c r="E59" s="197" t="s">
        <v>30</v>
      </c>
      <c r="F59" s="197" t="s">
        <v>52</v>
      </c>
      <c r="G59" s="197" t="s">
        <v>52</v>
      </c>
      <c r="H59" s="197" t="s">
        <v>31</v>
      </c>
      <c r="I59" s="197">
        <v>5</v>
      </c>
      <c r="J59" s="197">
        <v>5</v>
      </c>
      <c r="K59" s="197">
        <v>5</v>
      </c>
      <c r="L59" s="197">
        <v>4</v>
      </c>
      <c r="M59" s="197">
        <v>4</v>
      </c>
      <c r="N59" s="197">
        <v>4</v>
      </c>
      <c r="O59" s="197">
        <v>4</v>
      </c>
      <c r="P59" s="197">
        <v>4</v>
      </c>
      <c r="Q59" s="197">
        <v>5</v>
      </c>
      <c r="R59" s="197">
        <v>2</v>
      </c>
      <c r="S59" s="197">
        <v>3</v>
      </c>
      <c r="T59" s="197">
        <v>3</v>
      </c>
      <c r="U59" s="197" t="s">
        <v>41</v>
      </c>
    </row>
    <row r="60" spans="1:21" ht="12.75" x14ac:dyDescent="0.2">
      <c r="A60" s="196">
        <v>44360.472079409723</v>
      </c>
      <c r="B60" s="197" t="s">
        <v>277</v>
      </c>
      <c r="C60" s="197" t="s">
        <v>26</v>
      </c>
      <c r="D60" s="197" t="s">
        <v>25</v>
      </c>
      <c r="E60" s="197" t="s">
        <v>22</v>
      </c>
      <c r="F60" s="197" t="s">
        <v>50</v>
      </c>
      <c r="G60" s="197" t="s">
        <v>44</v>
      </c>
      <c r="H60" s="197" t="s">
        <v>31</v>
      </c>
      <c r="I60" s="197">
        <v>5</v>
      </c>
      <c r="J60" s="197">
        <v>4</v>
      </c>
      <c r="K60" s="197">
        <v>4</v>
      </c>
      <c r="L60" s="197">
        <v>4</v>
      </c>
      <c r="M60" s="197">
        <v>5</v>
      </c>
      <c r="N60" s="197">
        <v>5</v>
      </c>
      <c r="O60" s="197">
        <v>5</v>
      </c>
      <c r="Q60" s="197">
        <v>5</v>
      </c>
      <c r="R60" s="197">
        <v>3</v>
      </c>
      <c r="S60" s="197">
        <v>4</v>
      </c>
      <c r="T60" s="197">
        <v>4</v>
      </c>
    </row>
    <row r="61" spans="1:21" ht="12.75" x14ac:dyDescent="0.2">
      <c r="A61" s="196">
        <v>44360.47348320602</v>
      </c>
      <c r="B61" s="197" t="s">
        <v>334</v>
      </c>
      <c r="C61" s="197" t="s">
        <v>26</v>
      </c>
      <c r="D61" s="197" t="s">
        <v>21</v>
      </c>
      <c r="E61" s="197" t="s">
        <v>30</v>
      </c>
      <c r="F61" s="197" t="s">
        <v>287</v>
      </c>
      <c r="G61" s="197" t="s">
        <v>335</v>
      </c>
      <c r="H61" s="197" t="s">
        <v>31</v>
      </c>
      <c r="I61" s="197">
        <v>5</v>
      </c>
      <c r="J61" s="197">
        <v>5</v>
      </c>
      <c r="K61" s="197">
        <v>5</v>
      </c>
      <c r="L61" s="197">
        <v>5</v>
      </c>
      <c r="M61" s="197">
        <v>5</v>
      </c>
      <c r="N61" s="197">
        <v>5</v>
      </c>
      <c r="O61" s="197">
        <v>5</v>
      </c>
      <c r="P61" s="197">
        <v>5</v>
      </c>
      <c r="Q61" s="197">
        <v>5</v>
      </c>
      <c r="R61" s="197">
        <v>5</v>
      </c>
      <c r="S61" s="197">
        <v>5</v>
      </c>
      <c r="T61" s="197">
        <v>5</v>
      </c>
      <c r="U61" s="197" t="s">
        <v>650</v>
      </c>
    </row>
    <row r="62" spans="1:21" ht="12.75" x14ac:dyDescent="0.2">
      <c r="A62" s="196">
        <v>44360.47564128472</v>
      </c>
      <c r="B62" s="197" t="s">
        <v>585</v>
      </c>
      <c r="C62" s="197" t="s">
        <v>20</v>
      </c>
      <c r="D62" s="197" t="s">
        <v>27</v>
      </c>
      <c r="E62" s="197" t="s">
        <v>22</v>
      </c>
      <c r="F62" s="197" t="s">
        <v>175</v>
      </c>
      <c r="G62" s="197" t="s">
        <v>236</v>
      </c>
      <c r="H62" s="197" t="s">
        <v>31</v>
      </c>
      <c r="I62" s="197">
        <v>4</v>
      </c>
      <c r="J62" s="197">
        <v>3</v>
      </c>
      <c r="K62" s="197">
        <v>3</v>
      </c>
      <c r="L62" s="197">
        <v>3</v>
      </c>
      <c r="M62" s="197">
        <v>4</v>
      </c>
      <c r="N62" s="197">
        <v>4</v>
      </c>
      <c r="O62" s="197">
        <v>4</v>
      </c>
      <c r="P62" s="197">
        <v>4</v>
      </c>
      <c r="Q62" s="197">
        <v>5</v>
      </c>
      <c r="R62" s="197">
        <v>3</v>
      </c>
      <c r="S62" s="197">
        <v>4</v>
      </c>
      <c r="T62" s="197">
        <v>4</v>
      </c>
      <c r="U62" s="197" t="s">
        <v>586</v>
      </c>
    </row>
    <row r="63" spans="1:21" ht="12.75" x14ac:dyDescent="0.2">
      <c r="A63" s="196">
        <v>44360.478480810183</v>
      </c>
      <c r="B63" s="197" t="s">
        <v>268</v>
      </c>
      <c r="C63" s="197" t="s">
        <v>26</v>
      </c>
      <c r="D63" s="197" t="s">
        <v>25</v>
      </c>
      <c r="E63" s="197" t="s">
        <v>22</v>
      </c>
      <c r="F63" s="197" t="s">
        <v>314</v>
      </c>
      <c r="G63" s="197" t="s">
        <v>508</v>
      </c>
      <c r="H63" s="197" t="s">
        <v>31</v>
      </c>
      <c r="I63" s="197">
        <v>5</v>
      </c>
      <c r="J63" s="197">
        <v>5</v>
      </c>
      <c r="K63" s="197">
        <v>5</v>
      </c>
      <c r="L63" s="197">
        <v>5</v>
      </c>
      <c r="M63" s="197">
        <v>5</v>
      </c>
      <c r="N63" s="197">
        <v>5</v>
      </c>
      <c r="O63" s="197">
        <v>5</v>
      </c>
      <c r="P63" s="197">
        <v>5</v>
      </c>
      <c r="Q63" s="197">
        <v>5</v>
      </c>
      <c r="R63" s="197">
        <v>3</v>
      </c>
      <c r="S63" s="197">
        <v>4</v>
      </c>
      <c r="T63" s="197">
        <v>5</v>
      </c>
    </row>
    <row r="64" spans="1:21" ht="12.75" x14ac:dyDescent="0.2">
      <c r="A64" s="196">
        <v>44360.479896851852</v>
      </c>
      <c r="B64" s="197" t="s">
        <v>595</v>
      </c>
      <c r="C64" s="197" t="s">
        <v>20</v>
      </c>
      <c r="D64" s="197" t="s">
        <v>25</v>
      </c>
      <c r="E64" s="197" t="s">
        <v>22</v>
      </c>
      <c r="F64" s="197" t="s">
        <v>23</v>
      </c>
      <c r="G64" s="197" t="s">
        <v>270</v>
      </c>
      <c r="H64" s="197" t="s">
        <v>31</v>
      </c>
      <c r="I64" s="197">
        <v>4</v>
      </c>
      <c r="J64" s="197">
        <v>4</v>
      </c>
      <c r="K64" s="197">
        <v>4</v>
      </c>
      <c r="L64" s="197">
        <v>4</v>
      </c>
      <c r="M64" s="197">
        <v>4</v>
      </c>
      <c r="N64" s="197">
        <v>3</v>
      </c>
      <c r="O64" s="197">
        <v>4</v>
      </c>
      <c r="P64" s="197">
        <v>4</v>
      </c>
      <c r="Q64" s="197">
        <v>4</v>
      </c>
      <c r="R64" s="197">
        <v>3</v>
      </c>
      <c r="S64" s="197">
        <v>4</v>
      </c>
      <c r="T64" s="197">
        <v>4</v>
      </c>
      <c r="U64" s="197" t="s">
        <v>661</v>
      </c>
    </row>
    <row r="65" spans="1:21" ht="12.75" x14ac:dyDescent="0.2">
      <c r="A65" s="196">
        <v>44360.483475543981</v>
      </c>
      <c r="B65" s="197" t="s">
        <v>605</v>
      </c>
      <c r="C65" s="197" t="s">
        <v>26</v>
      </c>
      <c r="D65" s="197" t="s">
        <v>27</v>
      </c>
      <c r="E65" s="197" t="s">
        <v>30</v>
      </c>
      <c r="F65" s="197" t="s">
        <v>52</v>
      </c>
      <c r="G65" s="197" t="s">
        <v>52</v>
      </c>
      <c r="H65" s="197" t="s">
        <v>31</v>
      </c>
      <c r="I65" s="197">
        <v>5</v>
      </c>
      <c r="J65" s="197">
        <v>4</v>
      </c>
      <c r="K65" s="197">
        <v>4</v>
      </c>
      <c r="L65" s="197">
        <v>3</v>
      </c>
      <c r="M65" s="197">
        <v>5</v>
      </c>
      <c r="N65" s="197">
        <v>4</v>
      </c>
      <c r="O65" s="197">
        <v>5</v>
      </c>
      <c r="P65" s="197">
        <v>5</v>
      </c>
      <c r="Q65" s="197">
        <v>5</v>
      </c>
      <c r="R65" s="197">
        <v>2</v>
      </c>
      <c r="S65" s="197">
        <v>3</v>
      </c>
      <c r="T65" s="197">
        <v>3</v>
      </c>
      <c r="U65" s="197" t="s">
        <v>41</v>
      </c>
    </row>
    <row r="66" spans="1:21" ht="12.75" x14ac:dyDescent="0.2">
      <c r="A66" s="196">
        <v>44360.487507534723</v>
      </c>
      <c r="B66" s="197" t="s">
        <v>606</v>
      </c>
      <c r="C66" s="197" t="s">
        <v>26</v>
      </c>
      <c r="D66" s="197" t="s">
        <v>25</v>
      </c>
      <c r="E66" s="197" t="s">
        <v>22</v>
      </c>
      <c r="F66" s="197" t="s">
        <v>23</v>
      </c>
      <c r="G66" s="197" t="s">
        <v>270</v>
      </c>
      <c r="H66" s="197" t="s">
        <v>31</v>
      </c>
      <c r="I66" s="197">
        <v>5</v>
      </c>
      <c r="J66" s="197">
        <v>5</v>
      </c>
      <c r="K66" s="197">
        <v>5</v>
      </c>
      <c r="L66" s="197">
        <v>5</v>
      </c>
      <c r="M66" s="197">
        <v>5</v>
      </c>
      <c r="N66" s="197">
        <v>5</v>
      </c>
      <c r="O66" s="197">
        <v>5</v>
      </c>
      <c r="P66" s="197">
        <v>5</v>
      </c>
      <c r="Q66" s="197">
        <v>5</v>
      </c>
      <c r="R66" s="197">
        <v>5</v>
      </c>
      <c r="S66" s="197">
        <v>5</v>
      </c>
      <c r="T66" s="197">
        <v>5</v>
      </c>
    </row>
    <row r="67" spans="1:21" ht="12.75" x14ac:dyDescent="0.2">
      <c r="A67" s="196">
        <v>44360.487594004633</v>
      </c>
      <c r="B67" s="197" t="s">
        <v>192</v>
      </c>
      <c r="C67" s="197" t="s">
        <v>26</v>
      </c>
      <c r="D67" s="197" t="s">
        <v>25</v>
      </c>
      <c r="E67" s="197" t="s">
        <v>22</v>
      </c>
      <c r="F67" s="197" t="s">
        <v>62</v>
      </c>
      <c r="G67" s="197" t="s">
        <v>184</v>
      </c>
      <c r="H67" s="197" t="s">
        <v>31</v>
      </c>
      <c r="I67" s="197">
        <v>5</v>
      </c>
      <c r="J67" s="197">
        <v>5</v>
      </c>
      <c r="K67" s="197">
        <v>5</v>
      </c>
      <c r="L67" s="197">
        <v>5</v>
      </c>
      <c r="M67" s="197">
        <v>5</v>
      </c>
      <c r="N67" s="197">
        <v>5</v>
      </c>
      <c r="O67" s="197">
        <v>5</v>
      </c>
      <c r="P67" s="197">
        <v>5</v>
      </c>
      <c r="Q67" s="197">
        <v>5</v>
      </c>
      <c r="R67" s="197">
        <v>5</v>
      </c>
      <c r="S67" s="197">
        <v>5</v>
      </c>
      <c r="T67" s="197">
        <v>5</v>
      </c>
      <c r="U67" s="197" t="s">
        <v>607</v>
      </c>
    </row>
    <row r="68" spans="1:21" ht="12.75" x14ac:dyDescent="0.2">
      <c r="A68" s="196">
        <v>44360.489420405094</v>
      </c>
      <c r="B68" s="197" t="s">
        <v>186</v>
      </c>
      <c r="C68" s="197" t="s">
        <v>20</v>
      </c>
      <c r="D68" s="197" t="s">
        <v>21</v>
      </c>
      <c r="E68" s="197" t="s">
        <v>22</v>
      </c>
      <c r="F68" s="197" t="s">
        <v>51</v>
      </c>
      <c r="G68" s="197" t="s">
        <v>55</v>
      </c>
      <c r="H68" s="197" t="s">
        <v>31</v>
      </c>
      <c r="I68" s="197">
        <v>4</v>
      </c>
      <c r="J68" s="197">
        <v>4</v>
      </c>
      <c r="K68" s="197">
        <v>4</v>
      </c>
      <c r="L68" s="197">
        <v>4</v>
      </c>
      <c r="M68" s="197">
        <v>5</v>
      </c>
      <c r="N68" s="197">
        <v>5</v>
      </c>
      <c r="O68" s="197">
        <v>5</v>
      </c>
      <c r="P68" s="197">
        <v>5</v>
      </c>
      <c r="Q68" s="197">
        <v>5</v>
      </c>
      <c r="R68" s="197">
        <v>3</v>
      </c>
      <c r="S68" s="197">
        <v>4</v>
      </c>
      <c r="T68" s="197">
        <v>4</v>
      </c>
      <c r="U68" s="197" t="s">
        <v>654</v>
      </c>
    </row>
    <row r="69" spans="1:21" ht="12.75" x14ac:dyDescent="0.2">
      <c r="A69" s="196">
        <v>44360.491903993054</v>
      </c>
      <c r="B69" s="197" t="s">
        <v>610</v>
      </c>
      <c r="C69" s="197" t="s">
        <v>20</v>
      </c>
      <c r="D69" s="197" t="s">
        <v>21</v>
      </c>
      <c r="E69" s="197" t="s">
        <v>22</v>
      </c>
      <c r="F69" s="197" t="s">
        <v>23</v>
      </c>
      <c r="G69" s="197" t="s">
        <v>267</v>
      </c>
      <c r="H69" s="197" t="s">
        <v>31</v>
      </c>
      <c r="I69" s="197">
        <v>4</v>
      </c>
      <c r="J69" s="197">
        <v>4</v>
      </c>
      <c r="K69" s="197">
        <v>4</v>
      </c>
      <c r="L69" s="197">
        <v>4</v>
      </c>
      <c r="M69" s="197">
        <v>4</v>
      </c>
      <c r="N69" s="197">
        <v>4</v>
      </c>
      <c r="O69" s="197">
        <v>4</v>
      </c>
      <c r="P69" s="197">
        <v>4</v>
      </c>
      <c r="Q69" s="197">
        <v>4</v>
      </c>
      <c r="R69" s="197">
        <v>3</v>
      </c>
      <c r="S69" s="197">
        <v>4</v>
      </c>
      <c r="T69" s="197">
        <v>4</v>
      </c>
    </row>
    <row r="70" spans="1:21" ht="12.75" x14ac:dyDescent="0.2">
      <c r="A70" s="196">
        <v>44360.511223692127</v>
      </c>
      <c r="B70" s="197" t="s">
        <v>255</v>
      </c>
      <c r="C70" s="197" t="s">
        <v>20</v>
      </c>
      <c r="D70" s="197" t="s">
        <v>21</v>
      </c>
      <c r="E70" s="197" t="s">
        <v>30</v>
      </c>
      <c r="F70" s="197" t="s">
        <v>23</v>
      </c>
      <c r="G70" s="197" t="s">
        <v>256</v>
      </c>
      <c r="H70" s="197" t="s">
        <v>31</v>
      </c>
      <c r="I70" s="197">
        <v>5</v>
      </c>
      <c r="J70" s="197">
        <v>5</v>
      </c>
      <c r="K70" s="197">
        <v>4</v>
      </c>
      <c r="L70" s="197">
        <v>4</v>
      </c>
      <c r="M70" s="197">
        <v>5</v>
      </c>
      <c r="N70" s="197">
        <v>4</v>
      </c>
      <c r="O70" s="197">
        <v>5</v>
      </c>
      <c r="P70" s="197">
        <v>5</v>
      </c>
      <c r="Q70" s="197">
        <v>5</v>
      </c>
      <c r="R70" s="197">
        <v>3</v>
      </c>
      <c r="S70" s="197">
        <v>4</v>
      </c>
      <c r="T70" s="197">
        <v>5</v>
      </c>
      <c r="U70" s="197" t="s">
        <v>656</v>
      </c>
    </row>
    <row r="71" spans="1:21" ht="23.25" x14ac:dyDescent="0.2">
      <c r="I71" s="2">
        <f>AVERAGE(I2:I70)</f>
        <v>4.5942028985507246</v>
      </c>
      <c r="J71" s="2">
        <f t="shared" ref="J71:T71" si="0">AVERAGE(J2:J70)</f>
        <v>4.5362318840579707</v>
      </c>
      <c r="K71" s="2">
        <f t="shared" si="0"/>
        <v>4.367647058823529</v>
      </c>
      <c r="L71" s="2">
        <f t="shared" si="0"/>
        <v>4.2941176470588234</v>
      </c>
      <c r="M71" s="2">
        <f t="shared" si="0"/>
        <v>4.4927536231884062</v>
      </c>
      <c r="N71" s="2">
        <f t="shared" si="0"/>
        <v>4.4347826086956523</v>
      </c>
      <c r="O71" s="2">
        <f t="shared" si="0"/>
        <v>4.5942028985507246</v>
      </c>
      <c r="P71" s="2">
        <f t="shared" si="0"/>
        <v>4.5588235294117645</v>
      </c>
      <c r="Q71" s="2">
        <f t="shared" si="0"/>
        <v>4.7101449275362315</v>
      </c>
      <c r="R71" s="2">
        <f t="shared" si="0"/>
        <v>3.4637681159420288</v>
      </c>
      <c r="S71" s="2">
        <f t="shared" si="0"/>
        <v>4.1884057971014492</v>
      </c>
      <c r="T71" s="2">
        <f t="shared" si="0"/>
        <v>4.2173913043478262</v>
      </c>
    </row>
    <row r="72" spans="1:21" ht="23.25" x14ac:dyDescent="0.2">
      <c r="I72" s="3">
        <f>STDEV(I2:I71)</f>
        <v>0.54689745693081715</v>
      </c>
      <c r="J72" s="3">
        <f t="shared" ref="J72:T72" si="1">STDEV(J2:J71)</f>
        <v>0.60384541031882721</v>
      </c>
      <c r="K72" s="3">
        <f t="shared" si="1"/>
        <v>0.63949455603408722</v>
      </c>
      <c r="L72" s="3">
        <f t="shared" si="1"/>
        <v>0.6655122646461612</v>
      </c>
      <c r="M72" s="3">
        <f t="shared" si="1"/>
        <v>0.55490404982831221</v>
      </c>
      <c r="N72" s="3">
        <f t="shared" si="1"/>
        <v>0.64781149677180061</v>
      </c>
      <c r="O72" s="3">
        <f t="shared" si="1"/>
        <v>0.59755153994458798</v>
      </c>
      <c r="P72" s="3">
        <f t="shared" si="1"/>
        <v>0.57859751685017635</v>
      </c>
      <c r="Q72" s="3">
        <f t="shared" si="1"/>
        <v>0.4845870578927659</v>
      </c>
      <c r="R72" s="3">
        <f t="shared" si="1"/>
        <v>1.0436795297037007</v>
      </c>
      <c r="S72" s="3">
        <f t="shared" si="1"/>
        <v>0.66540523381153693</v>
      </c>
      <c r="T72" s="3">
        <f t="shared" si="1"/>
        <v>0.67822370764044138</v>
      </c>
    </row>
    <row r="73" spans="1:21" ht="23.25" x14ac:dyDescent="0.2">
      <c r="I73" s="4">
        <f>AVERAGE(I2:I72)</f>
        <v>4.5371985965560784</v>
      </c>
      <c r="J73" s="4">
        <f t="shared" ref="J73:T73" si="2">AVERAGE(J2:J72)</f>
        <v>4.48084615907573</v>
      </c>
      <c r="K73" s="4">
        <f t="shared" si="2"/>
        <v>4.3143877373551094</v>
      </c>
      <c r="L73" s="4">
        <f t="shared" si="2"/>
        <v>4.2422804273100718</v>
      </c>
      <c r="M73" s="4">
        <f t="shared" si="2"/>
        <v>4.4372909531410807</v>
      </c>
      <c r="N73" s="4">
        <f t="shared" si="2"/>
        <v>4.3814449874009496</v>
      </c>
      <c r="O73" s="4">
        <f t="shared" si="2"/>
        <v>4.5379120343450046</v>
      </c>
      <c r="P73" s="4">
        <f t="shared" si="2"/>
        <v>4.5019631578037416</v>
      </c>
      <c r="Q73" s="4">
        <f t="shared" si="2"/>
        <v>4.6506300279637891</v>
      </c>
      <c r="R73" s="4">
        <f t="shared" si="2"/>
        <v>3.4296823612062779</v>
      </c>
      <c r="S73" s="4">
        <f t="shared" si="2"/>
        <v>4.1387860708579298</v>
      </c>
      <c r="T73" s="4">
        <f t="shared" si="2"/>
        <v>4.1675438734082855</v>
      </c>
    </row>
    <row r="74" spans="1:21" ht="23.25" x14ac:dyDescent="0.2">
      <c r="I74" s="5">
        <f>STDEV(I2:I70)</f>
        <v>0.55090408527069834</v>
      </c>
      <c r="J74" s="5">
        <f t="shared" ref="J74:T74" si="3">STDEV(J2:J70)</f>
        <v>0.60826924535998772</v>
      </c>
      <c r="K74" s="5">
        <f t="shared" si="3"/>
        <v>0.64424922786384453</v>
      </c>
      <c r="L74" s="5">
        <f t="shared" si="3"/>
        <v>0.67046037935208858</v>
      </c>
      <c r="M74" s="5">
        <f t="shared" si="3"/>
        <v>0.55896933531058968</v>
      </c>
      <c r="N74" s="5">
        <f t="shared" si="3"/>
        <v>0.65255743199050054</v>
      </c>
      <c r="O74" s="5">
        <f t="shared" si="3"/>
        <v>0.60192926542884551</v>
      </c>
      <c r="P74" s="5">
        <f t="shared" si="3"/>
        <v>0.58289941635530662</v>
      </c>
      <c r="Q74" s="5">
        <f t="shared" si="3"/>
        <v>0.48813719369005176</v>
      </c>
      <c r="R74" s="5">
        <f t="shared" si="3"/>
        <v>1.0513256358036123</v>
      </c>
      <c r="S74" s="5">
        <f t="shared" si="3"/>
        <v>0.6702800625998373</v>
      </c>
      <c r="T74" s="5">
        <f t="shared" si="3"/>
        <v>0.68319244591737571</v>
      </c>
    </row>
    <row r="75" spans="1:21" ht="23.25" x14ac:dyDescent="0.2"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</row>
    <row r="76" spans="1:21" ht="23.25" x14ac:dyDescent="0.2"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</row>
    <row r="77" spans="1:21" ht="24" x14ac:dyDescent="0.55000000000000004">
      <c r="A77" s="129" t="s">
        <v>171</v>
      </c>
    </row>
    <row r="78" spans="1:21" ht="24" x14ac:dyDescent="0.55000000000000004">
      <c r="A78" s="120" t="s">
        <v>26</v>
      </c>
      <c r="B78" s="121">
        <f>COUNTIF(C1:C70,"หญิง")</f>
        <v>39</v>
      </c>
    </row>
    <row r="79" spans="1:21" ht="24" x14ac:dyDescent="0.55000000000000004">
      <c r="A79" s="120" t="s">
        <v>20</v>
      </c>
      <c r="B79" s="121">
        <f>COUNTIF(C2:C71,"ชาย")</f>
        <v>30</v>
      </c>
    </row>
    <row r="80" spans="1:21" ht="24" x14ac:dyDescent="0.55000000000000004">
      <c r="A80" s="124"/>
      <c r="B80" s="123">
        <f>SUM(B78:B79)</f>
        <v>69</v>
      </c>
    </row>
    <row r="81" spans="1:2" ht="23.25" customHeight="1" x14ac:dyDescent="0.55000000000000004">
      <c r="A81" s="130" t="s">
        <v>172</v>
      </c>
      <c r="B81" s="122"/>
    </row>
    <row r="82" spans="1:2" ht="24" x14ac:dyDescent="0.55000000000000004">
      <c r="A82" s="120" t="s">
        <v>27</v>
      </c>
      <c r="B82" s="121">
        <v>40</v>
      </c>
    </row>
    <row r="83" spans="1:2" ht="24" x14ac:dyDescent="0.55000000000000004">
      <c r="A83" s="120" t="s">
        <v>25</v>
      </c>
      <c r="B83" s="121">
        <v>17</v>
      </c>
    </row>
    <row r="84" spans="1:2" ht="24" x14ac:dyDescent="0.55000000000000004">
      <c r="A84" s="120" t="s">
        <v>21</v>
      </c>
      <c r="B84" s="121">
        <v>11</v>
      </c>
    </row>
    <row r="85" spans="1:2" ht="24" x14ac:dyDescent="0.55000000000000004">
      <c r="A85" s="120" t="s">
        <v>57</v>
      </c>
      <c r="B85" s="121">
        <v>1</v>
      </c>
    </row>
    <row r="86" spans="1:2" ht="24" x14ac:dyDescent="0.55000000000000004">
      <c r="A86" s="124"/>
      <c r="B86" s="123">
        <f>SUM(B82:B85)</f>
        <v>69</v>
      </c>
    </row>
    <row r="87" spans="1:2" ht="25.5" customHeight="1" x14ac:dyDescent="0.55000000000000004">
      <c r="A87" s="131" t="s">
        <v>173</v>
      </c>
      <c r="B87" s="125"/>
    </row>
    <row r="88" spans="1:2" ht="24" x14ac:dyDescent="0.55000000000000004">
      <c r="A88" s="126" t="s">
        <v>30</v>
      </c>
      <c r="B88" s="121">
        <f>COUNTIF(E1:E70,"ปริญญาโท")</f>
        <v>41</v>
      </c>
    </row>
    <row r="89" spans="1:2" ht="24" x14ac:dyDescent="0.55000000000000004">
      <c r="A89" s="126" t="s">
        <v>22</v>
      </c>
      <c r="B89" s="121">
        <f>COUNTIF(E2:E71,"ปริญญาเอก")</f>
        <v>28</v>
      </c>
    </row>
    <row r="90" spans="1:2" ht="24" x14ac:dyDescent="0.55000000000000004">
      <c r="A90" s="124"/>
      <c r="B90" s="123">
        <f>SUM(B88:B89)</f>
        <v>69</v>
      </c>
    </row>
    <row r="91" spans="1:2" ht="24" x14ac:dyDescent="0.55000000000000004">
      <c r="A91" s="124"/>
      <c r="B91" s="212"/>
    </row>
    <row r="92" spans="1:2" ht="24" customHeight="1" x14ac:dyDescent="0.6">
      <c r="A92" s="132" t="s">
        <v>168</v>
      </c>
      <c r="B92" s="125"/>
    </row>
    <row r="93" spans="1:2" ht="24" x14ac:dyDescent="0.55000000000000004">
      <c r="A93" s="127" t="s">
        <v>39</v>
      </c>
      <c r="B93" s="121">
        <f>COUNTIF(F2:F70,"เกษตรศาสตร์ ทรัพยากรธรรมชาติและสิ่งแวดล้อม")</f>
        <v>6</v>
      </c>
    </row>
    <row r="94" spans="1:2" ht="24" x14ac:dyDescent="0.55000000000000004">
      <c r="A94" s="127" t="s">
        <v>314</v>
      </c>
      <c r="B94" s="121">
        <f>COUNTIF(F2:F71,"บริหารธุรกิจ เศรษฐศาสตร์และการสื่อสาร")</f>
        <v>4</v>
      </c>
    </row>
    <row r="95" spans="1:2" ht="24" x14ac:dyDescent="0.55000000000000004">
      <c r="A95" s="127" t="s">
        <v>29</v>
      </c>
      <c r="B95" s="121">
        <f>COUNTIF(F2:F72,"ศึกษาศาสตร์")</f>
        <v>19</v>
      </c>
    </row>
    <row r="96" spans="1:2" ht="24" x14ac:dyDescent="0.55000000000000004">
      <c r="A96" s="127" t="s">
        <v>62</v>
      </c>
      <c r="B96" s="121">
        <f>COUNTIF(F2:F73,"สถาปัตยกรรมศาสตร์")</f>
        <v>1</v>
      </c>
    </row>
    <row r="97" spans="1:2" ht="24" x14ac:dyDescent="0.55000000000000004">
      <c r="A97" s="127" t="s">
        <v>52</v>
      </c>
      <c r="B97" s="121">
        <f>COUNTIF(F2:F74,"สาธารณสุขศาสตร์")</f>
        <v>8</v>
      </c>
    </row>
    <row r="98" spans="1:2" ht="24" x14ac:dyDescent="0.55000000000000004">
      <c r="A98" s="127" t="s">
        <v>23</v>
      </c>
      <c r="B98" s="121">
        <f>COUNTIF(F2:F77,"วิศวกรรมศาสตร์")</f>
        <v>10</v>
      </c>
    </row>
    <row r="99" spans="1:2" ht="24" x14ac:dyDescent="0.55000000000000004">
      <c r="A99" s="127" t="s">
        <v>287</v>
      </c>
      <c r="B99" s="121">
        <f>COUNTIF(F2:F78,"พยาบาลศาสตร์")</f>
        <v>2</v>
      </c>
    </row>
    <row r="100" spans="1:2" ht="24" x14ac:dyDescent="0.55000000000000004">
      <c r="A100" s="127" t="s">
        <v>63</v>
      </c>
      <c r="B100" s="121">
        <f>COUNTIF(F2:F79,"สหเวชศาสตร์")</f>
        <v>2</v>
      </c>
    </row>
    <row r="101" spans="1:2" ht="24" x14ac:dyDescent="0.55000000000000004">
      <c r="A101" s="127" t="s">
        <v>51</v>
      </c>
      <c r="B101" s="121">
        <f>COUNTIF(F2:F81,"วิทยาศาสตร์")</f>
        <v>6</v>
      </c>
    </row>
    <row r="102" spans="1:2" ht="24" x14ac:dyDescent="0.55000000000000004">
      <c r="A102" s="127" t="s">
        <v>45</v>
      </c>
      <c r="B102" s="121">
        <f>COUNTIF(F2:F82,"สังคมศาสตร์")</f>
        <v>5</v>
      </c>
    </row>
    <row r="103" spans="1:2" ht="24" x14ac:dyDescent="0.55000000000000004">
      <c r="A103" s="127" t="s">
        <v>175</v>
      </c>
      <c r="B103" s="121">
        <f>COUNTIF(F2:F83,"วิทยาศาสตร์การแพทย์")</f>
        <v>2</v>
      </c>
    </row>
    <row r="104" spans="1:2" ht="24" x14ac:dyDescent="0.55000000000000004">
      <c r="A104" s="172" t="s">
        <v>198</v>
      </c>
      <c r="B104" s="121">
        <f>COUNTIF(F2:F84,"วิทยาลัยพลังงานทดแทนและสมาร์ตกริดเทคโนโลยี")</f>
        <v>1</v>
      </c>
    </row>
    <row r="105" spans="1:2" ht="24" x14ac:dyDescent="0.55000000000000004">
      <c r="A105" s="172" t="s">
        <v>50</v>
      </c>
      <c r="B105" s="121">
        <f>COUNTIF(F2:F85,"มนุษยศาสตร์")</f>
        <v>3</v>
      </c>
    </row>
    <row r="106" spans="1:2" ht="24" x14ac:dyDescent="0.55000000000000004">
      <c r="A106" s="183"/>
      <c r="B106" s="123">
        <f>SUM(B93:B105)</f>
        <v>69</v>
      </c>
    </row>
    <row r="107" spans="1:2" ht="24" x14ac:dyDescent="0.55000000000000004">
      <c r="A107" s="171"/>
      <c r="B107" s="171"/>
    </row>
    <row r="108" spans="1:2" ht="24" x14ac:dyDescent="0.55000000000000004">
      <c r="A108" s="133" t="s">
        <v>174</v>
      </c>
    </row>
    <row r="109" spans="1:2" ht="24" x14ac:dyDescent="0.55000000000000004">
      <c r="A109" s="135" t="s">
        <v>36</v>
      </c>
      <c r="B109" s="121">
        <f>COUNTIF(G2:G70,"สัตวศาสตร์")</f>
        <v>1</v>
      </c>
    </row>
    <row r="110" spans="1:2" ht="24" x14ac:dyDescent="0.55000000000000004">
      <c r="A110" s="135" t="s">
        <v>231</v>
      </c>
      <c r="B110" s="121">
        <f>COUNTIF(G2:G72,"วิทยาศาสตร์ชีวภาพ")</f>
        <v>2</v>
      </c>
    </row>
    <row r="111" spans="1:2" ht="24" x14ac:dyDescent="0.55000000000000004">
      <c r="A111" s="135" t="s">
        <v>207</v>
      </c>
      <c r="B111" s="121">
        <f>COUNTIF(G5:G73,"พลังงานทดแทน")</f>
        <v>1</v>
      </c>
    </row>
    <row r="112" spans="1:2" ht="24" x14ac:dyDescent="0.55000000000000004">
      <c r="A112" s="135" t="s">
        <v>238</v>
      </c>
      <c r="B112" s="121">
        <f>COUNTIF(G6:G74,"เอเชียตะวันออกเฉียงใต้ศึกษา")</f>
        <v>1</v>
      </c>
    </row>
    <row r="113" spans="1:2" ht="24" x14ac:dyDescent="0.55000000000000004">
      <c r="A113" s="135" t="s">
        <v>189</v>
      </c>
      <c r="B113" s="121">
        <f>COUNTIF(G7:G75,"สังคมศึกษา")</f>
        <v>1</v>
      </c>
    </row>
    <row r="114" spans="1:2" ht="24" x14ac:dyDescent="0.55000000000000004">
      <c r="A114" s="135" t="s">
        <v>38</v>
      </c>
      <c r="B114" s="121">
        <f>COUNTIF(G8:G76,"วิทยาศาสตร์การเกษตร")</f>
        <v>3</v>
      </c>
    </row>
    <row r="115" spans="1:2" ht="24" x14ac:dyDescent="0.55000000000000004">
      <c r="A115" s="135" t="s">
        <v>52</v>
      </c>
      <c r="B115" s="121">
        <f>COUNTIF(G9:G77,"สาธารณสุขศาสตร์")</f>
        <v>8</v>
      </c>
    </row>
    <row r="116" spans="1:2" ht="24" x14ac:dyDescent="0.55000000000000004">
      <c r="A116" s="135" t="s">
        <v>47</v>
      </c>
      <c r="B116" s="121">
        <f>COUNTIF(G10:G78,"หลักสูตรและการสอน")</f>
        <v>6</v>
      </c>
    </row>
    <row r="117" spans="1:2" ht="24" x14ac:dyDescent="0.55000000000000004">
      <c r="A117" s="135" t="s">
        <v>292</v>
      </c>
      <c r="B117" s="121">
        <f>COUNTIF(G11:G79,"การจัดการกีฬา")</f>
        <v>1</v>
      </c>
    </row>
    <row r="118" spans="1:2" ht="24" x14ac:dyDescent="0.55000000000000004">
      <c r="A118" s="135" t="s">
        <v>209</v>
      </c>
      <c r="B118" s="121">
        <f>COUNTIF(G12:G80,"ชีวเวชศาสตร์")</f>
        <v>2</v>
      </c>
    </row>
    <row r="119" spans="1:2" ht="24" x14ac:dyDescent="0.55000000000000004">
      <c r="A119" s="135" t="s">
        <v>34</v>
      </c>
      <c r="B119" s="121">
        <f>COUNTIF(G13:G81,"การบริหารการศึกษา")</f>
        <v>4</v>
      </c>
    </row>
    <row r="120" spans="1:2" ht="24" x14ac:dyDescent="0.55000000000000004">
      <c r="A120" s="135" t="s">
        <v>247</v>
      </c>
      <c r="B120" s="121">
        <f>COUNTIF(G14:G82,"พลศึกษาและวิทยาศาสตร์การออกกำลังกาย")</f>
        <v>3</v>
      </c>
    </row>
    <row r="121" spans="1:2" ht="24" x14ac:dyDescent="0.55000000000000004">
      <c r="A121" s="135" t="s">
        <v>236</v>
      </c>
      <c r="B121" s="121">
        <f>COUNTIF(G15:G83,"ปรสิตวิทยา")</f>
        <v>2</v>
      </c>
    </row>
    <row r="122" spans="1:2" ht="24" x14ac:dyDescent="0.55000000000000004">
      <c r="A122" s="135" t="s">
        <v>280</v>
      </c>
      <c r="B122" s="121">
        <f>COUNTIF(G16:G84,"นวัตกรรมทางการวัดผลการเรียนรู้")</f>
        <v>1</v>
      </c>
    </row>
    <row r="123" spans="1:2" ht="27" customHeight="1" x14ac:dyDescent="0.55000000000000004">
      <c r="A123" s="203" t="s">
        <v>322</v>
      </c>
      <c r="B123" s="121">
        <f>COUNTIF(G2:G85,"วิทยาศาสตร์ศึกษา")</f>
        <v>1</v>
      </c>
    </row>
    <row r="124" spans="1:2" ht="25.5" customHeight="1" x14ac:dyDescent="0.55000000000000004">
      <c r="A124" s="136" t="s">
        <v>468</v>
      </c>
      <c r="B124" s="121">
        <f>COUNTIF(G18:G86,"บริหารเทคโนโลยีสารสนเทศ เชิงกลยุทธ์")</f>
        <v>1</v>
      </c>
    </row>
    <row r="125" spans="1:2" ht="25.5" customHeight="1" x14ac:dyDescent="0.55000000000000004">
      <c r="A125" s="136" t="s">
        <v>46</v>
      </c>
      <c r="B125" s="121">
        <f>COUNTIF(G20:G88,"รัฐศาสตร์")</f>
        <v>4</v>
      </c>
    </row>
    <row r="126" spans="1:2" ht="25.5" customHeight="1" x14ac:dyDescent="0.55000000000000004">
      <c r="A126" s="136" t="s">
        <v>180</v>
      </c>
      <c r="B126" s="121">
        <f>COUNTIF(G21:G89,"เทคโนโลยีสารสนเทศ")</f>
        <v>1</v>
      </c>
    </row>
    <row r="127" spans="1:2" ht="25.5" customHeight="1" x14ac:dyDescent="0.55000000000000004">
      <c r="A127" s="136" t="s">
        <v>508</v>
      </c>
      <c r="B127" s="121">
        <f>COUNTIF(G22:G90,"การจัดการการท่องเที่ยว")</f>
        <v>2</v>
      </c>
    </row>
    <row r="128" spans="1:2" ht="25.5" customHeight="1" x14ac:dyDescent="0.55000000000000004">
      <c r="A128" s="136" t="s">
        <v>222</v>
      </c>
      <c r="B128" s="121">
        <f>COUNTIF(G23:G92,"เทคโนโลยีและสื่อสารการศึกษา")</f>
        <v>1</v>
      </c>
    </row>
    <row r="129" spans="1:2" ht="25.5" customHeight="1" x14ac:dyDescent="0.55000000000000004">
      <c r="A129" s="136" t="s">
        <v>212</v>
      </c>
      <c r="B129" s="121">
        <f>COUNTIF(G24:G93,"วิศวกรรมสิ่งแวดล้อม")</f>
        <v>1</v>
      </c>
    </row>
    <row r="130" spans="1:2" ht="25.5" customHeight="1" x14ac:dyDescent="0.55000000000000004">
      <c r="A130" s="136" t="s">
        <v>219</v>
      </c>
      <c r="B130" s="121">
        <f>COUNTIF(G2:G95,"วิศวกรรมคอมพิวเตอร์")</f>
        <v>3</v>
      </c>
    </row>
    <row r="131" spans="1:2" ht="25.5" customHeight="1" x14ac:dyDescent="0.55000000000000004">
      <c r="A131" s="136" t="s">
        <v>335</v>
      </c>
      <c r="B131" s="121">
        <f>COUNTIF(G28:G97,"การบริหารการพยาบาล")</f>
        <v>2</v>
      </c>
    </row>
    <row r="132" spans="1:2" ht="25.5" customHeight="1" x14ac:dyDescent="0.55000000000000004">
      <c r="A132" s="136" t="s">
        <v>44</v>
      </c>
      <c r="B132" s="121">
        <f>COUNTIF(G29:G98,"ภาษาไทย")</f>
        <v>4</v>
      </c>
    </row>
    <row r="133" spans="1:2" ht="25.5" customHeight="1" x14ac:dyDescent="0.55000000000000004">
      <c r="A133" s="136" t="s">
        <v>559</v>
      </c>
      <c r="B133" s="121">
        <f>COUNTIF(G30:G99,"ฟิสิกส์")</f>
        <v>1</v>
      </c>
    </row>
    <row r="134" spans="1:2" ht="25.5" customHeight="1" x14ac:dyDescent="0.55000000000000004">
      <c r="A134" s="136" t="s">
        <v>453</v>
      </c>
      <c r="B134" s="121">
        <f>COUNTIF(G31:G100,"การจัดการภัยพิบัติ")</f>
        <v>1</v>
      </c>
    </row>
    <row r="135" spans="1:2" ht="25.5" customHeight="1" x14ac:dyDescent="0.55000000000000004">
      <c r="A135" s="136" t="s">
        <v>55</v>
      </c>
      <c r="B135" s="121">
        <f>COUNTIF(G32:G101,"สถิติ")</f>
        <v>2</v>
      </c>
    </row>
    <row r="136" spans="1:2" ht="25.5" customHeight="1" x14ac:dyDescent="0.55000000000000004">
      <c r="A136" s="136" t="s">
        <v>270</v>
      </c>
      <c r="B136" s="121">
        <f>COUNTIF(G33:G102,"วิศวกรรมการจัดการ")</f>
        <v>3</v>
      </c>
    </row>
    <row r="137" spans="1:2" ht="25.5" customHeight="1" x14ac:dyDescent="0.55000000000000004">
      <c r="A137" s="136" t="s">
        <v>28</v>
      </c>
      <c r="B137" s="121">
        <f>COUNTIF(G34:G103,"เทคโนโลยีชีวภาพทางการเกษตร")</f>
        <v>1</v>
      </c>
    </row>
    <row r="138" spans="1:2" ht="25.5" customHeight="1" x14ac:dyDescent="0.55000000000000004">
      <c r="A138" s="136" t="s">
        <v>221</v>
      </c>
      <c r="B138" s="121">
        <f>COUNTIF(G35:G104,"วิทยาศาสตร์สิ่งแวดล้อม")</f>
        <v>1</v>
      </c>
    </row>
    <row r="139" spans="1:2" ht="25.5" customHeight="1" x14ac:dyDescent="0.55000000000000004">
      <c r="A139" s="136" t="s">
        <v>236</v>
      </c>
      <c r="B139" s="121">
        <f>COUNTIF(G36:G105,"ปรสิตวิทยา")</f>
        <v>1</v>
      </c>
    </row>
    <row r="140" spans="1:2" ht="25.5" customHeight="1" x14ac:dyDescent="0.55000000000000004">
      <c r="A140" s="136" t="s">
        <v>184</v>
      </c>
      <c r="B140" s="121">
        <f>COUNTIF(G37:G106,"ศิลปะและการออกแบบ")</f>
        <v>1</v>
      </c>
    </row>
    <row r="141" spans="1:2" ht="25.5" customHeight="1" x14ac:dyDescent="0.55000000000000004">
      <c r="A141" s="136" t="s">
        <v>267</v>
      </c>
      <c r="B141" s="121">
        <f>COUNTIF(G38:G107,"วิศวกรรมโยธา")</f>
        <v>1</v>
      </c>
    </row>
    <row r="142" spans="1:2" ht="25.5" customHeight="1" x14ac:dyDescent="0.55000000000000004">
      <c r="A142" s="136" t="s">
        <v>256</v>
      </c>
      <c r="B142" s="121">
        <f>COUNTIF(G39:G108,"วิศวกรรมไฟฟ้าและคอมพิวเตอร์")</f>
        <v>1</v>
      </c>
    </row>
    <row r="143" spans="1:2" ht="24" x14ac:dyDescent="0.55000000000000004">
      <c r="A143" s="183"/>
      <c r="B143" s="123">
        <f>SUM(B109:B142)</f>
        <v>69</v>
      </c>
    </row>
  </sheetData>
  <autoFilter ref="G1:G133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07"/>
  <sheetViews>
    <sheetView topLeftCell="A17" zoomScale="80" zoomScaleNormal="80" workbookViewId="0">
      <selection activeCell="U30" sqref="U30"/>
    </sheetView>
  </sheetViews>
  <sheetFormatPr defaultColWidth="14.42578125" defaultRowHeight="12.75" x14ac:dyDescent="0.2"/>
  <cols>
    <col min="1" max="1" width="42.42578125" bestFit="1" customWidth="1"/>
    <col min="2" max="5" width="21.5703125" customWidth="1"/>
    <col min="6" max="6" width="41.85546875" bestFit="1" customWidth="1"/>
    <col min="7" max="7" width="29.42578125" bestFit="1" customWidth="1"/>
    <col min="8" max="26" width="21.5703125" customWidth="1"/>
  </cols>
  <sheetData>
    <row r="1" spans="1:21" x14ac:dyDescent="0.2">
      <c r="A1" s="1" t="s">
        <v>0</v>
      </c>
      <c r="B1" s="1" t="s">
        <v>179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4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">
      <c r="A2" s="196">
        <v>44360.424548263887</v>
      </c>
      <c r="B2" s="197" t="s">
        <v>409</v>
      </c>
      <c r="C2" s="197" t="s">
        <v>20</v>
      </c>
      <c r="D2" s="197" t="s">
        <v>21</v>
      </c>
      <c r="E2" s="197" t="s">
        <v>22</v>
      </c>
      <c r="F2" s="197" t="s">
        <v>29</v>
      </c>
      <c r="G2" s="197" t="s">
        <v>53</v>
      </c>
      <c r="H2" s="197" t="s">
        <v>37</v>
      </c>
      <c r="I2" s="197">
        <v>4</v>
      </c>
      <c r="J2" s="197">
        <v>5</v>
      </c>
      <c r="K2" s="197">
        <v>5</v>
      </c>
      <c r="L2" s="197">
        <v>5</v>
      </c>
      <c r="M2" s="197">
        <v>4</v>
      </c>
      <c r="N2" s="197">
        <v>4</v>
      </c>
      <c r="O2" s="197">
        <v>5</v>
      </c>
      <c r="P2" s="197">
        <v>4</v>
      </c>
      <c r="Q2" s="197">
        <v>4</v>
      </c>
      <c r="R2" s="197">
        <v>4</v>
      </c>
      <c r="S2" s="197">
        <v>4</v>
      </c>
      <c r="T2" s="197">
        <v>4</v>
      </c>
    </row>
    <row r="3" spans="1:21" x14ac:dyDescent="0.2">
      <c r="A3" s="196">
        <v>44360.425506909727</v>
      </c>
      <c r="B3" s="197" t="s">
        <v>237</v>
      </c>
      <c r="C3" s="197" t="s">
        <v>26</v>
      </c>
      <c r="D3" s="197" t="s">
        <v>25</v>
      </c>
      <c r="E3" s="197" t="s">
        <v>22</v>
      </c>
      <c r="F3" s="197" t="s">
        <v>45</v>
      </c>
      <c r="G3" s="197" t="s">
        <v>238</v>
      </c>
      <c r="H3" s="197" t="s">
        <v>37</v>
      </c>
      <c r="I3" s="197">
        <v>5</v>
      </c>
      <c r="J3" s="197">
        <v>5</v>
      </c>
      <c r="K3" s="197">
        <v>5</v>
      </c>
      <c r="L3" s="197">
        <v>5</v>
      </c>
      <c r="M3" s="197">
        <v>5</v>
      </c>
      <c r="N3" s="197">
        <v>5</v>
      </c>
      <c r="O3" s="197">
        <v>5</v>
      </c>
      <c r="P3" s="197">
        <v>5</v>
      </c>
      <c r="Q3" s="197">
        <v>5</v>
      </c>
      <c r="R3" s="197">
        <v>3</v>
      </c>
      <c r="S3" s="197">
        <v>4</v>
      </c>
      <c r="T3" s="197">
        <v>4</v>
      </c>
    </row>
    <row r="4" spans="1:21" x14ac:dyDescent="0.2">
      <c r="A4" s="196">
        <v>44360.432139166667</v>
      </c>
      <c r="B4" s="197" t="s">
        <v>438</v>
      </c>
      <c r="C4" s="197" t="s">
        <v>20</v>
      </c>
      <c r="D4" s="197" t="s">
        <v>27</v>
      </c>
      <c r="E4" s="197" t="s">
        <v>22</v>
      </c>
      <c r="F4" s="197" t="s">
        <v>40</v>
      </c>
      <c r="G4" s="197" t="s">
        <v>40</v>
      </c>
      <c r="H4" s="197" t="s">
        <v>37</v>
      </c>
      <c r="I4" s="197">
        <v>4</v>
      </c>
      <c r="J4" s="197">
        <v>4</v>
      </c>
      <c r="K4" s="197">
        <v>4</v>
      </c>
      <c r="L4" s="197">
        <v>4</v>
      </c>
      <c r="M4" s="197">
        <v>4</v>
      </c>
      <c r="N4" s="197">
        <v>4</v>
      </c>
      <c r="O4" s="197">
        <v>4</v>
      </c>
      <c r="P4" s="197">
        <v>4</v>
      </c>
      <c r="Q4" s="197">
        <v>4</v>
      </c>
      <c r="R4" s="197">
        <v>4</v>
      </c>
      <c r="S4" s="197">
        <v>4</v>
      </c>
      <c r="T4" s="197">
        <v>4</v>
      </c>
    </row>
    <row r="5" spans="1:21" x14ac:dyDescent="0.2">
      <c r="A5" s="196">
        <v>44360.434183043981</v>
      </c>
      <c r="B5" s="197" t="s">
        <v>452</v>
      </c>
      <c r="C5" s="197" t="s">
        <v>26</v>
      </c>
      <c r="D5" s="197" t="s">
        <v>27</v>
      </c>
      <c r="E5" s="197" t="s">
        <v>30</v>
      </c>
      <c r="F5" s="197" t="s">
        <v>23</v>
      </c>
      <c r="G5" s="197" t="s">
        <v>453</v>
      </c>
      <c r="H5" s="197" t="s">
        <v>37</v>
      </c>
      <c r="I5" s="197">
        <v>4</v>
      </c>
      <c r="J5" s="197">
        <v>4</v>
      </c>
      <c r="K5" s="197">
        <v>3</v>
      </c>
      <c r="L5" s="197">
        <v>4</v>
      </c>
      <c r="M5" s="197">
        <v>5</v>
      </c>
      <c r="N5" s="197">
        <v>4</v>
      </c>
      <c r="O5" s="197">
        <v>5</v>
      </c>
      <c r="P5" s="197">
        <v>5</v>
      </c>
      <c r="Q5" s="197">
        <v>5</v>
      </c>
      <c r="R5" s="197">
        <v>3</v>
      </c>
      <c r="S5" s="197">
        <v>4</v>
      </c>
      <c r="T5" s="197">
        <v>4</v>
      </c>
      <c r="U5" s="197" t="s">
        <v>454</v>
      </c>
    </row>
    <row r="6" spans="1:21" x14ac:dyDescent="0.2">
      <c r="A6" s="196">
        <v>44360.435180706016</v>
      </c>
      <c r="B6" s="197" t="s">
        <v>260</v>
      </c>
      <c r="C6" s="197" t="s">
        <v>26</v>
      </c>
      <c r="D6" s="197" t="s">
        <v>27</v>
      </c>
      <c r="E6" s="197" t="s">
        <v>30</v>
      </c>
      <c r="F6" s="197" t="s">
        <v>314</v>
      </c>
      <c r="G6" s="197" t="s">
        <v>32</v>
      </c>
      <c r="H6" s="197" t="s">
        <v>37</v>
      </c>
      <c r="I6" s="197">
        <v>5</v>
      </c>
      <c r="J6" s="197">
        <v>5</v>
      </c>
      <c r="K6" s="197">
        <v>4</v>
      </c>
      <c r="L6" s="197">
        <v>5</v>
      </c>
      <c r="M6" s="197">
        <v>3</v>
      </c>
      <c r="N6" s="197">
        <v>3</v>
      </c>
      <c r="O6" s="197">
        <v>4</v>
      </c>
      <c r="P6" s="197">
        <v>4</v>
      </c>
      <c r="Q6" s="197">
        <v>4</v>
      </c>
      <c r="R6" s="197">
        <v>4</v>
      </c>
      <c r="S6" s="197">
        <v>4</v>
      </c>
      <c r="T6" s="197">
        <v>3</v>
      </c>
      <c r="U6" s="197" t="s">
        <v>41</v>
      </c>
    </row>
    <row r="7" spans="1:21" x14ac:dyDescent="0.2">
      <c r="A7" s="196">
        <v>44360.435387893522</v>
      </c>
      <c r="B7" s="197" t="s">
        <v>249</v>
      </c>
      <c r="C7" s="197" t="s">
        <v>20</v>
      </c>
      <c r="D7" s="197" t="s">
        <v>27</v>
      </c>
      <c r="E7" s="197" t="s">
        <v>30</v>
      </c>
      <c r="F7" s="197" t="s">
        <v>29</v>
      </c>
      <c r="G7" s="197" t="s">
        <v>47</v>
      </c>
      <c r="H7" s="197" t="s">
        <v>37</v>
      </c>
      <c r="J7" s="197">
        <v>5</v>
      </c>
      <c r="K7" s="197">
        <v>5</v>
      </c>
      <c r="L7" s="197">
        <v>5</v>
      </c>
      <c r="M7" s="197">
        <v>5</v>
      </c>
      <c r="N7" s="197">
        <v>5</v>
      </c>
      <c r="O7" s="197">
        <v>5</v>
      </c>
      <c r="P7" s="197">
        <v>5</v>
      </c>
      <c r="Q7" s="197">
        <v>5</v>
      </c>
      <c r="R7" s="197">
        <v>3</v>
      </c>
      <c r="S7" s="197">
        <v>5</v>
      </c>
      <c r="T7" s="197">
        <v>5</v>
      </c>
      <c r="U7" s="197" t="s">
        <v>461</v>
      </c>
    </row>
    <row r="8" spans="1:21" x14ac:dyDescent="0.2">
      <c r="A8" s="196">
        <v>44360.436515891204</v>
      </c>
      <c r="B8" s="197" t="s">
        <v>245</v>
      </c>
      <c r="C8" s="197" t="s">
        <v>26</v>
      </c>
      <c r="D8" s="197" t="s">
        <v>27</v>
      </c>
      <c r="E8" s="197" t="s">
        <v>30</v>
      </c>
      <c r="F8" s="197" t="s">
        <v>51</v>
      </c>
      <c r="G8" s="197" t="s">
        <v>190</v>
      </c>
      <c r="H8" s="197" t="s">
        <v>37</v>
      </c>
      <c r="I8" s="197">
        <v>4</v>
      </c>
      <c r="J8" s="197">
        <v>5</v>
      </c>
      <c r="K8" s="197">
        <v>5</v>
      </c>
      <c r="L8" s="197">
        <v>5</v>
      </c>
      <c r="M8" s="197">
        <v>4</v>
      </c>
      <c r="N8" s="197">
        <v>4</v>
      </c>
      <c r="O8" s="197">
        <v>4</v>
      </c>
      <c r="P8" s="197">
        <v>4</v>
      </c>
      <c r="Q8" s="197">
        <v>4</v>
      </c>
      <c r="R8" s="197">
        <v>3</v>
      </c>
      <c r="S8" s="197">
        <v>4</v>
      </c>
      <c r="T8" s="197">
        <v>4</v>
      </c>
    </row>
    <row r="9" spans="1:21" x14ac:dyDescent="0.2">
      <c r="A9" s="196">
        <v>44360.438587905097</v>
      </c>
      <c r="B9" s="197" t="s">
        <v>472</v>
      </c>
      <c r="C9" s="197" t="s">
        <v>20</v>
      </c>
      <c r="D9" s="197" t="s">
        <v>27</v>
      </c>
      <c r="E9" s="197" t="s">
        <v>30</v>
      </c>
      <c r="F9" s="197" t="s">
        <v>314</v>
      </c>
      <c r="G9" s="197" t="s">
        <v>32</v>
      </c>
      <c r="H9" s="197" t="s">
        <v>37</v>
      </c>
      <c r="I9" s="197">
        <v>4</v>
      </c>
      <c r="J9" s="197">
        <v>4</v>
      </c>
      <c r="K9" s="197">
        <v>4</v>
      </c>
      <c r="L9" s="197">
        <v>4</v>
      </c>
      <c r="M9" s="197">
        <v>4</v>
      </c>
      <c r="N9" s="197">
        <v>4</v>
      </c>
      <c r="O9" s="197">
        <v>4</v>
      </c>
      <c r="P9" s="197">
        <v>4</v>
      </c>
      <c r="Q9" s="197">
        <v>4</v>
      </c>
      <c r="R9" s="197">
        <v>4</v>
      </c>
      <c r="S9" s="197">
        <v>4</v>
      </c>
      <c r="T9" s="197">
        <v>4</v>
      </c>
      <c r="U9" s="197" t="s">
        <v>41</v>
      </c>
    </row>
    <row r="10" spans="1:21" x14ac:dyDescent="0.2">
      <c r="A10" s="196">
        <v>44360.439828680552</v>
      </c>
      <c r="B10" s="197" t="s">
        <v>482</v>
      </c>
      <c r="C10" s="197" t="s">
        <v>26</v>
      </c>
      <c r="D10" s="197" t="s">
        <v>21</v>
      </c>
      <c r="E10" s="197" t="s">
        <v>30</v>
      </c>
      <c r="F10" s="197" t="s">
        <v>52</v>
      </c>
      <c r="G10" s="197" t="s">
        <v>52</v>
      </c>
      <c r="H10" s="197" t="s">
        <v>37</v>
      </c>
      <c r="I10" s="197">
        <v>4</v>
      </c>
      <c r="J10" s="197">
        <v>3</v>
      </c>
      <c r="K10" s="197">
        <v>3</v>
      </c>
      <c r="L10" s="197">
        <v>3</v>
      </c>
      <c r="M10" s="197">
        <v>4</v>
      </c>
      <c r="N10" s="197">
        <v>4</v>
      </c>
      <c r="O10" s="197">
        <v>4</v>
      </c>
      <c r="P10" s="197">
        <v>4</v>
      </c>
      <c r="Q10" s="197">
        <v>5</v>
      </c>
      <c r="R10" s="197">
        <v>2</v>
      </c>
      <c r="S10" s="197">
        <v>3</v>
      </c>
      <c r="T10" s="197">
        <v>3</v>
      </c>
      <c r="U10" s="197" t="s">
        <v>483</v>
      </c>
    </row>
    <row r="11" spans="1:21" x14ac:dyDescent="0.2">
      <c r="A11" s="196">
        <v>44360.440233611109</v>
      </c>
      <c r="B11" s="197" t="s">
        <v>240</v>
      </c>
      <c r="C11" s="197" t="s">
        <v>26</v>
      </c>
      <c r="D11" s="197" t="s">
        <v>21</v>
      </c>
      <c r="E11" s="197" t="s">
        <v>30</v>
      </c>
      <c r="F11" s="197" t="s">
        <v>39</v>
      </c>
      <c r="G11" s="197" t="s">
        <v>38</v>
      </c>
      <c r="H11" s="197" t="s">
        <v>37</v>
      </c>
      <c r="I11" s="197">
        <v>5</v>
      </c>
      <c r="J11" s="197">
        <v>4</v>
      </c>
      <c r="K11" s="197">
        <v>5</v>
      </c>
      <c r="L11" s="197">
        <v>5</v>
      </c>
      <c r="M11" s="197">
        <v>4</v>
      </c>
      <c r="N11" s="197">
        <v>4</v>
      </c>
      <c r="O11" s="197">
        <v>4</v>
      </c>
      <c r="P11" s="197">
        <v>4</v>
      </c>
      <c r="Q11" s="197">
        <v>5</v>
      </c>
      <c r="R11" s="197">
        <v>2</v>
      </c>
      <c r="S11" s="197">
        <v>4</v>
      </c>
      <c r="T11" s="197">
        <v>4</v>
      </c>
    </row>
    <row r="12" spans="1:21" x14ac:dyDescent="0.2">
      <c r="A12" s="196">
        <v>44360.44062721065</v>
      </c>
      <c r="B12" s="197" t="s">
        <v>484</v>
      </c>
      <c r="C12" s="197" t="s">
        <v>26</v>
      </c>
      <c r="D12" s="197" t="s">
        <v>27</v>
      </c>
      <c r="E12" s="197" t="s">
        <v>30</v>
      </c>
      <c r="F12" s="197" t="s">
        <v>39</v>
      </c>
      <c r="G12" s="197" t="s">
        <v>221</v>
      </c>
      <c r="H12" s="197" t="s">
        <v>37</v>
      </c>
      <c r="I12" s="197">
        <v>5</v>
      </c>
      <c r="J12" s="197">
        <v>5</v>
      </c>
      <c r="K12" s="197">
        <v>5</v>
      </c>
      <c r="L12" s="197">
        <v>5</v>
      </c>
      <c r="M12" s="197">
        <v>5</v>
      </c>
      <c r="N12" s="197">
        <v>5</v>
      </c>
      <c r="O12" s="197">
        <v>3</v>
      </c>
      <c r="P12" s="197">
        <v>4</v>
      </c>
      <c r="Q12" s="197">
        <v>5</v>
      </c>
      <c r="R12" s="197">
        <v>2</v>
      </c>
      <c r="S12" s="197">
        <v>3</v>
      </c>
      <c r="T12" s="197">
        <v>4</v>
      </c>
    </row>
    <row r="13" spans="1:21" x14ac:dyDescent="0.2">
      <c r="A13" s="196">
        <v>44360.4409356713</v>
      </c>
      <c r="B13" s="197" t="s">
        <v>224</v>
      </c>
      <c r="C13" s="197" t="s">
        <v>26</v>
      </c>
      <c r="D13" s="197" t="s">
        <v>27</v>
      </c>
      <c r="E13" s="197" t="s">
        <v>30</v>
      </c>
      <c r="F13" s="197" t="s">
        <v>314</v>
      </c>
      <c r="G13" s="197" t="s">
        <v>339</v>
      </c>
      <c r="H13" s="197" t="s">
        <v>37</v>
      </c>
      <c r="I13" s="197">
        <v>5</v>
      </c>
      <c r="J13" s="197">
        <v>5</v>
      </c>
      <c r="K13" s="197">
        <v>5</v>
      </c>
      <c r="L13" s="197">
        <v>5</v>
      </c>
      <c r="M13" s="197">
        <v>5</v>
      </c>
      <c r="N13" s="197">
        <v>5</v>
      </c>
      <c r="O13" s="197">
        <v>5</v>
      </c>
      <c r="P13" s="197">
        <v>5</v>
      </c>
      <c r="Q13" s="197">
        <v>5</v>
      </c>
      <c r="R13" s="197">
        <v>5</v>
      </c>
      <c r="S13" s="197">
        <v>5</v>
      </c>
      <c r="T13" s="197">
        <v>5</v>
      </c>
    </row>
    <row r="14" spans="1:21" x14ac:dyDescent="0.2">
      <c r="A14" s="196">
        <v>44360.442038402776</v>
      </c>
      <c r="B14" s="197" t="s">
        <v>230</v>
      </c>
      <c r="C14" s="197" t="s">
        <v>26</v>
      </c>
      <c r="D14" s="197" t="s">
        <v>27</v>
      </c>
      <c r="E14" s="197" t="s">
        <v>30</v>
      </c>
      <c r="F14" s="197" t="s">
        <v>51</v>
      </c>
      <c r="G14" s="197" t="s">
        <v>231</v>
      </c>
      <c r="H14" s="197" t="s">
        <v>37</v>
      </c>
      <c r="I14" s="197">
        <v>4</v>
      </c>
      <c r="J14" s="197">
        <v>4</v>
      </c>
      <c r="K14" s="197">
        <v>4</v>
      </c>
      <c r="L14" s="197">
        <v>4</v>
      </c>
      <c r="M14" s="197">
        <v>5</v>
      </c>
      <c r="N14" s="197">
        <v>5</v>
      </c>
      <c r="O14" s="197">
        <v>5</v>
      </c>
      <c r="P14" s="197">
        <v>5</v>
      </c>
      <c r="Q14" s="197">
        <v>5</v>
      </c>
      <c r="R14" s="197">
        <v>4</v>
      </c>
      <c r="S14" s="197">
        <v>4</v>
      </c>
      <c r="T14" s="197">
        <v>4</v>
      </c>
    </row>
    <row r="15" spans="1:21" x14ac:dyDescent="0.2">
      <c r="A15" s="196">
        <v>44360.443093275462</v>
      </c>
      <c r="B15" s="197" t="s">
        <v>273</v>
      </c>
      <c r="C15" s="197" t="s">
        <v>26</v>
      </c>
      <c r="D15" s="197" t="s">
        <v>27</v>
      </c>
      <c r="E15" s="197" t="s">
        <v>30</v>
      </c>
      <c r="F15" s="197" t="s">
        <v>314</v>
      </c>
      <c r="G15" s="197" t="s">
        <v>254</v>
      </c>
      <c r="H15" s="197" t="s">
        <v>37</v>
      </c>
      <c r="I15" s="197">
        <v>4</v>
      </c>
      <c r="J15" s="197">
        <v>5</v>
      </c>
      <c r="K15" s="197">
        <v>5</v>
      </c>
      <c r="L15" s="197">
        <v>4</v>
      </c>
      <c r="M15" s="197">
        <v>4</v>
      </c>
      <c r="N15" s="197">
        <v>4</v>
      </c>
      <c r="O15" s="197">
        <v>3</v>
      </c>
      <c r="P15" s="197">
        <v>2</v>
      </c>
      <c r="Q15" s="197">
        <v>4</v>
      </c>
      <c r="R15" s="197">
        <v>2</v>
      </c>
      <c r="S15" s="197">
        <v>3</v>
      </c>
      <c r="T15" s="197">
        <v>3</v>
      </c>
    </row>
    <row r="16" spans="1:21" x14ac:dyDescent="0.2">
      <c r="A16" s="196">
        <v>44360.443589259259</v>
      </c>
      <c r="B16" s="197" t="s">
        <v>218</v>
      </c>
      <c r="C16" s="197" t="s">
        <v>26</v>
      </c>
      <c r="D16" s="197" t="s">
        <v>27</v>
      </c>
      <c r="E16" s="197" t="s">
        <v>30</v>
      </c>
      <c r="F16" s="197" t="s">
        <v>29</v>
      </c>
      <c r="G16" s="197" t="s">
        <v>47</v>
      </c>
      <c r="H16" s="197" t="s">
        <v>37</v>
      </c>
      <c r="I16" s="197">
        <v>5</v>
      </c>
      <c r="J16" s="197">
        <v>5</v>
      </c>
      <c r="K16" s="197">
        <v>5</v>
      </c>
      <c r="L16" s="197">
        <v>5</v>
      </c>
      <c r="M16" s="197">
        <v>5</v>
      </c>
      <c r="N16" s="197">
        <v>5</v>
      </c>
      <c r="O16" s="197">
        <v>5</v>
      </c>
      <c r="P16" s="197">
        <v>5</v>
      </c>
      <c r="Q16" s="197">
        <v>5</v>
      </c>
      <c r="R16" s="197">
        <v>5</v>
      </c>
      <c r="S16" s="197">
        <v>5</v>
      </c>
      <c r="T16" s="197">
        <v>5</v>
      </c>
    </row>
    <row r="17" spans="1:21" x14ac:dyDescent="0.2">
      <c r="A17" s="196">
        <v>44360.445164861114</v>
      </c>
      <c r="B17" s="197" t="s">
        <v>211</v>
      </c>
      <c r="C17" s="197" t="s">
        <v>20</v>
      </c>
      <c r="D17" s="197" t="s">
        <v>27</v>
      </c>
      <c r="E17" s="197" t="s">
        <v>30</v>
      </c>
      <c r="F17" s="197" t="s">
        <v>23</v>
      </c>
      <c r="G17" s="197" t="s">
        <v>212</v>
      </c>
      <c r="H17" s="197" t="s">
        <v>37</v>
      </c>
      <c r="I17" s="197">
        <v>5</v>
      </c>
      <c r="J17" s="197">
        <v>5</v>
      </c>
      <c r="K17" s="197">
        <v>5</v>
      </c>
      <c r="L17" s="197">
        <v>5</v>
      </c>
      <c r="M17" s="197">
        <v>5</v>
      </c>
      <c r="N17" s="197">
        <v>4</v>
      </c>
      <c r="O17" s="197">
        <v>5</v>
      </c>
      <c r="P17" s="197">
        <v>5</v>
      </c>
      <c r="Q17" s="197">
        <v>5</v>
      </c>
      <c r="R17" s="197">
        <v>3</v>
      </c>
      <c r="S17" s="197">
        <v>4</v>
      </c>
      <c r="T17" s="197">
        <v>5</v>
      </c>
      <c r="U17" s="197" t="s">
        <v>41</v>
      </c>
    </row>
    <row r="18" spans="1:21" x14ac:dyDescent="0.2">
      <c r="A18" s="196">
        <v>44360.445363923616</v>
      </c>
      <c r="B18" s="197" t="s">
        <v>223</v>
      </c>
      <c r="C18" s="197" t="s">
        <v>26</v>
      </c>
      <c r="D18" s="197" t="s">
        <v>27</v>
      </c>
      <c r="E18" s="197" t="s">
        <v>30</v>
      </c>
      <c r="F18" s="197" t="s">
        <v>29</v>
      </c>
      <c r="G18" s="197" t="s">
        <v>47</v>
      </c>
      <c r="H18" s="197" t="s">
        <v>37</v>
      </c>
      <c r="I18" s="197">
        <v>5</v>
      </c>
      <c r="J18" s="197">
        <v>5</v>
      </c>
      <c r="K18" s="197">
        <v>5</v>
      </c>
      <c r="L18" s="197">
        <v>5</v>
      </c>
      <c r="M18" s="197">
        <v>5</v>
      </c>
      <c r="N18" s="197">
        <v>5</v>
      </c>
      <c r="O18" s="197">
        <v>5</v>
      </c>
      <c r="P18" s="197">
        <v>5</v>
      </c>
      <c r="Q18" s="197">
        <v>5</v>
      </c>
      <c r="R18" s="197">
        <v>3</v>
      </c>
      <c r="S18" s="197">
        <v>4</v>
      </c>
      <c r="T18" s="197">
        <v>4</v>
      </c>
    </row>
    <row r="19" spans="1:21" x14ac:dyDescent="0.2">
      <c r="A19" s="196">
        <v>44360.445524907409</v>
      </c>
      <c r="B19" s="197" t="s">
        <v>243</v>
      </c>
      <c r="C19" s="197" t="s">
        <v>26</v>
      </c>
      <c r="D19" s="197" t="s">
        <v>25</v>
      </c>
      <c r="E19" s="197" t="s">
        <v>30</v>
      </c>
      <c r="F19" s="197" t="s">
        <v>52</v>
      </c>
      <c r="G19" s="197" t="s">
        <v>52</v>
      </c>
      <c r="H19" s="197" t="s">
        <v>37</v>
      </c>
      <c r="I19" s="197">
        <v>5</v>
      </c>
      <c r="J19" s="197">
        <v>5</v>
      </c>
      <c r="K19" s="197">
        <v>4</v>
      </c>
      <c r="L19" s="197">
        <v>4</v>
      </c>
      <c r="M19" s="197">
        <v>5</v>
      </c>
      <c r="N19" s="197">
        <v>5</v>
      </c>
      <c r="O19" s="197">
        <v>5</v>
      </c>
      <c r="P19" s="197">
        <v>5</v>
      </c>
      <c r="Q19" s="197">
        <v>5</v>
      </c>
      <c r="R19" s="197">
        <v>3</v>
      </c>
      <c r="S19" s="197">
        <v>5</v>
      </c>
      <c r="T19" s="197">
        <v>5</v>
      </c>
      <c r="U19" s="197" t="s">
        <v>639</v>
      </c>
    </row>
    <row r="20" spans="1:21" x14ac:dyDescent="0.2">
      <c r="A20" s="196">
        <v>44360.446527546301</v>
      </c>
      <c r="B20" s="197" t="s">
        <v>506</v>
      </c>
      <c r="C20" s="197" t="s">
        <v>20</v>
      </c>
      <c r="D20" s="197" t="s">
        <v>25</v>
      </c>
      <c r="E20" s="197" t="s">
        <v>30</v>
      </c>
      <c r="F20" s="197" t="s">
        <v>314</v>
      </c>
      <c r="G20" s="197" t="s">
        <v>254</v>
      </c>
      <c r="H20" s="197" t="s">
        <v>37</v>
      </c>
      <c r="I20" s="197">
        <v>4</v>
      </c>
      <c r="J20" s="197">
        <v>3</v>
      </c>
      <c r="K20" s="197">
        <v>3</v>
      </c>
      <c r="L20" s="197">
        <v>3</v>
      </c>
      <c r="M20" s="197">
        <v>4</v>
      </c>
      <c r="N20" s="197">
        <v>2</v>
      </c>
      <c r="O20" s="197">
        <v>4</v>
      </c>
      <c r="P20" s="197">
        <v>4</v>
      </c>
      <c r="Q20" s="197">
        <v>5</v>
      </c>
      <c r="R20" s="197">
        <v>2</v>
      </c>
      <c r="S20" s="197">
        <v>3</v>
      </c>
      <c r="T20" s="197">
        <v>3</v>
      </c>
    </row>
    <row r="21" spans="1:21" x14ac:dyDescent="0.2">
      <c r="A21" s="196">
        <v>44360.446894189816</v>
      </c>
      <c r="B21" s="197" t="s">
        <v>232</v>
      </c>
      <c r="C21" s="197" t="s">
        <v>20</v>
      </c>
      <c r="D21" s="197" t="s">
        <v>27</v>
      </c>
      <c r="E21" s="197" t="s">
        <v>30</v>
      </c>
      <c r="F21" s="197" t="s">
        <v>39</v>
      </c>
      <c r="G21" s="197" t="s">
        <v>38</v>
      </c>
      <c r="H21" s="197" t="s">
        <v>37</v>
      </c>
      <c r="I21" s="197">
        <v>4</v>
      </c>
      <c r="J21" s="197">
        <v>5</v>
      </c>
      <c r="K21" s="197">
        <v>4</v>
      </c>
      <c r="L21" s="197">
        <v>4</v>
      </c>
      <c r="M21" s="197">
        <v>4</v>
      </c>
      <c r="N21" s="197">
        <v>4</v>
      </c>
      <c r="O21" s="197">
        <v>5</v>
      </c>
      <c r="P21" s="197">
        <v>5</v>
      </c>
      <c r="Q21" s="197">
        <v>5</v>
      </c>
      <c r="R21" s="197">
        <v>3</v>
      </c>
      <c r="S21" s="197">
        <v>4</v>
      </c>
      <c r="T21" s="197">
        <v>4</v>
      </c>
    </row>
    <row r="22" spans="1:21" x14ac:dyDescent="0.2">
      <c r="A22" s="196">
        <v>44360.448697754633</v>
      </c>
      <c r="B22" s="197" t="s">
        <v>214</v>
      </c>
      <c r="C22" s="197" t="s">
        <v>20</v>
      </c>
      <c r="D22" s="197" t="s">
        <v>27</v>
      </c>
      <c r="E22" s="197" t="s">
        <v>30</v>
      </c>
      <c r="F22" s="197" t="s">
        <v>23</v>
      </c>
      <c r="G22" s="197" t="s">
        <v>215</v>
      </c>
      <c r="H22" s="197" t="s">
        <v>37</v>
      </c>
      <c r="I22" s="197">
        <v>5</v>
      </c>
      <c r="J22" s="197">
        <v>3</v>
      </c>
      <c r="K22" s="197">
        <v>4</v>
      </c>
      <c r="L22" s="197">
        <v>5</v>
      </c>
      <c r="M22" s="197">
        <v>5</v>
      </c>
      <c r="N22" s="197">
        <v>5</v>
      </c>
      <c r="O22" s="197">
        <v>5</v>
      </c>
      <c r="P22" s="197">
        <v>5</v>
      </c>
      <c r="Q22" s="197">
        <v>5</v>
      </c>
      <c r="R22" s="197">
        <v>2</v>
      </c>
      <c r="S22" s="197">
        <v>4</v>
      </c>
      <c r="T22" s="197">
        <v>4</v>
      </c>
      <c r="U22" s="197" t="s">
        <v>41</v>
      </c>
    </row>
    <row r="23" spans="1:21" x14ac:dyDescent="0.2">
      <c r="A23" s="196">
        <v>44360.448905520832</v>
      </c>
      <c r="B23" s="197" t="s">
        <v>514</v>
      </c>
      <c r="C23" s="197" t="s">
        <v>26</v>
      </c>
      <c r="D23" s="197" t="s">
        <v>25</v>
      </c>
      <c r="E23" s="197" t="s">
        <v>30</v>
      </c>
      <c r="F23" s="197" t="s">
        <v>40</v>
      </c>
      <c r="G23" s="197" t="s">
        <v>59</v>
      </c>
      <c r="H23" s="197" t="s">
        <v>37</v>
      </c>
      <c r="I23" s="197">
        <v>5</v>
      </c>
      <c r="J23" s="197">
        <v>5</v>
      </c>
      <c r="K23" s="197">
        <v>5</v>
      </c>
      <c r="L23" s="197">
        <v>5</v>
      </c>
      <c r="M23" s="197">
        <v>5</v>
      </c>
      <c r="N23" s="197">
        <v>5</v>
      </c>
      <c r="O23" s="197">
        <v>5</v>
      </c>
      <c r="P23" s="197">
        <v>5</v>
      </c>
      <c r="Q23" s="197">
        <v>5</v>
      </c>
      <c r="R23" s="197">
        <v>5</v>
      </c>
      <c r="S23" s="197">
        <v>5</v>
      </c>
      <c r="T23" s="197">
        <v>5</v>
      </c>
      <c r="U23" s="197" t="s">
        <v>640</v>
      </c>
    </row>
    <row r="24" spans="1:21" x14ac:dyDescent="0.2">
      <c r="A24" s="196">
        <v>44360.448934976856</v>
      </c>
      <c r="B24" s="197" t="s">
        <v>252</v>
      </c>
      <c r="C24" s="197" t="s">
        <v>26</v>
      </c>
      <c r="D24" s="197" t="s">
        <v>27</v>
      </c>
      <c r="E24" s="197" t="s">
        <v>30</v>
      </c>
      <c r="F24" s="197" t="s">
        <v>29</v>
      </c>
      <c r="G24" s="197" t="s">
        <v>47</v>
      </c>
      <c r="H24" s="197" t="s">
        <v>37</v>
      </c>
      <c r="I24" s="197">
        <v>5</v>
      </c>
      <c r="J24" s="197">
        <v>4</v>
      </c>
      <c r="K24" s="197">
        <v>4</v>
      </c>
      <c r="L24" s="197">
        <v>4</v>
      </c>
      <c r="M24" s="197">
        <v>5</v>
      </c>
      <c r="N24" s="197">
        <v>4</v>
      </c>
      <c r="O24" s="197">
        <v>4</v>
      </c>
      <c r="P24" s="197">
        <v>3</v>
      </c>
      <c r="Q24" s="197">
        <v>5</v>
      </c>
      <c r="R24" s="197">
        <v>3</v>
      </c>
      <c r="S24" s="197">
        <v>4</v>
      </c>
      <c r="T24" s="197">
        <v>4</v>
      </c>
      <c r="U24" s="197" t="s">
        <v>516</v>
      </c>
    </row>
    <row r="25" spans="1:21" x14ac:dyDescent="0.2">
      <c r="A25" s="196">
        <v>44360.449831990743</v>
      </c>
      <c r="B25" s="197" t="s">
        <v>517</v>
      </c>
      <c r="C25" s="197" t="s">
        <v>26</v>
      </c>
      <c r="D25" s="197" t="s">
        <v>25</v>
      </c>
      <c r="E25" s="197" t="s">
        <v>30</v>
      </c>
      <c r="F25" s="197" t="s">
        <v>29</v>
      </c>
      <c r="G25" s="197" t="s">
        <v>189</v>
      </c>
      <c r="H25" s="197" t="s">
        <v>37</v>
      </c>
      <c r="I25" s="197">
        <v>5</v>
      </c>
      <c r="J25" s="197">
        <v>5</v>
      </c>
      <c r="K25" s="197">
        <v>5</v>
      </c>
      <c r="L25" s="197">
        <v>5</v>
      </c>
      <c r="M25" s="197">
        <v>5</v>
      </c>
      <c r="N25" s="197">
        <v>5</v>
      </c>
      <c r="O25" s="197">
        <v>4</v>
      </c>
      <c r="P25" s="197">
        <v>5</v>
      </c>
      <c r="Q25" s="197">
        <v>5</v>
      </c>
      <c r="R25" s="197">
        <v>2</v>
      </c>
      <c r="S25" s="197">
        <v>4</v>
      </c>
      <c r="T25" s="197">
        <v>5</v>
      </c>
      <c r="U25" s="197" t="s">
        <v>518</v>
      </c>
    </row>
    <row r="26" spans="1:21" x14ac:dyDescent="0.2">
      <c r="A26" s="196">
        <v>44360.452454560189</v>
      </c>
      <c r="B26" s="197" t="s">
        <v>537</v>
      </c>
      <c r="C26" s="197" t="s">
        <v>20</v>
      </c>
      <c r="D26" s="197" t="s">
        <v>25</v>
      </c>
      <c r="E26" s="197" t="s">
        <v>30</v>
      </c>
      <c r="F26" s="197" t="s">
        <v>29</v>
      </c>
      <c r="G26" s="197" t="s">
        <v>222</v>
      </c>
      <c r="H26" s="197" t="s">
        <v>37</v>
      </c>
      <c r="I26" s="197">
        <v>5</v>
      </c>
      <c r="J26" s="197">
        <v>5</v>
      </c>
      <c r="K26" s="197">
        <v>5</v>
      </c>
      <c r="L26" s="197">
        <v>5</v>
      </c>
      <c r="M26" s="197">
        <v>5</v>
      </c>
      <c r="N26" s="197">
        <v>5</v>
      </c>
      <c r="O26" s="197">
        <v>5</v>
      </c>
      <c r="P26" s="197">
        <v>5</v>
      </c>
      <c r="Q26" s="197">
        <v>5</v>
      </c>
      <c r="R26" s="197">
        <v>4</v>
      </c>
      <c r="S26" s="197">
        <v>4</v>
      </c>
      <c r="T26" s="197">
        <v>4</v>
      </c>
    </row>
    <row r="27" spans="1:21" x14ac:dyDescent="0.2">
      <c r="A27" s="196">
        <v>44360.453497164352</v>
      </c>
      <c r="B27" s="197" t="s">
        <v>248</v>
      </c>
      <c r="C27" s="197" t="s">
        <v>26</v>
      </c>
      <c r="D27" s="197" t="s">
        <v>25</v>
      </c>
      <c r="E27" s="197" t="s">
        <v>30</v>
      </c>
      <c r="F27" s="197" t="s">
        <v>52</v>
      </c>
      <c r="G27" s="197" t="s">
        <v>52</v>
      </c>
      <c r="H27" s="197" t="s">
        <v>37</v>
      </c>
      <c r="I27" s="197">
        <v>5</v>
      </c>
      <c r="J27" s="197">
        <v>5</v>
      </c>
      <c r="K27" s="197">
        <v>4</v>
      </c>
      <c r="L27" s="197">
        <v>4</v>
      </c>
      <c r="M27" s="197">
        <v>5</v>
      </c>
      <c r="N27" s="197">
        <v>5</v>
      </c>
      <c r="O27" s="197">
        <v>5</v>
      </c>
      <c r="P27" s="197">
        <v>5</v>
      </c>
      <c r="Q27" s="197">
        <v>5</v>
      </c>
      <c r="R27" s="197">
        <v>2</v>
      </c>
      <c r="S27" s="197">
        <v>3</v>
      </c>
      <c r="T27" s="197">
        <v>3</v>
      </c>
    </row>
    <row r="28" spans="1:21" x14ac:dyDescent="0.2">
      <c r="A28" s="196">
        <v>44360.455194201393</v>
      </c>
      <c r="B28" s="197" t="s">
        <v>272</v>
      </c>
      <c r="C28" s="197" t="s">
        <v>26</v>
      </c>
      <c r="D28" s="197" t="s">
        <v>25</v>
      </c>
      <c r="E28" s="197" t="s">
        <v>30</v>
      </c>
      <c r="F28" s="197" t="s">
        <v>52</v>
      </c>
      <c r="G28" s="197" t="s">
        <v>52</v>
      </c>
      <c r="H28" s="197" t="s">
        <v>37</v>
      </c>
      <c r="I28" s="197">
        <v>5</v>
      </c>
      <c r="J28" s="197">
        <v>4</v>
      </c>
      <c r="K28" s="197">
        <v>4</v>
      </c>
      <c r="L28" s="197">
        <v>4</v>
      </c>
      <c r="M28" s="197">
        <v>5</v>
      </c>
      <c r="N28" s="197">
        <v>5</v>
      </c>
      <c r="O28" s="197">
        <v>5</v>
      </c>
      <c r="P28" s="197">
        <v>5</v>
      </c>
      <c r="Q28" s="197">
        <v>5</v>
      </c>
      <c r="R28" s="197">
        <v>2</v>
      </c>
      <c r="S28" s="197">
        <v>4</v>
      </c>
      <c r="T28" s="197">
        <v>4</v>
      </c>
      <c r="U28" s="197" t="s">
        <v>546</v>
      </c>
    </row>
    <row r="29" spans="1:21" x14ac:dyDescent="0.2">
      <c r="A29" s="196">
        <v>44360.457594560183</v>
      </c>
      <c r="B29" s="197" t="s">
        <v>246</v>
      </c>
      <c r="C29" s="197" t="s">
        <v>20</v>
      </c>
      <c r="D29" s="197" t="s">
        <v>25</v>
      </c>
      <c r="E29" s="197" t="s">
        <v>22</v>
      </c>
      <c r="F29" s="197" t="s">
        <v>29</v>
      </c>
      <c r="G29" s="208" t="s">
        <v>247</v>
      </c>
      <c r="H29" s="197" t="s">
        <v>37</v>
      </c>
      <c r="I29" s="197">
        <v>5</v>
      </c>
      <c r="J29" s="197">
        <v>5</v>
      </c>
      <c r="K29" s="197">
        <v>5</v>
      </c>
      <c r="L29" s="197">
        <v>5</v>
      </c>
      <c r="M29" s="197">
        <v>4</v>
      </c>
      <c r="N29" s="197">
        <v>4</v>
      </c>
      <c r="O29" s="197">
        <v>5</v>
      </c>
      <c r="P29" s="197">
        <v>5</v>
      </c>
      <c r="Q29" s="197">
        <v>5</v>
      </c>
      <c r="R29" s="197">
        <v>3</v>
      </c>
      <c r="S29" s="197">
        <v>4</v>
      </c>
      <c r="T29" s="197">
        <v>4</v>
      </c>
    </row>
    <row r="30" spans="1:21" x14ac:dyDescent="0.2">
      <c r="A30" s="196">
        <v>44360.4615471875</v>
      </c>
      <c r="B30" s="197" t="s">
        <v>261</v>
      </c>
      <c r="C30" s="197" t="s">
        <v>26</v>
      </c>
      <c r="D30" s="197" t="s">
        <v>27</v>
      </c>
      <c r="E30" s="197" t="s">
        <v>30</v>
      </c>
      <c r="F30" s="197" t="s">
        <v>52</v>
      </c>
      <c r="G30" s="197" t="s">
        <v>52</v>
      </c>
      <c r="H30" s="197" t="s">
        <v>37</v>
      </c>
      <c r="I30" s="197">
        <v>3</v>
      </c>
      <c r="J30" s="197">
        <v>4</v>
      </c>
      <c r="K30" s="197">
        <v>4</v>
      </c>
      <c r="L30" s="197">
        <v>3</v>
      </c>
      <c r="M30" s="197">
        <v>3</v>
      </c>
      <c r="N30" s="197">
        <v>4</v>
      </c>
      <c r="O30" s="197">
        <v>3</v>
      </c>
      <c r="P30" s="197">
        <v>4</v>
      </c>
      <c r="Q30" s="197">
        <v>5</v>
      </c>
      <c r="R30" s="197">
        <v>3</v>
      </c>
      <c r="S30" s="197">
        <v>3</v>
      </c>
      <c r="T30" s="197">
        <v>3</v>
      </c>
      <c r="U30" s="197" t="s">
        <v>560</v>
      </c>
    </row>
    <row r="31" spans="1:21" x14ac:dyDescent="0.2">
      <c r="A31" s="196">
        <v>44360.463864803241</v>
      </c>
      <c r="B31" s="197" t="s">
        <v>259</v>
      </c>
      <c r="C31" s="197" t="s">
        <v>20</v>
      </c>
      <c r="D31" s="197" t="s">
        <v>25</v>
      </c>
      <c r="E31" s="197" t="s">
        <v>30</v>
      </c>
      <c r="F31" s="197" t="s">
        <v>51</v>
      </c>
      <c r="G31" s="197" t="s">
        <v>180</v>
      </c>
      <c r="H31" s="197" t="s">
        <v>37</v>
      </c>
      <c r="I31" s="197">
        <v>5</v>
      </c>
      <c r="J31" s="197">
        <v>5</v>
      </c>
      <c r="K31" s="197">
        <v>5</v>
      </c>
      <c r="L31" s="197">
        <v>5</v>
      </c>
      <c r="M31" s="197">
        <v>5</v>
      </c>
      <c r="N31" s="197">
        <v>4</v>
      </c>
      <c r="O31" s="197">
        <v>5</v>
      </c>
      <c r="P31" s="197">
        <v>4</v>
      </c>
      <c r="Q31" s="197">
        <v>5</v>
      </c>
      <c r="R31" s="197">
        <v>2</v>
      </c>
      <c r="S31" s="197">
        <v>4</v>
      </c>
      <c r="T31" s="197">
        <v>5</v>
      </c>
      <c r="U31" s="197" t="s">
        <v>568</v>
      </c>
    </row>
    <row r="32" spans="1:21" x14ac:dyDescent="0.2">
      <c r="A32" s="196">
        <v>44360.466944363427</v>
      </c>
      <c r="B32" s="197" t="s">
        <v>304</v>
      </c>
      <c r="C32" s="197" t="s">
        <v>26</v>
      </c>
      <c r="D32" s="197" t="s">
        <v>21</v>
      </c>
      <c r="E32" s="197" t="s">
        <v>30</v>
      </c>
      <c r="F32" s="197" t="s">
        <v>287</v>
      </c>
      <c r="G32" s="197" t="s">
        <v>323</v>
      </c>
      <c r="H32" s="197" t="s">
        <v>37</v>
      </c>
      <c r="I32" s="197">
        <v>5</v>
      </c>
      <c r="J32" s="197">
        <v>5</v>
      </c>
      <c r="K32" s="197">
        <v>5</v>
      </c>
      <c r="L32" s="197">
        <v>5</v>
      </c>
      <c r="M32" s="197">
        <v>5</v>
      </c>
      <c r="N32" s="197">
        <v>5</v>
      </c>
      <c r="O32" s="197">
        <v>5</v>
      </c>
      <c r="P32" s="197">
        <v>5</v>
      </c>
      <c r="Q32" s="197">
        <v>5</v>
      </c>
      <c r="R32" s="197">
        <v>2</v>
      </c>
      <c r="S32" s="197">
        <v>4</v>
      </c>
      <c r="T32" s="197">
        <v>4</v>
      </c>
      <c r="U32" s="197" t="s">
        <v>648</v>
      </c>
    </row>
    <row r="33" spans="1:21" x14ac:dyDescent="0.2">
      <c r="A33" s="196">
        <v>44360.468674236108</v>
      </c>
      <c r="B33" s="197" t="s">
        <v>251</v>
      </c>
      <c r="C33" s="197" t="s">
        <v>26</v>
      </c>
      <c r="D33" s="197" t="s">
        <v>27</v>
      </c>
      <c r="E33" s="197" t="s">
        <v>30</v>
      </c>
      <c r="F33" s="197" t="s">
        <v>29</v>
      </c>
      <c r="G33" s="197" t="s">
        <v>47</v>
      </c>
      <c r="H33" s="197" t="s">
        <v>37</v>
      </c>
      <c r="I33" s="197">
        <v>5</v>
      </c>
      <c r="J33" s="197">
        <v>5</v>
      </c>
      <c r="K33" s="197">
        <v>5</v>
      </c>
      <c r="L33" s="197">
        <v>5</v>
      </c>
      <c r="M33" s="197">
        <v>5</v>
      </c>
      <c r="N33" s="197">
        <v>5</v>
      </c>
      <c r="O33" s="197">
        <v>5</v>
      </c>
      <c r="P33" s="197">
        <v>5</v>
      </c>
      <c r="Q33" s="197">
        <v>5</v>
      </c>
      <c r="R33" s="197">
        <v>2</v>
      </c>
      <c r="S33" s="197">
        <v>4</v>
      </c>
      <c r="T33" s="197">
        <v>5</v>
      </c>
    </row>
    <row r="34" spans="1:21" x14ac:dyDescent="0.2">
      <c r="A34" s="196">
        <v>44360.470648472226</v>
      </c>
      <c r="B34" s="197" t="s">
        <v>257</v>
      </c>
      <c r="C34" s="197" t="s">
        <v>26</v>
      </c>
      <c r="D34" s="197" t="s">
        <v>27</v>
      </c>
      <c r="E34" s="197" t="s">
        <v>30</v>
      </c>
      <c r="F34" s="197" t="s">
        <v>51</v>
      </c>
      <c r="G34" s="197" t="s">
        <v>258</v>
      </c>
      <c r="H34" s="197" t="s">
        <v>37</v>
      </c>
      <c r="I34" s="197">
        <v>5</v>
      </c>
      <c r="J34" s="197">
        <v>5</v>
      </c>
      <c r="K34" s="197">
        <v>5</v>
      </c>
      <c r="L34" s="197">
        <v>5</v>
      </c>
      <c r="M34" s="197">
        <v>5</v>
      </c>
      <c r="N34" s="197">
        <v>5</v>
      </c>
      <c r="O34" s="197">
        <v>5</v>
      </c>
      <c r="P34" s="197">
        <v>5</v>
      </c>
      <c r="Q34" s="197">
        <v>5</v>
      </c>
      <c r="R34" s="197">
        <v>5</v>
      </c>
      <c r="S34" s="197">
        <v>5</v>
      </c>
      <c r="T34" s="197">
        <v>5</v>
      </c>
    </row>
    <row r="35" spans="1:21" x14ac:dyDescent="0.2">
      <c r="A35" s="196">
        <v>44360.471788009258</v>
      </c>
      <c r="B35" s="197" t="s">
        <v>266</v>
      </c>
      <c r="C35" s="197" t="s">
        <v>26</v>
      </c>
      <c r="D35" s="197" t="s">
        <v>57</v>
      </c>
      <c r="E35" s="197" t="s">
        <v>22</v>
      </c>
      <c r="F35" s="197" t="s">
        <v>50</v>
      </c>
      <c r="G35" s="197" t="s">
        <v>44</v>
      </c>
      <c r="H35" s="197" t="s">
        <v>37</v>
      </c>
      <c r="I35" s="197">
        <v>5</v>
      </c>
      <c r="J35" s="197">
        <v>5</v>
      </c>
      <c r="K35" s="197">
        <v>5</v>
      </c>
      <c r="L35" s="197">
        <v>5</v>
      </c>
      <c r="M35" s="197">
        <v>5</v>
      </c>
      <c r="N35" s="197">
        <v>5</v>
      </c>
      <c r="O35" s="197">
        <v>5</v>
      </c>
      <c r="P35" s="197">
        <v>5</v>
      </c>
      <c r="Q35" s="197">
        <v>5</v>
      </c>
      <c r="R35" s="197">
        <v>2</v>
      </c>
      <c r="S35" s="197">
        <v>3</v>
      </c>
      <c r="T35" s="197">
        <v>4</v>
      </c>
    </row>
    <row r="36" spans="1:21" x14ac:dyDescent="0.2">
      <c r="A36" s="196">
        <v>44360.472862118055</v>
      </c>
      <c r="B36" s="197" t="s">
        <v>229</v>
      </c>
      <c r="C36" s="197" t="s">
        <v>20</v>
      </c>
      <c r="D36" s="197" t="s">
        <v>27</v>
      </c>
      <c r="E36" s="197" t="s">
        <v>30</v>
      </c>
      <c r="F36" s="197" t="s">
        <v>51</v>
      </c>
      <c r="G36" s="197" t="s">
        <v>180</v>
      </c>
      <c r="H36" s="197" t="s">
        <v>37</v>
      </c>
      <c r="I36" s="197">
        <v>5</v>
      </c>
      <c r="J36" s="197">
        <v>5</v>
      </c>
      <c r="K36" s="197">
        <v>5</v>
      </c>
      <c r="L36" s="197">
        <v>4</v>
      </c>
      <c r="M36" s="197">
        <v>5</v>
      </c>
      <c r="N36" s="197">
        <v>5</v>
      </c>
      <c r="O36" s="197">
        <v>5</v>
      </c>
      <c r="P36" s="197">
        <v>5</v>
      </c>
      <c r="Q36" s="197">
        <v>5</v>
      </c>
      <c r="R36" s="197">
        <v>5</v>
      </c>
      <c r="S36" s="197">
        <v>5</v>
      </c>
      <c r="T36" s="197">
        <v>5</v>
      </c>
    </row>
    <row r="37" spans="1:21" x14ac:dyDescent="0.2">
      <c r="A37" s="196">
        <v>44360.476854537032</v>
      </c>
      <c r="B37" s="197" t="s">
        <v>589</v>
      </c>
      <c r="C37" s="197" t="s">
        <v>20</v>
      </c>
      <c r="D37" s="197" t="s">
        <v>25</v>
      </c>
      <c r="E37" s="197" t="s">
        <v>30</v>
      </c>
      <c r="F37" s="197" t="s">
        <v>198</v>
      </c>
      <c r="G37" s="197" t="s">
        <v>207</v>
      </c>
      <c r="H37" s="197" t="s">
        <v>37</v>
      </c>
      <c r="I37" s="197">
        <v>5</v>
      </c>
      <c r="J37" s="197">
        <v>5</v>
      </c>
      <c r="K37" s="197">
        <v>5</v>
      </c>
      <c r="L37" s="197">
        <v>4</v>
      </c>
      <c r="M37" s="197">
        <v>5</v>
      </c>
      <c r="N37" s="197">
        <v>5</v>
      </c>
      <c r="O37" s="197">
        <v>4</v>
      </c>
      <c r="P37" s="197">
        <v>4</v>
      </c>
      <c r="Q37" s="197">
        <v>4</v>
      </c>
      <c r="R37" s="197">
        <v>2</v>
      </c>
      <c r="S37" s="197">
        <v>4</v>
      </c>
      <c r="T37" s="197">
        <v>5</v>
      </c>
      <c r="U37" s="197" t="s">
        <v>340</v>
      </c>
    </row>
    <row r="38" spans="1:21" x14ac:dyDescent="0.2">
      <c r="A38" s="196">
        <v>44360.483345648143</v>
      </c>
      <c r="B38" s="197" t="s">
        <v>601</v>
      </c>
      <c r="C38" s="197" t="s">
        <v>20</v>
      </c>
      <c r="D38" s="197" t="s">
        <v>25</v>
      </c>
      <c r="E38" s="197" t="s">
        <v>30</v>
      </c>
      <c r="F38" s="197" t="s">
        <v>602</v>
      </c>
      <c r="G38" s="197" t="s">
        <v>602</v>
      </c>
      <c r="H38" s="197" t="s">
        <v>37</v>
      </c>
      <c r="I38" s="197">
        <v>5</v>
      </c>
      <c r="J38" s="197">
        <v>5</v>
      </c>
      <c r="K38" s="197">
        <v>5</v>
      </c>
      <c r="L38" s="197">
        <v>4</v>
      </c>
      <c r="M38" s="197">
        <v>5</v>
      </c>
      <c r="N38" s="197">
        <v>5</v>
      </c>
      <c r="O38" s="197">
        <v>5</v>
      </c>
      <c r="P38" s="197">
        <v>5</v>
      </c>
      <c r="Q38" s="197">
        <v>5</v>
      </c>
      <c r="R38" s="197">
        <v>3</v>
      </c>
      <c r="S38" s="197">
        <v>4</v>
      </c>
      <c r="T38" s="197">
        <v>4</v>
      </c>
      <c r="U38" s="197" t="s">
        <v>41</v>
      </c>
    </row>
    <row r="39" spans="1:21" x14ac:dyDescent="0.2">
      <c r="A39" s="196">
        <v>44360.483437048606</v>
      </c>
      <c r="B39" s="197" t="s">
        <v>603</v>
      </c>
      <c r="C39" s="197" t="s">
        <v>26</v>
      </c>
      <c r="D39" s="197" t="s">
        <v>21</v>
      </c>
      <c r="E39" s="197" t="s">
        <v>30</v>
      </c>
      <c r="F39" s="197" t="s">
        <v>604</v>
      </c>
      <c r="G39" s="197" t="s">
        <v>446</v>
      </c>
      <c r="H39" s="197" t="s">
        <v>37</v>
      </c>
      <c r="I39" s="197">
        <v>5</v>
      </c>
      <c r="J39" s="197">
        <v>5</v>
      </c>
      <c r="K39" s="197">
        <v>5</v>
      </c>
      <c r="L39" s="197">
        <v>4</v>
      </c>
      <c r="M39" s="197">
        <v>5</v>
      </c>
      <c r="N39" s="197">
        <v>5</v>
      </c>
      <c r="O39" s="197">
        <v>5</v>
      </c>
      <c r="P39" s="197">
        <v>5</v>
      </c>
      <c r="Q39" s="197">
        <v>5</v>
      </c>
      <c r="R39" s="197">
        <v>3</v>
      </c>
      <c r="S39" s="197">
        <v>4</v>
      </c>
      <c r="T39" s="197">
        <v>4</v>
      </c>
    </row>
    <row r="40" spans="1:21" x14ac:dyDescent="0.2">
      <c r="A40" s="196">
        <v>44360.489764733793</v>
      </c>
      <c r="B40" s="197" t="s">
        <v>271</v>
      </c>
      <c r="C40" s="197" t="s">
        <v>20</v>
      </c>
      <c r="D40" s="197" t="s">
        <v>25</v>
      </c>
      <c r="E40" s="197" t="s">
        <v>30</v>
      </c>
      <c r="F40" s="197" t="s">
        <v>23</v>
      </c>
      <c r="G40" s="197" t="s">
        <v>212</v>
      </c>
      <c r="H40" s="197" t="s">
        <v>37</v>
      </c>
      <c r="I40" s="197">
        <v>5</v>
      </c>
      <c r="J40" s="197">
        <v>5</v>
      </c>
      <c r="K40" s="197">
        <v>5</v>
      </c>
      <c r="L40" s="197">
        <v>5</v>
      </c>
      <c r="M40" s="197">
        <v>5</v>
      </c>
      <c r="N40" s="197">
        <v>5</v>
      </c>
      <c r="O40" s="197">
        <v>5</v>
      </c>
      <c r="P40" s="197">
        <v>5</v>
      </c>
      <c r="Q40" s="197">
        <v>5</v>
      </c>
      <c r="R40" s="197">
        <v>5</v>
      </c>
      <c r="S40" s="197">
        <v>5</v>
      </c>
      <c r="T40" s="197">
        <v>5</v>
      </c>
      <c r="U40" s="197" t="s">
        <v>281</v>
      </c>
    </row>
    <row r="41" spans="1:21" x14ac:dyDescent="0.2">
      <c r="A41" s="196">
        <v>44360.494020254628</v>
      </c>
      <c r="B41" s="197" t="s">
        <v>242</v>
      </c>
      <c r="C41" s="197" t="s">
        <v>26</v>
      </c>
      <c r="D41" s="197" t="s">
        <v>27</v>
      </c>
      <c r="E41" s="197" t="s">
        <v>30</v>
      </c>
      <c r="F41" s="197" t="s">
        <v>51</v>
      </c>
      <c r="G41" s="197" t="s">
        <v>55</v>
      </c>
      <c r="H41" s="197" t="s">
        <v>37</v>
      </c>
      <c r="I41" s="197">
        <v>5</v>
      </c>
      <c r="J41" s="197">
        <v>5</v>
      </c>
      <c r="K41" s="197">
        <v>5</v>
      </c>
      <c r="L41" s="197">
        <v>5</v>
      </c>
      <c r="M41" s="197">
        <v>5</v>
      </c>
      <c r="N41" s="197">
        <v>5</v>
      </c>
      <c r="O41" s="197">
        <v>5</v>
      </c>
      <c r="P41" s="197">
        <v>5</v>
      </c>
      <c r="Q41" s="197">
        <v>5</v>
      </c>
      <c r="R41" s="197">
        <v>5</v>
      </c>
      <c r="S41" s="197">
        <v>5</v>
      </c>
      <c r="T41" s="197">
        <v>5</v>
      </c>
    </row>
    <row r="42" spans="1:21" x14ac:dyDescent="0.2">
      <c r="A42" s="196">
        <v>44360.496254375001</v>
      </c>
      <c r="B42" s="197" t="s">
        <v>613</v>
      </c>
      <c r="C42" s="197" t="s">
        <v>26</v>
      </c>
      <c r="D42" s="197" t="s">
        <v>27</v>
      </c>
      <c r="E42" s="197" t="s">
        <v>30</v>
      </c>
      <c r="F42" s="197" t="s">
        <v>39</v>
      </c>
      <c r="G42" s="197" t="s">
        <v>38</v>
      </c>
      <c r="H42" s="197" t="s">
        <v>37</v>
      </c>
      <c r="I42" s="197">
        <v>5</v>
      </c>
      <c r="J42" s="197">
        <v>5</v>
      </c>
      <c r="K42" s="197">
        <v>5</v>
      </c>
      <c r="L42" s="197">
        <v>5</v>
      </c>
      <c r="M42" s="197">
        <v>5</v>
      </c>
      <c r="N42" s="197">
        <v>5</v>
      </c>
      <c r="O42" s="197">
        <v>5</v>
      </c>
      <c r="P42" s="197">
        <v>5</v>
      </c>
      <c r="Q42" s="197">
        <v>5</v>
      </c>
      <c r="R42" s="197">
        <v>5</v>
      </c>
      <c r="S42" s="197">
        <v>5</v>
      </c>
      <c r="T42" s="197">
        <v>5</v>
      </c>
    </row>
    <row r="43" spans="1:21" x14ac:dyDescent="0.2">
      <c r="A43" s="196">
        <v>44360.502516030094</v>
      </c>
      <c r="B43" s="197" t="s">
        <v>618</v>
      </c>
      <c r="C43" s="197" t="s">
        <v>26</v>
      </c>
      <c r="D43" s="197" t="s">
        <v>25</v>
      </c>
      <c r="E43" s="197" t="s">
        <v>22</v>
      </c>
      <c r="F43" s="197" t="s">
        <v>52</v>
      </c>
      <c r="G43" s="197" t="s">
        <v>52</v>
      </c>
      <c r="H43" s="197" t="s">
        <v>37</v>
      </c>
      <c r="I43" s="197">
        <v>5</v>
      </c>
      <c r="J43" s="197">
        <v>5</v>
      </c>
      <c r="K43" s="197">
        <v>5</v>
      </c>
      <c r="L43" s="197">
        <v>5</v>
      </c>
      <c r="M43" s="197">
        <v>5</v>
      </c>
      <c r="N43" s="197">
        <v>5</v>
      </c>
      <c r="O43" s="197">
        <v>4</v>
      </c>
      <c r="P43" s="197">
        <v>5</v>
      </c>
      <c r="Q43" s="197">
        <v>5</v>
      </c>
      <c r="R43" s="197">
        <v>2</v>
      </c>
      <c r="S43" s="197">
        <v>4</v>
      </c>
      <c r="T43" s="197">
        <v>5</v>
      </c>
    </row>
    <row r="44" spans="1:21" ht="23.25" x14ac:dyDescent="0.2">
      <c r="I44" s="2">
        <f>AVERAGE(I2:I43)</f>
        <v>4.7073170731707314</v>
      </c>
      <c r="J44" s="2">
        <f t="shared" ref="J44:T44" si="0">AVERAGE(J2:J43)</f>
        <v>4.666666666666667</v>
      </c>
      <c r="K44" s="2">
        <f t="shared" si="0"/>
        <v>4.5952380952380949</v>
      </c>
      <c r="L44" s="2">
        <f t="shared" si="0"/>
        <v>4.5238095238095237</v>
      </c>
      <c r="M44" s="2">
        <f t="shared" si="0"/>
        <v>4.666666666666667</v>
      </c>
      <c r="N44" s="2">
        <f t="shared" si="0"/>
        <v>4.5476190476190474</v>
      </c>
      <c r="O44" s="2">
        <f t="shared" si="0"/>
        <v>4.5952380952380949</v>
      </c>
      <c r="P44" s="2">
        <f t="shared" si="0"/>
        <v>4.5952380952380949</v>
      </c>
      <c r="Q44" s="2">
        <f t="shared" si="0"/>
        <v>4.833333333333333</v>
      </c>
      <c r="R44" s="2">
        <f t="shared" si="0"/>
        <v>3.1666666666666665</v>
      </c>
      <c r="S44" s="2">
        <f t="shared" si="0"/>
        <v>4.0714285714285712</v>
      </c>
      <c r="T44" s="2">
        <f t="shared" si="0"/>
        <v>4.2380952380952381</v>
      </c>
    </row>
    <row r="45" spans="1:21" ht="23.25" x14ac:dyDescent="0.2">
      <c r="I45" s="3">
        <f>STDEV(I2:I44)</f>
        <v>0.50576686227628609</v>
      </c>
      <c r="J45" s="3">
        <f t="shared" ref="J45:T45" si="1">STDEV(J2:J44)</f>
        <v>0.60421797811664457</v>
      </c>
      <c r="K45" s="3">
        <f t="shared" si="1"/>
        <v>0.61950532529798674</v>
      </c>
      <c r="L45" s="3">
        <f t="shared" si="1"/>
        <v>0.62633078276028353</v>
      </c>
      <c r="M45" s="3">
        <f t="shared" si="1"/>
        <v>0.5634361698190119</v>
      </c>
      <c r="N45" s="3">
        <f t="shared" si="1"/>
        <v>0.66197327497418545</v>
      </c>
      <c r="O45" s="3">
        <f t="shared" si="1"/>
        <v>0.61950532529798674</v>
      </c>
      <c r="P45" s="3">
        <f t="shared" si="1"/>
        <v>0.65681496305398834</v>
      </c>
      <c r="Q45" s="3">
        <f t="shared" si="1"/>
        <v>0.37267799624996506</v>
      </c>
      <c r="R45" s="3">
        <f t="shared" si="1"/>
        <v>1.1109126806941152</v>
      </c>
      <c r="S45" s="3">
        <f t="shared" si="1"/>
        <v>0.63218657368341558</v>
      </c>
      <c r="T45" s="3">
        <f t="shared" si="1"/>
        <v>0.68346190925749306</v>
      </c>
    </row>
    <row r="46" spans="1:21" ht="23.25" x14ac:dyDescent="0.2">
      <c r="I46" s="4">
        <f>AVERAGE(I2:I45)</f>
        <v>4.6096066031499312</v>
      </c>
      <c r="J46" s="4">
        <f t="shared" ref="J46:T46" si="2">AVERAGE(J2:J45)</f>
        <v>4.5743382873814387</v>
      </c>
      <c r="K46" s="4">
        <f t="shared" si="2"/>
        <v>4.5048805322849113</v>
      </c>
      <c r="L46" s="4">
        <f t="shared" si="2"/>
        <v>4.4352304615129503</v>
      </c>
      <c r="M46" s="4">
        <f t="shared" si="2"/>
        <v>4.5734114281019469</v>
      </c>
      <c r="N46" s="4">
        <f t="shared" si="2"/>
        <v>4.4593089164225725</v>
      </c>
      <c r="O46" s="4">
        <f t="shared" si="2"/>
        <v>4.5048805322849113</v>
      </c>
      <c r="P46" s="4">
        <f t="shared" si="2"/>
        <v>4.5057284785975478</v>
      </c>
      <c r="Q46" s="4">
        <f t="shared" si="2"/>
        <v>4.7319548029450749</v>
      </c>
      <c r="R46" s="4">
        <f t="shared" si="2"/>
        <v>3.1199449851672907</v>
      </c>
      <c r="S46" s="4">
        <f t="shared" si="2"/>
        <v>3.9932639805707271</v>
      </c>
      <c r="T46" s="4">
        <f t="shared" si="2"/>
        <v>4.1573081169852895</v>
      </c>
    </row>
    <row r="47" spans="1:21" ht="23.25" x14ac:dyDescent="0.2">
      <c r="I47" s="5">
        <f>STDEV(I2:I43)</f>
        <v>0.51204992134675675</v>
      </c>
      <c r="J47" s="5">
        <f t="shared" ref="J47:T47" si="3">STDEV(J2:J43)</f>
        <v>0.61154209980785401</v>
      </c>
      <c r="K47" s="5">
        <f t="shared" si="3"/>
        <v>0.62701475493292802</v>
      </c>
      <c r="L47" s="5">
        <f t="shared" si="3"/>
        <v>0.63392294823371775</v>
      </c>
      <c r="M47" s="5">
        <f t="shared" si="3"/>
        <v>0.57026594851220191</v>
      </c>
      <c r="N47" s="5">
        <f t="shared" si="3"/>
        <v>0.66999748643070423</v>
      </c>
      <c r="O47" s="5">
        <f t="shared" si="3"/>
        <v>0.62701475493292802</v>
      </c>
      <c r="P47" s="5">
        <f t="shared" si="3"/>
        <v>0.6647766472346015</v>
      </c>
      <c r="Q47" s="5">
        <f t="shared" si="3"/>
        <v>0.37719547023291183</v>
      </c>
      <c r="R47" s="5">
        <f t="shared" si="3"/>
        <v>1.1243787806057273</v>
      </c>
      <c r="S47" s="5">
        <f t="shared" si="3"/>
        <v>0.63984972103239024</v>
      </c>
      <c r="T47" s="5">
        <f t="shared" si="3"/>
        <v>0.69174659851866016</v>
      </c>
    </row>
    <row r="48" spans="1:21" ht="23.25" x14ac:dyDescent="0.2"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</row>
    <row r="49" spans="1:20" ht="23.25" x14ac:dyDescent="0.2"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</row>
    <row r="50" spans="1:20" ht="24" x14ac:dyDescent="0.55000000000000004">
      <c r="A50" s="129" t="s">
        <v>171</v>
      </c>
    </row>
    <row r="51" spans="1:20" ht="24" x14ac:dyDescent="0.55000000000000004">
      <c r="A51" s="120" t="s">
        <v>26</v>
      </c>
      <c r="B51" s="121">
        <f>COUNTIF(C1:C43,"หญิง")</f>
        <v>27</v>
      </c>
    </row>
    <row r="52" spans="1:20" ht="24" x14ac:dyDescent="0.55000000000000004">
      <c r="A52" s="120" t="s">
        <v>20</v>
      </c>
      <c r="B52" s="121">
        <f>COUNTIF(C2:C44,"ชาย")</f>
        <v>15</v>
      </c>
    </row>
    <row r="53" spans="1:20" ht="24" x14ac:dyDescent="0.55000000000000004">
      <c r="A53" s="124"/>
      <c r="B53" s="123">
        <f>SUM(B51:B52)</f>
        <v>42</v>
      </c>
    </row>
    <row r="54" spans="1:20" ht="23.25" customHeight="1" x14ac:dyDescent="0.55000000000000004">
      <c r="A54" s="130" t="s">
        <v>172</v>
      </c>
      <c r="B54" s="122"/>
    </row>
    <row r="55" spans="1:20" ht="24" x14ac:dyDescent="0.55000000000000004">
      <c r="A55" s="120" t="s">
        <v>27</v>
      </c>
      <c r="B55" s="121">
        <v>22</v>
      </c>
    </row>
    <row r="56" spans="1:20" ht="24" x14ac:dyDescent="0.55000000000000004">
      <c r="A56" s="120" t="s">
        <v>25</v>
      </c>
      <c r="B56" s="121">
        <v>14</v>
      </c>
    </row>
    <row r="57" spans="1:20" ht="24" x14ac:dyDescent="0.55000000000000004">
      <c r="A57" s="120" t="s">
        <v>21</v>
      </c>
      <c r="B57" s="121">
        <v>5</v>
      </c>
    </row>
    <row r="58" spans="1:20" ht="24" x14ac:dyDescent="0.55000000000000004">
      <c r="A58" s="120" t="s">
        <v>57</v>
      </c>
      <c r="B58" s="121">
        <v>1</v>
      </c>
    </row>
    <row r="59" spans="1:20" ht="24" x14ac:dyDescent="0.55000000000000004">
      <c r="A59" s="124"/>
      <c r="B59" s="123">
        <f>SUM(B55:B58)</f>
        <v>42</v>
      </c>
    </row>
    <row r="60" spans="1:20" ht="25.5" customHeight="1" x14ac:dyDescent="0.55000000000000004">
      <c r="A60" s="131" t="s">
        <v>173</v>
      </c>
      <c r="B60" s="125"/>
    </row>
    <row r="61" spans="1:20" ht="24" x14ac:dyDescent="0.55000000000000004">
      <c r="A61" s="179" t="s">
        <v>30</v>
      </c>
      <c r="B61" s="121">
        <f>COUNTIF(E1:E42,"ปริญญาโท")</f>
        <v>36</v>
      </c>
    </row>
    <row r="62" spans="1:20" ht="24" x14ac:dyDescent="0.55000000000000004">
      <c r="A62" s="179" t="s">
        <v>22</v>
      </c>
      <c r="B62" s="121">
        <f>COUNTIF(E2:E44,"ปริญญาเอก")</f>
        <v>6</v>
      </c>
    </row>
    <row r="63" spans="1:20" ht="24" x14ac:dyDescent="0.55000000000000004">
      <c r="A63" s="124"/>
      <c r="B63" s="123">
        <f>SUM(B61:B62)</f>
        <v>42</v>
      </c>
    </row>
    <row r="64" spans="1:20" ht="24" customHeight="1" x14ac:dyDescent="0.6">
      <c r="A64" s="132" t="s">
        <v>168</v>
      </c>
      <c r="B64" s="125"/>
    </row>
    <row r="65" spans="1:2" ht="24" x14ac:dyDescent="0.55000000000000004">
      <c r="A65" s="179" t="s">
        <v>29</v>
      </c>
      <c r="B65" s="121">
        <f>COUNTIF(F2:F44,"ศึกษาศาสตร์")</f>
        <v>9</v>
      </c>
    </row>
    <row r="66" spans="1:2" ht="24" x14ac:dyDescent="0.55000000000000004">
      <c r="A66" s="180" t="s">
        <v>45</v>
      </c>
      <c r="B66" s="121">
        <f>COUNTIF(F2:F45,"สังคมศาสตร์")</f>
        <v>1</v>
      </c>
    </row>
    <row r="67" spans="1:2" ht="24" x14ac:dyDescent="0.55000000000000004">
      <c r="A67" s="180" t="s">
        <v>40</v>
      </c>
      <c r="B67" s="121">
        <f>COUNTIF(F2:F46,"เภสัชศาสตร์")</f>
        <v>2</v>
      </c>
    </row>
    <row r="68" spans="1:2" ht="24" x14ac:dyDescent="0.55000000000000004">
      <c r="A68" s="180" t="s">
        <v>23</v>
      </c>
      <c r="B68" s="121">
        <f>COUNTIF(F2:F47,"วิศวกรรมศาสตร์")</f>
        <v>4</v>
      </c>
    </row>
    <row r="69" spans="1:2" ht="24" x14ac:dyDescent="0.55000000000000004">
      <c r="A69" s="180" t="s">
        <v>314</v>
      </c>
      <c r="B69" s="121">
        <f>COUNTIF(F2:F50,"บริหารธุรกิจ เศรษฐศาสตร์และการสื่อสาร")</f>
        <v>5</v>
      </c>
    </row>
    <row r="70" spans="1:2" ht="24" x14ac:dyDescent="0.55000000000000004">
      <c r="A70" s="180" t="s">
        <v>51</v>
      </c>
      <c r="B70" s="121">
        <f>COUNTIF(F2:F52,"วิทยาศาสตร์")</f>
        <v>6</v>
      </c>
    </row>
    <row r="71" spans="1:2" ht="24" x14ac:dyDescent="0.55000000000000004">
      <c r="A71" s="180" t="s">
        <v>52</v>
      </c>
      <c r="B71" s="121">
        <f>COUNTIF(F2:F53,"สาธารณสุขศาสตร์")</f>
        <v>6</v>
      </c>
    </row>
    <row r="72" spans="1:2" ht="24" x14ac:dyDescent="0.55000000000000004">
      <c r="A72" s="180" t="s">
        <v>39</v>
      </c>
      <c r="B72" s="121">
        <f>COUNTIF(F2:F54,"เกษตรศาสตร์ ทรัพยากรธรรมชาติและสิ่งแวดล้อม")</f>
        <v>4</v>
      </c>
    </row>
    <row r="73" spans="1:2" ht="24" x14ac:dyDescent="0.55000000000000004">
      <c r="A73" s="180" t="s">
        <v>287</v>
      </c>
      <c r="B73" s="121">
        <f>COUNTIF(F2:F57,"พยาบาลศาสตร์")</f>
        <v>1</v>
      </c>
    </row>
    <row r="74" spans="1:2" ht="24" x14ac:dyDescent="0.55000000000000004">
      <c r="A74" s="180" t="s">
        <v>50</v>
      </c>
      <c r="B74" s="121">
        <f>COUNTIF(F2:F58,"มนุษยศาสตร์")</f>
        <v>1</v>
      </c>
    </row>
    <row r="75" spans="1:2" ht="24" x14ac:dyDescent="0.55000000000000004">
      <c r="A75" s="180" t="s">
        <v>198</v>
      </c>
      <c r="B75" s="121">
        <f>COUNTIF(F2:F59,"วิทยาลัยพลังงานทดแทนและสมาร์ตกริดเทคโนโลยี")</f>
        <v>1</v>
      </c>
    </row>
    <row r="76" spans="1:2" ht="24" x14ac:dyDescent="0.55000000000000004">
      <c r="A76" s="180" t="s">
        <v>602</v>
      </c>
      <c r="B76" s="121">
        <f>COUNTIF(F2:F60,"ทันตเเพทยศาสตร์")</f>
        <v>1</v>
      </c>
    </row>
    <row r="77" spans="1:2" ht="24" x14ac:dyDescent="0.55000000000000004">
      <c r="A77" s="180" t="s">
        <v>604</v>
      </c>
      <c r="B77" s="121">
        <f>COUNTIF(F2:F61,"แพทยศาสตร์")</f>
        <v>1</v>
      </c>
    </row>
    <row r="78" spans="1:2" ht="24" x14ac:dyDescent="0.55000000000000004">
      <c r="A78" s="124"/>
      <c r="B78" s="123">
        <f>SUM(B65:B77)</f>
        <v>42</v>
      </c>
    </row>
    <row r="79" spans="1:2" ht="24" x14ac:dyDescent="0.55000000000000004">
      <c r="A79" s="133" t="s">
        <v>174</v>
      </c>
    </row>
    <row r="80" spans="1:2" ht="24" x14ac:dyDescent="0.55000000000000004">
      <c r="A80" s="181" t="s">
        <v>53</v>
      </c>
      <c r="B80" s="168">
        <f>COUNTIF(G1:G43,"บริหารการศึกษา")</f>
        <v>1</v>
      </c>
    </row>
    <row r="81" spans="1:2" ht="24" x14ac:dyDescent="0.55000000000000004">
      <c r="A81" s="181" t="s">
        <v>238</v>
      </c>
      <c r="B81" s="168">
        <f>COUNTIF(G2:G44,"เอเชียตะวันออกเฉียงใต้ศึกษา")</f>
        <v>1</v>
      </c>
    </row>
    <row r="82" spans="1:2" ht="24" x14ac:dyDescent="0.55000000000000004">
      <c r="A82" s="181" t="s">
        <v>40</v>
      </c>
      <c r="B82" s="168">
        <f>COUNTIF(G2:G45,"เภสัชศาสตร์")</f>
        <v>1</v>
      </c>
    </row>
    <row r="83" spans="1:2" ht="24" x14ac:dyDescent="0.55000000000000004">
      <c r="A83" s="181" t="s">
        <v>453</v>
      </c>
      <c r="B83" s="168">
        <f>COUNTIF(G2:G46,"การจัดการภัยพิบัติ")</f>
        <v>1</v>
      </c>
    </row>
    <row r="84" spans="1:2" ht="24" x14ac:dyDescent="0.55000000000000004">
      <c r="A84" s="182" t="s">
        <v>190</v>
      </c>
      <c r="B84" s="168">
        <f>COUNTIF(G2:G51,"เคมี")</f>
        <v>1</v>
      </c>
    </row>
    <row r="85" spans="1:2" ht="24" x14ac:dyDescent="0.55000000000000004">
      <c r="A85" s="182" t="s">
        <v>32</v>
      </c>
      <c r="B85" s="168">
        <f>COUNTIF(G2:G53,"บริหารธุรกิจ")</f>
        <v>2</v>
      </c>
    </row>
    <row r="86" spans="1:2" ht="24" x14ac:dyDescent="0.55000000000000004">
      <c r="A86" s="182" t="s">
        <v>52</v>
      </c>
      <c r="B86" s="168">
        <f>COUNTIF(G2:G54,"สาธารณสุขศาสตร์")</f>
        <v>6</v>
      </c>
    </row>
    <row r="87" spans="1:2" ht="24" x14ac:dyDescent="0.55000000000000004">
      <c r="A87" s="182" t="s">
        <v>38</v>
      </c>
      <c r="B87" s="168">
        <f>COUNTIF(G2:G55,"วิทยาศาสตร์การเกษตร")</f>
        <v>3</v>
      </c>
    </row>
    <row r="88" spans="1:2" ht="24" x14ac:dyDescent="0.55000000000000004">
      <c r="A88" s="182" t="s">
        <v>221</v>
      </c>
      <c r="B88" s="168">
        <f>COUNTIF(G2:G56,"วิทยาศาสตร์สิ่งแวดล้อม")</f>
        <v>1</v>
      </c>
    </row>
    <row r="89" spans="1:2" ht="24" x14ac:dyDescent="0.55000000000000004">
      <c r="A89" s="182" t="s">
        <v>339</v>
      </c>
      <c r="B89" s="168">
        <f>COUNTIF(G1:G58,"การบริหารเทคโนโลยีสารสนเทศเชิงกลยุทธ์")</f>
        <v>1</v>
      </c>
    </row>
    <row r="90" spans="1:2" ht="24" x14ac:dyDescent="0.55000000000000004">
      <c r="A90" s="182" t="s">
        <v>231</v>
      </c>
      <c r="B90" s="168">
        <f>COUNTIF(G2:G60,"วิทยาศาสตร์ชีวภาพ")</f>
        <v>1</v>
      </c>
    </row>
    <row r="91" spans="1:2" ht="24" x14ac:dyDescent="0.55000000000000004">
      <c r="A91" s="182" t="s">
        <v>212</v>
      </c>
      <c r="B91" s="168">
        <f>COUNTIF(G2:G66,"วิศวกรรมสิ่งแวดล้อม")</f>
        <v>2</v>
      </c>
    </row>
    <row r="92" spans="1:2" ht="24" x14ac:dyDescent="0.55000000000000004">
      <c r="A92" s="182" t="s">
        <v>47</v>
      </c>
      <c r="B92" s="168">
        <f>COUNTIF(G2:G67,"หลักสูตรและการสอน")</f>
        <v>5</v>
      </c>
    </row>
    <row r="93" spans="1:2" ht="24" x14ac:dyDescent="0.55000000000000004">
      <c r="A93" s="182" t="s">
        <v>254</v>
      </c>
      <c r="B93" s="168">
        <f>COUNTIF(G2:G71,"บัญชี")</f>
        <v>2</v>
      </c>
    </row>
    <row r="94" spans="1:2" ht="24" x14ac:dyDescent="0.55000000000000004">
      <c r="A94" s="182" t="s">
        <v>215</v>
      </c>
      <c r="B94" s="168">
        <f>COUNTIF(G2:G72,"บริหารงานก่อสร้าง")</f>
        <v>1</v>
      </c>
    </row>
    <row r="95" spans="1:2" ht="24" x14ac:dyDescent="0.55000000000000004">
      <c r="A95" s="182" t="s">
        <v>59</v>
      </c>
      <c r="B95" s="168">
        <f>COUNTIF(G2:G72,"เภสัชกรรมชุมชน")</f>
        <v>1</v>
      </c>
    </row>
    <row r="96" spans="1:2" ht="24" x14ac:dyDescent="0.55000000000000004">
      <c r="A96" s="182" t="s">
        <v>189</v>
      </c>
      <c r="B96" s="168">
        <f>COUNTIF(G2:G79,"สังคมศึกษา")</f>
        <v>1</v>
      </c>
    </row>
    <row r="97" spans="1:2" ht="24" x14ac:dyDescent="0.55000000000000004">
      <c r="A97" s="182" t="s">
        <v>222</v>
      </c>
      <c r="B97" s="168">
        <f>COUNTIF(G2:G80,"เทคโนโลยีและสื่อสารการศึกษา")</f>
        <v>1</v>
      </c>
    </row>
    <row r="98" spans="1:2" ht="24" x14ac:dyDescent="0.55000000000000004">
      <c r="A98" s="182" t="s">
        <v>247</v>
      </c>
      <c r="B98" s="168">
        <f>COUNTIF(G3:G81,"พละศึกษาและวิทยาศาสตร์การออกกำลังกาย")</f>
        <v>0</v>
      </c>
    </row>
    <row r="99" spans="1:2" ht="24" x14ac:dyDescent="0.55000000000000004">
      <c r="A99" s="205" t="s">
        <v>180</v>
      </c>
      <c r="B99" s="168">
        <f>COUNTIF(G4:G82,"เทคโนโลยีสารสนเทศ")</f>
        <v>2</v>
      </c>
    </row>
    <row r="100" spans="1:2" ht="24" x14ac:dyDescent="0.55000000000000004">
      <c r="A100" s="205" t="s">
        <v>323</v>
      </c>
      <c r="B100" s="168">
        <f>COUNTIF(G5:G83,"บริหารการพยาบาล")</f>
        <v>1</v>
      </c>
    </row>
    <row r="101" spans="1:2" ht="24" x14ac:dyDescent="0.55000000000000004">
      <c r="A101" s="206" t="s">
        <v>258</v>
      </c>
      <c r="B101" s="168">
        <f>COUNTIF(G6:G83,"เคมีอุตสาหกรรม")</f>
        <v>1</v>
      </c>
    </row>
    <row r="102" spans="1:2" ht="24" x14ac:dyDescent="0.55000000000000004">
      <c r="A102" s="207" t="s">
        <v>44</v>
      </c>
      <c r="B102" s="168">
        <f>COUNTIF(G7:G84,"ภาษาไทย")</f>
        <v>1</v>
      </c>
    </row>
    <row r="103" spans="1:2" ht="24" x14ac:dyDescent="0.55000000000000004">
      <c r="A103" s="207" t="s">
        <v>207</v>
      </c>
      <c r="B103" s="168">
        <f>COUNTIF(G8:G85,"พลังงานทดแทน")</f>
        <v>1</v>
      </c>
    </row>
    <row r="104" spans="1:2" ht="24" x14ac:dyDescent="0.55000000000000004">
      <c r="A104" s="207" t="s">
        <v>602</v>
      </c>
      <c r="B104" s="168">
        <f>COUNTIF(G9:G86,"ทันตเเพทยศาสตร์")</f>
        <v>1</v>
      </c>
    </row>
    <row r="105" spans="1:2" ht="24" x14ac:dyDescent="0.55000000000000004">
      <c r="A105" s="207" t="s">
        <v>446</v>
      </c>
      <c r="B105" s="168">
        <f>COUNTIF(G10:G87,"วิทยาศาสตรสุขภาพศึกษา")</f>
        <v>1</v>
      </c>
    </row>
    <row r="106" spans="1:2" ht="24" x14ac:dyDescent="0.55000000000000004">
      <c r="A106" s="207" t="s">
        <v>55</v>
      </c>
      <c r="B106" s="121">
        <f>COUNTIF(G10:G93,"สถิติ")</f>
        <v>1</v>
      </c>
    </row>
    <row r="107" spans="1:2" ht="24" x14ac:dyDescent="0.55000000000000004">
      <c r="A107" s="124"/>
      <c r="B107" s="123">
        <f>SUM(B80:B106)</f>
        <v>41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68"/>
  <sheetViews>
    <sheetView zoomScale="60" zoomScaleNormal="60" workbookViewId="0">
      <selection activeCell="U22" sqref="U22"/>
    </sheetView>
  </sheetViews>
  <sheetFormatPr defaultColWidth="14.42578125" defaultRowHeight="12.75" x14ac:dyDescent="0.2"/>
  <cols>
    <col min="1" max="1" width="41.28515625" bestFit="1" customWidth="1"/>
    <col min="2" max="5" width="21.5703125" customWidth="1"/>
    <col min="6" max="6" width="57.5703125" bestFit="1" customWidth="1"/>
    <col min="7" max="7" width="65.5703125" bestFit="1" customWidth="1"/>
    <col min="8" max="26" width="21.5703125" customWidth="1"/>
  </cols>
  <sheetData>
    <row r="1" spans="1:21" x14ac:dyDescent="0.2">
      <c r="A1" s="1" t="s">
        <v>0</v>
      </c>
      <c r="B1" s="1" t="s">
        <v>179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4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">
      <c r="A2" s="196">
        <v>44360.415508495367</v>
      </c>
      <c r="B2" s="197" t="s">
        <v>385</v>
      </c>
      <c r="C2" s="197" t="s">
        <v>26</v>
      </c>
      <c r="D2" s="197" t="s">
        <v>27</v>
      </c>
      <c r="E2" s="197" t="s">
        <v>30</v>
      </c>
      <c r="F2" s="197" t="s">
        <v>314</v>
      </c>
      <c r="G2" s="197" t="s">
        <v>475</v>
      </c>
      <c r="H2" s="197" t="s">
        <v>35</v>
      </c>
      <c r="I2" s="197">
        <v>5</v>
      </c>
      <c r="J2" s="197">
        <v>5</v>
      </c>
      <c r="K2" s="197">
        <v>5</v>
      </c>
      <c r="L2" s="197">
        <v>5</v>
      </c>
      <c r="M2" s="197">
        <v>5</v>
      </c>
      <c r="N2" s="197">
        <v>5</v>
      </c>
      <c r="O2" s="197">
        <v>5</v>
      </c>
      <c r="P2" s="197">
        <v>5</v>
      </c>
      <c r="Q2" s="197">
        <v>5</v>
      </c>
      <c r="R2" s="197">
        <v>5</v>
      </c>
      <c r="S2" s="197">
        <v>5</v>
      </c>
      <c r="T2" s="197">
        <v>5</v>
      </c>
    </row>
    <row r="3" spans="1:21" x14ac:dyDescent="0.2">
      <c r="A3" s="196">
        <v>44360.418472002319</v>
      </c>
      <c r="B3" s="197" t="s">
        <v>391</v>
      </c>
      <c r="C3" s="197" t="s">
        <v>26</v>
      </c>
      <c r="D3" s="197" t="s">
        <v>25</v>
      </c>
      <c r="E3" s="197" t="s">
        <v>30</v>
      </c>
      <c r="F3" s="197" t="s">
        <v>52</v>
      </c>
      <c r="G3" s="197" t="s">
        <v>52</v>
      </c>
      <c r="H3" s="197" t="s">
        <v>35</v>
      </c>
      <c r="I3" s="197">
        <v>4</v>
      </c>
      <c r="J3" s="197">
        <v>4</v>
      </c>
      <c r="K3" s="197">
        <v>4</v>
      </c>
      <c r="L3" s="197">
        <v>4</v>
      </c>
      <c r="M3" s="197">
        <v>5</v>
      </c>
      <c r="N3" s="197">
        <v>5</v>
      </c>
      <c r="O3" s="197">
        <v>5</v>
      </c>
      <c r="P3" s="197">
        <v>5</v>
      </c>
      <c r="Q3" s="197">
        <v>5</v>
      </c>
      <c r="R3" s="197">
        <v>4</v>
      </c>
      <c r="S3" s="197">
        <v>4</v>
      </c>
      <c r="T3" s="197">
        <v>4</v>
      </c>
    </row>
    <row r="4" spans="1:21" x14ac:dyDescent="0.2">
      <c r="A4" s="196">
        <v>44360.421749398149</v>
      </c>
      <c r="B4" s="197" t="s">
        <v>401</v>
      </c>
      <c r="C4" s="197" t="s">
        <v>20</v>
      </c>
      <c r="D4" s="197" t="s">
        <v>21</v>
      </c>
      <c r="E4" s="197" t="s">
        <v>22</v>
      </c>
      <c r="F4" s="197" t="s">
        <v>39</v>
      </c>
      <c r="G4" s="197" t="s">
        <v>38</v>
      </c>
      <c r="H4" s="197" t="s">
        <v>35</v>
      </c>
      <c r="I4" s="197">
        <v>5</v>
      </c>
      <c r="J4" s="197">
        <v>5</v>
      </c>
      <c r="K4" s="197">
        <v>5</v>
      </c>
      <c r="L4" s="197">
        <v>5</v>
      </c>
      <c r="M4" s="197">
        <v>5</v>
      </c>
      <c r="N4" s="197">
        <v>5</v>
      </c>
      <c r="O4" s="197">
        <v>5</v>
      </c>
      <c r="P4" s="197">
        <v>5</v>
      </c>
      <c r="Q4" s="197">
        <v>5</v>
      </c>
      <c r="R4" s="197">
        <v>2</v>
      </c>
      <c r="S4" s="197">
        <v>3</v>
      </c>
      <c r="T4" s="197">
        <v>5</v>
      </c>
    </row>
    <row r="5" spans="1:21" x14ac:dyDescent="0.2">
      <c r="A5" s="196">
        <v>44360.425791122689</v>
      </c>
      <c r="B5" s="197" t="s">
        <v>413</v>
      </c>
      <c r="C5" s="197" t="s">
        <v>20</v>
      </c>
      <c r="D5" s="197" t="s">
        <v>21</v>
      </c>
      <c r="E5" s="197" t="s">
        <v>22</v>
      </c>
      <c r="F5" s="197" t="s">
        <v>29</v>
      </c>
      <c r="G5" s="197" t="s">
        <v>34</v>
      </c>
      <c r="H5" s="197" t="s">
        <v>35</v>
      </c>
      <c r="I5" s="197">
        <v>5</v>
      </c>
      <c r="J5" s="197">
        <v>4</v>
      </c>
      <c r="K5" s="197">
        <v>4</v>
      </c>
      <c r="L5" s="197">
        <v>4</v>
      </c>
      <c r="M5" s="197">
        <v>5</v>
      </c>
      <c r="N5" s="197">
        <v>5</v>
      </c>
      <c r="O5" s="197">
        <v>5</v>
      </c>
      <c r="P5" s="197">
        <v>5</v>
      </c>
      <c r="Q5" s="197">
        <v>5</v>
      </c>
      <c r="R5" s="197">
        <v>4</v>
      </c>
      <c r="S5" s="197">
        <v>5</v>
      </c>
      <c r="T5" s="197">
        <v>5</v>
      </c>
    </row>
    <row r="6" spans="1:21" x14ac:dyDescent="0.2">
      <c r="A6" s="196">
        <v>44360.427190775459</v>
      </c>
      <c r="B6" s="197" t="s">
        <v>414</v>
      </c>
      <c r="C6" s="197" t="s">
        <v>26</v>
      </c>
      <c r="D6" s="197" t="s">
        <v>27</v>
      </c>
      <c r="E6" s="197" t="s">
        <v>30</v>
      </c>
      <c r="F6" s="197" t="s">
        <v>29</v>
      </c>
      <c r="G6" s="197" t="s">
        <v>189</v>
      </c>
      <c r="H6" s="197" t="s">
        <v>35</v>
      </c>
      <c r="I6" s="197">
        <v>5</v>
      </c>
      <c r="J6" s="197">
        <v>5</v>
      </c>
      <c r="K6" s="197">
        <v>5</v>
      </c>
      <c r="L6" s="197">
        <v>5</v>
      </c>
      <c r="M6" s="197">
        <v>5</v>
      </c>
      <c r="N6" s="197">
        <v>5</v>
      </c>
      <c r="O6" s="197">
        <v>5</v>
      </c>
      <c r="P6" s="197">
        <v>5</v>
      </c>
      <c r="Q6" s="197">
        <v>5</v>
      </c>
      <c r="R6" s="197">
        <v>2</v>
      </c>
      <c r="S6" s="197">
        <v>4</v>
      </c>
      <c r="T6" s="197">
        <v>5</v>
      </c>
    </row>
    <row r="7" spans="1:21" x14ac:dyDescent="0.2">
      <c r="A7" s="196">
        <v>44360.431171597222</v>
      </c>
      <c r="B7" s="197" t="s">
        <v>430</v>
      </c>
      <c r="C7" s="197" t="s">
        <v>26</v>
      </c>
      <c r="D7" s="197" t="s">
        <v>27</v>
      </c>
      <c r="E7" s="197" t="s">
        <v>30</v>
      </c>
      <c r="F7" s="197" t="s">
        <v>52</v>
      </c>
      <c r="G7" s="197" t="s">
        <v>52</v>
      </c>
      <c r="H7" s="197" t="s">
        <v>35</v>
      </c>
      <c r="I7" s="197">
        <v>5</v>
      </c>
      <c r="J7" s="197">
        <v>3</v>
      </c>
      <c r="K7" s="197">
        <v>3</v>
      </c>
      <c r="L7" s="197">
        <v>3</v>
      </c>
      <c r="M7" s="197">
        <v>5</v>
      </c>
      <c r="N7" s="197">
        <v>5</v>
      </c>
      <c r="O7" s="197">
        <v>5</v>
      </c>
      <c r="P7" s="197">
        <v>5</v>
      </c>
      <c r="Q7" s="197">
        <v>5</v>
      </c>
      <c r="R7" s="197">
        <v>2</v>
      </c>
      <c r="S7" s="197">
        <v>4</v>
      </c>
      <c r="T7" s="197">
        <v>4</v>
      </c>
      <c r="U7" s="197" t="s">
        <v>41</v>
      </c>
    </row>
    <row r="8" spans="1:21" x14ac:dyDescent="0.2">
      <c r="A8" s="196">
        <v>44360.432581076384</v>
      </c>
      <c r="B8" s="197" t="s">
        <v>442</v>
      </c>
      <c r="C8" s="197" t="s">
        <v>20</v>
      </c>
      <c r="D8" s="197" t="s">
        <v>27</v>
      </c>
      <c r="E8" s="197" t="s">
        <v>30</v>
      </c>
      <c r="F8" s="197" t="s">
        <v>45</v>
      </c>
      <c r="G8" s="197" t="s">
        <v>443</v>
      </c>
      <c r="H8" s="197" t="s">
        <v>35</v>
      </c>
      <c r="I8" s="197">
        <v>4</v>
      </c>
      <c r="J8" s="197">
        <v>4</v>
      </c>
      <c r="K8" s="197">
        <v>4</v>
      </c>
      <c r="L8" s="197">
        <v>4</v>
      </c>
      <c r="M8" s="197">
        <v>4</v>
      </c>
      <c r="N8" s="197">
        <v>4</v>
      </c>
      <c r="O8" s="197">
        <v>4</v>
      </c>
      <c r="P8" s="197">
        <v>4</v>
      </c>
      <c r="Q8" s="197">
        <v>4</v>
      </c>
      <c r="R8" s="197">
        <v>4</v>
      </c>
      <c r="S8" s="197">
        <v>4</v>
      </c>
      <c r="T8" s="197">
        <v>4</v>
      </c>
    </row>
    <row r="9" spans="1:21" x14ac:dyDescent="0.2">
      <c r="A9" s="196">
        <v>44360.43455471065</v>
      </c>
      <c r="B9" s="197" t="s">
        <v>455</v>
      </c>
      <c r="C9" s="197" t="s">
        <v>20</v>
      </c>
      <c r="D9" s="197" t="s">
        <v>21</v>
      </c>
      <c r="E9" s="197" t="s">
        <v>30</v>
      </c>
      <c r="F9" s="197" t="s">
        <v>52</v>
      </c>
      <c r="G9" s="197" t="s">
        <v>52</v>
      </c>
      <c r="H9" s="197" t="s">
        <v>35</v>
      </c>
      <c r="I9" s="197">
        <v>3</v>
      </c>
      <c r="J9" s="197">
        <v>4</v>
      </c>
      <c r="K9" s="197">
        <v>4</v>
      </c>
      <c r="L9" s="197">
        <v>4</v>
      </c>
      <c r="M9" s="197">
        <v>4</v>
      </c>
      <c r="N9" s="197">
        <v>4</v>
      </c>
      <c r="O9" s="197">
        <v>4</v>
      </c>
      <c r="P9" s="197">
        <v>4</v>
      </c>
      <c r="Q9" s="197">
        <v>4</v>
      </c>
      <c r="R9" s="197">
        <v>2</v>
      </c>
      <c r="S9" s="197">
        <v>2</v>
      </c>
      <c r="T9" s="197">
        <v>4</v>
      </c>
    </row>
    <row r="10" spans="1:21" x14ac:dyDescent="0.2">
      <c r="A10" s="196">
        <v>44360.43491674769</v>
      </c>
      <c r="B10" s="197" t="s">
        <v>460</v>
      </c>
      <c r="C10" s="197" t="s">
        <v>20</v>
      </c>
      <c r="D10" s="197" t="s">
        <v>25</v>
      </c>
      <c r="E10" s="197" t="s">
        <v>30</v>
      </c>
      <c r="F10" s="197" t="s">
        <v>39</v>
      </c>
      <c r="G10" s="197" t="s">
        <v>38</v>
      </c>
      <c r="H10" s="197" t="s">
        <v>35</v>
      </c>
      <c r="I10" s="197">
        <v>5</v>
      </c>
      <c r="J10" s="197">
        <v>5</v>
      </c>
      <c r="K10" s="197">
        <v>5</v>
      </c>
      <c r="L10" s="197">
        <v>5</v>
      </c>
      <c r="M10" s="197">
        <v>5</v>
      </c>
      <c r="N10" s="197">
        <v>5</v>
      </c>
      <c r="O10" s="197">
        <v>5</v>
      </c>
      <c r="P10" s="197">
        <v>5</v>
      </c>
      <c r="Q10" s="197">
        <v>5</v>
      </c>
      <c r="R10" s="197">
        <v>2</v>
      </c>
      <c r="S10" s="197">
        <v>4</v>
      </c>
      <c r="T10" s="197">
        <v>5</v>
      </c>
    </row>
    <row r="11" spans="1:21" x14ac:dyDescent="0.2">
      <c r="A11" s="196">
        <v>44360.43736207176</v>
      </c>
      <c r="B11" s="197" t="s">
        <v>469</v>
      </c>
      <c r="C11" s="197" t="s">
        <v>20</v>
      </c>
      <c r="D11" s="197" t="s">
        <v>25</v>
      </c>
      <c r="E11" s="197" t="s">
        <v>30</v>
      </c>
      <c r="F11" s="197" t="s">
        <v>29</v>
      </c>
      <c r="G11" s="197" t="s">
        <v>394</v>
      </c>
      <c r="H11" s="197" t="s">
        <v>35</v>
      </c>
      <c r="I11" s="197">
        <v>4</v>
      </c>
      <c r="J11" s="197">
        <v>5</v>
      </c>
      <c r="K11" s="197">
        <v>5</v>
      </c>
      <c r="L11" s="197">
        <v>5</v>
      </c>
      <c r="M11" s="197">
        <v>5</v>
      </c>
      <c r="N11" s="197">
        <v>5</v>
      </c>
      <c r="O11" s="197">
        <v>5</v>
      </c>
      <c r="P11" s="197">
        <v>5</v>
      </c>
      <c r="Q11" s="197">
        <v>5</v>
      </c>
      <c r="R11" s="197">
        <v>4</v>
      </c>
      <c r="S11" s="197">
        <v>4</v>
      </c>
      <c r="T11" s="197">
        <v>4</v>
      </c>
      <c r="U11" s="197" t="s">
        <v>470</v>
      </c>
    </row>
    <row r="12" spans="1:21" x14ac:dyDescent="0.2">
      <c r="A12" s="196">
        <v>44360.438723541665</v>
      </c>
      <c r="B12" s="197" t="s">
        <v>474</v>
      </c>
      <c r="C12" s="197" t="s">
        <v>26</v>
      </c>
      <c r="D12" s="197" t="s">
        <v>25</v>
      </c>
      <c r="E12" s="197" t="s">
        <v>30</v>
      </c>
      <c r="F12" s="208" t="s">
        <v>314</v>
      </c>
      <c r="G12" s="197" t="s">
        <v>475</v>
      </c>
      <c r="H12" s="197" t="s">
        <v>35</v>
      </c>
      <c r="I12" s="197">
        <v>5</v>
      </c>
      <c r="J12" s="197">
        <v>5</v>
      </c>
      <c r="K12" s="197">
        <v>5</v>
      </c>
      <c r="L12" s="197">
        <v>5</v>
      </c>
      <c r="M12" s="197">
        <v>5</v>
      </c>
      <c r="N12" s="197">
        <v>5</v>
      </c>
      <c r="O12" s="197">
        <v>5</v>
      </c>
      <c r="P12" s="197">
        <v>5</v>
      </c>
      <c r="Q12" s="197">
        <v>5</v>
      </c>
      <c r="R12" s="197">
        <v>2</v>
      </c>
      <c r="S12" s="197">
        <v>4</v>
      </c>
      <c r="T12" s="197">
        <v>5</v>
      </c>
      <c r="U12" s="197" t="s">
        <v>476</v>
      </c>
    </row>
    <row r="13" spans="1:21" x14ac:dyDescent="0.2">
      <c r="A13" s="196">
        <v>44360.438817812501</v>
      </c>
      <c r="B13" s="197" t="s">
        <v>477</v>
      </c>
      <c r="C13" s="197" t="s">
        <v>20</v>
      </c>
      <c r="D13" s="197" t="s">
        <v>27</v>
      </c>
      <c r="E13" s="197" t="s">
        <v>30</v>
      </c>
      <c r="F13" s="197" t="s">
        <v>29</v>
      </c>
      <c r="G13" s="197" t="s">
        <v>189</v>
      </c>
      <c r="H13" s="197" t="s">
        <v>35</v>
      </c>
      <c r="I13" s="197">
        <v>4</v>
      </c>
      <c r="J13" s="197">
        <v>4</v>
      </c>
      <c r="K13" s="197">
        <v>4</v>
      </c>
      <c r="L13" s="197">
        <v>4</v>
      </c>
      <c r="M13" s="197">
        <v>4</v>
      </c>
      <c r="N13" s="197">
        <v>4</v>
      </c>
      <c r="O13" s="197">
        <v>4</v>
      </c>
      <c r="P13" s="197">
        <v>4</v>
      </c>
      <c r="Q13" s="197">
        <v>4</v>
      </c>
      <c r="R13" s="197">
        <v>3</v>
      </c>
      <c r="S13" s="197">
        <v>4</v>
      </c>
      <c r="T13" s="197">
        <v>4</v>
      </c>
    </row>
    <row r="14" spans="1:21" x14ac:dyDescent="0.2">
      <c r="A14" s="196">
        <v>44360.441887581022</v>
      </c>
      <c r="B14" s="197" t="s">
        <v>487</v>
      </c>
      <c r="C14" s="197" t="s">
        <v>26</v>
      </c>
      <c r="D14" s="197" t="s">
        <v>21</v>
      </c>
      <c r="E14" s="197" t="s">
        <v>30</v>
      </c>
      <c r="F14" s="197" t="s">
        <v>52</v>
      </c>
      <c r="G14" s="197" t="s">
        <v>52</v>
      </c>
      <c r="H14" s="197" t="s">
        <v>35</v>
      </c>
      <c r="I14" s="197">
        <v>5</v>
      </c>
      <c r="J14" s="197">
        <v>5</v>
      </c>
      <c r="K14" s="197">
        <v>4</v>
      </c>
      <c r="L14" s="197">
        <v>4</v>
      </c>
      <c r="M14" s="197">
        <v>5</v>
      </c>
      <c r="N14" s="197">
        <v>5</v>
      </c>
      <c r="O14" s="197">
        <v>5</v>
      </c>
      <c r="P14" s="197">
        <v>5</v>
      </c>
      <c r="Q14" s="197">
        <v>5</v>
      </c>
      <c r="R14" s="197">
        <v>2</v>
      </c>
      <c r="S14" s="197">
        <v>3</v>
      </c>
      <c r="T14" s="197">
        <v>5</v>
      </c>
    </row>
    <row r="15" spans="1:21" x14ac:dyDescent="0.2">
      <c r="A15" s="196">
        <v>44360.443929062501</v>
      </c>
      <c r="B15" s="197" t="s">
        <v>494</v>
      </c>
      <c r="C15" s="197" t="s">
        <v>26</v>
      </c>
      <c r="D15" s="197" t="s">
        <v>25</v>
      </c>
      <c r="E15" s="197" t="s">
        <v>30</v>
      </c>
      <c r="F15" s="197" t="s">
        <v>52</v>
      </c>
      <c r="G15" s="197" t="s">
        <v>52</v>
      </c>
      <c r="H15" s="197" t="s">
        <v>35</v>
      </c>
      <c r="I15" s="197">
        <v>4</v>
      </c>
      <c r="J15" s="197">
        <v>3</v>
      </c>
      <c r="K15" s="197">
        <v>4</v>
      </c>
      <c r="L15" s="197">
        <v>4</v>
      </c>
      <c r="M15" s="197">
        <v>5</v>
      </c>
      <c r="N15" s="197">
        <v>5</v>
      </c>
      <c r="O15" s="197">
        <v>4</v>
      </c>
      <c r="P15" s="197">
        <v>4</v>
      </c>
      <c r="Q15" s="197">
        <v>4</v>
      </c>
      <c r="R15" s="197">
        <v>3</v>
      </c>
      <c r="S15" s="197">
        <v>4</v>
      </c>
      <c r="T15" s="197">
        <v>5</v>
      </c>
      <c r="U15" s="197" t="s">
        <v>495</v>
      </c>
    </row>
    <row r="16" spans="1:21" x14ac:dyDescent="0.2">
      <c r="A16" s="196">
        <v>44360.444799247685</v>
      </c>
      <c r="B16" s="197" t="s">
        <v>498</v>
      </c>
      <c r="C16" s="197" t="s">
        <v>26</v>
      </c>
      <c r="D16" s="197" t="s">
        <v>27</v>
      </c>
      <c r="E16" s="197" t="s">
        <v>30</v>
      </c>
      <c r="F16" s="197" t="s">
        <v>52</v>
      </c>
      <c r="G16" s="197" t="s">
        <v>52</v>
      </c>
      <c r="H16" s="197" t="s">
        <v>35</v>
      </c>
      <c r="I16" s="197">
        <v>4</v>
      </c>
      <c r="J16" s="197">
        <v>5</v>
      </c>
      <c r="K16" s="197">
        <v>5</v>
      </c>
      <c r="L16" s="197">
        <v>5</v>
      </c>
      <c r="M16" s="197">
        <v>5</v>
      </c>
      <c r="N16" s="197">
        <v>5</v>
      </c>
      <c r="O16" s="197">
        <v>5</v>
      </c>
      <c r="P16" s="197">
        <v>5</v>
      </c>
      <c r="Q16" s="197">
        <v>5</v>
      </c>
      <c r="R16" s="197">
        <v>2</v>
      </c>
      <c r="S16" s="197">
        <v>4</v>
      </c>
      <c r="T16" s="197">
        <v>4</v>
      </c>
      <c r="U16" s="197" t="s">
        <v>41</v>
      </c>
    </row>
    <row r="17" spans="1:21" x14ac:dyDescent="0.2">
      <c r="A17" s="196">
        <v>44360.448435590282</v>
      </c>
      <c r="B17" s="197" t="s">
        <v>509</v>
      </c>
      <c r="C17" s="197" t="s">
        <v>26</v>
      </c>
      <c r="D17" s="197" t="s">
        <v>25</v>
      </c>
      <c r="E17" s="197" t="s">
        <v>30</v>
      </c>
      <c r="F17" s="197" t="s">
        <v>40</v>
      </c>
      <c r="G17" s="197" t="s">
        <v>59</v>
      </c>
      <c r="H17" s="197" t="s">
        <v>35</v>
      </c>
      <c r="I17" s="197">
        <v>4</v>
      </c>
      <c r="J17" s="197">
        <v>4</v>
      </c>
      <c r="K17" s="197">
        <v>4</v>
      </c>
      <c r="L17" s="197">
        <v>4</v>
      </c>
      <c r="M17" s="197">
        <v>4</v>
      </c>
      <c r="N17" s="197">
        <v>4</v>
      </c>
      <c r="O17" s="197">
        <v>5</v>
      </c>
      <c r="P17" s="197">
        <v>5</v>
      </c>
      <c r="Q17" s="197">
        <v>5</v>
      </c>
      <c r="R17" s="197">
        <v>3</v>
      </c>
      <c r="S17" s="197">
        <v>4</v>
      </c>
      <c r="T17" s="197">
        <v>4</v>
      </c>
    </row>
    <row r="18" spans="1:21" x14ac:dyDescent="0.2">
      <c r="A18" s="196">
        <v>44360.449923333334</v>
      </c>
      <c r="B18" s="197" t="s">
        <v>519</v>
      </c>
      <c r="C18" s="197" t="s">
        <v>20</v>
      </c>
      <c r="D18" s="197" t="s">
        <v>25</v>
      </c>
      <c r="E18" s="197" t="s">
        <v>30</v>
      </c>
      <c r="F18" s="197" t="s">
        <v>52</v>
      </c>
      <c r="G18" s="197" t="s">
        <v>52</v>
      </c>
      <c r="H18" s="197" t="s">
        <v>35</v>
      </c>
      <c r="I18" s="197">
        <v>5</v>
      </c>
      <c r="J18" s="197">
        <v>5</v>
      </c>
      <c r="K18" s="197">
        <v>5</v>
      </c>
      <c r="L18" s="197">
        <v>5</v>
      </c>
      <c r="M18" s="197">
        <v>5</v>
      </c>
      <c r="N18" s="197">
        <v>5</v>
      </c>
      <c r="O18" s="197">
        <v>5</v>
      </c>
      <c r="P18" s="197">
        <v>5</v>
      </c>
      <c r="Q18" s="197">
        <v>5</v>
      </c>
      <c r="R18" s="197">
        <v>5</v>
      </c>
      <c r="S18" s="197">
        <v>5</v>
      </c>
      <c r="T18" s="197">
        <v>5</v>
      </c>
      <c r="U18" s="197" t="s">
        <v>641</v>
      </c>
    </row>
    <row r="19" spans="1:21" x14ac:dyDescent="0.2">
      <c r="A19" s="196">
        <v>44360.451339201391</v>
      </c>
      <c r="B19" s="197" t="s">
        <v>527</v>
      </c>
      <c r="C19" s="197" t="s">
        <v>20</v>
      </c>
      <c r="D19" s="197" t="s">
        <v>27</v>
      </c>
      <c r="E19" s="197" t="s">
        <v>30</v>
      </c>
      <c r="F19" s="197" t="s">
        <v>29</v>
      </c>
      <c r="G19" s="197" t="s">
        <v>189</v>
      </c>
      <c r="H19" s="197" t="s">
        <v>35</v>
      </c>
      <c r="I19" s="197">
        <v>5</v>
      </c>
      <c r="J19" s="197">
        <v>3</v>
      </c>
      <c r="K19" s="197">
        <v>5</v>
      </c>
      <c r="L19" s="197">
        <v>5</v>
      </c>
      <c r="M19" s="197">
        <v>5</v>
      </c>
      <c r="N19" s="197">
        <v>5</v>
      </c>
      <c r="O19" s="197">
        <v>5</v>
      </c>
      <c r="P19" s="197">
        <v>5</v>
      </c>
      <c r="Q19" s="197">
        <v>5</v>
      </c>
      <c r="R19" s="197">
        <v>2</v>
      </c>
      <c r="S19" s="197">
        <v>4</v>
      </c>
      <c r="T19" s="197">
        <v>4</v>
      </c>
    </row>
    <row r="20" spans="1:21" x14ac:dyDescent="0.2">
      <c r="A20" s="196">
        <v>44360.451819641203</v>
      </c>
      <c r="B20" s="197" t="s">
        <v>529</v>
      </c>
      <c r="C20" s="197" t="s">
        <v>26</v>
      </c>
      <c r="D20" s="197" t="s">
        <v>25</v>
      </c>
      <c r="E20" s="197" t="s">
        <v>30</v>
      </c>
      <c r="F20" s="197" t="s">
        <v>52</v>
      </c>
      <c r="G20" s="197" t="s">
        <v>52</v>
      </c>
      <c r="H20" s="197" t="s">
        <v>35</v>
      </c>
      <c r="I20" s="197">
        <v>5</v>
      </c>
      <c r="J20" s="197">
        <v>5</v>
      </c>
      <c r="K20" s="197">
        <v>5</v>
      </c>
      <c r="L20" s="197">
        <v>5</v>
      </c>
      <c r="M20" s="197">
        <v>5</v>
      </c>
      <c r="N20" s="197">
        <v>5</v>
      </c>
      <c r="O20" s="197">
        <v>5</v>
      </c>
      <c r="P20" s="197">
        <v>5</v>
      </c>
      <c r="Q20" s="197">
        <v>5</v>
      </c>
      <c r="R20" s="197">
        <v>3</v>
      </c>
      <c r="S20" s="197">
        <v>4</v>
      </c>
      <c r="T20" s="197">
        <v>4</v>
      </c>
    </row>
    <row r="21" spans="1:21" x14ac:dyDescent="0.2">
      <c r="A21" s="196">
        <v>44360.455105150468</v>
      </c>
      <c r="B21" s="197" t="s">
        <v>544</v>
      </c>
      <c r="C21" s="197" t="s">
        <v>26</v>
      </c>
      <c r="D21" s="197" t="s">
        <v>25</v>
      </c>
      <c r="E21" s="197" t="s">
        <v>30</v>
      </c>
      <c r="F21" s="197" t="s">
        <v>40</v>
      </c>
      <c r="G21" s="197" t="s">
        <v>59</v>
      </c>
      <c r="H21" s="197" t="s">
        <v>35</v>
      </c>
      <c r="I21" s="197">
        <v>5</v>
      </c>
      <c r="J21" s="197">
        <v>5</v>
      </c>
      <c r="K21" s="197">
        <v>5</v>
      </c>
      <c r="L21" s="197">
        <v>5</v>
      </c>
      <c r="M21" s="197">
        <v>5</v>
      </c>
      <c r="N21" s="197">
        <v>3</v>
      </c>
      <c r="O21" s="197">
        <v>5</v>
      </c>
      <c r="P21" s="197">
        <v>5</v>
      </c>
      <c r="Q21" s="197">
        <v>5</v>
      </c>
      <c r="R21" s="197">
        <v>3</v>
      </c>
      <c r="S21" s="197">
        <v>4</v>
      </c>
      <c r="T21" s="197">
        <v>4</v>
      </c>
      <c r="U21" s="197" t="s">
        <v>644</v>
      </c>
    </row>
    <row r="22" spans="1:21" x14ac:dyDescent="0.2">
      <c r="A22" s="196">
        <v>44360.45534414352</v>
      </c>
      <c r="B22" s="197" t="s">
        <v>547</v>
      </c>
      <c r="C22" s="197" t="s">
        <v>20</v>
      </c>
      <c r="D22" s="197" t="s">
        <v>25</v>
      </c>
      <c r="E22" s="197" t="s">
        <v>22</v>
      </c>
      <c r="F22" s="197" t="s">
        <v>52</v>
      </c>
      <c r="G22" s="197" t="s">
        <v>52</v>
      </c>
      <c r="H22" s="197" t="s">
        <v>35</v>
      </c>
      <c r="I22" s="197">
        <v>5</v>
      </c>
      <c r="J22" s="197">
        <v>5</v>
      </c>
      <c r="K22" s="197">
        <v>5</v>
      </c>
      <c r="L22" s="197">
        <v>5</v>
      </c>
      <c r="M22" s="197">
        <v>5</v>
      </c>
      <c r="N22" s="197">
        <v>5</v>
      </c>
      <c r="O22" s="197">
        <v>5</v>
      </c>
      <c r="P22" s="197">
        <v>5</v>
      </c>
      <c r="Q22" s="197">
        <v>5</v>
      </c>
      <c r="R22" s="197">
        <v>5</v>
      </c>
      <c r="S22" s="197">
        <v>5</v>
      </c>
      <c r="T22" s="197">
        <v>5</v>
      </c>
      <c r="U22" s="197" t="s">
        <v>645</v>
      </c>
    </row>
    <row r="23" spans="1:21" x14ac:dyDescent="0.2">
      <c r="A23" s="196">
        <v>44360.463393171296</v>
      </c>
      <c r="B23" s="197" t="s">
        <v>567</v>
      </c>
      <c r="C23" s="197" t="s">
        <v>26</v>
      </c>
      <c r="D23" s="197" t="s">
        <v>27</v>
      </c>
      <c r="E23" s="197" t="s">
        <v>30</v>
      </c>
      <c r="F23" s="197" t="s">
        <v>52</v>
      </c>
      <c r="G23" s="197" t="s">
        <v>52</v>
      </c>
      <c r="H23" s="197" t="s">
        <v>35</v>
      </c>
      <c r="I23" s="197">
        <v>5</v>
      </c>
      <c r="J23" s="197">
        <v>5</v>
      </c>
      <c r="K23" s="197">
        <v>5</v>
      </c>
      <c r="L23" s="197">
        <v>5</v>
      </c>
      <c r="M23" s="197">
        <v>5</v>
      </c>
      <c r="N23" s="197">
        <v>5</v>
      </c>
      <c r="O23" s="197">
        <v>5</v>
      </c>
      <c r="P23" s="197">
        <v>5</v>
      </c>
      <c r="Q23" s="197">
        <v>5</v>
      </c>
      <c r="R23" s="197">
        <v>2</v>
      </c>
      <c r="S23" s="197">
        <v>4</v>
      </c>
      <c r="T23" s="197">
        <v>4</v>
      </c>
    </row>
    <row r="24" spans="1:21" x14ac:dyDescent="0.2">
      <c r="A24" s="196">
        <v>44360.473245081019</v>
      </c>
      <c r="B24" s="197" t="s">
        <v>581</v>
      </c>
      <c r="C24" s="197" t="s">
        <v>26</v>
      </c>
      <c r="D24" s="197" t="s">
        <v>21</v>
      </c>
      <c r="E24" s="197" t="s">
        <v>22</v>
      </c>
      <c r="F24" s="197" t="s">
        <v>51</v>
      </c>
      <c r="G24" s="197" t="s">
        <v>55</v>
      </c>
      <c r="H24" s="197" t="s">
        <v>35</v>
      </c>
      <c r="I24" s="197">
        <v>4</v>
      </c>
      <c r="J24" s="197">
        <v>5</v>
      </c>
      <c r="K24" s="197">
        <v>5</v>
      </c>
      <c r="L24" s="197">
        <v>4</v>
      </c>
      <c r="M24" s="197">
        <v>5</v>
      </c>
      <c r="N24" s="197">
        <v>5</v>
      </c>
      <c r="O24" s="197">
        <v>5</v>
      </c>
      <c r="P24" s="197">
        <v>5</v>
      </c>
      <c r="Q24" s="197">
        <v>5</v>
      </c>
      <c r="R24" s="197">
        <v>2</v>
      </c>
      <c r="S24" s="197">
        <v>4</v>
      </c>
      <c r="T24" s="197">
        <v>5</v>
      </c>
    </row>
    <row r="25" spans="1:21" x14ac:dyDescent="0.2">
      <c r="A25" s="196">
        <v>44361.444087685188</v>
      </c>
      <c r="B25" s="197" t="s">
        <v>622</v>
      </c>
      <c r="C25" s="197" t="s">
        <v>26</v>
      </c>
      <c r="D25" s="197" t="s">
        <v>27</v>
      </c>
      <c r="E25" s="197" t="s">
        <v>30</v>
      </c>
      <c r="F25" s="197" t="s">
        <v>623</v>
      </c>
      <c r="G25" s="197" t="s">
        <v>624</v>
      </c>
      <c r="H25" s="197" t="s">
        <v>35</v>
      </c>
      <c r="I25" s="197">
        <v>4</v>
      </c>
      <c r="J25" s="197">
        <v>4</v>
      </c>
      <c r="K25" s="197">
        <v>4</v>
      </c>
      <c r="L25" s="197">
        <v>4</v>
      </c>
      <c r="M25" s="197">
        <v>4</v>
      </c>
      <c r="N25" s="197">
        <v>4</v>
      </c>
      <c r="O25" s="197">
        <v>4</v>
      </c>
      <c r="P25" s="197">
        <v>4</v>
      </c>
      <c r="Q25" s="197">
        <v>5</v>
      </c>
      <c r="R25" s="197">
        <v>2</v>
      </c>
      <c r="S25" s="197">
        <v>4</v>
      </c>
      <c r="T25" s="197">
        <v>4</v>
      </c>
    </row>
    <row r="26" spans="1:21" x14ac:dyDescent="0.2">
      <c r="A26" s="196">
        <v>44361.452230162038</v>
      </c>
      <c r="B26" s="197" t="s">
        <v>627</v>
      </c>
      <c r="C26" s="197" t="s">
        <v>20</v>
      </c>
      <c r="D26" s="197" t="s">
        <v>25</v>
      </c>
      <c r="E26" s="197" t="s">
        <v>30</v>
      </c>
      <c r="F26" s="197" t="s">
        <v>623</v>
      </c>
      <c r="G26" s="197" t="s">
        <v>624</v>
      </c>
      <c r="H26" s="197" t="s">
        <v>35</v>
      </c>
      <c r="I26" s="197">
        <v>5</v>
      </c>
      <c r="J26" s="197">
        <v>5</v>
      </c>
      <c r="K26" s="197">
        <v>5</v>
      </c>
      <c r="L26" s="197">
        <v>5</v>
      </c>
      <c r="M26" s="197">
        <v>5</v>
      </c>
      <c r="N26" s="197">
        <v>5</v>
      </c>
      <c r="O26" s="197">
        <v>5</v>
      </c>
      <c r="P26" s="197">
        <v>4</v>
      </c>
      <c r="Q26" s="197">
        <v>5</v>
      </c>
      <c r="R26" s="197">
        <v>4</v>
      </c>
      <c r="S26" s="197">
        <v>5</v>
      </c>
      <c r="T26" s="197">
        <v>5</v>
      </c>
      <c r="U26" s="197" t="s">
        <v>41</v>
      </c>
    </row>
    <row r="27" spans="1:21" ht="23.25" x14ac:dyDescent="0.2">
      <c r="I27" s="2">
        <f>AVERAGE(I2:I26)</f>
        <v>4.5599999999999996</v>
      </c>
      <c r="J27" s="2">
        <f t="shared" ref="J27:T27" si="0">AVERAGE(J2:J26)</f>
        <v>4.4800000000000004</v>
      </c>
      <c r="K27" s="2">
        <f t="shared" si="0"/>
        <v>4.5599999999999996</v>
      </c>
      <c r="L27" s="2">
        <f t="shared" si="0"/>
        <v>4.5199999999999996</v>
      </c>
      <c r="M27" s="2">
        <f t="shared" si="0"/>
        <v>4.8</v>
      </c>
      <c r="N27" s="2">
        <f t="shared" si="0"/>
        <v>4.72</v>
      </c>
      <c r="O27" s="2">
        <f t="shared" si="0"/>
        <v>4.8</v>
      </c>
      <c r="P27" s="2">
        <f t="shared" si="0"/>
        <v>4.76</v>
      </c>
      <c r="Q27" s="2">
        <f t="shared" si="0"/>
        <v>4.84</v>
      </c>
      <c r="R27" s="2">
        <f t="shared" si="0"/>
        <v>2.96</v>
      </c>
      <c r="S27" s="2">
        <f t="shared" si="0"/>
        <v>4.04</v>
      </c>
      <c r="T27" s="2">
        <f t="shared" si="0"/>
        <v>4.4800000000000004</v>
      </c>
    </row>
    <row r="28" spans="1:21" ht="23.25" x14ac:dyDescent="0.2">
      <c r="I28" s="3">
        <f>STDEV(I2:I27)</f>
        <v>0.57131427428342685</v>
      </c>
      <c r="J28" s="3">
        <f t="shared" ref="J28:T28" si="1">STDEV(J2:J27)</f>
        <v>0.69971422738143307</v>
      </c>
      <c r="K28" s="3">
        <f t="shared" si="1"/>
        <v>0.57131427428342685</v>
      </c>
      <c r="L28" s="3">
        <f t="shared" si="1"/>
        <v>0.57410800377629323</v>
      </c>
      <c r="M28" s="3">
        <f t="shared" si="1"/>
        <v>0.39999999999999997</v>
      </c>
      <c r="N28" s="3">
        <f t="shared" si="1"/>
        <v>0.53065996645686686</v>
      </c>
      <c r="O28" s="3">
        <f t="shared" si="1"/>
        <v>0.39999999999999997</v>
      </c>
      <c r="P28" s="3">
        <f t="shared" si="1"/>
        <v>0.42708313008125254</v>
      </c>
      <c r="Q28" s="3">
        <f t="shared" si="1"/>
        <v>0.36660605559646708</v>
      </c>
      <c r="R28" s="3">
        <f t="shared" si="1"/>
        <v>1.0762899237658974</v>
      </c>
      <c r="S28" s="3">
        <f t="shared" si="1"/>
        <v>0.6621178142898716</v>
      </c>
      <c r="T28" s="3">
        <f t="shared" si="1"/>
        <v>0.49959983987186768</v>
      </c>
    </row>
    <row r="29" spans="1:21" ht="23.25" x14ac:dyDescent="0.2">
      <c r="I29" s="4">
        <f>AVERAGE(I2:I28)</f>
        <v>4.4122708990475346</v>
      </c>
      <c r="J29" s="4">
        <f t="shared" ref="J29:T29" si="2">AVERAGE(J2:J28)</f>
        <v>4.339989415828942</v>
      </c>
      <c r="K29" s="4">
        <f t="shared" si="2"/>
        <v>4.4122708990475346</v>
      </c>
      <c r="L29" s="4">
        <f t="shared" si="2"/>
        <v>4.3738558519917143</v>
      </c>
      <c r="M29" s="4">
        <f t="shared" si="2"/>
        <v>4.6370370370370368</v>
      </c>
      <c r="N29" s="4">
        <f t="shared" si="2"/>
        <v>4.5648392580169208</v>
      </c>
      <c r="O29" s="4">
        <f t="shared" si="2"/>
        <v>4.6370370370370368</v>
      </c>
      <c r="P29" s="4">
        <f t="shared" si="2"/>
        <v>4.5995215974104173</v>
      </c>
      <c r="Q29" s="4">
        <f t="shared" si="2"/>
        <v>4.6743187427998691</v>
      </c>
      <c r="R29" s="4">
        <f t="shared" si="2"/>
        <v>2.8902329601394774</v>
      </c>
      <c r="S29" s="4">
        <f t="shared" si="2"/>
        <v>3.9148932523811064</v>
      </c>
      <c r="T29" s="4">
        <f t="shared" si="2"/>
        <v>4.3325777718471059</v>
      </c>
    </row>
    <row r="30" spans="1:21" ht="23.25" x14ac:dyDescent="0.2">
      <c r="I30" s="5">
        <f>STDEV(I2:I26)</f>
        <v>0.58309518948452888</v>
      </c>
      <c r="J30" s="5">
        <f t="shared" ref="J30:T30" si="3">STDEV(J2:J26)</f>
        <v>0.7141428428542852</v>
      </c>
      <c r="K30" s="5">
        <f t="shared" si="3"/>
        <v>0.58309518948452888</v>
      </c>
      <c r="L30" s="5">
        <f t="shared" si="3"/>
        <v>0.58594652770823186</v>
      </c>
      <c r="M30" s="5">
        <f t="shared" si="3"/>
        <v>0.40824829046386296</v>
      </c>
      <c r="N30" s="5">
        <f t="shared" si="3"/>
        <v>0.54160256030906262</v>
      </c>
      <c r="O30" s="5">
        <f t="shared" si="3"/>
        <v>0.40824829046386296</v>
      </c>
      <c r="P30" s="5">
        <f t="shared" si="3"/>
        <v>0.43588989435406744</v>
      </c>
      <c r="Q30" s="5">
        <f t="shared" si="3"/>
        <v>0.374165738677394</v>
      </c>
      <c r="R30" s="5">
        <f t="shared" si="3"/>
        <v>1.0984838035522722</v>
      </c>
      <c r="S30" s="5">
        <f t="shared" si="3"/>
        <v>0.67577116442377583</v>
      </c>
      <c r="T30" s="5">
        <f t="shared" si="3"/>
        <v>0.50990195135927885</v>
      </c>
    </row>
    <row r="31" spans="1:21" ht="24" x14ac:dyDescent="0.55000000000000004">
      <c r="A31" s="129" t="s">
        <v>171</v>
      </c>
    </row>
    <row r="32" spans="1:21" ht="24" x14ac:dyDescent="0.55000000000000004">
      <c r="A32" s="120" t="s">
        <v>26</v>
      </c>
      <c r="B32" s="121">
        <f>COUNTIF(C2:C26,"หญิง")</f>
        <v>14</v>
      </c>
    </row>
    <row r="33" spans="1:2" ht="24" x14ac:dyDescent="0.55000000000000004">
      <c r="A33" s="120" t="s">
        <v>20</v>
      </c>
      <c r="B33" s="121">
        <f>COUNTIF(C2:C27,"ชาย")</f>
        <v>11</v>
      </c>
    </row>
    <row r="34" spans="1:2" ht="24" x14ac:dyDescent="0.55000000000000004">
      <c r="A34" s="124"/>
      <c r="B34" s="123">
        <f>SUM(B32:B33)</f>
        <v>25</v>
      </c>
    </row>
    <row r="35" spans="1:2" ht="23.25" customHeight="1" x14ac:dyDescent="0.55000000000000004">
      <c r="A35" s="130" t="s">
        <v>172</v>
      </c>
      <c r="B35" s="122"/>
    </row>
    <row r="36" spans="1:2" ht="24" x14ac:dyDescent="0.55000000000000004">
      <c r="A36" s="120" t="s">
        <v>27</v>
      </c>
      <c r="B36" s="121">
        <v>9</v>
      </c>
    </row>
    <row r="37" spans="1:2" ht="24" x14ac:dyDescent="0.55000000000000004">
      <c r="A37" s="120" t="s">
        <v>25</v>
      </c>
      <c r="B37" s="121">
        <v>11</v>
      </c>
    </row>
    <row r="38" spans="1:2" ht="24" x14ac:dyDescent="0.55000000000000004">
      <c r="A38" s="120" t="s">
        <v>21</v>
      </c>
      <c r="B38" s="121">
        <v>5</v>
      </c>
    </row>
    <row r="39" spans="1:2" ht="24" x14ac:dyDescent="0.55000000000000004">
      <c r="A39" s="124"/>
      <c r="B39" s="123">
        <f>SUM(B36:B38)</f>
        <v>25</v>
      </c>
    </row>
    <row r="40" spans="1:2" ht="24" x14ac:dyDescent="0.55000000000000004">
      <c r="A40" s="124"/>
      <c r="B40" s="212"/>
    </row>
    <row r="41" spans="1:2" ht="24" x14ac:dyDescent="0.55000000000000004">
      <c r="A41" s="124"/>
      <c r="B41" s="212"/>
    </row>
    <row r="42" spans="1:2" ht="25.5" customHeight="1" x14ac:dyDescent="0.55000000000000004">
      <c r="A42" s="131" t="s">
        <v>173</v>
      </c>
      <c r="B42" s="125"/>
    </row>
    <row r="43" spans="1:2" ht="24" x14ac:dyDescent="0.55000000000000004">
      <c r="A43" s="126" t="s">
        <v>30</v>
      </c>
      <c r="B43" s="121">
        <f>COUNTIF(E2:E26,"ปริญญาโท")</f>
        <v>21</v>
      </c>
    </row>
    <row r="44" spans="1:2" ht="24" x14ac:dyDescent="0.55000000000000004">
      <c r="A44" s="126" t="s">
        <v>22</v>
      </c>
      <c r="B44" s="121">
        <f>COUNTIF(E2:E27,"ปริญญาเอก")</f>
        <v>4</v>
      </c>
    </row>
    <row r="45" spans="1:2" ht="24" x14ac:dyDescent="0.55000000000000004">
      <c r="A45" s="124"/>
      <c r="B45" s="123">
        <f>SUM(B43:B44)</f>
        <v>25</v>
      </c>
    </row>
    <row r="46" spans="1:2" ht="24" customHeight="1" x14ac:dyDescent="0.6">
      <c r="A46" s="132" t="s">
        <v>168</v>
      </c>
      <c r="B46" s="125"/>
    </row>
    <row r="47" spans="1:2" ht="24" x14ac:dyDescent="0.55000000000000004">
      <c r="A47" s="127" t="s">
        <v>39</v>
      </c>
      <c r="B47" s="121">
        <f>COUNTIF(F2:F29,"เกษตรศาสตร์ ทรัพยากรธรรมชาติและสิ่งแวดล้อม")</f>
        <v>2</v>
      </c>
    </row>
    <row r="48" spans="1:2" ht="24" x14ac:dyDescent="0.55000000000000004">
      <c r="A48" s="127" t="s">
        <v>29</v>
      </c>
      <c r="B48" s="121">
        <f>COUNTIF(F2:F30,"ศึกษาศาสตร์")</f>
        <v>5</v>
      </c>
    </row>
    <row r="49" spans="1:20" ht="24" x14ac:dyDescent="0.55000000000000004">
      <c r="A49" s="135" t="s">
        <v>314</v>
      </c>
      <c r="B49" s="121">
        <f>COUNTIF(F2:F26,"บริหารธุรกิจ เศรษฐศาสตร์และการสื่อสาร")</f>
        <v>2</v>
      </c>
    </row>
    <row r="50" spans="1:20" ht="24" x14ac:dyDescent="0.55000000000000004">
      <c r="A50" s="135" t="s">
        <v>52</v>
      </c>
      <c r="B50" s="121">
        <f>COUNTIF(F2:F32,"สาธารณสุขศาสตร์")</f>
        <v>10</v>
      </c>
    </row>
    <row r="51" spans="1:20" ht="24" x14ac:dyDescent="0.55000000000000004">
      <c r="A51" s="135" t="s">
        <v>51</v>
      </c>
      <c r="B51" s="121">
        <f>COUNTIF(F2:F33,"วิทยาศาสตร์")</f>
        <v>1</v>
      </c>
    </row>
    <row r="52" spans="1:20" ht="24" x14ac:dyDescent="0.55000000000000004">
      <c r="A52" s="175" t="s">
        <v>40</v>
      </c>
      <c r="B52" s="121">
        <f>COUNTIF(F2:F35,"เภสัชศาสตร์")</f>
        <v>2</v>
      </c>
    </row>
    <row r="53" spans="1:20" ht="24" x14ac:dyDescent="0.55000000000000004">
      <c r="A53" s="73" t="s">
        <v>623</v>
      </c>
      <c r="B53" s="121">
        <f>COUNTIF(F3:F36,"บัณฑิตวิทยาลัย")</f>
        <v>2</v>
      </c>
    </row>
    <row r="54" spans="1:20" ht="24" x14ac:dyDescent="0.55000000000000004">
      <c r="A54" s="73" t="s">
        <v>45</v>
      </c>
      <c r="B54" s="121">
        <f>COUNTIF(F4:F37,"สังคมศาสตร์")</f>
        <v>1</v>
      </c>
    </row>
    <row r="55" spans="1:20" ht="24" x14ac:dyDescent="0.55000000000000004">
      <c r="A55" s="124"/>
      <c r="B55" s="123">
        <f>SUM(B47:B54)</f>
        <v>25</v>
      </c>
    </row>
    <row r="56" spans="1:20" ht="24" x14ac:dyDescent="0.55000000000000004">
      <c r="A56" s="170"/>
      <c r="B56" s="170"/>
    </row>
    <row r="57" spans="1:20" ht="27.75" x14ac:dyDescent="0.65">
      <c r="A57" s="209" t="s">
        <v>174</v>
      </c>
      <c r="B57" s="170"/>
    </row>
    <row r="58" spans="1:20" ht="24" x14ac:dyDescent="0.55000000000000004">
      <c r="A58" s="176" t="s">
        <v>475</v>
      </c>
      <c r="B58" s="168">
        <f>COUNTIF(G2:G26,"การท่องเที่ยวและจิตบริการ")</f>
        <v>2</v>
      </c>
    </row>
    <row r="59" spans="1:20" ht="24" x14ac:dyDescent="0.55000000000000004">
      <c r="A59" s="176" t="s">
        <v>52</v>
      </c>
      <c r="B59" s="168">
        <f>COUNTIF(G2:G27,"สาธารณสุขศาสตร์")</f>
        <v>10</v>
      </c>
    </row>
    <row r="60" spans="1:20" ht="24" x14ac:dyDescent="0.55000000000000004">
      <c r="A60" s="176" t="s">
        <v>38</v>
      </c>
      <c r="B60" s="168">
        <f>COUNTIF(G2:G28,"วิทยาศาสตร์การเกษตร")</f>
        <v>2</v>
      </c>
    </row>
    <row r="61" spans="1:20" ht="24" x14ac:dyDescent="0.55000000000000004">
      <c r="A61" s="176" t="s">
        <v>34</v>
      </c>
      <c r="B61" s="168">
        <f>COUNTIF(G2:G29,"การบริหารการศึกษา")</f>
        <v>1</v>
      </c>
    </row>
    <row r="62" spans="1:20" s="142" customFormat="1" ht="21" customHeight="1" x14ac:dyDescent="0.55000000000000004">
      <c r="A62" s="177" t="s">
        <v>443</v>
      </c>
      <c r="B62" s="168">
        <f>COUNTIF(G1:G32,"ประวัติศาสตร์")</f>
        <v>1</v>
      </c>
      <c r="I62"/>
      <c r="J62"/>
      <c r="K62"/>
      <c r="L62"/>
      <c r="M62"/>
      <c r="N62"/>
      <c r="O62"/>
      <c r="P62"/>
      <c r="Q62"/>
      <c r="R62"/>
      <c r="S62"/>
      <c r="T62"/>
    </row>
    <row r="63" spans="1:20" ht="24" x14ac:dyDescent="0.55000000000000004">
      <c r="A63" s="177" t="s">
        <v>394</v>
      </c>
      <c r="B63" s="168">
        <f>COUNTIF(G2:G33,"ภาษาอังกฤษ")</f>
        <v>1</v>
      </c>
    </row>
    <row r="64" spans="1:20" ht="24" x14ac:dyDescent="0.55000000000000004">
      <c r="A64" s="177" t="s">
        <v>189</v>
      </c>
      <c r="B64" s="168">
        <f>COUNTIF(G2:G34,"สังคมศึกษา")</f>
        <v>3</v>
      </c>
    </row>
    <row r="65" spans="1:2" ht="24" x14ac:dyDescent="0.55000000000000004">
      <c r="A65" s="177" t="s">
        <v>59</v>
      </c>
      <c r="B65" s="168">
        <f>COUNTIF(G2:G35,"เภสัชกรรมชุมชน")</f>
        <v>2</v>
      </c>
    </row>
    <row r="66" spans="1:2" ht="24" x14ac:dyDescent="0.55000000000000004">
      <c r="A66" s="136" t="s">
        <v>55</v>
      </c>
      <c r="B66" s="168">
        <f>COUNTIF(G2:G37,"สถิติ")</f>
        <v>1</v>
      </c>
    </row>
    <row r="67" spans="1:2" ht="24" x14ac:dyDescent="0.55000000000000004">
      <c r="A67" s="136" t="s">
        <v>624</v>
      </c>
      <c r="B67" s="168">
        <f>COUNTIF(G2:G38,"เทคโนโลยีผู้ประกอบการและการจัดการนวัตกรรม")</f>
        <v>2</v>
      </c>
    </row>
    <row r="68" spans="1:2" ht="24" x14ac:dyDescent="0.55000000000000004">
      <c r="A68" s="204"/>
      <c r="B68" s="210">
        <f>SUM(B58:B67)</f>
        <v>25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107"/>
  <sheetViews>
    <sheetView topLeftCell="A64" zoomScale="120" zoomScaleNormal="120" workbookViewId="0">
      <selection activeCell="U42" sqref="U42"/>
    </sheetView>
  </sheetViews>
  <sheetFormatPr defaultColWidth="14.42578125" defaultRowHeight="12.75" x14ac:dyDescent="0.2"/>
  <cols>
    <col min="1" max="1" width="43.140625" bestFit="1" customWidth="1"/>
    <col min="2" max="5" width="21.5703125" customWidth="1"/>
    <col min="6" max="6" width="57.5703125" bestFit="1" customWidth="1"/>
    <col min="7" max="7" width="65.5703125" bestFit="1" customWidth="1"/>
    <col min="8" max="26" width="21.5703125" customWidth="1"/>
  </cols>
  <sheetData>
    <row r="1" spans="1:21" x14ac:dyDescent="0.2">
      <c r="A1" s="1" t="s">
        <v>0</v>
      </c>
      <c r="B1" s="1" t="s">
        <v>179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4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">
      <c r="A2" s="196">
        <v>44360.431569305554</v>
      </c>
      <c r="B2" s="197" t="s">
        <v>306</v>
      </c>
      <c r="C2" s="197" t="s">
        <v>20</v>
      </c>
      <c r="D2" s="197" t="s">
        <v>27</v>
      </c>
      <c r="E2" s="197" t="s">
        <v>22</v>
      </c>
      <c r="F2" s="208" t="s">
        <v>51</v>
      </c>
      <c r="G2" s="197" t="s">
        <v>295</v>
      </c>
      <c r="H2" s="197" t="s">
        <v>210</v>
      </c>
      <c r="I2" s="197">
        <v>5</v>
      </c>
      <c r="J2" s="197">
        <v>5</v>
      </c>
      <c r="K2" s="197">
        <v>4</v>
      </c>
      <c r="L2" s="197">
        <v>4</v>
      </c>
      <c r="M2" s="197">
        <v>4</v>
      </c>
      <c r="N2" s="197">
        <v>4</v>
      </c>
      <c r="O2" s="197">
        <v>4</v>
      </c>
      <c r="P2" s="197">
        <v>4</v>
      </c>
      <c r="Q2" s="197">
        <v>4</v>
      </c>
      <c r="R2" s="197">
        <v>4</v>
      </c>
      <c r="S2" s="197">
        <v>4</v>
      </c>
      <c r="T2" s="197">
        <v>4</v>
      </c>
      <c r="U2" s="197" t="s">
        <v>632</v>
      </c>
    </row>
    <row r="3" spans="1:21" x14ac:dyDescent="0.2">
      <c r="A3" s="196">
        <v>44360.432277962958</v>
      </c>
      <c r="B3" s="197" t="s">
        <v>439</v>
      </c>
      <c r="C3" s="197" t="s">
        <v>26</v>
      </c>
      <c r="D3" s="197" t="s">
        <v>25</v>
      </c>
      <c r="E3" s="197" t="s">
        <v>22</v>
      </c>
      <c r="F3" s="197" t="s">
        <v>29</v>
      </c>
      <c r="G3" s="197" t="s">
        <v>34</v>
      </c>
      <c r="H3" s="197" t="s">
        <v>210</v>
      </c>
      <c r="I3" s="197">
        <v>5</v>
      </c>
      <c r="J3" s="197">
        <v>5</v>
      </c>
      <c r="K3" s="197">
        <v>5</v>
      </c>
      <c r="L3" s="197">
        <v>5</v>
      </c>
      <c r="M3" s="197">
        <v>5</v>
      </c>
      <c r="N3" s="197">
        <v>5</v>
      </c>
      <c r="O3" s="197">
        <v>5</v>
      </c>
      <c r="P3" s="197">
        <v>5</v>
      </c>
      <c r="Q3" s="197">
        <v>5</v>
      </c>
      <c r="R3" s="197">
        <v>3</v>
      </c>
      <c r="S3" s="197">
        <v>5</v>
      </c>
      <c r="T3" s="197">
        <v>5</v>
      </c>
      <c r="U3" s="197" t="s">
        <v>634</v>
      </c>
    </row>
    <row r="4" spans="1:21" x14ac:dyDescent="0.2">
      <c r="A4" s="196">
        <v>44360.433633194443</v>
      </c>
      <c r="B4" s="197" t="s">
        <v>188</v>
      </c>
      <c r="C4" s="197" t="s">
        <v>20</v>
      </c>
      <c r="D4" s="197" t="s">
        <v>25</v>
      </c>
      <c r="E4" s="197" t="s">
        <v>22</v>
      </c>
      <c r="F4" s="208" t="s">
        <v>29</v>
      </c>
      <c r="G4" s="197" t="s">
        <v>56</v>
      </c>
      <c r="H4" s="197" t="s">
        <v>210</v>
      </c>
      <c r="I4" s="197">
        <v>5</v>
      </c>
      <c r="J4" s="197">
        <v>4</v>
      </c>
      <c r="K4" s="197">
        <v>4</v>
      </c>
      <c r="L4" s="197">
        <v>5</v>
      </c>
      <c r="M4" s="197">
        <v>5</v>
      </c>
      <c r="N4" s="197">
        <v>5</v>
      </c>
      <c r="O4" s="197">
        <v>5</v>
      </c>
      <c r="P4" s="197">
        <v>5</v>
      </c>
      <c r="Q4" s="197">
        <v>5</v>
      </c>
      <c r="R4" s="197">
        <v>5</v>
      </c>
      <c r="S4" s="197">
        <v>5</v>
      </c>
      <c r="T4" s="197">
        <v>5</v>
      </c>
    </row>
    <row r="5" spans="1:21" x14ac:dyDescent="0.2">
      <c r="A5" s="196">
        <v>44360.434714363422</v>
      </c>
      <c r="B5" s="197" t="s">
        <v>185</v>
      </c>
      <c r="C5" s="197" t="s">
        <v>20</v>
      </c>
      <c r="D5" s="197" t="s">
        <v>21</v>
      </c>
      <c r="E5" s="197" t="s">
        <v>22</v>
      </c>
      <c r="F5" s="197" t="s">
        <v>29</v>
      </c>
      <c r="G5" s="197" t="s">
        <v>47</v>
      </c>
      <c r="H5" s="197" t="s">
        <v>210</v>
      </c>
      <c r="I5" s="197">
        <v>5</v>
      </c>
      <c r="J5" s="197">
        <v>5</v>
      </c>
      <c r="K5" s="197">
        <v>5</v>
      </c>
      <c r="L5" s="197">
        <v>5</v>
      </c>
      <c r="M5" s="197">
        <v>5</v>
      </c>
      <c r="N5" s="197">
        <v>5</v>
      </c>
      <c r="O5" s="197">
        <v>5</v>
      </c>
      <c r="P5" s="197">
        <v>5</v>
      </c>
      <c r="Q5" s="197">
        <v>5</v>
      </c>
      <c r="R5" s="197">
        <v>5</v>
      </c>
      <c r="S5" s="197">
        <v>5</v>
      </c>
      <c r="T5" s="197">
        <v>5</v>
      </c>
      <c r="U5" s="197" t="s">
        <v>458</v>
      </c>
    </row>
    <row r="6" spans="1:21" x14ac:dyDescent="0.2">
      <c r="A6" s="196">
        <v>44360.435883402781</v>
      </c>
      <c r="B6" s="197" t="s">
        <v>464</v>
      </c>
      <c r="C6" s="197" t="s">
        <v>26</v>
      </c>
      <c r="D6" s="197" t="s">
        <v>25</v>
      </c>
      <c r="E6" s="197" t="s">
        <v>22</v>
      </c>
      <c r="F6" s="197" t="s">
        <v>29</v>
      </c>
      <c r="G6" s="197" t="s">
        <v>34</v>
      </c>
      <c r="H6" s="197" t="s">
        <v>210</v>
      </c>
      <c r="I6" s="197">
        <v>5</v>
      </c>
      <c r="J6" s="197">
        <v>5</v>
      </c>
      <c r="K6" s="197">
        <v>5</v>
      </c>
      <c r="L6" s="197">
        <v>5</v>
      </c>
      <c r="M6" s="197">
        <v>5</v>
      </c>
      <c r="N6" s="197">
        <v>5</v>
      </c>
      <c r="O6" s="197">
        <v>5</v>
      </c>
      <c r="P6" s="197">
        <v>5</v>
      </c>
      <c r="Q6" s="197">
        <v>5</v>
      </c>
      <c r="R6" s="197">
        <v>3</v>
      </c>
      <c r="S6" s="197">
        <v>5</v>
      </c>
      <c r="T6" s="197">
        <v>5</v>
      </c>
    </row>
    <row r="7" spans="1:21" x14ac:dyDescent="0.2">
      <c r="A7" s="196">
        <v>44360.441443773147</v>
      </c>
      <c r="B7" s="197" t="s">
        <v>317</v>
      </c>
      <c r="C7" s="197" t="s">
        <v>20</v>
      </c>
      <c r="D7" s="197" t="s">
        <v>21</v>
      </c>
      <c r="E7" s="197" t="s">
        <v>22</v>
      </c>
      <c r="F7" s="197" t="s">
        <v>51</v>
      </c>
      <c r="G7" s="197" t="s">
        <v>278</v>
      </c>
      <c r="H7" s="197" t="s">
        <v>210</v>
      </c>
      <c r="I7" s="197">
        <v>5</v>
      </c>
      <c r="J7" s="197">
        <v>5</v>
      </c>
      <c r="K7" s="197">
        <v>4</v>
      </c>
      <c r="L7" s="197">
        <v>4</v>
      </c>
      <c r="M7" s="197">
        <v>5</v>
      </c>
      <c r="N7" s="197">
        <v>5</v>
      </c>
      <c r="O7" s="197">
        <v>5</v>
      </c>
      <c r="P7" s="197">
        <v>5</v>
      </c>
      <c r="Q7" s="197">
        <v>5</v>
      </c>
      <c r="R7" s="197">
        <v>3</v>
      </c>
      <c r="S7" s="197">
        <v>4</v>
      </c>
      <c r="T7" s="197">
        <v>4</v>
      </c>
      <c r="U7" s="197" t="s">
        <v>41</v>
      </c>
    </row>
    <row r="8" spans="1:21" x14ac:dyDescent="0.2">
      <c r="A8" s="196">
        <v>44360.442441250001</v>
      </c>
      <c r="B8" s="197" t="s">
        <v>490</v>
      </c>
      <c r="C8" s="197" t="s">
        <v>20</v>
      </c>
      <c r="D8" s="197" t="s">
        <v>25</v>
      </c>
      <c r="E8" s="197" t="s">
        <v>22</v>
      </c>
      <c r="F8" s="197" t="s">
        <v>40</v>
      </c>
      <c r="G8" s="197" t="s">
        <v>40</v>
      </c>
      <c r="H8" s="197" t="s">
        <v>210</v>
      </c>
      <c r="I8" s="197">
        <v>4</v>
      </c>
      <c r="J8" s="197">
        <v>5</v>
      </c>
      <c r="K8" s="197">
        <v>4</v>
      </c>
      <c r="L8" s="197">
        <v>4</v>
      </c>
      <c r="M8" s="197">
        <v>5</v>
      </c>
      <c r="N8" s="197">
        <v>4</v>
      </c>
      <c r="O8" s="197">
        <v>5</v>
      </c>
      <c r="P8" s="197">
        <v>5</v>
      </c>
      <c r="Q8" s="197">
        <v>5</v>
      </c>
      <c r="R8" s="197">
        <v>3</v>
      </c>
      <c r="S8" s="197">
        <v>4</v>
      </c>
      <c r="T8" s="197">
        <v>5</v>
      </c>
      <c r="U8" s="197" t="s">
        <v>41</v>
      </c>
    </row>
    <row r="9" spans="1:21" x14ac:dyDescent="0.2">
      <c r="A9" s="196">
        <v>44360.444048969905</v>
      </c>
      <c r="B9" s="197" t="s">
        <v>496</v>
      </c>
      <c r="C9" s="197" t="s">
        <v>26</v>
      </c>
      <c r="D9" s="197" t="s">
        <v>25</v>
      </c>
      <c r="E9" s="197" t="s">
        <v>22</v>
      </c>
      <c r="F9" s="197" t="s">
        <v>39</v>
      </c>
      <c r="G9" s="197" t="s">
        <v>38</v>
      </c>
      <c r="H9" s="197" t="s">
        <v>210</v>
      </c>
      <c r="I9" s="197">
        <v>5</v>
      </c>
      <c r="J9" s="197">
        <v>5</v>
      </c>
      <c r="K9" s="197">
        <v>4</v>
      </c>
      <c r="L9" s="197">
        <v>3</v>
      </c>
      <c r="M9" s="197">
        <v>5</v>
      </c>
      <c r="N9" s="197">
        <v>4</v>
      </c>
      <c r="O9" s="197">
        <v>5</v>
      </c>
      <c r="P9" s="197">
        <v>5</v>
      </c>
      <c r="Q9" s="197">
        <v>5</v>
      </c>
      <c r="R9" s="197">
        <v>3</v>
      </c>
      <c r="S9" s="197">
        <v>4</v>
      </c>
      <c r="T9" s="197">
        <v>4</v>
      </c>
    </row>
    <row r="10" spans="1:21" x14ac:dyDescent="0.2">
      <c r="A10" s="196">
        <v>44360.444764282409</v>
      </c>
      <c r="B10" s="197" t="s">
        <v>294</v>
      </c>
      <c r="C10" s="197" t="s">
        <v>20</v>
      </c>
      <c r="D10" s="197" t="s">
        <v>25</v>
      </c>
      <c r="E10" s="197" t="s">
        <v>22</v>
      </c>
      <c r="F10" s="208" t="s">
        <v>314</v>
      </c>
      <c r="G10" s="208" t="s">
        <v>54</v>
      </c>
      <c r="H10" s="197" t="s">
        <v>210</v>
      </c>
      <c r="I10" s="197">
        <v>4</v>
      </c>
      <c r="J10" s="197">
        <v>5</v>
      </c>
      <c r="K10" s="197">
        <v>4</v>
      </c>
      <c r="L10" s="197">
        <v>4</v>
      </c>
      <c r="M10" s="197">
        <v>5</v>
      </c>
      <c r="N10" s="197">
        <v>4</v>
      </c>
      <c r="O10" s="197">
        <v>4</v>
      </c>
      <c r="P10" s="197">
        <v>4</v>
      </c>
      <c r="Q10" s="197">
        <v>5</v>
      </c>
      <c r="R10" s="197">
        <v>3</v>
      </c>
      <c r="S10" s="197">
        <v>4</v>
      </c>
      <c r="T10" s="197">
        <v>5</v>
      </c>
      <c r="U10" s="197" t="s">
        <v>497</v>
      </c>
    </row>
    <row r="11" spans="1:21" x14ac:dyDescent="0.2">
      <c r="A11" s="196">
        <v>44360.448828379631</v>
      </c>
      <c r="B11" s="197" t="s">
        <v>511</v>
      </c>
      <c r="C11" s="197" t="s">
        <v>26</v>
      </c>
      <c r="D11" s="197" t="s">
        <v>25</v>
      </c>
      <c r="E11" s="197" t="s">
        <v>22</v>
      </c>
      <c r="F11" s="197" t="s">
        <v>39</v>
      </c>
      <c r="G11" s="197" t="s">
        <v>28</v>
      </c>
      <c r="H11" s="197" t="s">
        <v>210</v>
      </c>
      <c r="I11" s="197">
        <v>5</v>
      </c>
      <c r="J11" s="197">
        <v>2</v>
      </c>
      <c r="K11" s="197">
        <v>5</v>
      </c>
      <c r="L11" s="197">
        <v>5</v>
      </c>
      <c r="M11" s="197">
        <v>5</v>
      </c>
      <c r="N11" s="197">
        <v>5</v>
      </c>
      <c r="O11" s="197">
        <v>5</v>
      </c>
      <c r="P11" s="197">
        <v>5</v>
      </c>
      <c r="Q11" s="197">
        <v>5</v>
      </c>
      <c r="R11" s="197">
        <v>2</v>
      </c>
      <c r="S11" s="197">
        <v>4</v>
      </c>
      <c r="T11" s="197">
        <v>4</v>
      </c>
      <c r="U11" s="197" t="s">
        <v>513</v>
      </c>
    </row>
    <row r="12" spans="1:21" x14ac:dyDescent="0.2">
      <c r="A12" s="196">
        <v>44360.451329756943</v>
      </c>
      <c r="B12" s="197" t="s">
        <v>315</v>
      </c>
      <c r="C12" s="197" t="s">
        <v>20</v>
      </c>
      <c r="D12" s="197" t="s">
        <v>25</v>
      </c>
      <c r="E12" s="197" t="s">
        <v>22</v>
      </c>
      <c r="F12" s="197" t="s">
        <v>52</v>
      </c>
      <c r="G12" s="197" t="s">
        <v>52</v>
      </c>
      <c r="H12" s="197" t="s">
        <v>210</v>
      </c>
      <c r="I12" s="197">
        <v>5</v>
      </c>
      <c r="J12" s="197">
        <v>5</v>
      </c>
      <c r="K12" s="197">
        <v>5</v>
      </c>
      <c r="L12" s="197">
        <v>5</v>
      </c>
      <c r="M12" s="197">
        <v>5</v>
      </c>
      <c r="N12" s="197">
        <v>5</v>
      </c>
      <c r="O12" s="197">
        <v>5</v>
      </c>
      <c r="P12" s="197">
        <v>5</v>
      </c>
      <c r="Q12" s="197">
        <v>5</v>
      </c>
      <c r="R12" s="197">
        <v>5</v>
      </c>
      <c r="S12" s="197">
        <v>5</v>
      </c>
      <c r="T12" s="197">
        <v>5</v>
      </c>
      <c r="U12" s="197" t="s">
        <v>643</v>
      </c>
    </row>
    <row r="13" spans="1:21" x14ac:dyDescent="0.2">
      <c r="A13" s="196">
        <v>44360.452332187502</v>
      </c>
      <c r="B13" s="197" t="s">
        <v>533</v>
      </c>
      <c r="C13" s="197" t="s">
        <v>20</v>
      </c>
      <c r="D13" s="197" t="s">
        <v>21</v>
      </c>
      <c r="E13" s="197" t="s">
        <v>22</v>
      </c>
      <c r="F13" s="208" t="s">
        <v>51</v>
      </c>
      <c r="G13" s="208" t="s">
        <v>664</v>
      </c>
      <c r="H13" s="197" t="s">
        <v>210</v>
      </c>
      <c r="I13" s="197">
        <v>5</v>
      </c>
      <c r="J13" s="197">
        <v>5</v>
      </c>
      <c r="K13" s="197">
        <v>5</v>
      </c>
      <c r="L13" s="197">
        <v>5</v>
      </c>
      <c r="M13" s="197">
        <v>5</v>
      </c>
      <c r="N13" s="197">
        <v>5</v>
      </c>
      <c r="O13" s="197">
        <v>5</v>
      </c>
      <c r="P13" s="197">
        <v>5</v>
      </c>
      <c r="Q13" s="197">
        <v>5</v>
      </c>
      <c r="R13" s="197">
        <v>5</v>
      </c>
      <c r="S13" s="197">
        <v>5</v>
      </c>
      <c r="T13" s="197">
        <v>5</v>
      </c>
      <c r="U13" s="197" t="s">
        <v>536</v>
      </c>
    </row>
    <row r="14" spans="1:21" x14ac:dyDescent="0.2">
      <c r="A14" s="196">
        <v>44360.453734456023</v>
      </c>
      <c r="B14" s="197" t="s">
        <v>327</v>
      </c>
      <c r="C14" s="197" t="s">
        <v>26</v>
      </c>
      <c r="D14" s="197" t="s">
        <v>25</v>
      </c>
      <c r="E14" s="197" t="s">
        <v>22</v>
      </c>
      <c r="F14" s="197" t="s">
        <v>29</v>
      </c>
      <c r="G14" s="197" t="s">
        <v>280</v>
      </c>
      <c r="H14" s="197" t="s">
        <v>210</v>
      </c>
      <c r="I14" s="197">
        <v>5</v>
      </c>
      <c r="J14" s="197">
        <v>5</v>
      </c>
      <c r="K14" s="197">
        <v>5</v>
      </c>
      <c r="L14" s="197">
        <v>5</v>
      </c>
      <c r="M14" s="197">
        <v>4</v>
      </c>
      <c r="N14" s="197">
        <v>4</v>
      </c>
      <c r="O14" s="197">
        <v>5</v>
      </c>
      <c r="P14" s="197">
        <v>5</v>
      </c>
      <c r="Q14" s="197">
        <v>5</v>
      </c>
      <c r="R14" s="197">
        <v>4</v>
      </c>
      <c r="S14" s="197">
        <v>5</v>
      </c>
      <c r="T14" s="197">
        <v>5</v>
      </c>
    </row>
    <row r="15" spans="1:21" x14ac:dyDescent="0.2">
      <c r="A15" s="196">
        <v>44360.45575552083</v>
      </c>
      <c r="B15" s="197" t="s">
        <v>549</v>
      </c>
      <c r="C15" s="197" t="s">
        <v>20</v>
      </c>
      <c r="D15" s="197" t="s">
        <v>21</v>
      </c>
      <c r="E15" s="197" t="s">
        <v>22</v>
      </c>
      <c r="F15" s="197" t="s">
        <v>60</v>
      </c>
      <c r="G15" s="197" t="s">
        <v>60</v>
      </c>
      <c r="H15" s="197" t="s">
        <v>210</v>
      </c>
      <c r="I15" s="197">
        <v>4</v>
      </c>
      <c r="J15" s="197">
        <v>5</v>
      </c>
      <c r="K15" s="197">
        <v>5</v>
      </c>
      <c r="L15" s="197">
        <v>5</v>
      </c>
      <c r="M15" s="197">
        <v>5</v>
      </c>
      <c r="N15" s="197">
        <v>5</v>
      </c>
      <c r="O15" s="197">
        <v>5</v>
      </c>
      <c r="P15" s="197">
        <v>5</v>
      </c>
      <c r="Q15" s="197">
        <v>5</v>
      </c>
      <c r="R15" s="197">
        <v>4</v>
      </c>
      <c r="S15" s="197">
        <v>5</v>
      </c>
      <c r="T15" s="197">
        <v>5</v>
      </c>
    </row>
    <row r="16" spans="1:21" x14ac:dyDescent="0.2">
      <c r="A16" s="196">
        <v>44360.459288136575</v>
      </c>
      <c r="B16" s="197" t="s">
        <v>329</v>
      </c>
      <c r="C16" s="197" t="s">
        <v>26</v>
      </c>
      <c r="D16" s="197" t="s">
        <v>25</v>
      </c>
      <c r="E16" s="197" t="s">
        <v>22</v>
      </c>
      <c r="F16" s="197" t="s">
        <v>29</v>
      </c>
      <c r="G16" s="197" t="s">
        <v>34</v>
      </c>
      <c r="H16" s="197" t="s">
        <v>210</v>
      </c>
      <c r="I16" s="197">
        <v>5</v>
      </c>
      <c r="J16" s="197">
        <v>5</v>
      </c>
      <c r="K16" s="197">
        <v>5</v>
      </c>
      <c r="L16" s="197">
        <v>5</v>
      </c>
      <c r="M16" s="197">
        <v>5</v>
      </c>
      <c r="N16" s="197">
        <v>5</v>
      </c>
      <c r="O16" s="197">
        <v>5</v>
      </c>
      <c r="P16" s="197">
        <v>5</v>
      </c>
      <c r="Q16" s="197">
        <v>5</v>
      </c>
      <c r="R16" s="197">
        <v>3</v>
      </c>
      <c r="S16" s="197">
        <v>4</v>
      </c>
      <c r="T16" s="197">
        <v>5</v>
      </c>
      <c r="U16" s="197" t="s">
        <v>647</v>
      </c>
    </row>
    <row r="17" spans="1:21" x14ac:dyDescent="0.2">
      <c r="A17" s="196">
        <v>44360.461391990742</v>
      </c>
      <c r="B17" s="197" t="s">
        <v>284</v>
      </c>
      <c r="C17" s="197" t="s">
        <v>26</v>
      </c>
      <c r="D17" s="197" t="s">
        <v>25</v>
      </c>
      <c r="E17" s="197" t="s">
        <v>22</v>
      </c>
      <c r="F17" s="208" t="s">
        <v>29</v>
      </c>
      <c r="G17" s="197" t="s">
        <v>247</v>
      </c>
      <c r="H17" s="197" t="s">
        <v>210</v>
      </c>
      <c r="I17" s="197">
        <v>5</v>
      </c>
      <c r="J17" s="197">
        <v>5</v>
      </c>
      <c r="K17" s="197">
        <v>5</v>
      </c>
      <c r="L17" s="197">
        <v>5</v>
      </c>
      <c r="M17" s="197">
        <v>5</v>
      </c>
      <c r="N17" s="197">
        <v>5</v>
      </c>
      <c r="O17" s="197">
        <v>5</v>
      </c>
      <c r="P17" s="197">
        <v>5</v>
      </c>
      <c r="Q17" s="197">
        <v>5</v>
      </c>
      <c r="R17" s="197">
        <v>5</v>
      </c>
      <c r="S17" s="197">
        <v>5</v>
      </c>
      <c r="T17" s="197">
        <v>5</v>
      </c>
    </row>
    <row r="18" spans="1:21" x14ac:dyDescent="0.2">
      <c r="A18" s="196">
        <v>44360.461930138888</v>
      </c>
      <c r="B18" s="197" t="s">
        <v>289</v>
      </c>
      <c r="C18" s="197" t="s">
        <v>26</v>
      </c>
      <c r="D18" s="197" t="s">
        <v>27</v>
      </c>
      <c r="E18" s="197" t="s">
        <v>22</v>
      </c>
      <c r="F18" s="197" t="s">
        <v>45</v>
      </c>
      <c r="G18" s="197" t="s">
        <v>290</v>
      </c>
      <c r="H18" s="197" t="s">
        <v>210</v>
      </c>
      <c r="I18" s="197">
        <v>4</v>
      </c>
      <c r="J18" s="197">
        <v>4</v>
      </c>
      <c r="K18" s="197">
        <v>4</v>
      </c>
      <c r="L18" s="197">
        <v>4</v>
      </c>
      <c r="M18" s="197">
        <v>5</v>
      </c>
      <c r="N18" s="197">
        <v>5</v>
      </c>
      <c r="O18" s="197">
        <v>5</v>
      </c>
      <c r="P18" s="197">
        <v>5</v>
      </c>
      <c r="Q18" s="197">
        <v>5</v>
      </c>
      <c r="R18" s="197">
        <v>3</v>
      </c>
      <c r="S18" s="197">
        <v>4</v>
      </c>
      <c r="T18" s="197">
        <v>4</v>
      </c>
      <c r="U18" s="197" t="s">
        <v>41</v>
      </c>
    </row>
    <row r="19" spans="1:21" x14ac:dyDescent="0.2">
      <c r="A19" s="196">
        <v>44360.462032476848</v>
      </c>
      <c r="B19" s="197" t="s">
        <v>319</v>
      </c>
      <c r="C19" s="197" t="s">
        <v>20</v>
      </c>
      <c r="D19" s="197" t="s">
        <v>25</v>
      </c>
      <c r="E19" s="197" t="s">
        <v>22</v>
      </c>
      <c r="F19" s="208" t="s">
        <v>29</v>
      </c>
      <c r="G19" s="197" t="s">
        <v>247</v>
      </c>
      <c r="H19" s="197" t="s">
        <v>210</v>
      </c>
      <c r="I19" s="197">
        <v>5</v>
      </c>
      <c r="J19" s="197">
        <v>5</v>
      </c>
      <c r="K19" s="197">
        <v>5</v>
      </c>
      <c r="L19" s="197">
        <v>5</v>
      </c>
      <c r="M19" s="197">
        <v>5</v>
      </c>
      <c r="N19" s="197">
        <v>5</v>
      </c>
      <c r="O19" s="197">
        <v>5</v>
      </c>
      <c r="P19" s="197">
        <v>5</v>
      </c>
      <c r="Q19" s="197">
        <v>5</v>
      </c>
      <c r="R19" s="197">
        <v>3</v>
      </c>
      <c r="S19" s="197">
        <v>4</v>
      </c>
      <c r="T19" s="197">
        <v>4</v>
      </c>
      <c r="U19" s="197" t="s">
        <v>561</v>
      </c>
    </row>
    <row r="20" spans="1:21" x14ac:dyDescent="0.2">
      <c r="A20" s="196">
        <v>44360.462655972224</v>
      </c>
      <c r="B20" s="197" t="s">
        <v>296</v>
      </c>
      <c r="C20" s="197" t="s">
        <v>26</v>
      </c>
      <c r="D20" s="197" t="s">
        <v>25</v>
      </c>
      <c r="E20" s="197" t="s">
        <v>22</v>
      </c>
      <c r="F20" s="208" t="s">
        <v>314</v>
      </c>
      <c r="G20" s="197" t="s">
        <v>32</v>
      </c>
      <c r="H20" s="197" t="s">
        <v>210</v>
      </c>
      <c r="I20" s="197">
        <v>4</v>
      </c>
      <c r="J20" s="197">
        <v>4</v>
      </c>
      <c r="K20" s="197">
        <v>4</v>
      </c>
      <c r="L20" s="197">
        <v>4</v>
      </c>
      <c r="M20" s="197">
        <v>4</v>
      </c>
      <c r="N20" s="197">
        <v>4</v>
      </c>
      <c r="O20" s="197">
        <v>4</v>
      </c>
      <c r="P20" s="197">
        <v>4</v>
      </c>
      <c r="Q20" s="197">
        <v>4</v>
      </c>
      <c r="R20" s="197">
        <v>4</v>
      </c>
      <c r="S20" s="197">
        <v>4</v>
      </c>
      <c r="T20" s="197">
        <v>4</v>
      </c>
    </row>
    <row r="21" spans="1:21" x14ac:dyDescent="0.2">
      <c r="A21" s="196">
        <v>44360.46409760417</v>
      </c>
      <c r="B21" s="197" t="s">
        <v>569</v>
      </c>
      <c r="C21" s="197" t="s">
        <v>20</v>
      </c>
      <c r="D21" s="197" t="s">
        <v>21</v>
      </c>
      <c r="E21" s="197" t="s">
        <v>30</v>
      </c>
      <c r="F21" s="208" t="s">
        <v>314</v>
      </c>
      <c r="G21" s="197" t="s">
        <v>283</v>
      </c>
      <c r="H21" s="197" t="s">
        <v>210</v>
      </c>
      <c r="I21" s="197">
        <v>5</v>
      </c>
      <c r="J21" s="197">
        <v>5</v>
      </c>
      <c r="K21" s="197">
        <v>5</v>
      </c>
      <c r="L21" s="197">
        <v>5</v>
      </c>
      <c r="M21" s="197">
        <v>5</v>
      </c>
      <c r="N21" s="197">
        <v>5</v>
      </c>
      <c r="O21" s="197">
        <v>5</v>
      </c>
      <c r="P21" s="197">
        <v>5</v>
      </c>
      <c r="Q21" s="197">
        <v>5</v>
      </c>
      <c r="R21" s="197">
        <v>5</v>
      </c>
      <c r="S21" s="197">
        <v>5</v>
      </c>
      <c r="T21" s="197">
        <v>5</v>
      </c>
    </row>
    <row r="22" spans="1:21" x14ac:dyDescent="0.2">
      <c r="A22" s="196">
        <v>44360.464734293986</v>
      </c>
      <c r="B22" s="197" t="s">
        <v>302</v>
      </c>
      <c r="C22" s="197" t="s">
        <v>20</v>
      </c>
      <c r="D22" s="197" t="s">
        <v>25</v>
      </c>
      <c r="E22" s="197" t="s">
        <v>22</v>
      </c>
      <c r="F22" s="197" t="s">
        <v>45</v>
      </c>
      <c r="G22" s="197" t="s">
        <v>570</v>
      </c>
      <c r="H22" s="197" t="s">
        <v>210</v>
      </c>
      <c r="I22" s="197">
        <v>5</v>
      </c>
      <c r="J22" s="197">
        <v>5</v>
      </c>
      <c r="K22" s="197">
        <v>5</v>
      </c>
      <c r="L22" s="197">
        <v>5</v>
      </c>
      <c r="M22" s="197">
        <v>5</v>
      </c>
      <c r="N22" s="197">
        <v>4</v>
      </c>
      <c r="O22" s="197">
        <v>5</v>
      </c>
      <c r="P22" s="197">
        <v>5</v>
      </c>
      <c r="Q22" s="197">
        <v>5</v>
      </c>
      <c r="R22" s="197">
        <v>3</v>
      </c>
      <c r="S22" s="197">
        <v>4</v>
      </c>
      <c r="T22" s="197">
        <v>5</v>
      </c>
      <c r="U22" s="197" t="s">
        <v>571</v>
      </c>
    </row>
    <row r="23" spans="1:21" x14ac:dyDescent="0.2">
      <c r="A23" s="196">
        <v>44360.467370613427</v>
      </c>
      <c r="B23" s="197" t="s">
        <v>574</v>
      </c>
      <c r="C23" s="197" t="s">
        <v>26</v>
      </c>
      <c r="D23" s="197" t="s">
        <v>21</v>
      </c>
      <c r="E23" s="197" t="s">
        <v>22</v>
      </c>
      <c r="F23" s="197" t="s">
        <v>52</v>
      </c>
      <c r="G23" s="197" t="s">
        <v>52</v>
      </c>
      <c r="H23" s="197" t="s">
        <v>210</v>
      </c>
      <c r="I23" s="197">
        <v>5</v>
      </c>
      <c r="J23" s="197">
        <v>5</v>
      </c>
      <c r="K23" s="197">
        <v>5</v>
      </c>
      <c r="L23" s="197">
        <v>5</v>
      </c>
      <c r="M23" s="197">
        <v>5</v>
      </c>
      <c r="N23" s="197">
        <v>4</v>
      </c>
      <c r="O23" s="197">
        <v>5</v>
      </c>
      <c r="P23" s="197">
        <v>5</v>
      </c>
      <c r="Q23" s="197">
        <v>5</v>
      </c>
      <c r="R23" s="197">
        <v>3</v>
      </c>
      <c r="S23" s="197">
        <v>4</v>
      </c>
      <c r="T23" s="197">
        <v>5</v>
      </c>
      <c r="U23" s="197" t="s">
        <v>649</v>
      </c>
    </row>
    <row r="24" spans="1:21" x14ac:dyDescent="0.2">
      <c r="A24" s="196">
        <v>44360.469178136569</v>
      </c>
      <c r="B24" s="197" t="s">
        <v>313</v>
      </c>
      <c r="C24" s="197" t="s">
        <v>26</v>
      </c>
      <c r="D24" s="197" t="s">
        <v>21</v>
      </c>
      <c r="E24" s="197" t="s">
        <v>30</v>
      </c>
      <c r="F24" s="208" t="s">
        <v>45</v>
      </c>
      <c r="G24" s="197" t="s">
        <v>290</v>
      </c>
      <c r="H24" s="197" t="s">
        <v>210</v>
      </c>
      <c r="I24" s="197">
        <v>5</v>
      </c>
      <c r="J24" s="197">
        <v>5</v>
      </c>
      <c r="K24" s="197">
        <v>5</v>
      </c>
      <c r="L24" s="197">
        <v>5</v>
      </c>
      <c r="M24" s="197">
        <v>5</v>
      </c>
      <c r="N24" s="197">
        <v>5</v>
      </c>
      <c r="O24" s="197">
        <v>5</v>
      </c>
      <c r="P24" s="197">
        <v>5</v>
      </c>
      <c r="Q24" s="197">
        <v>5</v>
      </c>
      <c r="R24" s="197">
        <v>3</v>
      </c>
      <c r="S24" s="197">
        <v>4</v>
      </c>
      <c r="T24" s="197">
        <v>5</v>
      </c>
    </row>
    <row r="25" spans="1:21" x14ac:dyDescent="0.2">
      <c r="A25" s="196">
        <v>44360.469186296294</v>
      </c>
      <c r="B25" s="197" t="s">
        <v>325</v>
      </c>
      <c r="C25" s="197" t="s">
        <v>26</v>
      </c>
      <c r="D25" s="197" t="s">
        <v>21</v>
      </c>
      <c r="E25" s="197" t="s">
        <v>22</v>
      </c>
      <c r="F25" s="197" t="s">
        <v>23</v>
      </c>
      <c r="G25" s="197" t="s">
        <v>270</v>
      </c>
      <c r="H25" s="197" t="s">
        <v>210</v>
      </c>
      <c r="I25" s="197">
        <v>5</v>
      </c>
      <c r="J25" s="197">
        <v>4</v>
      </c>
      <c r="K25" s="197">
        <v>4</v>
      </c>
      <c r="L25" s="197">
        <v>4</v>
      </c>
      <c r="M25" s="197">
        <v>5</v>
      </c>
      <c r="N25" s="197">
        <v>4</v>
      </c>
      <c r="O25" s="197">
        <v>5</v>
      </c>
      <c r="P25" s="197">
        <v>5</v>
      </c>
      <c r="Q25" s="197">
        <v>5</v>
      </c>
      <c r="R25" s="197">
        <v>3</v>
      </c>
      <c r="S25" s="197">
        <v>4</v>
      </c>
      <c r="T25" s="197">
        <v>4</v>
      </c>
    </row>
    <row r="26" spans="1:21" x14ac:dyDescent="0.2">
      <c r="A26" s="196">
        <v>44360.470976990742</v>
      </c>
      <c r="B26" s="197" t="s">
        <v>324</v>
      </c>
      <c r="C26" s="197" t="s">
        <v>26</v>
      </c>
      <c r="D26" s="197" t="s">
        <v>25</v>
      </c>
      <c r="E26" s="197" t="s">
        <v>22</v>
      </c>
      <c r="F26" s="208" t="s">
        <v>51</v>
      </c>
      <c r="G26" s="197" t="s">
        <v>180</v>
      </c>
      <c r="H26" s="197" t="s">
        <v>210</v>
      </c>
      <c r="I26" s="197">
        <v>5</v>
      </c>
      <c r="J26" s="197">
        <v>5</v>
      </c>
      <c r="K26" s="197">
        <v>5</v>
      </c>
      <c r="L26" s="197">
        <v>5</v>
      </c>
      <c r="M26" s="197">
        <v>5</v>
      </c>
      <c r="N26" s="197">
        <v>5</v>
      </c>
      <c r="O26" s="197">
        <v>5</v>
      </c>
      <c r="P26" s="197">
        <v>5</v>
      </c>
      <c r="Q26" s="197">
        <v>5</v>
      </c>
      <c r="R26" s="197">
        <v>5</v>
      </c>
      <c r="S26" s="197">
        <v>5</v>
      </c>
      <c r="T26" s="197">
        <v>5</v>
      </c>
      <c r="U26" s="197" t="s">
        <v>660</v>
      </c>
    </row>
    <row r="27" spans="1:21" x14ac:dyDescent="0.2">
      <c r="A27" s="196">
        <v>44360.472073356483</v>
      </c>
      <c r="B27" s="197" t="s">
        <v>328</v>
      </c>
      <c r="C27" s="197" t="s">
        <v>20</v>
      </c>
      <c r="D27" s="197" t="s">
        <v>21</v>
      </c>
      <c r="E27" s="197" t="s">
        <v>22</v>
      </c>
      <c r="F27" s="197" t="s">
        <v>23</v>
      </c>
      <c r="G27" s="197" t="s">
        <v>288</v>
      </c>
      <c r="H27" s="197" t="s">
        <v>210</v>
      </c>
      <c r="I27" s="197">
        <v>5</v>
      </c>
      <c r="J27" s="197">
        <v>5</v>
      </c>
      <c r="K27" s="197">
        <v>5</v>
      </c>
      <c r="L27" s="197">
        <v>5</v>
      </c>
      <c r="M27" s="197">
        <v>5</v>
      </c>
      <c r="N27" s="197">
        <v>5</v>
      </c>
      <c r="O27" s="197">
        <v>5</v>
      </c>
      <c r="P27" s="197">
        <v>5</v>
      </c>
      <c r="Q27" s="197">
        <v>5</v>
      </c>
      <c r="R27" s="197">
        <v>3</v>
      </c>
      <c r="S27" s="197">
        <v>4</v>
      </c>
      <c r="T27" s="197">
        <v>4</v>
      </c>
    </row>
    <row r="28" spans="1:21" x14ac:dyDescent="0.2">
      <c r="A28" s="196">
        <v>44360.473014884265</v>
      </c>
      <c r="B28" s="197" t="s">
        <v>580</v>
      </c>
      <c r="C28" s="197" t="s">
        <v>20</v>
      </c>
      <c r="D28" s="197" t="s">
        <v>21</v>
      </c>
      <c r="E28" s="197" t="s">
        <v>30</v>
      </c>
      <c r="F28" s="197" t="s">
        <v>50</v>
      </c>
      <c r="G28" s="197" t="s">
        <v>44</v>
      </c>
      <c r="H28" s="197" t="s">
        <v>210</v>
      </c>
      <c r="I28" s="197">
        <v>5</v>
      </c>
      <c r="J28" s="197">
        <v>5</v>
      </c>
      <c r="K28" s="197">
        <v>5</v>
      </c>
      <c r="L28" s="197">
        <v>5</v>
      </c>
      <c r="M28" s="197">
        <v>4</v>
      </c>
      <c r="N28" s="197">
        <v>3</v>
      </c>
      <c r="O28" s="197">
        <v>5</v>
      </c>
      <c r="P28" s="197">
        <v>5</v>
      </c>
      <c r="Q28" s="197">
        <v>5</v>
      </c>
      <c r="R28" s="197">
        <v>2</v>
      </c>
      <c r="S28" s="197">
        <v>4</v>
      </c>
      <c r="T28" s="197">
        <v>4</v>
      </c>
    </row>
    <row r="29" spans="1:21" x14ac:dyDescent="0.2">
      <c r="A29" s="196">
        <v>44360.474291446764</v>
      </c>
      <c r="B29" s="197" t="s">
        <v>297</v>
      </c>
      <c r="C29" s="197" t="s">
        <v>26</v>
      </c>
      <c r="D29" s="197" t="s">
        <v>25</v>
      </c>
      <c r="E29" s="197" t="s">
        <v>22</v>
      </c>
      <c r="F29" s="197" t="s">
        <v>50</v>
      </c>
      <c r="G29" s="197" t="s">
        <v>44</v>
      </c>
      <c r="H29" s="197" t="s">
        <v>210</v>
      </c>
      <c r="I29" s="197">
        <v>4</v>
      </c>
      <c r="J29" s="197">
        <v>5</v>
      </c>
      <c r="K29" s="197">
        <v>5</v>
      </c>
      <c r="L29" s="197">
        <v>5</v>
      </c>
      <c r="M29" s="197">
        <v>5</v>
      </c>
      <c r="N29" s="197">
        <v>5</v>
      </c>
      <c r="O29" s="197">
        <v>5</v>
      </c>
      <c r="P29" s="197">
        <v>4</v>
      </c>
      <c r="Q29" s="197">
        <v>5</v>
      </c>
      <c r="R29" s="197">
        <v>2</v>
      </c>
      <c r="S29" s="197">
        <v>4</v>
      </c>
      <c r="T29" s="197">
        <v>4</v>
      </c>
    </row>
    <row r="30" spans="1:21" x14ac:dyDescent="0.2">
      <c r="A30" s="196">
        <v>44360.474619791668</v>
      </c>
      <c r="B30" s="197" t="s">
        <v>584</v>
      </c>
      <c r="C30" s="197" t="s">
        <v>26</v>
      </c>
      <c r="D30" s="197" t="s">
        <v>25</v>
      </c>
      <c r="E30" s="197" t="s">
        <v>22</v>
      </c>
      <c r="F30" s="197" t="s">
        <v>40</v>
      </c>
      <c r="G30" s="197" t="s">
        <v>40</v>
      </c>
      <c r="H30" s="197" t="s">
        <v>210</v>
      </c>
      <c r="I30" s="197">
        <v>5</v>
      </c>
      <c r="J30" s="197">
        <v>5</v>
      </c>
      <c r="K30" s="197">
        <v>5</v>
      </c>
      <c r="L30" s="197">
        <v>5</v>
      </c>
      <c r="M30" s="197">
        <v>5</v>
      </c>
      <c r="N30" s="197">
        <v>5</v>
      </c>
      <c r="O30" s="197">
        <v>4</v>
      </c>
      <c r="P30" s="197">
        <v>5</v>
      </c>
      <c r="Q30" s="197">
        <v>5</v>
      </c>
      <c r="R30" s="197">
        <v>4</v>
      </c>
      <c r="S30" s="197">
        <v>5</v>
      </c>
      <c r="T30" s="197">
        <v>5</v>
      </c>
    </row>
    <row r="31" spans="1:21" x14ac:dyDescent="0.2">
      <c r="A31" s="196">
        <v>44360.475225393515</v>
      </c>
      <c r="B31" s="197" t="s">
        <v>187</v>
      </c>
      <c r="C31" s="197" t="s">
        <v>26</v>
      </c>
      <c r="D31" s="197" t="s">
        <v>21</v>
      </c>
      <c r="E31" s="197" t="s">
        <v>22</v>
      </c>
      <c r="F31" s="197" t="s">
        <v>29</v>
      </c>
      <c r="G31" s="197" t="s">
        <v>34</v>
      </c>
      <c r="H31" s="197" t="s">
        <v>210</v>
      </c>
      <c r="I31" s="197">
        <v>5</v>
      </c>
      <c r="J31" s="197">
        <v>5</v>
      </c>
      <c r="K31" s="197">
        <v>5</v>
      </c>
      <c r="L31" s="197">
        <v>5</v>
      </c>
      <c r="M31" s="197">
        <v>5</v>
      </c>
      <c r="N31" s="197">
        <v>5</v>
      </c>
      <c r="O31" s="197">
        <v>5</v>
      </c>
      <c r="P31" s="197">
        <v>5</v>
      </c>
      <c r="Q31" s="197">
        <v>5</v>
      </c>
      <c r="R31" s="197">
        <v>2</v>
      </c>
      <c r="S31" s="197">
        <v>3</v>
      </c>
      <c r="T31" s="197">
        <v>4</v>
      </c>
    </row>
    <row r="32" spans="1:21" x14ac:dyDescent="0.2">
      <c r="A32" s="196">
        <v>44360.475940393517</v>
      </c>
      <c r="B32" s="197" t="s">
        <v>331</v>
      </c>
      <c r="C32" s="197" t="s">
        <v>26</v>
      </c>
      <c r="D32" s="197" t="s">
        <v>21</v>
      </c>
      <c r="E32" s="197" t="s">
        <v>22</v>
      </c>
      <c r="F32" s="208" t="s">
        <v>314</v>
      </c>
      <c r="G32" s="197" t="s">
        <v>283</v>
      </c>
      <c r="H32" s="197" t="s">
        <v>210</v>
      </c>
      <c r="I32" s="197">
        <v>5</v>
      </c>
      <c r="J32" s="197">
        <v>5</v>
      </c>
      <c r="K32" s="197">
        <v>5</v>
      </c>
      <c r="L32" s="197">
        <v>5</v>
      </c>
      <c r="M32" s="197">
        <v>4</v>
      </c>
      <c r="N32" s="197">
        <v>4</v>
      </c>
      <c r="O32" s="197">
        <v>5</v>
      </c>
      <c r="P32" s="197">
        <v>5</v>
      </c>
      <c r="Q32" s="197">
        <v>5</v>
      </c>
      <c r="R32" s="197">
        <v>3</v>
      </c>
      <c r="S32" s="197">
        <v>4</v>
      </c>
      <c r="T32" s="197">
        <v>5</v>
      </c>
      <c r="U32" s="197" t="s">
        <v>41</v>
      </c>
    </row>
    <row r="33" spans="1:21" x14ac:dyDescent="0.2">
      <c r="A33" s="196">
        <v>44360.476818182869</v>
      </c>
      <c r="B33" s="197" t="s">
        <v>587</v>
      </c>
      <c r="C33" s="197" t="s">
        <v>26</v>
      </c>
      <c r="D33" s="197" t="s">
        <v>25</v>
      </c>
      <c r="E33" s="197" t="s">
        <v>22</v>
      </c>
      <c r="F33" s="208" t="s">
        <v>314</v>
      </c>
      <c r="G33" s="197" t="s">
        <v>283</v>
      </c>
      <c r="H33" s="197" t="s">
        <v>210</v>
      </c>
      <c r="I33" s="197">
        <v>5</v>
      </c>
      <c r="J33" s="197">
        <v>5</v>
      </c>
      <c r="K33" s="197">
        <v>5</v>
      </c>
      <c r="L33" s="197">
        <v>5</v>
      </c>
      <c r="M33" s="197">
        <v>5</v>
      </c>
      <c r="N33" s="197">
        <v>5</v>
      </c>
      <c r="O33" s="197">
        <v>5</v>
      </c>
      <c r="P33" s="197">
        <v>5</v>
      </c>
      <c r="Q33" s="197">
        <v>5</v>
      </c>
      <c r="R33" s="197">
        <v>3</v>
      </c>
      <c r="S33" s="197">
        <v>4</v>
      </c>
      <c r="T33" s="197">
        <v>5</v>
      </c>
      <c r="U33" s="197" t="s">
        <v>41</v>
      </c>
    </row>
    <row r="34" spans="1:21" x14ac:dyDescent="0.2">
      <c r="A34" s="196">
        <v>44360.478189236106</v>
      </c>
      <c r="B34" s="197" t="s">
        <v>312</v>
      </c>
      <c r="C34" s="197" t="s">
        <v>26</v>
      </c>
      <c r="D34" s="197" t="s">
        <v>21</v>
      </c>
      <c r="E34" s="197" t="s">
        <v>22</v>
      </c>
      <c r="F34" s="197" t="s">
        <v>50</v>
      </c>
      <c r="G34" s="197" t="s">
        <v>44</v>
      </c>
      <c r="H34" s="197" t="s">
        <v>210</v>
      </c>
      <c r="I34" s="197">
        <v>4</v>
      </c>
      <c r="J34" s="197">
        <v>4</v>
      </c>
      <c r="K34" s="197">
        <v>4</v>
      </c>
      <c r="L34" s="197">
        <v>4</v>
      </c>
      <c r="M34" s="197">
        <v>4</v>
      </c>
      <c r="N34" s="197">
        <v>4</v>
      </c>
      <c r="O34" s="197">
        <v>4</v>
      </c>
      <c r="P34" s="197">
        <v>4</v>
      </c>
      <c r="Q34" s="197">
        <v>4</v>
      </c>
      <c r="R34" s="197">
        <v>3</v>
      </c>
      <c r="S34" s="197">
        <v>4</v>
      </c>
      <c r="T34" s="197">
        <v>4</v>
      </c>
      <c r="U34" s="197" t="s">
        <v>651</v>
      </c>
    </row>
    <row r="35" spans="1:21" x14ac:dyDescent="0.2">
      <c r="A35" s="196">
        <v>44360.478497685181</v>
      </c>
      <c r="B35" s="197" t="s">
        <v>593</v>
      </c>
      <c r="C35" s="197" t="s">
        <v>20</v>
      </c>
      <c r="D35" s="197" t="s">
        <v>21</v>
      </c>
      <c r="E35" s="197" t="s">
        <v>22</v>
      </c>
      <c r="F35" s="197" t="s">
        <v>314</v>
      </c>
      <c r="G35" s="208" t="s">
        <v>663</v>
      </c>
      <c r="H35" s="197" t="s">
        <v>210</v>
      </c>
      <c r="I35" s="197">
        <v>5</v>
      </c>
      <c r="J35" s="197">
        <v>5</v>
      </c>
      <c r="K35" s="197">
        <v>5</v>
      </c>
      <c r="L35" s="197">
        <v>5</v>
      </c>
      <c r="M35" s="197">
        <v>5</v>
      </c>
      <c r="N35" s="197">
        <v>5</v>
      </c>
      <c r="O35" s="197">
        <v>5</v>
      </c>
      <c r="P35" s="197">
        <v>5</v>
      </c>
      <c r="Q35" s="197">
        <v>5</v>
      </c>
      <c r="R35" s="197">
        <v>3</v>
      </c>
      <c r="S35" s="197">
        <v>5</v>
      </c>
      <c r="T35" s="197">
        <v>5</v>
      </c>
    </row>
    <row r="36" spans="1:21" x14ac:dyDescent="0.2">
      <c r="A36" s="196">
        <v>44360.480695995371</v>
      </c>
      <c r="B36" s="197" t="s">
        <v>597</v>
      </c>
      <c r="C36" s="197" t="s">
        <v>20</v>
      </c>
      <c r="D36" s="197" t="s">
        <v>21</v>
      </c>
      <c r="E36" s="197" t="s">
        <v>22</v>
      </c>
      <c r="F36" s="208" t="s">
        <v>60</v>
      </c>
      <c r="G36" s="197" t="s">
        <v>60</v>
      </c>
      <c r="H36" s="197" t="s">
        <v>210</v>
      </c>
      <c r="I36" s="197">
        <v>5</v>
      </c>
      <c r="J36" s="197">
        <v>5</v>
      </c>
      <c r="K36" s="197">
        <v>5</v>
      </c>
      <c r="L36" s="197">
        <v>5</v>
      </c>
      <c r="M36" s="197">
        <v>5</v>
      </c>
      <c r="N36" s="197">
        <v>5</v>
      </c>
      <c r="O36" s="197">
        <v>5</v>
      </c>
      <c r="P36" s="197">
        <v>5</v>
      </c>
      <c r="Q36" s="197">
        <v>5</v>
      </c>
      <c r="R36" s="197">
        <v>3</v>
      </c>
      <c r="S36" s="197">
        <v>4</v>
      </c>
      <c r="T36" s="197">
        <v>4</v>
      </c>
      <c r="U36" s="197" t="s">
        <v>652</v>
      </c>
    </row>
    <row r="37" spans="1:21" x14ac:dyDescent="0.2">
      <c r="A37" s="196">
        <v>44360.480919236114</v>
      </c>
      <c r="B37" s="197" t="s">
        <v>196</v>
      </c>
      <c r="C37" s="197" t="s">
        <v>26</v>
      </c>
      <c r="D37" s="197" t="s">
        <v>21</v>
      </c>
      <c r="E37" s="197" t="s">
        <v>22</v>
      </c>
      <c r="F37" s="197" t="s">
        <v>29</v>
      </c>
      <c r="G37" s="197" t="s">
        <v>56</v>
      </c>
      <c r="H37" s="197" t="s">
        <v>210</v>
      </c>
      <c r="I37" s="197">
        <v>5</v>
      </c>
      <c r="J37" s="197">
        <v>4</v>
      </c>
      <c r="K37" s="197">
        <v>4</v>
      </c>
      <c r="L37" s="197">
        <v>4</v>
      </c>
      <c r="M37" s="197">
        <v>5</v>
      </c>
      <c r="N37" s="197">
        <v>4</v>
      </c>
      <c r="O37" s="197">
        <v>5</v>
      </c>
      <c r="P37" s="197">
        <v>5</v>
      </c>
      <c r="Q37" s="197">
        <v>5</v>
      </c>
      <c r="R37" s="197">
        <v>3</v>
      </c>
      <c r="S37" s="197">
        <v>4</v>
      </c>
      <c r="T37" s="197">
        <v>4</v>
      </c>
      <c r="U37" s="197" t="s">
        <v>41</v>
      </c>
    </row>
    <row r="38" spans="1:21" x14ac:dyDescent="0.2">
      <c r="A38" s="196">
        <v>44360.482861481483</v>
      </c>
      <c r="B38" s="197" t="s">
        <v>600</v>
      </c>
      <c r="C38" s="197" t="s">
        <v>26</v>
      </c>
      <c r="D38" s="197" t="s">
        <v>25</v>
      </c>
      <c r="E38" s="197" t="s">
        <v>22</v>
      </c>
      <c r="F38" s="208" t="s">
        <v>52</v>
      </c>
      <c r="G38" s="197" t="s">
        <v>52</v>
      </c>
      <c r="H38" s="197" t="s">
        <v>210</v>
      </c>
      <c r="I38" s="197">
        <v>4</v>
      </c>
      <c r="J38" s="197">
        <v>4</v>
      </c>
      <c r="K38" s="197">
        <v>4</v>
      </c>
      <c r="L38" s="197">
        <v>4</v>
      </c>
      <c r="M38" s="197">
        <v>4</v>
      </c>
      <c r="N38" s="197">
        <v>4</v>
      </c>
      <c r="O38" s="197">
        <v>4</v>
      </c>
      <c r="P38" s="197">
        <v>4</v>
      </c>
      <c r="Q38" s="197">
        <v>5</v>
      </c>
      <c r="R38" s="197">
        <v>3</v>
      </c>
      <c r="S38" s="197">
        <v>4</v>
      </c>
      <c r="T38" s="197">
        <v>4</v>
      </c>
      <c r="U38" s="197" t="s">
        <v>41</v>
      </c>
    </row>
    <row r="39" spans="1:21" x14ac:dyDescent="0.2">
      <c r="A39" s="196">
        <v>44360.487707673616</v>
      </c>
      <c r="B39" s="197" t="s">
        <v>320</v>
      </c>
      <c r="C39" s="197" t="s">
        <v>20</v>
      </c>
      <c r="D39" s="197" t="s">
        <v>25</v>
      </c>
      <c r="E39" s="197" t="s">
        <v>22</v>
      </c>
      <c r="F39" s="197" t="s">
        <v>29</v>
      </c>
      <c r="G39" s="197" t="s">
        <v>247</v>
      </c>
      <c r="H39" s="197" t="s">
        <v>210</v>
      </c>
      <c r="I39" s="197">
        <v>5</v>
      </c>
      <c r="J39" s="197">
        <v>5</v>
      </c>
      <c r="K39" s="197">
        <v>5</v>
      </c>
      <c r="L39" s="197">
        <v>5</v>
      </c>
      <c r="M39" s="197">
        <v>5</v>
      </c>
      <c r="N39" s="197">
        <v>5</v>
      </c>
      <c r="O39" s="197">
        <v>5</v>
      </c>
      <c r="P39" s="197">
        <v>5</v>
      </c>
      <c r="Q39" s="197">
        <v>5</v>
      </c>
      <c r="R39" s="197">
        <v>5</v>
      </c>
      <c r="S39" s="197">
        <v>5</v>
      </c>
      <c r="T39" s="197">
        <v>5</v>
      </c>
      <c r="U39" s="197" t="s">
        <v>653</v>
      </c>
    </row>
    <row r="40" spans="1:21" x14ac:dyDescent="0.2">
      <c r="A40" s="196">
        <v>44360.489849363425</v>
      </c>
      <c r="B40" s="197" t="s">
        <v>338</v>
      </c>
      <c r="C40" s="197" t="s">
        <v>26</v>
      </c>
      <c r="D40" s="197" t="s">
        <v>21</v>
      </c>
      <c r="E40" s="197" t="s">
        <v>22</v>
      </c>
      <c r="F40" s="197" t="s">
        <v>29</v>
      </c>
      <c r="G40" s="197" t="s">
        <v>222</v>
      </c>
      <c r="H40" s="197" t="s">
        <v>210</v>
      </c>
      <c r="I40" s="197">
        <v>5</v>
      </c>
      <c r="J40" s="197">
        <v>5</v>
      </c>
      <c r="K40" s="197">
        <v>4</v>
      </c>
      <c r="L40" s="197">
        <v>4</v>
      </c>
      <c r="M40" s="197">
        <v>5</v>
      </c>
      <c r="N40" s="197">
        <v>5</v>
      </c>
      <c r="O40" s="197">
        <v>5</v>
      </c>
      <c r="P40" s="197">
        <v>5</v>
      </c>
      <c r="Q40" s="197">
        <v>5</v>
      </c>
      <c r="R40" s="197">
        <v>3</v>
      </c>
      <c r="S40" s="197">
        <v>4</v>
      </c>
      <c r="T40" s="197">
        <v>4</v>
      </c>
      <c r="U40" s="197" t="s">
        <v>41</v>
      </c>
    </row>
    <row r="41" spans="1:21" x14ac:dyDescent="0.2">
      <c r="A41" s="196">
        <v>44360.492219270833</v>
      </c>
      <c r="B41" s="197" t="s">
        <v>611</v>
      </c>
      <c r="C41" s="197" t="s">
        <v>26</v>
      </c>
      <c r="D41" s="197" t="s">
        <v>21</v>
      </c>
      <c r="E41" s="197" t="s">
        <v>30</v>
      </c>
      <c r="F41" s="197" t="s">
        <v>29</v>
      </c>
      <c r="G41" s="197" t="s">
        <v>34</v>
      </c>
      <c r="H41" s="197" t="s">
        <v>210</v>
      </c>
      <c r="I41" s="197">
        <v>5</v>
      </c>
      <c r="J41" s="197">
        <v>5</v>
      </c>
      <c r="K41" s="197">
        <v>5</v>
      </c>
      <c r="L41" s="197">
        <v>5</v>
      </c>
      <c r="M41" s="197">
        <v>5</v>
      </c>
      <c r="N41" s="197">
        <v>5</v>
      </c>
      <c r="O41" s="197">
        <v>5</v>
      </c>
      <c r="P41" s="197">
        <v>5</v>
      </c>
      <c r="Q41" s="197">
        <v>5</v>
      </c>
      <c r="R41" s="197">
        <v>5</v>
      </c>
      <c r="S41" s="197">
        <v>5</v>
      </c>
      <c r="T41" s="197">
        <v>5</v>
      </c>
    </row>
    <row r="42" spans="1:21" x14ac:dyDescent="0.2">
      <c r="A42" s="196">
        <v>44360.496478634261</v>
      </c>
      <c r="B42" s="197" t="s">
        <v>330</v>
      </c>
      <c r="C42" s="197" t="s">
        <v>20</v>
      </c>
      <c r="D42" s="197" t="s">
        <v>57</v>
      </c>
      <c r="E42" s="197" t="s">
        <v>22</v>
      </c>
      <c r="F42" s="197" t="s">
        <v>51</v>
      </c>
      <c r="G42" s="197" t="s">
        <v>55</v>
      </c>
      <c r="H42" s="197" t="s">
        <v>210</v>
      </c>
      <c r="I42" s="197">
        <v>4</v>
      </c>
      <c r="J42" s="197">
        <v>5</v>
      </c>
      <c r="K42" s="197">
        <v>4</v>
      </c>
      <c r="L42" s="197">
        <v>4</v>
      </c>
      <c r="M42" s="197">
        <v>5</v>
      </c>
      <c r="N42" s="197">
        <v>5</v>
      </c>
      <c r="O42" s="197">
        <v>5</v>
      </c>
      <c r="P42" s="197">
        <v>5</v>
      </c>
      <c r="Q42" s="197">
        <v>5</v>
      </c>
      <c r="R42" s="197">
        <v>4</v>
      </c>
      <c r="S42" s="197">
        <v>5</v>
      </c>
      <c r="T42" s="197">
        <v>5</v>
      </c>
      <c r="U42" s="197" t="s">
        <v>655</v>
      </c>
    </row>
    <row r="43" spans="1:21" x14ac:dyDescent="0.2">
      <c r="A43" s="196">
        <v>44360.496484189818</v>
      </c>
      <c r="B43" s="197" t="s">
        <v>337</v>
      </c>
      <c r="C43" s="197" t="s">
        <v>26</v>
      </c>
      <c r="D43" s="197" t="s">
        <v>25</v>
      </c>
      <c r="E43" s="197" t="s">
        <v>22</v>
      </c>
      <c r="F43" s="197" t="s">
        <v>29</v>
      </c>
      <c r="G43" s="197" t="s">
        <v>34</v>
      </c>
      <c r="H43" s="197" t="s">
        <v>210</v>
      </c>
      <c r="I43" s="197">
        <v>5</v>
      </c>
      <c r="J43" s="197">
        <v>5</v>
      </c>
      <c r="K43" s="197">
        <v>5</v>
      </c>
      <c r="L43" s="197">
        <v>5</v>
      </c>
      <c r="M43" s="197">
        <v>5</v>
      </c>
      <c r="N43" s="197">
        <v>5</v>
      </c>
      <c r="O43" s="197">
        <v>5</v>
      </c>
      <c r="P43" s="197">
        <v>5</v>
      </c>
      <c r="Q43" s="197">
        <v>5</v>
      </c>
      <c r="R43" s="197">
        <v>5</v>
      </c>
      <c r="S43" s="197">
        <v>5</v>
      </c>
      <c r="T43" s="197">
        <v>5</v>
      </c>
      <c r="U43" s="197" t="s">
        <v>48</v>
      </c>
    </row>
    <row r="44" spans="1:21" x14ac:dyDescent="0.2">
      <c r="A44" s="196">
        <v>44360.497362812501</v>
      </c>
      <c r="B44" s="197" t="s">
        <v>616</v>
      </c>
      <c r="C44" s="197" t="s">
        <v>20</v>
      </c>
      <c r="D44" s="197" t="s">
        <v>57</v>
      </c>
      <c r="E44" s="197" t="s">
        <v>22</v>
      </c>
      <c r="F44" s="197" t="s">
        <v>39</v>
      </c>
      <c r="G44" s="197" t="s">
        <v>617</v>
      </c>
      <c r="H44" s="197" t="s">
        <v>210</v>
      </c>
      <c r="I44" s="197">
        <v>5</v>
      </c>
      <c r="J44" s="197">
        <v>4</v>
      </c>
      <c r="K44" s="197">
        <v>5</v>
      </c>
      <c r="L44" s="197">
        <v>5</v>
      </c>
      <c r="M44" s="197">
        <v>4</v>
      </c>
      <c r="N44" s="197">
        <v>3</v>
      </c>
      <c r="O44" s="197">
        <v>5</v>
      </c>
      <c r="P44" s="197">
        <v>5</v>
      </c>
      <c r="Q44" s="197">
        <v>5</v>
      </c>
      <c r="R44" s="197">
        <v>3</v>
      </c>
      <c r="S44" s="197">
        <v>4</v>
      </c>
      <c r="T44" s="197">
        <v>4</v>
      </c>
    </row>
    <row r="45" spans="1:21" x14ac:dyDescent="0.2">
      <c r="A45" s="196">
        <v>44360.53687877315</v>
      </c>
      <c r="B45" s="197" t="s">
        <v>620</v>
      </c>
      <c r="C45" s="197" t="s">
        <v>26</v>
      </c>
      <c r="D45" s="197" t="s">
        <v>25</v>
      </c>
      <c r="E45" s="197" t="s">
        <v>22</v>
      </c>
      <c r="F45" s="197" t="s">
        <v>62</v>
      </c>
      <c r="G45" s="197" t="s">
        <v>62</v>
      </c>
      <c r="H45" s="197" t="s">
        <v>210</v>
      </c>
      <c r="I45" s="197">
        <v>4</v>
      </c>
      <c r="J45" s="197">
        <v>4</v>
      </c>
      <c r="K45" s="197">
        <v>4</v>
      </c>
      <c r="L45" s="197">
        <v>4</v>
      </c>
      <c r="M45" s="197">
        <v>4</v>
      </c>
      <c r="N45" s="197">
        <v>4</v>
      </c>
      <c r="O45" s="197">
        <v>5</v>
      </c>
      <c r="P45" s="197">
        <v>5</v>
      </c>
      <c r="Q45" s="197">
        <v>5</v>
      </c>
      <c r="R45" s="197">
        <v>4</v>
      </c>
      <c r="S45" s="197">
        <v>4</v>
      </c>
      <c r="T45" s="197">
        <v>4</v>
      </c>
      <c r="U45" s="197" t="s">
        <v>657</v>
      </c>
    </row>
    <row r="46" spans="1:21" ht="23.25" x14ac:dyDescent="0.2">
      <c r="I46" s="2">
        <f>AVERAGE(I2:I45)</f>
        <v>4.7727272727272725</v>
      </c>
      <c r="J46" s="2">
        <f t="shared" ref="J46:T46" si="0">AVERAGE(J2:J45)</f>
        <v>4.7272727272727275</v>
      </c>
      <c r="K46" s="2">
        <f t="shared" si="0"/>
        <v>4.6590909090909092</v>
      </c>
      <c r="L46" s="2">
        <f t="shared" si="0"/>
        <v>4.6590909090909092</v>
      </c>
      <c r="M46" s="2">
        <f t="shared" si="0"/>
        <v>4.7954545454545459</v>
      </c>
      <c r="N46" s="2">
        <f t="shared" si="0"/>
        <v>4.5909090909090908</v>
      </c>
      <c r="O46" s="2">
        <f t="shared" si="0"/>
        <v>4.8636363636363633</v>
      </c>
      <c r="P46" s="2">
        <f t="shared" si="0"/>
        <v>4.8636363636363633</v>
      </c>
      <c r="Q46" s="2">
        <f t="shared" si="0"/>
        <v>4.9318181818181817</v>
      </c>
      <c r="R46" s="2">
        <f t="shared" si="0"/>
        <v>3.5227272727272729</v>
      </c>
      <c r="S46" s="2">
        <f t="shared" si="0"/>
        <v>4.3636363636363633</v>
      </c>
      <c r="T46" s="2">
        <f t="shared" si="0"/>
        <v>4.5681818181818183</v>
      </c>
    </row>
    <row r="47" spans="1:21" ht="23.25" x14ac:dyDescent="0.2">
      <c r="I47" s="3">
        <f>STDEV(I2:I46)</f>
        <v>0.41907020260422201</v>
      </c>
      <c r="J47" s="3">
        <f t="shared" ref="J47:T47" si="1">STDEV(J2:J46)</f>
        <v>0.57854191187990289</v>
      </c>
      <c r="K47" s="3">
        <f t="shared" si="1"/>
        <v>0.47401485487759815</v>
      </c>
      <c r="L47" s="3">
        <f t="shared" si="1"/>
        <v>0.51975439209224183</v>
      </c>
      <c r="M47" s="3">
        <f t="shared" si="1"/>
        <v>0.40336907612042849</v>
      </c>
      <c r="N47" s="3">
        <f t="shared" si="1"/>
        <v>0.5767535245658848</v>
      </c>
      <c r="O47" s="3">
        <f t="shared" si="1"/>
        <v>0.34317429251230686</v>
      </c>
      <c r="P47" s="3">
        <f t="shared" si="1"/>
        <v>0.34317429251230686</v>
      </c>
      <c r="Q47" s="3">
        <f t="shared" si="1"/>
        <v>0.25205764787294122</v>
      </c>
      <c r="R47" s="3">
        <f t="shared" si="1"/>
        <v>0.94119451094766637</v>
      </c>
      <c r="S47" s="3">
        <f t="shared" si="1"/>
        <v>0.52617440467228183</v>
      </c>
      <c r="T47" s="3">
        <f t="shared" si="1"/>
        <v>0.49532942540235353</v>
      </c>
    </row>
    <row r="48" spans="1:21" ht="23.25" x14ac:dyDescent="0.2">
      <c r="I48" s="4">
        <f>AVERAGE(I2:I47)</f>
        <v>4.6780825538115547</v>
      </c>
      <c r="J48" s="4">
        <f t="shared" ref="J48:T48" si="2">AVERAGE(J2:J47)</f>
        <v>4.6370829269381009</v>
      </c>
      <c r="K48" s="4">
        <f t="shared" si="2"/>
        <v>4.5681109948688805</v>
      </c>
      <c r="L48" s="4">
        <f t="shared" si="2"/>
        <v>4.5691053326344164</v>
      </c>
      <c r="M48" s="4">
        <f t="shared" si="2"/>
        <v>4.6999744265559773</v>
      </c>
      <c r="N48" s="4">
        <f t="shared" si="2"/>
        <v>4.5036448394668467</v>
      </c>
      <c r="O48" s="4">
        <f t="shared" si="2"/>
        <v>4.765365449046711</v>
      </c>
      <c r="P48" s="4">
        <f t="shared" si="2"/>
        <v>4.765365449046711</v>
      </c>
      <c r="Q48" s="4">
        <f t="shared" si="2"/>
        <v>4.830084257167198</v>
      </c>
      <c r="R48" s="4">
        <f t="shared" si="2"/>
        <v>3.4666069952972816</v>
      </c>
      <c r="S48" s="4">
        <f t="shared" si="2"/>
        <v>4.280213277571927</v>
      </c>
      <c r="T48" s="4">
        <f t="shared" si="2"/>
        <v>4.4796415487735688</v>
      </c>
    </row>
    <row r="49" spans="1:20" ht="23.25" x14ac:dyDescent="0.2">
      <c r="I49" s="5">
        <f>STDEV(I2:I45)</f>
        <v>0.42391510578572111</v>
      </c>
      <c r="J49" s="5">
        <f t="shared" ref="J49:T49" si="3">STDEV(J2:J45)</f>
        <v>0.58523047988611998</v>
      </c>
      <c r="K49" s="5">
        <f t="shared" si="3"/>
        <v>0.47949497745420155</v>
      </c>
      <c r="L49" s="5">
        <f t="shared" si="3"/>
        <v>0.52576331301335777</v>
      </c>
      <c r="M49" s="5">
        <f t="shared" si="3"/>
        <v>0.40803245735839211</v>
      </c>
      <c r="N49" s="5">
        <f t="shared" si="3"/>
        <v>0.58342141688737736</v>
      </c>
      <c r="O49" s="5">
        <f t="shared" si="3"/>
        <v>0.34714175717877405</v>
      </c>
      <c r="P49" s="5">
        <f t="shared" si="3"/>
        <v>0.34714175717877405</v>
      </c>
      <c r="Q49" s="5">
        <f t="shared" si="3"/>
        <v>0.25497170592935259</v>
      </c>
      <c r="R49" s="5">
        <f t="shared" si="3"/>
        <v>0.95207573383624866</v>
      </c>
      <c r="S49" s="5">
        <f t="shared" si="3"/>
        <v>0.53225754785778701</v>
      </c>
      <c r="T49" s="5">
        <f t="shared" si="3"/>
        <v>0.50105596738531144</v>
      </c>
    </row>
    <row r="50" spans="1:20" ht="23.25" x14ac:dyDescent="0.2"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</row>
    <row r="51" spans="1:20" ht="24" x14ac:dyDescent="0.55000000000000004">
      <c r="A51" s="129" t="s">
        <v>171</v>
      </c>
    </row>
    <row r="52" spans="1:20" ht="24" x14ac:dyDescent="0.55000000000000004">
      <c r="A52" s="120" t="s">
        <v>26</v>
      </c>
      <c r="B52" s="121">
        <f>COUNTIF(C2:C45,"หญิง")</f>
        <v>25</v>
      </c>
    </row>
    <row r="53" spans="1:20" ht="24" x14ac:dyDescent="0.55000000000000004">
      <c r="A53" s="120" t="s">
        <v>20</v>
      </c>
      <c r="B53" s="121">
        <f>COUNTIF(C2:C46,"ชาย")</f>
        <v>19</v>
      </c>
    </row>
    <row r="54" spans="1:20" ht="24" x14ac:dyDescent="0.55000000000000004">
      <c r="A54" s="124"/>
      <c r="B54" s="123">
        <f>SUM(B52:B53)</f>
        <v>44</v>
      </c>
    </row>
    <row r="55" spans="1:20" ht="23.25" customHeight="1" x14ac:dyDescent="0.55000000000000004">
      <c r="A55" s="130" t="s">
        <v>172</v>
      </c>
      <c r="B55" s="122"/>
    </row>
    <row r="56" spans="1:20" ht="24" x14ac:dyDescent="0.55000000000000004">
      <c r="A56" s="120" t="s">
        <v>27</v>
      </c>
      <c r="B56" s="121">
        <v>3</v>
      </c>
    </row>
    <row r="57" spans="1:20" ht="24" x14ac:dyDescent="0.55000000000000004">
      <c r="A57" s="120" t="s">
        <v>25</v>
      </c>
      <c r="B57" s="121">
        <v>21</v>
      </c>
    </row>
    <row r="58" spans="1:20" ht="24" x14ac:dyDescent="0.55000000000000004">
      <c r="A58" s="120" t="s">
        <v>21</v>
      </c>
      <c r="B58" s="121">
        <v>18</v>
      </c>
    </row>
    <row r="59" spans="1:20" ht="24" x14ac:dyDescent="0.55000000000000004">
      <c r="A59" s="120" t="s">
        <v>57</v>
      </c>
      <c r="B59" s="121">
        <v>2</v>
      </c>
    </row>
    <row r="60" spans="1:20" ht="24" x14ac:dyDescent="0.55000000000000004">
      <c r="A60" s="124"/>
      <c r="B60" s="123">
        <f>SUM(B56:B59)</f>
        <v>44</v>
      </c>
    </row>
    <row r="61" spans="1:20" ht="25.5" customHeight="1" x14ac:dyDescent="0.55000000000000004">
      <c r="A61" s="131" t="s">
        <v>173</v>
      </c>
      <c r="B61" s="125"/>
    </row>
    <row r="62" spans="1:20" ht="24" x14ac:dyDescent="0.55000000000000004">
      <c r="A62" s="126" t="s">
        <v>30</v>
      </c>
      <c r="B62" s="121">
        <f>COUNTIF(E2:E45,"ปริญญาโท")</f>
        <v>4</v>
      </c>
    </row>
    <row r="63" spans="1:20" ht="24" x14ac:dyDescent="0.55000000000000004">
      <c r="A63" s="126" t="s">
        <v>22</v>
      </c>
      <c r="B63" s="121">
        <f>COUNTIF(E2:E45,"ปริญญาเอก")</f>
        <v>40</v>
      </c>
    </row>
    <row r="64" spans="1:20" ht="24" x14ac:dyDescent="0.55000000000000004">
      <c r="A64" s="124"/>
      <c r="B64" s="123">
        <f>SUM(B62:B63)</f>
        <v>44</v>
      </c>
    </row>
    <row r="65" spans="1:2" ht="24" customHeight="1" x14ac:dyDescent="0.6">
      <c r="A65" s="132" t="s">
        <v>168</v>
      </c>
      <c r="B65" s="125"/>
    </row>
    <row r="66" spans="1:2" ht="24" x14ac:dyDescent="0.55000000000000004">
      <c r="A66" s="135" t="s">
        <v>40</v>
      </c>
      <c r="B66" s="121">
        <f>COUNTIF(F2:F45,"เภสัชศาสตร์")</f>
        <v>2</v>
      </c>
    </row>
    <row r="67" spans="1:2" ht="24" x14ac:dyDescent="0.55000000000000004">
      <c r="A67" s="135" t="s">
        <v>314</v>
      </c>
      <c r="B67" s="121">
        <f>COUNTIF(F2:F46,"บริหารธุรกิจ เศรษฐศาสตร์และการสื่อสาร")</f>
        <v>6</v>
      </c>
    </row>
    <row r="68" spans="1:2" ht="24" x14ac:dyDescent="0.55000000000000004">
      <c r="A68" s="135" t="s">
        <v>52</v>
      </c>
      <c r="B68" s="121">
        <f>COUNTIF(F2:F47,"สาธารณสุขศาสตร์")</f>
        <v>3</v>
      </c>
    </row>
    <row r="69" spans="1:2" ht="24" x14ac:dyDescent="0.55000000000000004">
      <c r="A69" s="135" t="s">
        <v>45</v>
      </c>
      <c r="B69" s="121">
        <f>COUNTIF(F2:F48,"สังคมศาสตร์")</f>
        <v>3</v>
      </c>
    </row>
    <row r="70" spans="1:2" ht="24" x14ac:dyDescent="0.55000000000000004">
      <c r="A70" s="135" t="s">
        <v>51</v>
      </c>
      <c r="B70" s="121">
        <f>COUNTIF(F2:F49,"วิทยาศาสตร์")</f>
        <v>5</v>
      </c>
    </row>
    <row r="71" spans="1:2" ht="24" x14ac:dyDescent="0.55000000000000004">
      <c r="A71" s="135" t="s">
        <v>23</v>
      </c>
      <c r="B71" s="121">
        <f>COUNTIF(F2:F51,"วิศวกรรมศาสตร์")</f>
        <v>2</v>
      </c>
    </row>
    <row r="72" spans="1:2" ht="24" x14ac:dyDescent="0.55000000000000004">
      <c r="A72" s="135" t="s">
        <v>50</v>
      </c>
      <c r="B72" s="121">
        <f>COUNTIF(F2:F52,"มนุษยศาสตร์")</f>
        <v>3</v>
      </c>
    </row>
    <row r="73" spans="1:2" ht="24" x14ac:dyDescent="0.55000000000000004">
      <c r="A73" s="135" t="s">
        <v>60</v>
      </c>
      <c r="B73" s="121">
        <f>COUNTIF(F2:F54,"โลจิสติกส์และดิจิทัลซัพพลายเชน")</f>
        <v>2</v>
      </c>
    </row>
    <row r="74" spans="1:2" ht="24" x14ac:dyDescent="0.55000000000000004">
      <c r="A74" s="135" t="s">
        <v>29</v>
      </c>
      <c r="B74" s="121">
        <f>COUNTIF(F2:F55,"ศึกษาศาสตร์")</f>
        <v>14</v>
      </c>
    </row>
    <row r="75" spans="1:2" ht="24" x14ac:dyDescent="0.55000000000000004">
      <c r="A75" s="135" t="s">
        <v>39</v>
      </c>
      <c r="B75" s="121">
        <f>COUNTIF(F2:F56,"เกษตรศาสตร์ ทรัพยากรธรรมชาติและสิ่งแวดล้อม")</f>
        <v>3</v>
      </c>
    </row>
    <row r="76" spans="1:2" ht="24" x14ac:dyDescent="0.55000000000000004">
      <c r="A76" s="135" t="s">
        <v>62</v>
      </c>
      <c r="B76" s="121">
        <f>COUNTIF(F2:F57,"สถาปัตยกรรมศาสตร์")</f>
        <v>1</v>
      </c>
    </row>
    <row r="77" spans="1:2" ht="22.9" customHeight="1" x14ac:dyDescent="0.55000000000000004">
      <c r="A77" s="183"/>
      <c r="B77" s="123">
        <f>SUM(B66:B76)</f>
        <v>44</v>
      </c>
    </row>
    <row r="78" spans="1:2" ht="26.45" customHeight="1" x14ac:dyDescent="0.2"/>
    <row r="79" spans="1:2" ht="24" x14ac:dyDescent="0.55000000000000004">
      <c r="A79" s="133" t="s">
        <v>174</v>
      </c>
    </row>
    <row r="80" spans="1:2" ht="24" x14ac:dyDescent="0.55000000000000004">
      <c r="A80" s="174" t="s">
        <v>295</v>
      </c>
      <c r="B80" s="121">
        <f>COUNTIF(G2:G45,"คณิตศาสตร์")</f>
        <v>1</v>
      </c>
    </row>
    <row r="81" spans="1:2" ht="24" x14ac:dyDescent="0.55000000000000004">
      <c r="A81" s="174" t="s">
        <v>34</v>
      </c>
      <c r="B81" s="121">
        <f>COUNTIF(G2:G46,"การบริหารการศึกษา")</f>
        <v>6</v>
      </c>
    </row>
    <row r="82" spans="1:2" s="202" customFormat="1" ht="24" x14ac:dyDescent="0.55000000000000004">
      <c r="A82" s="174" t="s">
        <v>56</v>
      </c>
      <c r="B82" s="121">
        <f>COUNTIF(G2:G47,"วิจัยและประเมินทางการศึกษา")</f>
        <v>2</v>
      </c>
    </row>
    <row r="83" spans="1:2" s="202" customFormat="1" ht="24" x14ac:dyDescent="0.55000000000000004">
      <c r="A83" s="136" t="s">
        <v>47</v>
      </c>
      <c r="B83" s="121">
        <f>COUNTIF(G2:G48,"หลักสูตรและการสอน")</f>
        <v>1</v>
      </c>
    </row>
    <row r="84" spans="1:2" s="202" customFormat="1" ht="24" customHeight="1" x14ac:dyDescent="0.55000000000000004">
      <c r="A84" s="136" t="s">
        <v>278</v>
      </c>
      <c r="B84" s="121">
        <f>COUNTIF(G2:G51,"ฟิสิกส์ประยุกต์")</f>
        <v>1</v>
      </c>
    </row>
    <row r="85" spans="1:2" s="202" customFormat="1" ht="24" x14ac:dyDescent="0.55000000000000004">
      <c r="A85" s="136" t="s">
        <v>40</v>
      </c>
      <c r="B85" s="121">
        <f>COUNTIF(G2:G52,"เภสัชศาสตร์")</f>
        <v>2</v>
      </c>
    </row>
    <row r="86" spans="1:2" s="202" customFormat="1" ht="24" x14ac:dyDescent="0.55000000000000004">
      <c r="A86" s="136" t="s">
        <v>38</v>
      </c>
      <c r="B86" s="121">
        <f>COUNTIF(G2:G53,"วิทยาศาสตร์การเกษตร")</f>
        <v>1</v>
      </c>
    </row>
    <row r="87" spans="1:2" s="202" customFormat="1" ht="24" x14ac:dyDescent="0.55000000000000004">
      <c r="A87" s="136" t="s">
        <v>54</v>
      </c>
      <c r="B87" s="121">
        <f>COUNTIF(G2:G54,"การสื่อสาร")</f>
        <v>1</v>
      </c>
    </row>
    <row r="88" spans="1:2" s="202" customFormat="1" ht="24" x14ac:dyDescent="0.55000000000000004">
      <c r="A88" s="136" t="s">
        <v>28</v>
      </c>
      <c r="B88" s="121">
        <f>COUNTIF(G2:G55,"เทคโนโลยีชีวภาพทางการเกษตร")</f>
        <v>1</v>
      </c>
    </row>
    <row r="89" spans="1:2" s="202" customFormat="1" ht="24" x14ac:dyDescent="0.55000000000000004">
      <c r="A89" s="136" t="s">
        <v>52</v>
      </c>
      <c r="B89" s="121">
        <f>COUNTIF(G2:G56,"สาธารณสุขศาสตร์")</f>
        <v>3</v>
      </c>
    </row>
    <row r="90" spans="1:2" s="202" customFormat="1" ht="24" x14ac:dyDescent="0.55000000000000004">
      <c r="A90" s="136" t="s">
        <v>664</v>
      </c>
      <c r="B90" s="121">
        <f>COUNTIF(G2:G57,"วิทยาการคอมพิวเตอร์")</f>
        <v>1</v>
      </c>
    </row>
    <row r="91" spans="1:2" s="202" customFormat="1" ht="24" x14ac:dyDescent="0.55000000000000004">
      <c r="A91" s="136" t="s">
        <v>280</v>
      </c>
      <c r="B91" s="121">
        <f>COUNTIF(G2:G58,"นวัตกรรมทางการวัดผลการเรียนรู้")</f>
        <v>1</v>
      </c>
    </row>
    <row r="92" spans="1:2" s="202" customFormat="1" ht="24" x14ac:dyDescent="0.55000000000000004">
      <c r="A92" s="211" t="s">
        <v>60</v>
      </c>
      <c r="B92" s="121">
        <f>COUNTIF(G2:G59,"โลจิสติกส์และดิจิทัลซัพพลายเชน")</f>
        <v>2</v>
      </c>
    </row>
    <row r="93" spans="1:2" s="202" customFormat="1" ht="24" x14ac:dyDescent="0.55000000000000004">
      <c r="A93" s="136" t="s">
        <v>247</v>
      </c>
      <c r="B93" s="121">
        <f>COUNTIF(G2:G61,"พลศึกษาและวิทยาศาสตร์การออกกำลังกาย")</f>
        <v>3</v>
      </c>
    </row>
    <row r="94" spans="1:2" s="202" customFormat="1" ht="24" x14ac:dyDescent="0.55000000000000004">
      <c r="A94" s="136" t="s">
        <v>290</v>
      </c>
      <c r="B94" s="121">
        <f>COUNTIF(G2:G62,"พัฒนาสังคม")</f>
        <v>2</v>
      </c>
    </row>
    <row r="95" spans="1:2" s="202" customFormat="1" ht="24" x14ac:dyDescent="0.55000000000000004">
      <c r="A95" s="136" t="s">
        <v>32</v>
      </c>
      <c r="B95" s="121">
        <f>COUNTIF(G2:G63,"บริหารธุรกิจ")</f>
        <v>1</v>
      </c>
    </row>
    <row r="96" spans="1:2" s="202" customFormat="1" ht="24" x14ac:dyDescent="0.55000000000000004">
      <c r="A96" s="136" t="s">
        <v>283</v>
      </c>
      <c r="B96" s="121">
        <f>COUNTIF(G2:G64,"การจัดการการท่องเที่ยวและจิตบริการ")</f>
        <v>3</v>
      </c>
    </row>
    <row r="97" spans="1:2" s="202" customFormat="1" ht="24" x14ac:dyDescent="0.55000000000000004">
      <c r="A97" s="136" t="s">
        <v>570</v>
      </c>
      <c r="B97" s="121">
        <f>COUNTIF(G2:G65,"เอเชียตะวันออกเฉียงใต้")</f>
        <v>1</v>
      </c>
    </row>
    <row r="98" spans="1:2" s="202" customFormat="1" ht="24" x14ac:dyDescent="0.55000000000000004">
      <c r="A98" s="136" t="s">
        <v>270</v>
      </c>
      <c r="B98" s="121">
        <f>COUNTIF(G2:G67,"วิศวกรรมการจัดการ")</f>
        <v>1</v>
      </c>
    </row>
    <row r="99" spans="1:2" s="202" customFormat="1" ht="24" x14ac:dyDescent="0.55000000000000004">
      <c r="A99" s="136" t="s">
        <v>180</v>
      </c>
      <c r="B99" s="121">
        <f>COUNTIF(G2:G68,"เทคโนโลยีสารสนเทศ")</f>
        <v>1</v>
      </c>
    </row>
    <row r="100" spans="1:2" s="202" customFormat="1" ht="24" x14ac:dyDescent="0.55000000000000004">
      <c r="A100" s="136" t="s">
        <v>288</v>
      </c>
      <c r="B100" s="121">
        <f>COUNTIF(G2:G69,"วิศวกรรมไฟฟ้า")</f>
        <v>1</v>
      </c>
    </row>
    <row r="101" spans="1:2" s="202" customFormat="1" ht="24" x14ac:dyDescent="0.55000000000000004">
      <c r="A101" s="136" t="s">
        <v>44</v>
      </c>
      <c r="B101" s="121">
        <f>COUNTIF(G2:G71,"ภาษาไทย")</f>
        <v>3</v>
      </c>
    </row>
    <row r="102" spans="1:2" s="202" customFormat="1" ht="24" x14ac:dyDescent="0.55000000000000004">
      <c r="A102" s="136" t="s">
        <v>663</v>
      </c>
      <c r="B102" s="121">
        <f>COUNTIF(G2:G72,"การท่องเที่ยว")</f>
        <v>1</v>
      </c>
    </row>
    <row r="103" spans="1:2" s="202" customFormat="1" ht="24" x14ac:dyDescent="0.55000000000000004">
      <c r="A103" s="136" t="s">
        <v>222</v>
      </c>
      <c r="B103" s="121">
        <f>COUNTIF(G2:G73,"เทคโนโลยีและสื่อสารการศึกษา")</f>
        <v>1</v>
      </c>
    </row>
    <row r="104" spans="1:2" s="202" customFormat="1" ht="24" x14ac:dyDescent="0.55000000000000004">
      <c r="A104" s="136" t="s">
        <v>55</v>
      </c>
      <c r="B104" s="121">
        <f>COUNTIF(G2:G74,"สถิติ")</f>
        <v>1</v>
      </c>
    </row>
    <row r="105" spans="1:2" s="202" customFormat="1" ht="24" x14ac:dyDescent="0.55000000000000004">
      <c r="A105" s="136" t="s">
        <v>617</v>
      </c>
      <c r="B105" s="121">
        <f>COUNTIF(G2:G75,"ทรัพยากรธรรมชาติและสิ่งแวดล้อม")</f>
        <v>1</v>
      </c>
    </row>
    <row r="106" spans="1:2" s="202" customFormat="1" ht="24" x14ac:dyDescent="0.55000000000000004">
      <c r="A106" s="136" t="s">
        <v>62</v>
      </c>
      <c r="B106" s="121">
        <f>COUNTIF(G2:G76,"สถาปัตยกรรมศาสตร์")</f>
        <v>1</v>
      </c>
    </row>
    <row r="107" spans="1:2" ht="24" x14ac:dyDescent="0.55000000000000004">
      <c r="A107" s="124"/>
      <c r="B107" s="123">
        <f>SUM(B80:B106)</f>
        <v>44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56"/>
  <sheetViews>
    <sheetView tabSelected="1" topLeftCell="A113" zoomScale="160" zoomScaleNormal="160" workbookViewId="0">
      <selection activeCell="A156" sqref="A118:XFD156"/>
    </sheetView>
  </sheetViews>
  <sheetFormatPr defaultColWidth="9.140625" defaultRowHeight="24" x14ac:dyDescent="0.55000000000000004"/>
  <cols>
    <col min="1" max="1" width="6" style="6" customWidth="1"/>
    <col min="2" max="16384" width="9.140625" style="6"/>
  </cols>
  <sheetData>
    <row r="1" spans="1:11" ht="25.5" customHeight="1" x14ac:dyDescent="0.7">
      <c r="B1" s="224" t="s">
        <v>64</v>
      </c>
      <c r="C1" s="224"/>
      <c r="D1" s="224"/>
      <c r="E1" s="224"/>
      <c r="F1" s="224"/>
      <c r="G1" s="224"/>
      <c r="H1" s="224"/>
      <c r="I1" s="224"/>
      <c r="J1" s="224"/>
      <c r="K1" s="224"/>
    </row>
    <row r="3" spans="1:11" x14ac:dyDescent="0.55000000000000004">
      <c r="C3" s="6" t="s">
        <v>665</v>
      </c>
    </row>
    <row r="4" spans="1:11" x14ac:dyDescent="0.55000000000000004">
      <c r="B4" s="6" t="s">
        <v>677</v>
      </c>
    </row>
    <row r="5" spans="1:11" s="8" customFormat="1" x14ac:dyDescent="0.55000000000000004">
      <c r="A5" s="7" t="s">
        <v>666</v>
      </c>
      <c r="B5" s="6"/>
      <c r="C5" s="6"/>
      <c r="E5" s="6"/>
    </row>
    <row r="6" spans="1:11" s="8" customFormat="1" x14ac:dyDescent="0.55000000000000004">
      <c r="A6" s="7" t="s">
        <v>667</v>
      </c>
      <c r="B6" s="6"/>
      <c r="C6" s="6"/>
      <c r="E6" s="6"/>
    </row>
    <row r="7" spans="1:11" s="8" customFormat="1" x14ac:dyDescent="0.55000000000000004">
      <c r="A7" s="7" t="s">
        <v>668</v>
      </c>
      <c r="B7" s="6"/>
      <c r="C7" s="6"/>
      <c r="E7" s="6"/>
    </row>
    <row r="8" spans="1:11" s="8" customFormat="1" x14ac:dyDescent="0.55000000000000004">
      <c r="A8" s="7" t="s">
        <v>669</v>
      </c>
      <c r="B8" s="6"/>
      <c r="C8" s="6"/>
      <c r="E8" s="6"/>
    </row>
    <row r="9" spans="1:11" s="8" customFormat="1" x14ac:dyDescent="0.55000000000000004">
      <c r="A9" s="7" t="s">
        <v>670</v>
      </c>
      <c r="B9" s="6"/>
      <c r="C9" s="6"/>
      <c r="E9" s="6"/>
    </row>
    <row r="10" spans="1:11" s="8" customFormat="1" x14ac:dyDescent="0.55000000000000004">
      <c r="A10" s="7"/>
      <c r="B10" s="6"/>
      <c r="C10" s="6"/>
      <c r="E10" s="6"/>
    </row>
    <row r="11" spans="1:11" s="9" customFormat="1" ht="19.5" customHeight="1" x14ac:dyDescent="0.2">
      <c r="C11" s="10" t="s">
        <v>65</v>
      </c>
    </row>
    <row r="12" spans="1:11" ht="10.5" customHeight="1" x14ac:dyDescent="0.55000000000000004"/>
    <row r="13" spans="1:11" s="8" customFormat="1" x14ac:dyDescent="0.55000000000000004">
      <c r="C13" s="7" t="s">
        <v>178</v>
      </c>
    </row>
    <row r="14" spans="1:11" s="8" customFormat="1" x14ac:dyDescent="0.55000000000000004">
      <c r="B14" s="7" t="s">
        <v>802</v>
      </c>
      <c r="C14" s="11"/>
      <c r="D14" s="11"/>
    </row>
    <row r="15" spans="1:11" s="8" customFormat="1" x14ac:dyDescent="0.55000000000000004">
      <c r="B15" s="7" t="s">
        <v>803</v>
      </c>
      <c r="C15" s="11"/>
      <c r="D15" s="11"/>
    </row>
    <row r="16" spans="1:11" s="8" customFormat="1" x14ac:dyDescent="0.55000000000000004">
      <c r="B16" s="7" t="s">
        <v>804</v>
      </c>
      <c r="C16" s="11"/>
      <c r="D16" s="11"/>
    </row>
    <row r="17" spans="1:4" s="8" customFormat="1" x14ac:dyDescent="0.55000000000000004">
      <c r="B17" s="7" t="s">
        <v>805</v>
      </c>
      <c r="C17" s="11"/>
      <c r="D17" s="11"/>
    </row>
    <row r="18" spans="1:4" s="8" customFormat="1" x14ac:dyDescent="0.55000000000000004">
      <c r="B18" s="7" t="s">
        <v>806</v>
      </c>
      <c r="C18" s="11"/>
      <c r="D18" s="11"/>
    </row>
    <row r="19" spans="1:4" s="8" customFormat="1" x14ac:dyDescent="0.55000000000000004">
      <c r="B19" s="7" t="s">
        <v>807</v>
      </c>
      <c r="C19" s="11"/>
      <c r="D19" s="11"/>
    </row>
    <row r="20" spans="1:4" s="8" customFormat="1" x14ac:dyDescent="0.55000000000000004">
      <c r="B20" s="7" t="s">
        <v>808</v>
      </c>
      <c r="C20" s="11"/>
      <c r="D20" s="11"/>
    </row>
    <row r="21" spans="1:4" s="8" customFormat="1" x14ac:dyDescent="0.55000000000000004">
      <c r="B21" s="7" t="s">
        <v>809</v>
      </c>
      <c r="C21" s="11"/>
      <c r="D21" s="11"/>
    </row>
    <row r="22" spans="1:4" s="8" customFormat="1" x14ac:dyDescent="0.55000000000000004">
      <c r="A22" s="7" t="s">
        <v>810</v>
      </c>
      <c r="B22" s="11"/>
      <c r="C22" s="11"/>
    </row>
    <row r="23" spans="1:4" s="8" customFormat="1" x14ac:dyDescent="0.55000000000000004">
      <c r="B23" s="7"/>
      <c r="C23" s="11"/>
      <c r="D23" s="11"/>
    </row>
    <row r="24" spans="1:4" s="8" customFormat="1" x14ac:dyDescent="0.55000000000000004">
      <c r="B24" s="7"/>
      <c r="C24" s="11"/>
      <c r="D24" s="11"/>
    </row>
    <row r="25" spans="1:4" s="8" customFormat="1" x14ac:dyDescent="0.55000000000000004">
      <c r="B25" s="7"/>
      <c r="C25" s="11"/>
      <c r="D25" s="11"/>
    </row>
    <row r="26" spans="1:4" s="8" customFormat="1" x14ac:dyDescent="0.55000000000000004">
      <c r="B26" s="7"/>
      <c r="C26" s="11"/>
      <c r="D26" s="11"/>
    </row>
    <row r="27" spans="1:4" s="8" customFormat="1" x14ac:dyDescent="0.55000000000000004">
      <c r="B27" s="7"/>
      <c r="C27" s="11"/>
      <c r="D27" s="11"/>
    </row>
    <row r="28" spans="1:4" s="8" customFormat="1" x14ac:dyDescent="0.55000000000000004">
      <c r="B28" s="7"/>
      <c r="C28" s="11"/>
      <c r="D28" s="11"/>
    </row>
    <row r="29" spans="1:4" s="8" customFormat="1" x14ac:dyDescent="0.55000000000000004">
      <c r="B29" s="7"/>
      <c r="C29" s="11"/>
      <c r="D29" s="11"/>
    </row>
    <row r="30" spans="1:4" s="8" customFormat="1" x14ac:dyDescent="0.55000000000000004">
      <c r="B30" s="7"/>
      <c r="C30" s="11"/>
      <c r="D30" s="11"/>
    </row>
    <row r="31" spans="1:4" s="8" customFormat="1" x14ac:dyDescent="0.55000000000000004">
      <c r="B31" s="7" t="s">
        <v>66</v>
      </c>
      <c r="C31" s="11"/>
      <c r="D31" s="11"/>
    </row>
    <row r="32" spans="1:4" s="8" customFormat="1" x14ac:dyDescent="0.55000000000000004">
      <c r="B32" s="7" t="s">
        <v>811</v>
      </c>
      <c r="C32" s="11"/>
      <c r="D32" s="11"/>
    </row>
    <row r="33" spans="1:4" s="8" customFormat="1" x14ac:dyDescent="0.55000000000000004">
      <c r="B33" s="7" t="s">
        <v>812</v>
      </c>
      <c r="C33" s="11"/>
      <c r="D33" s="11"/>
    </row>
    <row r="34" spans="1:4" s="8" customFormat="1" x14ac:dyDescent="0.55000000000000004">
      <c r="B34" s="7" t="s">
        <v>813</v>
      </c>
      <c r="C34" s="11"/>
      <c r="D34" s="11"/>
    </row>
    <row r="35" spans="1:4" s="8" customFormat="1" x14ac:dyDescent="0.55000000000000004">
      <c r="B35" s="7" t="s">
        <v>814</v>
      </c>
      <c r="C35" s="11"/>
      <c r="D35" s="11"/>
    </row>
    <row r="36" spans="1:4" s="8" customFormat="1" x14ac:dyDescent="0.55000000000000004">
      <c r="B36" s="7" t="s">
        <v>67</v>
      </c>
      <c r="C36" s="11"/>
      <c r="D36" s="11"/>
    </row>
    <row r="37" spans="1:4" s="8" customFormat="1" x14ac:dyDescent="0.55000000000000004">
      <c r="B37" s="7" t="s">
        <v>815</v>
      </c>
      <c r="C37" s="11"/>
      <c r="D37" s="11"/>
    </row>
    <row r="38" spans="1:4" s="8" customFormat="1" x14ac:dyDescent="0.55000000000000004">
      <c r="B38" s="7" t="s">
        <v>816</v>
      </c>
      <c r="C38" s="11"/>
      <c r="D38" s="11"/>
    </row>
    <row r="39" spans="1:4" s="8" customFormat="1" x14ac:dyDescent="0.55000000000000004">
      <c r="B39" s="7" t="s">
        <v>817</v>
      </c>
      <c r="C39" s="11"/>
      <c r="D39" s="11"/>
    </row>
    <row r="40" spans="1:4" s="8" customFormat="1" x14ac:dyDescent="0.55000000000000004">
      <c r="B40" s="7" t="s">
        <v>818</v>
      </c>
      <c r="C40" s="11"/>
      <c r="D40" s="11"/>
    </row>
    <row r="41" spans="1:4" s="8" customFormat="1" x14ac:dyDescent="0.55000000000000004">
      <c r="B41" s="7" t="s">
        <v>787</v>
      </c>
      <c r="C41" s="11"/>
      <c r="D41" s="11"/>
    </row>
    <row r="42" spans="1:4" s="8" customFormat="1" x14ac:dyDescent="0.55000000000000004">
      <c r="B42" s="7" t="s">
        <v>68</v>
      </c>
      <c r="C42" s="11"/>
      <c r="D42" s="11"/>
    </row>
    <row r="43" spans="1:4" s="8" customFormat="1" x14ac:dyDescent="0.55000000000000004">
      <c r="B43" s="7" t="s">
        <v>819</v>
      </c>
      <c r="C43" s="11"/>
      <c r="D43" s="11"/>
    </row>
    <row r="44" spans="1:4" s="8" customFormat="1" x14ac:dyDescent="0.55000000000000004">
      <c r="B44" s="7" t="s">
        <v>820</v>
      </c>
      <c r="C44" s="11"/>
      <c r="D44" s="11"/>
    </row>
    <row r="45" spans="1:4" s="8" customFormat="1" x14ac:dyDescent="0.55000000000000004">
      <c r="B45" s="7" t="s">
        <v>869</v>
      </c>
      <c r="C45" s="11"/>
      <c r="D45" s="11"/>
    </row>
    <row r="46" spans="1:4" s="8" customFormat="1" x14ac:dyDescent="0.55000000000000004">
      <c r="B46" s="7" t="s">
        <v>870</v>
      </c>
      <c r="C46" s="11"/>
      <c r="D46" s="11"/>
    </row>
    <row r="47" spans="1:4" s="8" customFormat="1" x14ac:dyDescent="0.55000000000000004">
      <c r="B47" s="7" t="s">
        <v>871</v>
      </c>
      <c r="C47" s="11"/>
      <c r="D47" s="11"/>
    </row>
    <row r="48" spans="1:4" s="8" customFormat="1" x14ac:dyDescent="0.55000000000000004">
      <c r="A48" s="8" t="s">
        <v>872</v>
      </c>
      <c r="B48" s="7"/>
      <c r="C48" s="11"/>
      <c r="D48" s="11"/>
    </row>
    <row r="49" spans="1:4" s="8" customFormat="1" x14ac:dyDescent="0.55000000000000004">
      <c r="B49" s="7" t="s">
        <v>873</v>
      </c>
      <c r="C49" s="11"/>
      <c r="D49" s="11"/>
    </row>
    <row r="50" spans="1:4" s="8" customFormat="1" x14ac:dyDescent="0.55000000000000004">
      <c r="B50" s="7" t="s">
        <v>880</v>
      </c>
      <c r="C50" s="11"/>
      <c r="D50" s="11"/>
    </row>
    <row r="51" spans="1:4" s="8" customFormat="1" x14ac:dyDescent="0.55000000000000004">
      <c r="A51" s="8" t="s">
        <v>882</v>
      </c>
      <c r="B51" s="7"/>
      <c r="C51" s="11"/>
      <c r="D51" s="11"/>
    </row>
    <row r="52" spans="1:4" s="8" customFormat="1" x14ac:dyDescent="0.55000000000000004">
      <c r="B52" s="7" t="s">
        <v>881</v>
      </c>
      <c r="C52" s="11"/>
      <c r="D52" s="11"/>
    </row>
    <row r="53" spans="1:4" s="8" customFormat="1" x14ac:dyDescent="0.55000000000000004">
      <c r="B53" s="7"/>
      <c r="C53" s="11"/>
      <c r="D53" s="11"/>
    </row>
    <row r="54" spans="1:4" s="8" customFormat="1" x14ac:dyDescent="0.55000000000000004">
      <c r="B54" s="7"/>
      <c r="C54" s="11"/>
      <c r="D54" s="11"/>
    </row>
    <row r="55" spans="1:4" s="8" customFormat="1" x14ac:dyDescent="0.55000000000000004">
      <c r="B55" s="7"/>
      <c r="C55" s="11"/>
      <c r="D55" s="11"/>
    </row>
    <row r="56" spans="1:4" s="8" customFormat="1" x14ac:dyDescent="0.55000000000000004">
      <c r="B56" s="7"/>
      <c r="C56" s="11"/>
      <c r="D56" s="11"/>
    </row>
    <row r="57" spans="1:4" s="8" customFormat="1" x14ac:dyDescent="0.55000000000000004">
      <c r="B57" s="7"/>
      <c r="C57" s="11"/>
      <c r="D57" s="11"/>
    </row>
    <row r="58" spans="1:4" s="8" customFormat="1" x14ac:dyDescent="0.55000000000000004">
      <c r="B58" s="7"/>
      <c r="C58" s="11"/>
      <c r="D58" s="11"/>
    </row>
    <row r="59" spans="1:4" s="8" customFormat="1" x14ac:dyDescent="0.55000000000000004">
      <c r="B59" s="7"/>
      <c r="C59" s="11"/>
      <c r="D59" s="11"/>
    </row>
    <row r="60" spans="1:4" s="8" customFormat="1" x14ac:dyDescent="0.55000000000000004">
      <c r="B60" s="7" t="s">
        <v>822</v>
      </c>
      <c r="C60" s="11"/>
      <c r="D60" s="11"/>
    </row>
    <row r="61" spans="1:4" s="8" customFormat="1" x14ac:dyDescent="0.55000000000000004">
      <c r="B61" s="7" t="s">
        <v>823</v>
      </c>
      <c r="C61" s="11"/>
      <c r="D61" s="11"/>
    </row>
    <row r="62" spans="1:4" s="8" customFormat="1" x14ac:dyDescent="0.55000000000000004">
      <c r="B62" s="7" t="s">
        <v>824</v>
      </c>
      <c r="C62" s="11"/>
      <c r="D62" s="11"/>
    </row>
    <row r="63" spans="1:4" s="8" customFormat="1" x14ac:dyDescent="0.55000000000000004">
      <c r="B63" s="7" t="s">
        <v>825</v>
      </c>
      <c r="C63" s="11"/>
      <c r="D63" s="11"/>
    </row>
    <row r="64" spans="1:4" s="8" customFormat="1" x14ac:dyDescent="0.55000000000000004">
      <c r="B64" s="7" t="s">
        <v>826</v>
      </c>
      <c r="C64" s="11"/>
      <c r="D64" s="11"/>
    </row>
    <row r="65" spans="1:4" s="8" customFormat="1" x14ac:dyDescent="0.55000000000000004">
      <c r="A65" s="194"/>
      <c r="B65" s="7" t="s">
        <v>827</v>
      </c>
      <c r="C65" s="11"/>
      <c r="D65" s="11"/>
    </row>
    <row r="66" spans="1:4" s="8" customFormat="1" x14ac:dyDescent="0.55000000000000004">
      <c r="A66" s="8" t="s">
        <v>883</v>
      </c>
      <c r="B66" s="7"/>
      <c r="C66" s="11"/>
      <c r="D66" s="11"/>
    </row>
    <row r="67" spans="1:4" s="8" customFormat="1" x14ac:dyDescent="0.55000000000000004">
      <c r="A67" s="8" t="s">
        <v>828</v>
      </c>
      <c r="B67" s="7"/>
      <c r="C67" s="11"/>
      <c r="D67" s="11"/>
    </row>
    <row r="68" spans="1:4" s="8" customFormat="1" x14ac:dyDescent="0.55000000000000004">
      <c r="B68" s="7" t="s">
        <v>829</v>
      </c>
      <c r="C68" s="11"/>
      <c r="D68" s="11"/>
    </row>
    <row r="69" spans="1:4" s="8" customFormat="1" x14ac:dyDescent="0.55000000000000004">
      <c r="B69" s="7" t="s">
        <v>830</v>
      </c>
      <c r="C69" s="11"/>
      <c r="D69" s="11"/>
    </row>
    <row r="70" spans="1:4" s="8" customFormat="1" x14ac:dyDescent="0.55000000000000004">
      <c r="B70" s="7" t="s">
        <v>831</v>
      </c>
      <c r="C70" s="11"/>
      <c r="D70" s="11"/>
    </row>
    <row r="71" spans="1:4" s="8" customFormat="1" x14ac:dyDescent="0.55000000000000004">
      <c r="B71" s="7" t="s">
        <v>833</v>
      </c>
      <c r="C71" s="11"/>
      <c r="D71" s="11"/>
    </row>
    <row r="72" spans="1:4" s="8" customFormat="1" x14ac:dyDescent="0.55000000000000004">
      <c r="B72" s="7" t="s">
        <v>832</v>
      </c>
      <c r="C72" s="11"/>
      <c r="D72" s="11"/>
    </row>
    <row r="73" spans="1:4" s="8" customFormat="1" x14ac:dyDescent="0.55000000000000004">
      <c r="B73" s="7" t="s">
        <v>381</v>
      </c>
      <c r="C73" s="11"/>
      <c r="D73" s="11"/>
    </row>
    <row r="74" spans="1:4" s="8" customFormat="1" x14ac:dyDescent="0.55000000000000004">
      <c r="B74" s="7" t="s">
        <v>834</v>
      </c>
      <c r="C74" s="11"/>
      <c r="D74" s="11"/>
    </row>
    <row r="75" spans="1:4" s="8" customFormat="1" x14ac:dyDescent="0.55000000000000004">
      <c r="B75" s="7" t="s">
        <v>835</v>
      </c>
      <c r="C75" s="11"/>
      <c r="D75" s="11"/>
    </row>
    <row r="76" spans="1:4" s="8" customFormat="1" x14ac:dyDescent="0.55000000000000004">
      <c r="B76" s="7" t="s">
        <v>836</v>
      </c>
      <c r="C76" s="11"/>
      <c r="D76" s="11"/>
    </row>
    <row r="77" spans="1:4" s="8" customFormat="1" x14ac:dyDescent="0.55000000000000004">
      <c r="B77" s="7" t="s">
        <v>837</v>
      </c>
      <c r="C77" s="11"/>
      <c r="D77" s="11"/>
    </row>
    <row r="78" spans="1:4" s="8" customFormat="1" x14ac:dyDescent="0.55000000000000004">
      <c r="B78" s="7" t="s">
        <v>67</v>
      </c>
      <c r="C78" s="11"/>
      <c r="D78" s="11"/>
    </row>
    <row r="79" spans="1:4" s="8" customFormat="1" x14ac:dyDescent="0.55000000000000004">
      <c r="B79" s="7" t="s">
        <v>838</v>
      </c>
      <c r="C79" s="11"/>
      <c r="D79" s="11"/>
    </row>
    <row r="80" spans="1:4" s="8" customFormat="1" x14ac:dyDescent="0.55000000000000004">
      <c r="B80" s="7" t="s">
        <v>839</v>
      </c>
      <c r="C80" s="11"/>
      <c r="D80" s="11"/>
    </row>
    <row r="81" spans="1:4" s="8" customFormat="1" x14ac:dyDescent="0.55000000000000004">
      <c r="A81" s="8" t="s">
        <v>840</v>
      </c>
      <c r="B81" s="7"/>
      <c r="C81" s="11"/>
      <c r="D81" s="11"/>
    </row>
    <row r="82" spans="1:4" s="8" customFormat="1" x14ac:dyDescent="0.55000000000000004">
      <c r="A82" s="8" t="s">
        <v>841</v>
      </c>
      <c r="B82" s="7"/>
      <c r="C82" s="11"/>
      <c r="D82" s="11"/>
    </row>
    <row r="83" spans="1:4" s="8" customFormat="1" x14ac:dyDescent="0.55000000000000004">
      <c r="A83" s="8" t="s">
        <v>884</v>
      </c>
      <c r="B83" s="7"/>
      <c r="C83" s="11"/>
      <c r="D83" s="11"/>
    </row>
    <row r="84" spans="1:4" s="8" customFormat="1" x14ac:dyDescent="0.55000000000000004">
      <c r="A84" s="8" t="s">
        <v>885</v>
      </c>
      <c r="B84" s="7"/>
      <c r="C84" s="11"/>
      <c r="D84" s="11"/>
    </row>
    <row r="85" spans="1:4" s="8" customFormat="1" x14ac:dyDescent="0.55000000000000004">
      <c r="A85" s="8" t="s">
        <v>842</v>
      </c>
      <c r="B85" s="7"/>
      <c r="C85" s="11"/>
      <c r="D85" s="11"/>
    </row>
    <row r="86" spans="1:4" s="8" customFormat="1" x14ac:dyDescent="0.55000000000000004">
      <c r="B86" s="7"/>
      <c r="C86" s="11"/>
      <c r="D86" s="11"/>
    </row>
    <row r="87" spans="1:4" s="8" customFormat="1" x14ac:dyDescent="0.55000000000000004">
      <c r="B87" s="7"/>
      <c r="C87" s="11"/>
      <c r="D87" s="11"/>
    </row>
    <row r="88" spans="1:4" s="8" customFormat="1" x14ac:dyDescent="0.55000000000000004">
      <c r="B88" s="7"/>
      <c r="C88" s="11"/>
      <c r="D88" s="11"/>
    </row>
    <row r="89" spans="1:4" s="8" customFormat="1" x14ac:dyDescent="0.55000000000000004">
      <c r="B89" s="194"/>
      <c r="C89" s="12" t="s">
        <v>69</v>
      </c>
    </row>
    <row r="90" spans="1:4" s="8" customFormat="1" x14ac:dyDescent="0.55000000000000004">
      <c r="C90" s="8" t="s">
        <v>70</v>
      </c>
    </row>
    <row r="91" spans="1:4" s="8" customFormat="1" x14ac:dyDescent="0.55000000000000004">
      <c r="B91" s="8" t="s">
        <v>843</v>
      </c>
    </row>
    <row r="92" spans="1:4" s="8" customFormat="1" x14ac:dyDescent="0.55000000000000004">
      <c r="B92" s="8" t="s">
        <v>844</v>
      </c>
    </row>
    <row r="93" spans="1:4" s="8" customFormat="1" x14ac:dyDescent="0.55000000000000004">
      <c r="C93" s="8" t="s">
        <v>71</v>
      </c>
    </row>
    <row r="94" spans="1:4" s="8" customFormat="1" x14ac:dyDescent="0.55000000000000004">
      <c r="B94" s="8" t="s">
        <v>845</v>
      </c>
    </row>
    <row r="95" spans="1:4" s="8" customFormat="1" x14ac:dyDescent="0.55000000000000004">
      <c r="B95" s="8" t="s">
        <v>846</v>
      </c>
    </row>
    <row r="96" spans="1:4" s="8" customFormat="1" x14ac:dyDescent="0.55000000000000004">
      <c r="C96" s="8" t="s">
        <v>72</v>
      </c>
    </row>
    <row r="97" spans="2:3" s="8" customFormat="1" x14ac:dyDescent="0.55000000000000004">
      <c r="B97" s="8" t="s">
        <v>886</v>
      </c>
    </row>
    <row r="98" spans="2:3" s="8" customFormat="1" x14ac:dyDescent="0.55000000000000004">
      <c r="B98" s="8" t="s">
        <v>847</v>
      </c>
    </row>
    <row r="99" spans="2:3" s="8" customFormat="1" x14ac:dyDescent="0.55000000000000004">
      <c r="C99" s="8" t="s">
        <v>73</v>
      </c>
    </row>
    <row r="100" spans="2:3" s="8" customFormat="1" x14ac:dyDescent="0.55000000000000004">
      <c r="B100" s="8" t="s">
        <v>848</v>
      </c>
    </row>
    <row r="101" spans="2:3" s="8" customFormat="1" x14ac:dyDescent="0.55000000000000004">
      <c r="B101" s="8" t="s">
        <v>849</v>
      </c>
    </row>
    <row r="102" spans="2:3" s="8" customFormat="1" x14ac:dyDescent="0.55000000000000004">
      <c r="C102" s="8" t="s">
        <v>382</v>
      </c>
    </row>
    <row r="103" spans="2:3" s="8" customFormat="1" x14ac:dyDescent="0.55000000000000004">
      <c r="B103" s="8" t="s">
        <v>850</v>
      </c>
    </row>
    <row r="104" spans="2:3" s="8" customFormat="1" x14ac:dyDescent="0.55000000000000004">
      <c r="B104" s="8" t="s">
        <v>851</v>
      </c>
    </row>
    <row r="105" spans="2:3" s="8" customFormat="1" x14ac:dyDescent="0.55000000000000004"/>
    <row r="106" spans="2:3" s="8" customFormat="1" x14ac:dyDescent="0.55000000000000004"/>
    <row r="107" spans="2:3" s="8" customFormat="1" x14ac:dyDescent="0.55000000000000004"/>
    <row r="108" spans="2:3" s="8" customFormat="1" x14ac:dyDescent="0.55000000000000004"/>
    <row r="109" spans="2:3" s="8" customFormat="1" x14ac:dyDescent="0.55000000000000004"/>
    <row r="110" spans="2:3" s="8" customFormat="1" x14ac:dyDescent="0.55000000000000004"/>
    <row r="111" spans="2:3" s="8" customFormat="1" x14ac:dyDescent="0.55000000000000004"/>
    <row r="112" spans="2:3" s="8" customFormat="1" x14ac:dyDescent="0.55000000000000004"/>
    <row r="113" spans="1:4" s="8" customFormat="1" x14ac:dyDescent="0.55000000000000004"/>
    <row r="114" spans="1:4" s="8" customFormat="1" x14ac:dyDescent="0.55000000000000004"/>
    <row r="115" spans="1:4" s="8" customFormat="1" x14ac:dyDescent="0.55000000000000004"/>
    <row r="116" spans="1:4" s="8" customFormat="1" x14ac:dyDescent="0.55000000000000004"/>
    <row r="117" spans="1:4" s="8" customFormat="1" x14ac:dyDescent="0.55000000000000004"/>
    <row r="118" spans="1:4" s="13" customFormat="1" x14ac:dyDescent="0.55000000000000004">
      <c r="C118" s="14" t="s">
        <v>74</v>
      </c>
    </row>
    <row r="119" spans="1:4" s="13" customFormat="1" x14ac:dyDescent="0.55000000000000004">
      <c r="C119" s="13" t="s">
        <v>887</v>
      </c>
    </row>
    <row r="120" spans="1:4" s="8" customFormat="1" x14ac:dyDescent="0.55000000000000004">
      <c r="A120" s="71" t="s">
        <v>205</v>
      </c>
      <c r="B120" s="72"/>
      <c r="C120" s="72"/>
      <c r="D120" s="73"/>
    </row>
    <row r="121" spans="1:4" s="8" customFormat="1" x14ac:dyDescent="0.55000000000000004">
      <c r="A121" s="71" t="s">
        <v>888</v>
      </c>
      <c r="B121" s="72"/>
      <c r="C121" s="72"/>
      <c r="D121" s="73"/>
    </row>
    <row r="122" spans="1:4" s="8" customFormat="1" x14ac:dyDescent="0.55000000000000004">
      <c r="A122" s="71" t="s">
        <v>852</v>
      </c>
      <c r="B122" s="72"/>
      <c r="C122" s="72"/>
      <c r="D122" s="73"/>
    </row>
    <row r="123" spans="1:4" s="8" customFormat="1" x14ac:dyDescent="0.55000000000000004">
      <c r="A123" s="71" t="s">
        <v>853</v>
      </c>
      <c r="B123" s="72"/>
      <c r="C123" s="72"/>
      <c r="D123" s="73"/>
    </row>
    <row r="124" spans="1:4" s="8" customFormat="1" x14ac:dyDescent="0.55000000000000004">
      <c r="A124" s="71" t="s">
        <v>854</v>
      </c>
      <c r="B124" s="72"/>
      <c r="C124" s="72"/>
      <c r="D124" s="73"/>
    </row>
    <row r="125" spans="1:4" s="13" customFormat="1" x14ac:dyDescent="0.55000000000000004">
      <c r="C125" s="13" t="s">
        <v>855</v>
      </c>
    </row>
    <row r="126" spans="1:4" s="8" customFormat="1" x14ac:dyDescent="0.55000000000000004">
      <c r="A126" s="71" t="s">
        <v>205</v>
      </c>
      <c r="B126" s="72"/>
      <c r="C126" s="72"/>
      <c r="D126" s="73"/>
    </row>
    <row r="127" spans="1:4" s="8" customFormat="1" x14ac:dyDescent="0.55000000000000004">
      <c r="A127" s="71" t="s">
        <v>858</v>
      </c>
      <c r="B127" s="72"/>
      <c r="C127" s="72"/>
      <c r="D127" s="73"/>
    </row>
    <row r="128" spans="1:4" s="8" customFormat="1" x14ac:dyDescent="0.55000000000000004">
      <c r="A128" s="71" t="s">
        <v>856</v>
      </c>
      <c r="B128" s="72"/>
      <c r="C128" s="72"/>
      <c r="D128" s="73"/>
    </row>
    <row r="129" spans="1:4" s="8" customFormat="1" x14ac:dyDescent="0.55000000000000004">
      <c r="A129" s="71" t="s">
        <v>857</v>
      </c>
      <c r="B129" s="72"/>
      <c r="C129" s="72"/>
      <c r="D129" s="73"/>
    </row>
    <row r="130" spans="1:4" s="8" customFormat="1" x14ac:dyDescent="0.55000000000000004">
      <c r="A130" s="71" t="s">
        <v>879</v>
      </c>
      <c r="B130" s="72"/>
      <c r="C130" s="72"/>
      <c r="D130" s="73"/>
    </row>
    <row r="131" spans="1:4" s="13" customFormat="1" x14ac:dyDescent="0.55000000000000004">
      <c r="C131" s="13" t="s">
        <v>859</v>
      </c>
    </row>
    <row r="132" spans="1:4" s="8" customFormat="1" x14ac:dyDescent="0.55000000000000004">
      <c r="A132" s="71" t="s">
        <v>861</v>
      </c>
      <c r="B132" s="72"/>
      <c r="C132" s="72"/>
      <c r="D132" s="73"/>
    </row>
    <row r="133" spans="1:4" s="8" customFormat="1" x14ac:dyDescent="0.55000000000000004">
      <c r="A133" s="71" t="s">
        <v>862</v>
      </c>
      <c r="B133" s="72"/>
      <c r="C133" s="72"/>
      <c r="D133" s="73"/>
    </row>
    <row r="134" spans="1:4" s="8" customFormat="1" x14ac:dyDescent="0.55000000000000004">
      <c r="A134" s="71" t="s">
        <v>863</v>
      </c>
      <c r="B134" s="72"/>
      <c r="C134" s="72"/>
      <c r="D134" s="73"/>
    </row>
    <row r="135" spans="1:4" s="8" customFormat="1" x14ac:dyDescent="0.55000000000000004">
      <c r="A135" s="71" t="s">
        <v>860</v>
      </c>
      <c r="B135" s="72"/>
      <c r="C135" s="72"/>
      <c r="D135" s="73"/>
    </row>
    <row r="136" spans="1:4" s="8" customFormat="1" x14ac:dyDescent="0.55000000000000004">
      <c r="A136" s="71" t="s">
        <v>864</v>
      </c>
      <c r="B136" s="72"/>
      <c r="C136" s="72"/>
      <c r="D136" s="73"/>
    </row>
    <row r="137" spans="1:4" s="13" customFormat="1" x14ac:dyDescent="0.55000000000000004">
      <c r="C137" s="13" t="s">
        <v>865</v>
      </c>
    </row>
    <row r="138" spans="1:4" s="8" customFormat="1" x14ac:dyDescent="0.55000000000000004">
      <c r="A138" s="71" t="s">
        <v>866</v>
      </c>
      <c r="B138" s="72"/>
      <c r="C138" s="72"/>
      <c r="D138" s="73"/>
    </row>
    <row r="139" spans="1:4" s="8" customFormat="1" x14ac:dyDescent="0.55000000000000004">
      <c r="A139" s="71" t="s">
        <v>889</v>
      </c>
      <c r="B139" s="72"/>
      <c r="C139" s="72"/>
      <c r="D139" s="73"/>
    </row>
    <row r="140" spans="1:4" s="8" customFormat="1" x14ac:dyDescent="0.55000000000000004">
      <c r="A140" s="71" t="s">
        <v>890</v>
      </c>
      <c r="B140" s="72"/>
      <c r="C140" s="72"/>
      <c r="D140" s="73"/>
    </row>
    <row r="141" spans="1:4" s="8" customFormat="1" x14ac:dyDescent="0.55000000000000004">
      <c r="A141" s="71" t="s">
        <v>891</v>
      </c>
      <c r="B141" s="72"/>
      <c r="C141" s="72"/>
      <c r="D141" s="73"/>
    </row>
    <row r="142" spans="1:4" s="8" customFormat="1" x14ac:dyDescent="0.55000000000000004">
      <c r="A142" s="71" t="s">
        <v>892</v>
      </c>
      <c r="B142" s="72"/>
      <c r="C142" s="72"/>
      <c r="D142" s="73"/>
    </row>
    <row r="148" spans="1:4" x14ac:dyDescent="0.55000000000000004">
      <c r="C148" s="6" t="s">
        <v>383</v>
      </c>
    </row>
    <row r="149" spans="1:4" x14ac:dyDescent="0.55000000000000004">
      <c r="A149" s="6" t="s">
        <v>868</v>
      </c>
    </row>
    <row r="150" spans="1:4" s="8" customFormat="1" x14ac:dyDescent="0.55000000000000004">
      <c r="A150" s="71" t="s">
        <v>894</v>
      </c>
      <c r="B150" s="72"/>
      <c r="C150" s="72"/>
      <c r="D150" s="73"/>
    </row>
    <row r="151" spans="1:4" s="8" customFormat="1" x14ac:dyDescent="0.55000000000000004">
      <c r="A151" s="71" t="s">
        <v>895</v>
      </c>
      <c r="B151" s="72"/>
      <c r="C151" s="72"/>
      <c r="D151" s="73"/>
    </row>
    <row r="152" spans="1:4" s="8" customFormat="1" x14ac:dyDescent="0.55000000000000004">
      <c r="A152" s="71" t="s">
        <v>896</v>
      </c>
      <c r="B152" s="72"/>
      <c r="C152" s="72"/>
      <c r="D152" s="73"/>
    </row>
    <row r="153" spans="1:4" s="8" customFormat="1" x14ac:dyDescent="0.55000000000000004">
      <c r="A153" s="71" t="s">
        <v>897</v>
      </c>
      <c r="B153" s="72"/>
      <c r="C153" s="72"/>
      <c r="D153" s="73"/>
    </row>
    <row r="154" spans="1:4" s="8" customFormat="1" x14ac:dyDescent="0.55000000000000004">
      <c r="A154" s="71" t="s">
        <v>898</v>
      </c>
      <c r="B154" s="72"/>
      <c r="C154" s="72"/>
      <c r="D154" s="73"/>
    </row>
    <row r="156" spans="1:4" x14ac:dyDescent="0.55000000000000004">
      <c r="B156" s="6" t="s">
        <v>893</v>
      </c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G753"/>
  <sheetViews>
    <sheetView topLeftCell="A368" zoomScale="110" zoomScaleNormal="110" workbookViewId="0">
      <selection activeCell="F380" sqref="F380"/>
    </sheetView>
  </sheetViews>
  <sheetFormatPr defaultColWidth="9.140625" defaultRowHeight="21.75" x14ac:dyDescent="0.5"/>
  <cols>
    <col min="1" max="1" width="74.7109375" style="118" customWidth="1"/>
    <col min="2" max="2" width="6.7109375" style="119" customWidth="1"/>
    <col min="3" max="3" width="8.28515625" style="119" customWidth="1"/>
    <col min="4" max="4" width="7.7109375" style="70" customWidth="1"/>
    <col min="5" max="5" width="7.140625" style="70" customWidth="1"/>
    <col min="6" max="6" width="11.42578125" style="70" bestFit="1" customWidth="1"/>
    <col min="7" max="16384" width="9.140625" style="70"/>
  </cols>
  <sheetData>
    <row r="1" spans="1:5" s="15" customFormat="1" ht="30.75" x14ac:dyDescent="0.7">
      <c r="A1" s="240" t="s">
        <v>75</v>
      </c>
      <c r="B1" s="240"/>
      <c r="C1" s="240"/>
      <c r="D1" s="240"/>
    </row>
    <row r="2" spans="1:5" s="15" customFormat="1" ht="27.75" x14ac:dyDescent="0.65">
      <c r="A2" s="241" t="s">
        <v>671</v>
      </c>
      <c r="B2" s="241"/>
      <c r="C2" s="241"/>
      <c r="D2" s="241"/>
    </row>
    <row r="3" spans="1:5" s="15" customFormat="1" ht="5.25" customHeight="1" x14ac:dyDescent="0.5">
      <c r="A3" s="16"/>
      <c r="B3" s="17"/>
      <c r="C3" s="17"/>
    </row>
    <row r="4" spans="1:5" s="8" customFormat="1" ht="24" x14ac:dyDescent="0.55000000000000004">
      <c r="A4" s="7" t="s">
        <v>76</v>
      </c>
      <c r="B4" s="11"/>
      <c r="C4" s="11"/>
    </row>
    <row r="5" spans="1:5" s="8" customFormat="1" ht="24" x14ac:dyDescent="0.55000000000000004">
      <c r="A5" s="7" t="s">
        <v>678</v>
      </c>
      <c r="B5" s="11"/>
      <c r="C5" s="11"/>
    </row>
    <row r="6" spans="1:5" s="8" customFormat="1" ht="24" x14ac:dyDescent="0.55000000000000004">
      <c r="A6" s="7" t="s">
        <v>672</v>
      </c>
      <c r="B6" s="6"/>
      <c r="C6" s="6"/>
      <c r="E6" s="6"/>
    </row>
    <row r="7" spans="1:5" s="8" customFormat="1" ht="24" x14ac:dyDescent="0.55000000000000004">
      <c r="A7" s="7" t="s">
        <v>673</v>
      </c>
      <c r="B7" s="6"/>
      <c r="C7" s="6"/>
      <c r="E7" s="6"/>
    </row>
    <row r="8" spans="1:5" s="8" customFormat="1" ht="24" x14ac:dyDescent="0.55000000000000004">
      <c r="A8" s="7" t="s">
        <v>674</v>
      </c>
      <c r="B8" s="6"/>
      <c r="C8" s="6"/>
      <c r="E8" s="6"/>
    </row>
    <row r="9" spans="1:5" s="8" customFormat="1" ht="24" x14ac:dyDescent="0.55000000000000004">
      <c r="A9" s="7" t="s">
        <v>675</v>
      </c>
      <c r="B9" s="6"/>
      <c r="C9" s="6"/>
      <c r="E9" s="6"/>
    </row>
    <row r="10" spans="1:5" s="8" customFormat="1" ht="24" x14ac:dyDescent="0.55000000000000004">
      <c r="A10" s="7" t="s">
        <v>676</v>
      </c>
      <c r="B10" s="6"/>
      <c r="C10" s="6"/>
      <c r="E10" s="6"/>
    </row>
    <row r="11" spans="1:5" s="8" customFormat="1" ht="3" customHeight="1" x14ac:dyDescent="0.55000000000000004">
      <c r="A11" s="7"/>
      <c r="B11" s="11"/>
      <c r="C11" s="11"/>
    </row>
    <row r="12" spans="1:5" s="8" customFormat="1" ht="21.75" customHeight="1" x14ac:dyDescent="0.55000000000000004">
      <c r="A12" s="18" t="s">
        <v>77</v>
      </c>
      <c r="B12" s="11"/>
      <c r="C12" s="11"/>
    </row>
    <row r="13" spans="1:5" s="8" customFormat="1" ht="21.75" customHeight="1" x14ac:dyDescent="0.55000000000000004">
      <c r="A13" s="19" t="s">
        <v>78</v>
      </c>
      <c r="B13" s="11"/>
      <c r="C13" s="11"/>
    </row>
    <row r="14" spans="1:5" s="8" customFormat="1" ht="21.75" customHeight="1" x14ac:dyDescent="0.55000000000000004">
      <c r="A14" s="19" t="s">
        <v>79</v>
      </c>
      <c r="B14" s="11"/>
      <c r="C14" s="11"/>
    </row>
    <row r="15" spans="1:5" s="8" customFormat="1" ht="19.5" customHeight="1" x14ac:dyDescent="0.55000000000000004">
      <c r="A15" s="20" t="s">
        <v>80</v>
      </c>
      <c r="B15" s="21" t="s">
        <v>81</v>
      </c>
      <c r="C15" s="22" t="s">
        <v>82</v>
      </c>
    </row>
    <row r="16" spans="1:5" s="8" customFormat="1" ht="24" x14ac:dyDescent="0.55000000000000004">
      <c r="A16" s="23" t="s">
        <v>83</v>
      </c>
      <c r="B16" s="24"/>
      <c r="C16" s="25"/>
    </row>
    <row r="17" spans="1:3" s="8" customFormat="1" ht="24" x14ac:dyDescent="0.55000000000000004">
      <c r="A17" s="26" t="s">
        <v>85</v>
      </c>
      <c r="B17" s="27">
        <f>'EPE (Elementary 2)'!B43</f>
        <v>17</v>
      </c>
      <c r="C17" s="28">
        <f>B17*100/211</f>
        <v>8.0568720379146921</v>
      </c>
    </row>
    <row r="18" spans="1:3" s="8" customFormat="1" ht="24" x14ac:dyDescent="0.55000000000000004">
      <c r="A18" s="29" t="s">
        <v>84</v>
      </c>
      <c r="B18" s="30">
        <f>'EPE (Elementary 2)'!B44</f>
        <v>14</v>
      </c>
      <c r="C18" s="31">
        <f>B18*100/211</f>
        <v>6.6350710900473935</v>
      </c>
    </row>
    <row r="19" spans="1:3" s="8" customFormat="1" ht="24" x14ac:dyDescent="0.55000000000000004">
      <c r="A19" s="23" t="s">
        <v>86</v>
      </c>
      <c r="B19" s="32"/>
      <c r="C19" s="28"/>
    </row>
    <row r="20" spans="1:3" s="8" customFormat="1" ht="24" x14ac:dyDescent="0.55000000000000004">
      <c r="A20" s="26" t="s">
        <v>85</v>
      </c>
      <c r="B20" s="33">
        <f>'EPE (Intermediate)'!B78</f>
        <v>39</v>
      </c>
      <c r="C20" s="28">
        <f>B20*100/211</f>
        <v>18.48341232227488</v>
      </c>
    </row>
    <row r="21" spans="1:3" s="8" customFormat="1" ht="24" x14ac:dyDescent="0.55000000000000004">
      <c r="A21" s="29" t="s">
        <v>84</v>
      </c>
      <c r="B21" s="34">
        <f>'EPE (Intermediate)'!B79</f>
        <v>30</v>
      </c>
      <c r="C21" s="31">
        <f>B21*100/211</f>
        <v>14.218009478672986</v>
      </c>
    </row>
    <row r="22" spans="1:3" s="8" customFormat="1" ht="24" x14ac:dyDescent="0.55000000000000004">
      <c r="A22" s="23" t="s">
        <v>87</v>
      </c>
      <c r="B22" s="32"/>
      <c r="C22" s="28"/>
    </row>
    <row r="23" spans="1:3" s="8" customFormat="1" ht="24" x14ac:dyDescent="0.55000000000000004">
      <c r="A23" s="26" t="s">
        <v>85</v>
      </c>
      <c r="B23" s="33">
        <f>'EPE (Pre-Intermediate)'!B51</f>
        <v>27</v>
      </c>
      <c r="C23" s="28">
        <f>B23*100/211</f>
        <v>12.796208530805687</v>
      </c>
    </row>
    <row r="24" spans="1:3" s="8" customFormat="1" ht="24" x14ac:dyDescent="0.55000000000000004">
      <c r="A24" s="29" t="s">
        <v>84</v>
      </c>
      <c r="B24" s="34">
        <f>'EPE (Pre-Intermediate)'!B52</f>
        <v>15</v>
      </c>
      <c r="C24" s="31">
        <f>B24*100/211</f>
        <v>7.109004739336493</v>
      </c>
    </row>
    <row r="25" spans="1:3" s="8" customFormat="1" ht="24" x14ac:dyDescent="0.55000000000000004">
      <c r="A25" s="23" t="s">
        <v>88</v>
      </c>
      <c r="B25" s="32"/>
      <c r="C25" s="28"/>
    </row>
    <row r="26" spans="1:3" s="8" customFormat="1" ht="24" x14ac:dyDescent="0.55000000000000004">
      <c r="A26" s="26" t="s">
        <v>85</v>
      </c>
      <c r="B26" s="33">
        <v>14</v>
      </c>
      <c r="C26" s="28">
        <f>B26*100/211</f>
        <v>6.6350710900473935</v>
      </c>
    </row>
    <row r="27" spans="1:3" s="8" customFormat="1" ht="24" x14ac:dyDescent="0.55000000000000004">
      <c r="A27" s="29" t="s">
        <v>84</v>
      </c>
      <c r="B27" s="34">
        <v>11</v>
      </c>
      <c r="C27" s="31">
        <f>B27*100/211</f>
        <v>5.2132701421800949</v>
      </c>
    </row>
    <row r="28" spans="1:3" s="8" customFormat="1" ht="24" x14ac:dyDescent="0.55000000000000004">
      <c r="A28" s="23" t="s">
        <v>341</v>
      </c>
      <c r="B28" s="32"/>
      <c r="C28" s="28"/>
    </row>
    <row r="29" spans="1:3" s="8" customFormat="1" ht="24" x14ac:dyDescent="0.55000000000000004">
      <c r="A29" s="26" t="s">
        <v>85</v>
      </c>
      <c r="B29" s="33">
        <f>'EPE (Upper-Intermediate)'!B52</f>
        <v>25</v>
      </c>
      <c r="C29" s="28">
        <f>B29*100/211</f>
        <v>11.848341232227488</v>
      </c>
    </row>
    <row r="30" spans="1:3" s="8" customFormat="1" ht="24" x14ac:dyDescent="0.55000000000000004">
      <c r="A30" s="29" t="s">
        <v>84</v>
      </c>
      <c r="B30" s="34">
        <f>'EPE (Upper-Intermediate)'!B53</f>
        <v>19</v>
      </c>
      <c r="C30" s="28">
        <f>B30*100/211</f>
        <v>9.0047393364928912</v>
      </c>
    </row>
    <row r="31" spans="1:3" s="8" customFormat="1" ht="19.5" customHeight="1" x14ac:dyDescent="0.55000000000000004">
      <c r="A31" s="35" t="s">
        <v>89</v>
      </c>
      <c r="B31" s="36">
        <f>SUM(B17:B30)</f>
        <v>211</v>
      </c>
      <c r="C31" s="37">
        <f>B31*100/211</f>
        <v>100</v>
      </c>
    </row>
    <row r="32" spans="1:3" s="8" customFormat="1" ht="24" x14ac:dyDescent="0.55000000000000004">
      <c r="A32" s="7" t="s">
        <v>773</v>
      </c>
      <c r="B32" s="11"/>
      <c r="C32" s="11"/>
    </row>
    <row r="33" spans="1:4" s="8" customFormat="1" ht="24" x14ac:dyDescent="0.55000000000000004">
      <c r="A33" s="7" t="s">
        <v>679</v>
      </c>
      <c r="B33" s="11"/>
      <c r="C33" s="11"/>
    </row>
    <row r="34" spans="1:4" s="8" customFormat="1" ht="24" x14ac:dyDescent="0.55000000000000004">
      <c r="A34" s="7" t="s">
        <v>680</v>
      </c>
      <c r="B34" s="11"/>
      <c r="C34" s="11"/>
    </row>
    <row r="35" spans="1:4" s="8" customFormat="1" ht="24" x14ac:dyDescent="0.55000000000000004">
      <c r="A35" s="7" t="s">
        <v>681</v>
      </c>
      <c r="B35" s="11"/>
      <c r="C35" s="11"/>
    </row>
    <row r="36" spans="1:4" s="8" customFormat="1" ht="24" x14ac:dyDescent="0.55000000000000004">
      <c r="A36" s="7" t="s">
        <v>682</v>
      </c>
      <c r="B36" s="11"/>
      <c r="C36" s="11"/>
    </row>
    <row r="37" spans="1:4" s="8" customFormat="1" ht="24" x14ac:dyDescent="0.55000000000000004">
      <c r="A37" s="7"/>
      <c r="B37" s="11"/>
      <c r="C37" s="11"/>
    </row>
    <row r="38" spans="1:4" s="8" customFormat="1" ht="20.25" customHeight="1" x14ac:dyDescent="0.55000000000000004">
      <c r="A38" s="41" t="s">
        <v>90</v>
      </c>
      <c r="B38" s="11"/>
      <c r="C38" s="11"/>
    </row>
    <row r="39" spans="1:4" s="8" customFormat="1" ht="21.75" customHeight="1" x14ac:dyDescent="0.55000000000000004">
      <c r="A39" s="20" t="s">
        <v>80</v>
      </c>
      <c r="B39" s="42" t="s">
        <v>81</v>
      </c>
      <c r="C39" s="42" t="s">
        <v>82</v>
      </c>
    </row>
    <row r="40" spans="1:4" s="8" customFormat="1" ht="24" x14ac:dyDescent="0.55000000000000004">
      <c r="A40" s="23" t="s">
        <v>83</v>
      </c>
      <c r="B40" s="32"/>
      <c r="C40" s="32"/>
    </row>
    <row r="41" spans="1:4" s="8" customFormat="1" ht="24" x14ac:dyDescent="0.55000000000000004">
      <c r="A41" s="26" t="s">
        <v>91</v>
      </c>
      <c r="B41" s="27">
        <v>19</v>
      </c>
      <c r="C41" s="28">
        <f>B41*100/211</f>
        <v>9.0047393364928912</v>
      </c>
      <c r="D41" s="43"/>
    </row>
    <row r="42" spans="1:4" s="8" customFormat="1" ht="24" x14ac:dyDescent="0.55000000000000004">
      <c r="A42" s="48" t="s">
        <v>92</v>
      </c>
      <c r="B42" s="27">
        <v>10</v>
      </c>
      <c r="C42" s="28">
        <f t="shared" ref="C42:C43" si="0">B42*100/211</f>
        <v>4.7393364928909953</v>
      </c>
      <c r="D42" s="44"/>
    </row>
    <row r="43" spans="1:4" s="8" customFormat="1" ht="24" x14ac:dyDescent="0.55000000000000004">
      <c r="A43" s="48" t="s">
        <v>93</v>
      </c>
      <c r="B43" s="30">
        <v>2</v>
      </c>
      <c r="C43" s="31">
        <f t="shared" si="0"/>
        <v>0.94786729857819907</v>
      </c>
      <c r="D43" s="44"/>
    </row>
    <row r="44" spans="1:4" s="8" customFormat="1" ht="24" x14ac:dyDescent="0.55000000000000004">
      <c r="A44" s="23" t="s">
        <v>94</v>
      </c>
      <c r="B44" s="33"/>
      <c r="C44" s="28"/>
    </row>
    <row r="45" spans="1:4" s="8" customFormat="1" ht="24" x14ac:dyDescent="0.55000000000000004">
      <c r="A45" s="26" t="s">
        <v>91</v>
      </c>
      <c r="B45" s="27">
        <v>40</v>
      </c>
      <c r="C45" s="28">
        <f>B45*100/211</f>
        <v>18.957345971563981</v>
      </c>
    </row>
    <row r="46" spans="1:4" s="8" customFormat="1" ht="24" x14ac:dyDescent="0.55000000000000004">
      <c r="A46" s="48" t="s">
        <v>92</v>
      </c>
      <c r="B46" s="27">
        <v>17</v>
      </c>
      <c r="C46" s="28">
        <f t="shared" ref="C46:C48" si="1">B46*100/211</f>
        <v>8.0568720379146921</v>
      </c>
    </row>
    <row r="47" spans="1:4" s="8" customFormat="1" ht="24" x14ac:dyDescent="0.55000000000000004">
      <c r="A47" s="48" t="s">
        <v>93</v>
      </c>
      <c r="B47" s="27">
        <v>11</v>
      </c>
      <c r="C47" s="28">
        <f t="shared" si="1"/>
        <v>5.2132701421800949</v>
      </c>
    </row>
    <row r="48" spans="1:4" s="8" customFormat="1" ht="24" x14ac:dyDescent="0.55000000000000004">
      <c r="A48" s="49" t="s">
        <v>96</v>
      </c>
      <c r="B48" s="30">
        <v>1</v>
      </c>
      <c r="C48" s="31">
        <f t="shared" si="1"/>
        <v>0.47393364928909953</v>
      </c>
    </row>
    <row r="49" spans="1:4" s="8" customFormat="1" ht="24" x14ac:dyDescent="0.55000000000000004">
      <c r="A49" s="178" t="s">
        <v>95</v>
      </c>
      <c r="B49" s="32"/>
      <c r="C49" s="28"/>
      <c r="D49" s="44"/>
    </row>
    <row r="50" spans="1:4" s="8" customFormat="1" ht="24" x14ac:dyDescent="0.55000000000000004">
      <c r="A50" s="48" t="s">
        <v>91</v>
      </c>
      <c r="B50" s="33">
        <v>22</v>
      </c>
      <c r="C50" s="28">
        <f>B50*100/211</f>
        <v>10.42654028436019</v>
      </c>
      <c r="D50" s="44"/>
    </row>
    <row r="51" spans="1:4" s="8" customFormat="1" ht="24" x14ac:dyDescent="0.55000000000000004">
      <c r="A51" s="48" t="s">
        <v>92</v>
      </c>
      <c r="B51" s="33">
        <v>14</v>
      </c>
      <c r="C51" s="28">
        <f t="shared" ref="C51:C53" si="2">B51*100/211</f>
        <v>6.6350710900473935</v>
      </c>
      <c r="D51" s="44"/>
    </row>
    <row r="52" spans="1:4" s="8" customFormat="1" ht="24" x14ac:dyDescent="0.55000000000000004">
      <c r="A52" s="48" t="s">
        <v>93</v>
      </c>
      <c r="B52" s="33">
        <v>5</v>
      </c>
      <c r="C52" s="28">
        <f t="shared" si="2"/>
        <v>2.3696682464454977</v>
      </c>
      <c r="D52" s="44"/>
    </row>
    <row r="53" spans="1:4" s="8" customFormat="1" ht="24" x14ac:dyDescent="0.55000000000000004">
      <c r="A53" s="49" t="s">
        <v>96</v>
      </c>
      <c r="B53" s="34">
        <v>1</v>
      </c>
      <c r="C53" s="31">
        <f t="shared" si="2"/>
        <v>0.47393364928909953</v>
      </c>
      <c r="D53" s="44"/>
    </row>
    <row r="54" spans="1:4" s="8" customFormat="1" ht="24" x14ac:dyDescent="0.55000000000000004">
      <c r="A54" s="26" t="s">
        <v>88</v>
      </c>
      <c r="B54" s="33"/>
      <c r="C54" s="28"/>
    </row>
    <row r="55" spans="1:4" s="8" customFormat="1" ht="24" x14ac:dyDescent="0.55000000000000004">
      <c r="A55" s="26" t="s">
        <v>91</v>
      </c>
      <c r="B55" s="27">
        <v>9</v>
      </c>
      <c r="C55" s="28">
        <f>B55*100/211</f>
        <v>4.2654028436018958</v>
      </c>
      <c r="D55" s="43"/>
    </row>
    <row r="56" spans="1:4" s="8" customFormat="1" ht="24" x14ac:dyDescent="0.55000000000000004">
      <c r="A56" s="48" t="s">
        <v>92</v>
      </c>
      <c r="B56" s="27">
        <v>11</v>
      </c>
      <c r="C56" s="28">
        <f t="shared" ref="C56:C57" si="3">B56*100/211</f>
        <v>5.2132701421800949</v>
      </c>
      <c r="D56" s="44"/>
    </row>
    <row r="57" spans="1:4" s="8" customFormat="1" ht="24" x14ac:dyDescent="0.55000000000000004">
      <c r="A57" s="49" t="s">
        <v>93</v>
      </c>
      <c r="B57" s="30">
        <v>5</v>
      </c>
      <c r="C57" s="31">
        <f t="shared" si="3"/>
        <v>2.3696682464454977</v>
      </c>
      <c r="D57" s="44"/>
    </row>
    <row r="58" spans="1:4" s="8" customFormat="1" ht="24" x14ac:dyDescent="0.55000000000000004">
      <c r="A58" s="50"/>
      <c r="B58" s="170"/>
      <c r="C58" s="214"/>
      <c r="D58" s="44"/>
    </row>
    <row r="59" spans="1:4" s="8" customFormat="1" ht="24" x14ac:dyDescent="0.55000000000000004">
      <c r="A59" s="50"/>
      <c r="B59" s="170"/>
      <c r="C59" s="214"/>
      <c r="D59" s="44"/>
    </row>
    <row r="60" spans="1:4" s="8" customFormat="1" ht="24" x14ac:dyDescent="0.55000000000000004">
      <c r="A60" s="50"/>
      <c r="B60" s="170"/>
      <c r="C60" s="214"/>
      <c r="D60" s="44"/>
    </row>
    <row r="61" spans="1:4" s="8" customFormat="1" ht="24" x14ac:dyDescent="0.55000000000000004">
      <c r="A61" s="215"/>
      <c r="B61" s="216"/>
      <c r="C61" s="217"/>
      <c r="D61" s="44"/>
    </row>
    <row r="62" spans="1:4" s="8" customFormat="1" ht="24" x14ac:dyDescent="0.55000000000000004">
      <c r="A62" s="218" t="s">
        <v>80</v>
      </c>
      <c r="B62" s="219" t="s">
        <v>81</v>
      </c>
      <c r="C62" s="219" t="s">
        <v>82</v>
      </c>
      <c r="D62" s="44"/>
    </row>
    <row r="63" spans="1:4" s="8" customFormat="1" ht="24" x14ac:dyDescent="0.55000000000000004">
      <c r="A63" s="178" t="s">
        <v>342</v>
      </c>
      <c r="B63" s="24"/>
      <c r="C63" s="25"/>
      <c r="D63" s="44"/>
    </row>
    <row r="64" spans="1:4" s="8" customFormat="1" ht="24" x14ac:dyDescent="0.55000000000000004">
      <c r="A64" s="48" t="s">
        <v>91</v>
      </c>
      <c r="B64" s="27">
        <v>3</v>
      </c>
      <c r="C64" s="28">
        <f>B64*100/211</f>
        <v>1.4218009478672986</v>
      </c>
      <c r="D64" s="44"/>
    </row>
    <row r="65" spans="1:4" s="8" customFormat="1" ht="24" x14ac:dyDescent="0.55000000000000004">
      <c r="A65" s="48" t="s">
        <v>92</v>
      </c>
      <c r="B65" s="27">
        <v>21</v>
      </c>
      <c r="C65" s="28">
        <f t="shared" ref="C65:C67" si="4">B65*100/211</f>
        <v>9.9526066350710902</v>
      </c>
      <c r="D65" s="44"/>
    </row>
    <row r="66" spans="1:4" s="8" customFormat="1" ht="24" x14ac:dyDescent="0.55000000000000004">
      <c r="A66" s="48" t="s">
        <v>93</v>
      </c>
      <c r="B66" s="27">
        <v>18</v>
      </c>
      <c r="C66" s="28">
        <f t="shared" si="4"/>
        <v>8.5308056872037916</v>
      </c>
      <c r="D66" s="44"/>
    </row>
    <row r="67" spans="1:4" s="8" customFormat="1" ht="24" x14ac:dyDescent="0.55000000000000004">
      <c r="A67" s="48" t="s">
        <v>96</v>
      </c>
      <c r="B67" s="27">
        <v>2</v>
      </c>
      <c r="C67" s="31">
        <f t="shared" si="4"/>
        <v>0.94786729857819907</v>
      </c>
      <c r="D67" s="44"/>
    </row>
    <row r="68" spans="1:4" s="8" customFormat="1" ht="24" x14ac:dyDescent="0.55000000000000004">
      <c r="A68" s="45" t="s">
        <v>89</v>
      </c>
      <c r="B68" s="46">
        <f>SUM(B40:B67)</f>
        <v>211</v>
      </c>
      <c r="C68" s="191">
        <f>B68*100/211</f>
        <v>100</v>
      </c>
      <c r="D68" s="43"/>
    </row>
    <row r="69" spans="1:4" s="8" customFormat="1" ht="24" x14ac:dyDescent="0.55000000000000004">
      <c r="A69" s="38"/>
      <c r="B69" s="39"/>
      <c r="C69" s="40"/>
      <c r="D69" s="44"/>
    </row>
    <row r="70" spans="1:4" s="8" customFormat="1" ht="24" x14ac:dyDescent="0.55000000000000004">
      <c r="A70" s="7" t="s">
        <v>774</v>
      </c>
      <c r="B70" s="11"/>
      <c r="C70" s="11"/>
    </row>
    <row r="71" spans="1:4" s="8" customFormat="1" ht="24" x14ac:dyDescent="0.55000000000000004">
      <c r="A71" s="7" t="s">
        <v>683</v>
      </c>
      <c r="B71" s="11"/>
      <c r="C71" s="11"/>
    </row>
    <row r="72" spans="1:4" s="8" customFormat="1" ht="24" x14ac:dyDescent="0.55000000000000004">
      <c r="A72" s="7" t="s">
        <v>684</v>
      </c>
      <c r="B72" s="11"/>
      <c r="C72" s="11"/>
    </row>
    <row r="73" spans="1:4" s="8" customFormat="1" ht="24" x14ac:dyDescent="0.55000000000000004">
      <c r="A73" s="7" t="s">
        <v>685</v>
      </c>
      <c r="B73" s="11"/>
      <c r="C73" s="11"/>
    </row>
    <row r="74" spans="1:4" s="8" customFormat="1" ht="24" x14ac:dyDescent="0.55000000000000004">
      <c r="A74" s="7" t="s">
        <v>686</v>
      </c>
      <c r="B74" s="11"/>
      <c r="C74" s="11"/>
    </row>
    <row r="75" spans="1:4" s="8" customFormat="1" ht="24" x14ac:dyDescent="0.55000000000000004">
      <c r="A75" s="7" t="s">
        <v>874</v>
      </c>
      <c r="B75" s="11"/>
      <c r="C75" s="11"/>
    </row>
    <row r="76" spans="1:4" s="8" customFormat="1" ht="24" x14ac:dyDescent="0.55000000000000004">
      <c r="A76" s="7" t="s">
        <v>875</v>
      </c>
      <c r="B76" s="11"/>
      <c r="C76" s="11"/>
    </row>
    <row r="77" spans="1:4" s="8" customFormat="1" ht="24" x14ac:dyDescent="0.55000000000000004">
      <c r="A77" s="7"/>
      <c r="B77" s="11"/>
      <c r="C77" s="11"/>
    </row>
    <row r="78" spans="1:4" s="8" customFormat="1" ht="24" x14ac:dyDescent="0.55000000000000004">
      <c r="A78" s="7"/>
      <c r="B78" s="11"/>
      <c r="C78" s="11"/>
    </row>
    <row r="79" spans="1:4" s="8" customFormat="1" ht="24" x14ac:dyDescent="0.55000000000000004">
      <c r="A79" s="7"/>
      <c r="B79" s="11"/>
      <c r="C79" s="11"/>
    </row>
    <row r="80" spans="1:4" s="8" customFormat="1" ht="24" x14ac:dyDescent="0.55000000000000004">
      <c r="A80" s="7"/>
      <c r="B80" s="11"/>
      <c r="C80" s="11"/>
    </row>
    <row r="81" spans="1:4" s="8" customFormat="1" ht="24" x14ac:dyDescent="0.55000000000000004">
      <c r="A81" s="7"/>
      <c r="B81" s="11"/>
      <c r="C81" s="11"/>
    </row>
    <row r="82" spans="1:4" s="8" customFormat="1" ht="24" x14ac:dyDescent="0.55000000000000004">
      <c r="A82" s="7"/>
      <c r="B82" s="11"/>
      <c r="C82" s="11"/>
    </row>
    <row r="83" spans="1:4" s="8" customFormat="1" ht="24" x14ac:dyDescent="0.55000000000000004">
      <c r="A83" s="7"/>
      <c r="B83" s="11"/>
      <c r="C83" s="11"/>
    </row>
    <row r="84" spans="1:4" s="8" customFormat="1" ht="24" x14ac:dyDescent="0.55000000000000004">
      <c r="A84" s="7"/>
      <c r="B84" s="11"/>
      <c r="C84" s="11"/>
    </row>
    <row r="85" spans="1:4" s="8" customFormat="1" ht="24" x14ac:dyDescent="0.55000000000000004">
      <c r="A85" s="7"/>
      <c r="B85" s="11"/>
      <c r="C85" s="11"/>
    </row>
    <row r="86" spans="1:4" s="8" customFormat="1" ht="24" x14ac:dyDescent="0.55000000000000004">
      <c r="A86" s="7"/>
      <c r="B86" s="11"/>
      <c r="C86" s="11"/>
    </row>
    <row r="87" spans="1:4" s="8" customFormat="1" ht="24" x14ac:dyDescent="0.55000000000000004">
      <c r="A87" s="7"/>
      <c r="B87" s="11"/>
      <c r="C87" s="11"/>
    </row>
    <row r="88" spans="1:4" s="8" customFormat="1" ht="24" x14ac:dyDescent="0.55000000000000004">
      <c r="A88" s="7"/>
      <c r="B88" s="11"/>
      <c r="C88" s="11"/>
    </row>
    <row r="89" spans="1:4" s="8" customFormat="1" ht="24" x14ac:dyDescent="0.55000000000000004">
      <c r="A89" s="7"/>
      <c r="B89" s="11"/>
      <c r="C89" s="11"/>
    </row>
    <row r="90" spans="1:4" s="8" customFormat="1" ht="24" x14ac:dyDescent="0.55000000000000004">
      <c r="A90" s="7"/>
      <c r="B90" s="11"/>
      <c r="C90" s="11"/>
    </row>
    <row r="91" spans="1:4" s="8" customFormat="1" ht="24" x14ac:dyDescent="0.55000000000000004">
      <c r="A91" s="41" t="s">
        <v>97</v>
      </c>
      <c r="B91" s="11"/>
      <c r="C91" s="11"/>
    </row>
    <row r="92" spans="1:4" s="8" customFormat="1" ht="24" x14ac:dyDescent="0.55000000000000004">
      <c r="A92" s="20" t="s">
        <v>80</v>
      </c>
      <c r="B92" s="22" t="s">
        <v>81</v>
      </c>
      <c r="C92" s="22" t="s">
        <v>82</v>
      </c>
    </row>
    <row r="93" spans="1:4" s="8" customFormat="1" ht="24" x14ac:dyDescent="0.55000000000000004">
      <c r="A93" s="23" t="s">
        <v>98</v>
      </c>
      <c r="B93" s="47"/>
      <c r="C93" s="47"/>
      <c r="D93" s="44"/>
    </row>
    <row r="94" spans="1:4" s="8" customFormat="1" ht="24" x14ac:dyDescent="0.55000000000000004">
      <c r="A94" s="26" t="s">
        <v>99</v>
      </c>
      <c r="B94" s="27">
        <v>27</v>
      </c>
      <c r="C94" s="28">
        <f>B94*100/211</f>
        <v>12.796208530805687</v>
      </c>
      <c r="D94" s="44"/>
    </row>
    <row r="95" spans="1:4" s="8" customFormat="1" ht="24" x14ac:dyDescent="0.55000000000000004">
      <c r="A95" s="26" t="s">
        <v>100</v>
      </c>
      <c r="B95" s="27">
        <v>4</v>
      </c>
      <c r="C95" s="31">
        <f>B95*100/211</f>
        <v>1.8957345971563981</v>
      </c>
      <c r="D95" s="44"/>
    </row>
    <row r="96" spans="1:4" s="8" customFormat="1" ht="24" x14ac:dyDescent="0.55000000000000004">
      <c r="A96" s="23" t="s">
        <v>86</v>
      </c>
      <c r="B96" s="21"/>
      <c r="C96" s="28"/>
    </row>
    <row r="97" spans="1:4" s="8" customFormat="1" ht="24" x14ac:dyDescent="0.55000000000000004">
      <c r="A97" s="26" t="s">
        <v>99</v>
      </c>
      <c r="B97" s="27">
        <v>41</v>
      </c>
      <c r="C97" s="28">
        <f>B97*100/211</f>
        <v>19.431279620853079</v>
      </c>
      <c r="D97" s="44"/>
    </row>
    <row r="98" spans="1:4" s="8" customFormat="1" ht="24" x14ac:dyDescent="0.55000000000000004">
      <c r="A98" s="29" t="s">
        <v>100</v>
      </c>
      <c r="B98" s="30">
        <v>28</v>
      </c>
      <c r="C98" s="31">
        <f>B98*100/211</f>
        <v>13.270142180094787</v>
      </c>
    </row>
    <row r="99" spans="1:4" s="8" customFormat="1" ht="24" x14ac:dyDescent="0.55000000000000004">
      <c r="A99" s="23" t="s">
        <v>101</v>
      </c>
      <c r="B99" s="42"/>
      <c r="C99" s="28"/>
    </row>
    <row r="100" spans="1:4" s="8" customFormat="1" ht="24" x14ac:dyDescent="0.55000000000000004">
      <c r="A100" s="26" t="s">
        <v>99</v>
      </c>
      <c r="B100" s="27">
        <v>36</v>
      </c>
      <c r="C100" s="28">
        <f>B100*100/211</f>
        <v>17.061611374407583</v>
      </c>
      <c r="D100" s="44"/>
    </row>
    <row r="101" spans="1:4" s="8" customFormat="1" ht="24" x14ac:dyDescent="0.55000000000000004">
      <c r="A101" s="29" t="s">
        <v>100</v>
      </c>
      <c r="B101" s="34">
        <v>6</v>
      </c>
      <c r="C101" s="31">
        <f>B101*100/211</f>
        <v>2.8436018957345972</v>
      </c>
    </row>
    <row r="102" spans="1:4" s="8" customFormat="1" ht="24" x14ac:dyDescent="0.55000000000000004">
      <c r="A102" s="26" t="s">
        <v>88</v>
      </c>
      <c r="B102" s="32"/>
      <c r="C102" s="28"/>
      <c r="D102" s="44"/>
    </row>
    <row r="103" spans="1:4" s="8" customFormat="1" ht="24" x14ac:dyDescent="0.55000000000000004">
      <c r="A103" s="48" t="s">
        <v>99</v>
      </c>
      <c r="B103" s="27">
        <v>21</v>
      </c>
      <c r="C103" s="28">
        <f>B103*100/211</f>
        <v>9.9526066350710902</v>
      </c>
      <c r="D103" s="44"/>
    </row>
    <row r="104" spans="1:4" s="8" customFormat="1" ht="24" x14ac:dyDescent="0.55000000000000004">
      <c r="A104" s="26" t="s">
        <v>100</v>
      </c>
      <c r="B104" s="33">
        <v>4</v>
      </c>
      <c r="C104" s="31">
        <f>B104*100/211</f>
        <v>1.8957345971563981</v>
      </c>
      <c r="D104" s="44"/>
    </row>
    <row r="105" spans="1:4" s="8" customFormat="1" ht="24" x14ac:dyDescent="0.55000000000000004">
      <c r="A105" s="178" t="s">
        <v>342</v>
      </c>
      <c r="B105" s="32"/>
      <c r="C105" s="28"/>
      <c r="D105" s="44"/>
    </row>
    <row r="106" spans="1:4" s="8" customFormat="1" ht="24" x14ac:dyDescent="0.55000000000000004">
      <c r="A106" s="48" t="s">
        <v>99</v>
      </c>
      <c r="B106" s="33">
        <v>4</v>
      </c>
      <c r="C106" s="28">
        <f>B106*100/211</f>
        <v>1.8957345971563981</v>
      </c>
      <c r="D106" s="44"/>
    </row>
    <row r="107" spans="1:4" s="8" customFormat="1" ht="24" x14ac:dyDescent="0.55000000000000004">
      <c r="A107" s="49" t="s">
        <v>100</v>
      </c>
      <c r="B107" s="34">
        <v>40</v>
      </c>
      <c r="C107" s="31">
        <f t="shared" ref="C107:C108" si="5">B107*100/211</f>
        <v>18.957345971563981</v>
      </c>
      <c r="D107" s="44"/>
    </row>
    <row r="108" spans="1:4" s="8" customFormat="1" ht="24" x14ac:dyDescent="0.55000000000000004">
      <c r="A108" s="35" t="s">
        <v>89</v>
      </c>
      <c r="B108" s="36">
        <f>SUM(B94:B107)</f>
        <v>211</v>
      </c>
      <c r="C108" s="191">
        <f t="shared" si="5"/>
        <v>100</v>
      </c>
    </row>
    <row r="109" spans="1:4" s="8" customFormat="1" ht="24" x14ac:dyDescent="0.55000000000000004">
      <c r="A109" s="50"/>
      <c r="B109" s="39"/>
      <c r="C109" s="40"/>
    </row>
    <row r="110" spans="1:4" s="8" customFormat="1" ht="24" x14ac:dyDescent="0.55000000000000004">
      <c r="A110" s="7" t="s">
        <v>687</v>
      </c>
      <c r="B110" s="11"/>
      <c r="C110" s="11"/>
    </row>
    <row r="111" spans="1:4" s="8" customFormat="1" ht="24" x14ac:dyDescent="0.55000000000000004">
      <c r="A111" s="7" t="s">
        <v>688</v>
      </c>
      <c r="B111" s="11"/>
      <c r="C111" s="11"/>
    </row>
    <row r="112" spans="1:4" s="8" customFormat="1" ht="24" x14ac:dyDescent="0.55000000000000004">
      <c r="A112" s="7" t="s">
        <v>689</v>
      </c>
      <c r="B112" s="11"/>
      <c r="C112" s="11"/>
    </row>
    <row r="113" spans="1:3" s="8" customFormat="1" ht="24" x14ac:dyDescent="0.55000000000000004">
      <c r="A113" s="7" t="s">
        <v>690</v>
      </c>
      <c r="B113" s="11"/>
      <c r="C113" s="11"/>
    </row>
    <row r="114" spans="1:3" s="8" customFormat="1" ht="24" x14ac:dyDescent="0.55000000000000004">
      <c r="A114" s="7" t="s">
        <v>691</v>
      </c>
      <c r="B114" s="11"/>
      <c r="C114" s="11"/>
    </row>
    <row r="115" spans="1:3" s="8" customFormat="1" ht="24" x14ac:dyDescent="0.55000000000000004">
      <c r="A115" s="7" t="s">
        <v>692</v>
      </c>
      <c r="B115" s="11"/>
      <c r="C115" s="11"/>
    </row>
    <row r="116" spans="1:3" s="8" customFormat="1" ht="24" x14ac:dyDescent="0.55000000000000004">
      <c r="A116" s="7"/>
      <c r="B116" s="11"/>
      <c r="C116" s="11"/>
    </row>
    <row r="117" spans="1:3" s="8" customFormat="1" ht="24" x14ac:dyDescent="0.55000000000000004">
      <c r="A117" s="7"/>
      <c r="B117" s="11"/>
      <c r="C117" s="11"/>
    </row>
    <row r="118" spans="1:3" s="8" customFormat="1" ht="24" x14ac:dyDescent="0.55000000000000004">
      <c r="A118" s="7"/>
      <c r="B118" s="11"/>
      <c r="C118" s="11"/>
    </row>
    <row r="119" spans="1:3" s="8" customFormat="1" ht="24" x14ac:dyDescent="0.55000000000000004">
      <c r="A119" s="7"/>
      <c r="B119" s="11"/>
      <c r="C119" s="11"/>
    </row>
    <row r="120" spans="1:3" s="149" customFormat="1" ht="21.75" customHeight="1" x14ac:dyDescent="0.55000000000000004">
      <c r="A120" s="147" t="s">
        <v>102</v>
      </c>
      <c r="B120" s="148"/>
      <c r="C120" s="148"/>
    </row>
    <row r="121" spans="1:3" s="149" customFormat="1" ht="19.5" customHeight="1" x14ac:dyDescent="0.55000000000000004">
      <c r="A121" s="150" t="s">
        <v>80</v>
      </c>
      <c r="B121" s="151" t="s">
        <v>81</v>
      </c>
      <c r="C121" s="151" t="s">
        <v>82</v>
      </c>
    </row>
    <row r="122" spans="1:3" s="149" customFormat="1" ht="23.25" x14ac:dyDescent="0.55000000000000004">
      <c r="A122" s="152" t="s">
        <v>103</v>
      </c>
      <c r="B122" s="153"/>
      <c r="C122" s="154"/>
    </row>
    <row r="123" spans="1:3" s="158" customFormat="1" ht="18.75" customHeight="1" x14ac:dyDescent="0.2">
      <c r="A123" s="155" t="s">
        <v>104</v>
      </c>
      <c r="B123" s="156">
        <v>10</v>
      </c>
      <c r="C123" s="157">
        <f>B123*100/211</f>
        <v>4.7393364928909953</v>
      </c>
    </row>
    <row r="124" spans="1:3" s="158" customFormat="1" ht="18.75" customHeight="1" x14ac:dyDescent="0.2">
      <c r="A124" s="155" t="s">
        <v>111</v>
      </c>
      <c r="B124" s="156">
        <v>8</v>
      </c>
      <c r="C124" s="157">
        <f>B124*100/211</f>
        <v>3.7914691943127963</v>
      </c>
    </row>
    <row r="125" spans="1:3" s="158" customFormat="1" ht="18.75" customHeight="1" x14ac:dyDescent="0.2">
      <c r="A125" s="155" t="s">
        <v>106</v>
      </c>
      <c r="B125" s="156">
        <v>3</v>
      </c>
      <c r="C125" s="157">
        <f>B125*100/211</f>
        <v>1.4218009478672986</v>
      </c>
    </row>
    <row r="126" spans="1:3" s="158" customFormat="1" ht="18.75" customHeight="1" x14ac:dyDescent="0.2">
      <c r="A126" s="155" t="s">
        <v>109</v>
      </c>
      <c r="B126" s="156">
        <v>2</v>
      </c>
      <c r="C126" s="157">
        <f t="shared" ref="C126:C132" si="6">B126*100/211</f>
        <v>0.94786729857819907</v>
      </c>
    </row>
    <row r="127" spans="1:3" s="158" customFormat="1" ht="18.75" customHeight="1" x14ac:dyDescent="0.2">
      <c r="A127" s="155" t="s">
        <v>112</v>
      </c>
      <c r="B127" s="156">
        <v>2</v>
      </c>
      <c r="C127" s="157">
        <f t="shared" si="6"/>
        <v>0.94786729857819907</v>
      </c>
    </row>
    <row r="128" spans="1:3" s="158" customFormat="1" ht="18.75" customHeight="1" x14ac:dyDescent="0.2">
      <c r="A128" s="155" t="s">
        <v>108</v>
      </c>
      <c r="B128" s="156">
        <v>2</v>
      </c>
      <c r="C128" s="157">
        <f t="shared" si="6"/>
        <v>0.94786729857819907</v>
      </c>
    </row>
    <row r="129" spans="1:4" s="158" customFormat="1" ht="18.75" customHeight="1" x14ac:dyDescent="0.2">
      <c r="A129" s="155" t="s">
        <v>693</v>
      </c>
      <c r="B129" s="156">
        <v>1</v>
      </c>
      <c r="C129" s="157">
        <f t="shared" si="6"/>
        <v>0.47393364928909953</v>
      </c>
    </row>
    <row r="130" spans="1:4" s="158" customFormat="1" ht="18.75" customHeight="1" x14ac:dyDescent="0.2">
      <c r="A130" s="155" t="s">
        <v>117</v>
      </c>
      <c r="B130" s="156">
        <v>1</v>
      </c>
      <c r="C130" s="157">
        <f t="shared" si="6"/>
        <v>0.47393364928909953</v>
      </c>
    </row>
    <row r="131" spans="1:4" s="158" customFormat="1" ht="18.75" customHeight="1" x14ac:dyDescent="0.2">
      <c r="A131" s="155" t="s">
        <v>107</v>
      </c>
      <c r="B131" s="156">
        <v>1</v>
      </c>
      <c r="C131" s="157">
        <f t="shared" si="6"/>
        <v>0.47393364928909953</v>
      </c>
    </row>
    <row r="132" spans="1:4" s="158" customFormat="1" ht="18.75" customHeight="1" x14ac:dyDescent="0.2">
      <c r="A132" s="155" t="s">
        <v>694</v>
      </c>
      <c r="B132" s="156">
        <v>1</v>
      </c>
      <c r="C132" s="159">
        <f t="shared" si="6"/>
        <v>0.47393364928909953</v>
      </c>
    </row>
    <row r="133" spans="1:4" s="158" customFormat="1" ht="18.75" customHeight="1" x14ac:dyDescent="0.2">
      <c r="A133" s="160" t="s">
        <v>86</v>
      </c>
      <c r="B133" s="146"/>
      <c r="C133" s="157"/>
    </row>
    <row r="134" spans="1:4" s="158" customFormat="1" ht="18.75" customHeight="1" x14ac:dyDescent="0.2">
      <c r="A134" s="155" t="s">
        <v>104</v>
      </c>
      <c r="B134" s="161">
        <v>19</v>
      </c>
      <c r="C134" s="157">
        <f t="shared" ref="C134:C139" si="7">B134*100/211</f>
        <v>9.0047393364928912</v>
      </c>
      <c r="D134" s="162"/>
    </row>
    <row r="135" spans="1:4" s="158" customFormat="1" ht="18.75" customHeight="1" x14ac:dyDescent="0.2">
      <c r="A135" s="155" t="s">
        <v>109</v>
      </c>
      <c r="B135" s="161">
        <v>10</v>
      </c>
      <c r="C135" s="157">
        <f t="shared" si="7"/>
        <v>4.7393364928909953</v>
      </c>
      <c r="D135" s="163"/>
    </row>
    <row r="136" spans="1:4" s="158" customFormat="1" ht="18.75" customHeight="1" x14ac:dyDescent="0.2">
      <c r="A136" s="155" t="s">
        <v>111</v>
      </c>
      <c r="B136" s="161">
        <v>8</v>
      </c>
      <c r="C136" s="157">
        <f t="shared" si="7"/>
        <v>3.7914691943127963</v>
      </c>
      <c r="D136" s="163"/>
    </row>
    <row r="137" spans="1:4" s="158" customFormat="1" ht="18.75" customHeight="1" x14ac:dyDescent="0.2">
      <c r="A137" s="155" t="s">
        <v>105</v>
      </c>
      <c r="B137" s="156">
        <v>6</v>
      </c>
      <c r="C137" s="157">
        <f t="shared" si="7"/>
        <v>2.8436018957345972</v>
      </c>
    </row>
    <row r="138" spans="1:4" s="158" customFormat="1" ht="18.75" customHeight="1" x14ac:dyDescent="0.2">
      <c r="A138" s="155" t="s">
        <v>107</v>
      </c>
      <c r="B138" s="156">
        <v>6</v>
      </c>
      <c r="C138" s="157">
        <f t="shared" si="7"/>
        <v>2.8436018957345972</v>
      </c>
      <c r="D138" s="163"/>
    </row>
    <row r="139" spans="1:4" s="158" customFormat="1" ht="18.75" customHeight="1" x14ac:dyDescent="0.2">
      <c r="A139" s="155" t="s">
        <v>117</v>
      </c>
      <c r="B139" s="156">
        <v>5</v>
      </c>
      <c r="C139" s="157">
        <f t="shared" si="7"/>
        <v>2.3696682464454977</v>
      </c>
      <c r="D139" s="163"/>
    </row>
    <row r="140" spans="1:4" s="158" customFormat="1" ht="18.75" customHeight="1" x14ac:dyDescent="0.2">
      <c r="A140" s="155" t="s">
        <v>106</v>
      </c>
      <c r="B140" s="156">
        <v>4</v>
      </c>
      <c r="C140" s="157">
        <f t="shared" ref="C140:C146" si="8">B140*100/211</f>
        <v>1.8957345971563981</v>
      </c>
    </row>
    <row r="141" spans="1:4" s="158" customFormat="1" ht="18.75" customHeight="1" x14ac:dyDescent="0.2">
      <c r="A141" s="155" t="s">
        <v>112</v>
      </c>
      <c r="B141" s="156">
        <v>3</v>
      </c>
      <c r="C141" s="157">
        <f>B141*100/211</f>
        <v>1.4218009478672986</v>
      </c>
      <c r="D141" s="163"/>
    </row>
    <row r="142" spans="1:4" s="158" customFormat="1" ht="18.75" customHeight="1" x14ac:dyDescent="0.2">
      <c r="A142" s="155" t="s">
        <v>343</v>
      </c>
      <c r="B142" s="156">
        <v>2</v>
      </c>
      <c r="C142" s="157">
        <f>B142*100/211</f>
        <v>0.94786729857819907</v>
      </c>
      <c r="D142" s="163"/>
    </row>
    <row r="143" spans="1:4" s="158" customFormat="1" ht="18.75" customHeight="1" x14ac:dyDescent="0.2">
      <c r="A143" s="155" t="s">
        <v>115</v>
      </c>
      <c r="B143" s="156">
        <v>2</v>
      </c>
      <c r="C143" s="157">
        <f>B143*100/211</f>
        <v>0.94786729857819907</v>
      </c>
      <c r="D143" s="163"/>
    </row>
    <row r="144" spans="1:4" s="158" customFormat="1" ht="18.75" customHeight="1" x14ac:dyDescent="0.2">
      <c r="A144" s="155" t="s">
        <v>108</v>
      </c>
      <c r="B144" s="161">
        <v>2</v>
      </c>
      <c r="C144" s="157">
        <f>B144*100/211</f>
        <v>0.94786729857819907</v>
      </c>
      <c r="D144" s="163"/>
    </row>
    <row r="145" spans="1:4" s="158" customFormat="1" ht="18.75" customHeight="1" x14ac:dyDescent="0.2">
      <c r="A145" s="155" t="s">
        <v>118</v>
      </c>
      <c r="B145" s="161">
        <v>1</v>
      </c>
      <c r="C145" s="157">
        <f t="shared" si="8"/>
        <v>0.47393364928909953</v>
      </c>
      <c r="D145" s="162"/>
    </row>
    <row r="146" spans="1:4" s="158" customFormat="1" ht="18.75" customHeight="1" x14ac:dyDescent="0.2">
      <c r="A146" s="188" t="s">
        <v>204</v>
      </c>
      <c r="B146" s="186">
        <v>1</v>
      </c>
      <c r="C146" s="159">
        <f t="shared" si="8"/>
        <v>0.47393364928909953</v>
      </c>
      <c r="D146" s="163"/>
    </row>
    <row r="152" spans="1:4" s="158" customFormat="1" ht="18.75" customHeight="1" x14ac:dyDescent="0.2">
      <c r="A152" s="192"/>
      <c r="B152" s="193"/>
      <c r="C152" s="189"/>
      <c r="D152" s="163"/>
    </row>
    <row r="153" spans="1:4" s="158" customFormat="1" ht="18.75" customHeight="1" x14ac:dyDescent="0.2">
      <c r="A153" s="192"/>
      <c r="B153" s="193"/>
      <c r="C153" s="189"/>
      <c r="D153" s="163"/>
    </row>
    <row r="154" spans="1:4" s="158" customFormat="1" ht="18.75" customHeight="1" x14ac:dyDescent="0.2">
      <c r="A154" s="192"/>
      <c r="B154" s="193"/>
      <c r="C154" s="189"/>
      <c r="D154" s="163"/>
    </row>
    <row r="155" spans="1:4" s="158" customFormat="1" ht="18.75" customHeight="1" x14ac:dyDescent="0.2">
      <c r="A155" s="45" t="s">
        <v>80</v>
      </c>
      <c r="B155" s="46" t="s">
        <v>81</v>
      </c>
      <c r="C155" s="165" t="s">
        <v>82</v>
      </c>
      <c r="D155" s="163"/>
    </row>
    <row r="156" spans="1:4" s="158" customFormat="1" ht="18.75" customHeight="1" x14ac:dyDescent="0.2">
      <c r="A156" s="160" t="s">
        <v>113</v>
      </c>
      <c r="B156" s="201"/>
      <c r="C156" s="190"/>
      <c r="D156" s="163"/>
    </row>
    <row r="157" spans="1:4" s="158" customFormat="1" ht="18.75" customHeight="1" x14ac:dyDescent="0.2">
      <c r="A157" s="155" t="s">
        <v>104</v>
      </c>
      <c r="B157" s="156">
        <v>9</v>
      </c>
      <c r="C157" s="157">
        <f>B157*100/211</f>
        <v>4.2654028436018958</v>
      </c>
      <c r="D157" s="163"/>
    </row>
    <row r="158" spans="1:4" s="158" customFormat="1" ht="18.75" customHeight="1" x14ac:dyDescent="0.2">
      <c r="A158" s="185" t="s">
        <v>111</v>
      </c>
      <c r="B158" s="156">
        <v>6</v>
      </c>
      <c r="C158" s="157">
        <f t="shared" ref="C158:C169" si="9">B158*100/211</f>
        <v>2.8436018957345972</v>
      </c>
      <c r="D158" s="163"/>
    </row>
    <row r="159" spans="1:4" s="158" customFormat="1" ht="18.75" customHeight="1" x14ac:dyDescent="0.2">
      <c r="A159" s="185" t="s">
        <v>107</v>
      </c>
      <c r="B159" s="156">
        <v>6</v>
      </c>
      <c r="C159" s="157">
        <f t="shared" si="9"/>
        <v>2.8436018957345972</v>
      </c>
      <c r="D159" s="163"/>
    </row>
    <row r="160" spans="1:4" s="158" customFormat="1" ht="18.75" customHeight="1" x14ac:dyDescent="0.2">
      <c r="A160" s="185" t="s">
        <v>106</v>
      </c>
      <c r="B160" s="156">
        <v>5</v>
      </c>
      <c r="C160" s="157">
        <f t="shared" si="9"/>
        <v>2.3696682464454977</v>
      </c>
      <c r="D160" s="163"/>
    </row>
    <row r="161" spans="1:4" s="158" customFormat="1" ht="18.75" customHeight="1" x14ac:dyDescent="0.2">
      <c r="A161" s="185" t="s">
        <v>109</v>
      </c>
      <c r="B161" s="156">
        <v>4</v>
      </c>
      <c r="C161" s="157">
        <f t="shared" si="9"/>
        <v>1.8957345971563981</v>
      </c>
      <c r="D161" s="163"/>
    </row>
    <row r="162" spans="1:4" s="158" customFormat="1" ht="18.75" customHeight="1" x14ac:dyDescent="0.2">
      <c r="A162" s="185" t="s">
        <v>105</v>
      </c>
      <c r="B162" s="156">
        <v>4</v>
      </c>
      <c r="C162" s="157">
        <f t="shared" si="9"/>
        <v>1.8957345971563981</v>
      </c>
      <c r="D162" s="163"/>
    </row>
    <row r="163" spans="1:4" s="158" customFormat="1" ht="18.75" customHeight="1" x14ac:dyDescent="0.2">
      <c r="A163" s="185" t="s">
        <v>110</v>
      </c>
      <c r="B163" s="156">
        <v>2</v>
      </c>
      <c r="C163" s="157">
        <f t="shared" si="9"/>
        <v>0.94786729857819907</v>
      </c>
      <c r="D163" s="163"/>
    </row>
    <row r="164" spans="1:4" s="158" customFormat="1" ht="18.75" customHeight="1" x14ac:dyDescent="0.2">
      <c r="A164" s="185" t="s">
        <v>117</v>
      </c>
      <c r="B164" s="156">
        <v>1</v>
      </c>
      <c r="C164" s="157">
        <f t="shared" si="9"/>
        <v>0.47393364928909953</v>
      </c>
      <c r="D164" s="163"/>
    </row>
    <row r="165" spans="1:4" s="158" customFormat="1" ht="18.75" customHeight="1" x14ac:dyDescent="0.2">
      <c r="A165" s="185" t="s">
        <v>343</v>
      </c>
      <c r="B165" s="156">
        <v>1</v>
      </c>
      <c r="C165" s="157">
        <f t="shared" si="9"/>
        <v>0.47393364928909953</v>
      </c>
      <c r="D165" s="163"/>
    </row>
    <row r="166" spans="1:4" s="158" customFormat="1" ht="18.75" customHeight="1" x14ac:dyDescent="0.2">
      <c r="A166" s="155" t="s">
        <v>112</v>
      </c>
      <c r="B166" s="156">
        <v>1</v>
      </c>
      <c r="C166" s="157">
        <f t="shared" si="9"/>
        <v>0.47393364928909953</v>
      </c>
      <c r="D166" s="163"/>
    </row>
    <row r="167" spans="1:4" s="158" customFormat="1" ht="18.75" customHeight="1" x14ac:dyDescent="0.2">
      <c r="A167" s="155" t="s">
        <v>695</v>
      </c>
      <c r="B167" s="156">
        <v>1</v>
      </c>
      <c r="C167" s="157">
        <f t="shared" si="9"/>
        <v>0.47393364928909953</v>
      </c>
      <c r="D167" s="163"/>
    </row>
    <row r="168" spans="1:4" s="158" customFormat="1" ht="18.75" customHeight="1" x14ac:dyDescent="0.2">
      <c r="A168" s="155" t="s">
        <v>693</v>
      </c>
      <c r="B168" s="156">
        <v>1</v>
      </c>
      <c r="C168" s="157">
        <f t="shared" si="9"/>
        <v>0.47393364928909953</v>
      </c>
      <c r="D168" s="163"/>
    </row>
    <row r="169" spans="1:4" ht="24" x14ac:dyDescent="0.5">
      <c r="A169" s="155" t="s">
        <v>204</v>
      </c>
      <c r="B169" s="186">
        <v>1</v>
      </c>
      <c r="C169" s="159">
        <f t="shared" si="9"/>
        <v>0.47393364928909953</v>
      </c>
    </row>
    <row r="170" spans="1:4" s="158" customFormat="1" ht="18.75" customHeight="1" x14ac:dyDescent="0.2">
      <c r="A170" s="160" t="s">
        <v>116</v>
      </c>
      <c r="B170" s="156"/>
      <c r="C170" s="190"/>
      <c r="D170" s="163"/>
    </row>
    <row r="171" spans="1:4" s="158" customFormat="1" ht="18.75" customHeight="1" x14ac:dyDescent="0.2">
      <c r="A171" s="155" t="s">
        <v>111</v>
      </c>
      <c r="B171" s="156">
        <v>10</v>
      </c>
      <c r="C171" s="157">
        <f>B171*100/211</f>
        <v>4.7393364928909953</v>
      </c>
      <c r="D171" s="163"/>
    </row>
    <row r="172" spans="1:4" s="158" customFormat="1" ht="18.75" customHeight="1" x14ac:dyDescent="0.2">
      <c r="A172" s="155" t="s">
        <v>104</v>
      </c>
      <c r="B172" s="156">
        <v>5</v>
      </c>
      <c r="C172" s="157">
        <f t="shared" ref="C172:C178" si="10">B172*100/211</f>
        <v>2.3696682464454977</v>
      </c>
      <c r="D172" s="163"/>
    </row>
    <row r="173" spans="1:4" s="158" customFormat="1" ht="18.75" customHeight="1" x14ac:dyDescent="0.2">
      <c r="A173" s="155" t="s">
        <v>105</v>
      </c>
      <c r="B173" s="156">
        <v>2</v>
      </c>
      <c r="C173" s="157">
        <f t="shared" si="10"/>
        <v>0.94786729857819907</v>
      </c>
      <c r="D173" s="163"/>
    </row>
    <row r="174" spans="1:4" s="158" customFormat="1" ht="18.75" customHeight="1" x14ac:dyDescent="0.2">
      <c r="A174" s="155" t="s">
        <v>106</v>
      </c>
      <c r="B174" s="156">
        <v>2</v>
      </c>
      <c r="C174" s="157">
        <f t="shared" si="10"/>
        <v>0.94786729857819907</v>
      </c>
      <c r="D174" s="163"/>
    </row>
    <row r="175" spans="1:4" s="158" customFormat="1" ht="18.75" customHeight="1" x14ac:dyDescent="0.2">
      <c r="A175" s="155" t="s">
        <v>110</v>
      </c>
      <c r="B175" s="156">
        <v>2</v>
      </c>
      <c r="C175" s="157">
        <f t="shared" si="10"/>
        <v>0.94786729857819907</v>
      </c>
      <c r="D175" s="163"/>
    </row>
    <row r="176" spans="1:4" s="158" customFormat="1" ht="18.75" customHeight="1" x14ac:dyDescent="0.2">
      <c r="A176" s="155" t="s">
        <v>694</v>
      </c>
      <c r="B176" s="156">
        <v>2</v>
      </c>
      <c r="C176" s="157">
        <f t="shared" si="10"/>
        <v>0.94786729857819907</v>
      </c>
      <c r="D176" s="163"/>
    </row>
    <row r="177" spans="1:4" s="158" customFormat="1" ht="18.75" customHeight="1" x14ac:dyDescent="0.2">
      <c r="A177" s="155" t="s">
        <v>117</v>
      </c>
      <c r="B177" s="156">
        <v>1</v>
      </c>
      <c r="C177" s="157">
        <f t="shared" si="10"/>
        <v>0.47393364928909953</v>
      </c>
      <c r="D177" s="163"/>
    </row>
    <row r="178" spans="1:4" s="158" customFormat="1" ht="18.75" customHeight="1" x14ac:dyDescent="0.2">
      <c r="A178" s="155" t="s">
        <v>107</v>
      </c>
      <c r="B178" s="161">
        <v>1</v>
      </c>
      <c r="C178" s="159">
        <f t="shared" si="10"/>
        <v>0.47393364928909953</v>
      </c>
      <c r="D178" s="163"/>
    </row>
    <row r="179" spans="1:4" s="158" customFormat="1" ht="18.75" customHeight="1" x14ac:dyDescent="0.2">
      <c r="A179" s="160" t="s">
        <v>344</v>
      </c>
      <c r="B179" s="213"/>
      <c r="C179" s="190"/>
      <c r="D179" s="163"/>
    </row>
    <row r="180" spans="1:4" s="158" customFormat="1" ht="18.75" customHeight="1" x14ac:dyDescent="0.2">
      <c r="A180" s="155" t="s">
        <v>104</v>
      </c>
      <c r="B180" s="156">
        <v>14</v>
      </c>
      <c r="C180" s="157">
        <f>B180*100/211</f>
        <v>6.6350710900473935</v>
      </c>
      <c r="D180" s="163"/>
    </row>
    <row r="181" spans="1:4" s="158" customFormat="1" ht="18.75" customHeight="1" x14ac:dyDescent="0.2">
      <c r="A181" s="155" t="s">
        <v>106</v>
      </c>
      <c r="B181" s="156">
        <v>6</v>
      </c>
      <c r="C181" s="157">
        <f t="shared" ref="C181:C191" si="11">B181*100/211</f>
        <v>2.8436018957345972</v>
      </c>
      <c r="D181" s="163"/>
    </row>
    <row r="182" spans="1:4" s="158" customFormat="1" ht="18.75" customHeight="1" x14ac:dyDescent="0.2">
      <c r="A182" s="155" t="s">
        <v>107</v>
      </c>
      <c r="B182" s="156">
        <v>5</v>
      </c>
      <c r="C182" s="157">
        <f t="shared" si="11"/>
        <v>2.3696682464454977</v>
      </c>
      <c r="D182" s="163"/>
    </row>
    <row r="183" spans="1:4" s="158" customFormat="1" ht="18.75" customHeight="1" x14ac:dyDescent="0.2">
      <c r="A183" s="155" t="s">
        <v>114</v>
      </c>
      <c r="B183" s="156">
        <v>2</v>
      </c>
      <c r="C183" s="157">
        <f>B183*100/211</f>
        <v>0.94786729857819907</v>
      </c>
      <c r="D183" s="163"/>
    </row>
    <row r="184" spans="1:4" s="158" customFormat="1" ht="18.75" customHeight="1" x14ac:dyDescent="0.2">
      <c r="A184" s="155" t="s">
        <v>111</v>
      </c>
      <c r="B184" s="156">
        <v>3</v>
      </c>
      <c r="C184" s="157">
        <f t="shared" si="11"/>
        <v>1.4218009478672986</v>
      </c>
      <c r="D184" s="163"/>
    </row>
    <row r="185" spans="1:4" s="158" customFormat="1" ht="18.75" customHeight="1" x14ac:dyDescent="0.2">
      <c r="A185" s="155" t="s">
        <v>117</v>
      </c>
      <c r="B185" s="156">
        <v>3</v>
      </c>
      <c r="C185" s="157">
        <f t="shared" si="11"/>
        <v>1.4218009478672986</v>
      </c>
      <c r="D185" s="163"/>
    </row>
    <row r="186" spans="1:4" s="158" customFormat="1" ht="18.75" customHeight="1" x14ac:dyDescent="0.2">
      <c r="A186" s="155" t="s">
        <v>105</v>
      </c>
      <c r="B186" s="161">
        <v>3</v>
      </c>
      <c r="C186" s="157">
        <f t="shared" si="11"/>
        <v>1.4218009478672986</v>
      </c>
      <c r="D186" s="163"/>
    </row>
    <row r="187" spans="1:4" s="158" customFormat="1" ht="18.75" customHeight="1" x14ac:dyDescent="0.2">
      <c r="A187" s="155" t="s">
        <v>112</v>
      </c>
      <c r="B187" s="161">
        <v>3</v>
      </c>
      <c r="C187" s="157">
        <f>B187*100/211</f>
        <v>1.4218009478672986</v>
      </c>
      <c r="D187" s="163"/>
    </row>
    <row r="188" spans="1:4" s="158" customFormat="1" ht="18.75" customHeight="1" x14ac:dyDescent="0.2">
      <c r="A188" s="155" t="s">
        <v>110</v>
      </c>
      <c r="B188" s="156">
        <v>2</v>
      </c>
      <c r="C188" s="157">
        <f t="shared" si="11"/>
        <v>0.94786729857819907</v>
      </c>
      <c r="D188" s="163"/>
    </row>
    <row r="189" spans="1:4" s="158" customFormat="1" ht="18.75" customHeight="1" x14ac:dyDescent="0.2">
      <c r="A189" s="155" t="s">
        <v>109</v>
      </c>
      <c r="B189" s="161">
        <v>2</v>
      </c>
      <c r="C189" s="157">
        <f t="shared" si="11"/>
        <v>0.94786729857819907</v>
      </c>
      <c r="D189" s="163"/>
    </row>
    <row r="190" spans="1:4" ht="24" x14ac:dyDescent="0.5">
      <c r="A190" s="188" t="s">
        <v>696</v>
      </c>
      <c r="B190" s="186">
        <v>1</v>
      </c>
      <c r="C190" s="157">
        <f t="shared" si="11"/>
        <v>0.47393364928909953</v>
      </c>
    </row>
    <row r="191" spans="1:4" s="158" customFormat="1" ht="18.75" customHeight="1" x14ac:dyDescent="0.2">
      <c r="A191" s="79" t="s">
        <v>89</v>
      </c>
      <c r="B191" s="164">
        <f>SUM(B123:B190)</f>
        <v>211</v>
      </c>
      <c r="C191" s="165">
        <f t="shared" si="11"/>
        <v>100</v>
      </c>
    </row>
    <row r="192" spans="1:4" s="8" customFormat="1" ht="24" x14ac:dyDescent="0.55000000000000004">
      <c r="A192" s="7" t="s">
        <v>376</v>
      </c>
      <c r="B192" s="11"/>
      <c r="C192" s="11"/>
    </row>
    <row r="193" spans="1:4" s="8" customFormat="1" ht="24" x14ac:dyDescent="0.55000000000000004">
      <c r="A193" s="220" t="s">
        <v>777</v>
      </c>
      <c r="B193" s="39"/>
      <c r="C193" s="40"/>
    </row>
    <row r="194" spans="1:4" s="8" customFormat="1" ht="24" x14ac:dyDescent="0.55000000000000004">
      <c r="A194" s="220" t="s">
        <v>776</v>
      </c>
      <c r="B194" s="39"/>
      <c r="C194" s="40"/>
    </row>
    <row r="195" spans="1:4" s="8" customFormat="1" ht="24" x14ac:dyDescent="0.55000000000000004">
      <c r="A195" s="7" t="s">
        <v>778</v>
      </c>
      <c r="B195" s="11"/>
      <c r="C195" s="11"/>
    </row>
    <row r="196" spans="1:4" s="8" customFormat="1" ht="24" x14ac:dyDescent="0.55000000000000004">
      <c r="A196" s="7" t="s">
        <v>779</v>
      </c>
      <c r="B196" s="11"/>
      <c r="C196" s="11"/>
    </row>
    <row r="197" spans="1:4" s="8" customFormat="1" ht="24" x14ac:dyDescent="0.55000000000000004">
      <c r="A197" s="7" t="s">
        <v>780</v>
      </c>
      <c r="B197" s="11"/>
      <c r="C197" s="11"/>
    </row>
    <row r="198" spans="1:4" s="8" customFormat="1" ht="24" x14ac:dyDescent="0.55000000000000004">
      <c r="A198" s="7" t="s">
        <v>781</v>
      </c>
      <c r="B198" s="11"/>
      <c r="C198" s="11"/>
    </row>
    <row r="199" spans="1:4" s="8" customFormat="1" ht="24" x14ac:dyDescent="0.55000000000000004">
      <c r="A199" s="7" t="s">
        <v>876</v>
      </c>
      <c r="B199" s="11"/>
      <c r="C199" s="11"/>
    </row>
    <row r="200" spans="1:4" s="8" customFormat="1" ht="24" x14ac:dyDescent="0.55000000000000004">
      <c r="A200" s="7" t="s">
        <v>782</v>
      </c>
      <c r="B200" s="11"/>
      <c r="C200" s="11"/>
    </row>
    <row r="201" spans="1:4" s="8" customFormat="1" ht="24" x14ac:dyDescent="0.55000000000000004">
      <c r="A201" s="7" t="s">
        <v>783</v>
      </c>
      <c r="B201" s="11"/>
      <c r="C201" s="11"/>
    </row>
    <row r="202" spans="1:4" s="8" customFormat="1" ht="24" x14ac:dyDescent="0.55000000000000004">
      <c r="A202" s="7" t="s">
        <v>784</v>
      </c>
      <c r="B202" s="11"/>
      <c r="C202" s="11"/>
    </row>
    <row r="203" spans="1:4" s="8" customFormat="1" ht="24" x14ac:dyDescent="0.55000000000000004">
      <c r="A203" s="7" t="s">
        <v>775</v>
      </c>
      <c r="B203" s="11"/>
      <c r="C203" s="11"/>
    </row>
    <row r="204" spans="1:4" s="8" customFormat="1" ht="24" x14ac:dyDescent="0.55000000000000004">
      <c r="A204" s="7"/>
      <c r="B204" s="11"/>
      <c r="C204" s="11"/>
    </row>
    <row r="205" spans="1:4" s="8" customFormat="1" ht="21.75" customHeight="1" x14ac:dyDescent="0.55000000000000004">
      <c r="A205" s="41" t="s">
        <v>119</v>
      </c>
      <c r="B205" s="11"/>
      <c r="C205" s="11"/>
    </row>
    <row r="206" spans="1:4" s="8" customFormat="1" ht="24" x14ac:dyDescent="0.55000000000000004">
      <c r="A206" s="55" t="s">
        <v>80</v>
      </c>
      <c r="B206" s="22" t="s">
        <v>81</v>
      </c>
      <c r="C206" s="22" t="s">
        <v>82</v>
      </c>
    </row>
    <row r="207" spans="1:4" s="8" customFormat="1" ht="24" x14ac:dyDescent="0.55000000000000004">
      <c r="A207" s="23" t="s">
        <v>120</v>
      </c>
      <c r="B207" s="42"/>
      <c r="C207" s="42"/>
      <c r="D207" s="43"/>
    </row>
    <row r="208" spans="1:4" s="8" customFormat="1" ht="24" x14ac:dyDescent="0.55000000000000004">
      <c r="A208" s="26" t="s">
        <v>698</v>
      </c>
      <c r="B208" s="27">
        <v>8</v>
      </c>
      <c r="C208" s="28">
        <f>B208*100/211</f>
        <v>3.7914691943127963</v>
      </c>
      <c r="D208" s="43"/>
    </row>
    <row r="209" spans="1:4" s="8" customFormat="1" ht="24" x14ac:dyDescent="0.55000000000000004">
      <c r="A209" s="26" t="s">
        <v>350</v>
      </c>
      <c r="B209" s="27">
        <v>5</v>
      </c>
      <c r="C209" s="28">
        <f t="shared" ref="C209:C220" si="12">B209*100/211</f>
        <v>2.3696682464454977</v>
      </c>
      <c r="D209" s="43"/>
    </row>
    <row r="210" spans="1:4" s="8" customFormat="1" ht="24" x14ac:dyDescent="0.55000000000000004">
      <c r="A210" s="26" t="s">
        <v>127</v>
      </c>
      <c r="B210" s="27">
        <v>4</v>
      </c>
      <c r="C210" s="28">
        <f t="shared" si="12"/>
        <v>1.8957345971563981</v>
      </c>
      <c r="D210" s="43"/>
    </row>
    <row r="211" spans="1:4" s="8" customFormat="1" ht="24" x14ac:dyDescent="0.55000000000000004">
      <c r="A211" s="26" t="s">
        <v>121</v>
      </c>
      <c r="B211" s="27">
        <v>2</v>
      </c>
      <c r="C211" s="28">
        <f t="shared" si="12"/>
        <v>0.94786729857819907</v>
      </c>
      <c r="D211" s="43"/>
    </row>
    <row r="212" spans="1:4" s="8" customFormat="1" ht="24" x14ac:dyDescent="0.55000000000000004">
      <c r="A212" s="26" t="s">
        <v>200</v>
      </c>
      <c r="B212" s="27">
        <v>1</v>
      </c>
      <c r="C212" s="28">
        <f t="shared" si="12"/>
        <v>0.47393364928909953</v>
      </c>
      <c r="D212" s="43"/>
    </row>
    <row r="213" spans="1:4" s="8" customFormat="1" ht="24" x14ac:dyDescent="0.55000000000000004">
      <c r="A213" s="26" t="s">
        <v>699</v>
      </c>
      <c r="B213" s="27">
        <v>1</v>
      </c>
      <c r="C213" s="28">
        <f t="shared" si="12"/>
        <v>0.47393364928909953</v>
      </c>
      <c r="D213" s="43"/>
    </row>
    <row r="214" spans="1:4" s="8" customFormat="1" ht="24" x14ac:dyDescent="0.55000000000000004">
      <c r="A214" s="26" t="s">
        <v>348</v>
      </c>
      <c r="B214" s="27">
        <v>1</v>
      </c>
      <c r="C214" s="28">
        <f t="shared" si="12"/>
        <v>0.47393364928909953</v>
      </c>
      <c r="D214" s="43"/>
    </row>
    <row r="215" spans="1:4" s="8" customFormat="1" ht="24" x14ac:dyDescent="0.55000000000000004">
      <c r="A215" s="26" t="s">
        <v>122</v>
      </c>
      <c r="B215" s="27">
        <v>1</v>
      </c>
      <c r="C215" s="28">
        <f t="shared" si="12"/>
        <v>0.47393364928909953</v>
      </c>
      <c r="D215" s="43"/>
    </row>
    <row r="216" spans="1:4" s="8" customFormat="1" ht="24" x14ac:dyDescent="0.55000000000000004">
      <c r="A216" s="26" t="s">
        <v>700</v>
      </c>
      <c r="B216" s="27">
        <v>1</v>
      </c>
      <c r="C216" s="28">
        <f t="shared" si="12"/>
        <v>0.47393364928909953</v>
      </c>
      <c r="D216" s="43"/>
    </row>
    <row r="217" spans="1:4" s="8" customFormat="1" ht="24" x14ac:dyDescent="0.55000000000000004">
      <c r="A217" s="26" t="s">
        <v>702</v>
      </c>
      <c r="B217" s="27">
        <v>1</v>
      </c>
      <c r="C217" s="28">
        <f t="shared" si="12"/>
        <v>0.47393364928909953</v>
      </c>
      <c r="D217" s="43"/>
    </row>
    <row r="218" spans="1:4" s="8" customFormat="1" ht="24" x14ac:dyDescent="0.55000000000000004">
      <c r="A218" s="26" t="s">
        <v>356</v>
      </c>
      <c r="B218" s="27">
        <v>1</v>
      </c>
      <c r="C218" s="28">
        <f t="shared" si="12"/>
        <v>0.47393364928909953</v>
      </c>
      <c r="D218" s="43"/>
    </row>
    <row r="219" spans="1:4" s="8" customFormat="1" ht="24" x14ac:dyDescent="0.55000000000000004">
      <c r="A219" s="26" t="s">
        <v>697</v>
      </c>
      <c r="B219" s="27">
        <v>1</v>
      </c>
      <c r="C219" s="28">
        <f t="shared" si="12"/>
        <v>0.47393364928909953</v>
      </c>
      <c r="D219" s="43"/>
    </row>
    <row r="220" spans="1:4" s="8" customFormat="1" ht="24" x14ac:dyDescent="0.55000000000000004">
      <c r="A220" s="29" t="s">
        <v>701</v>
      </c>
      <c r="B220" s="30">
        <v>1</v>
      </c>
      <c r="C220" s="31">
        <f t="shared" si="12"/>
        <v>0.47393364928909953</v>
      </c>
      <c r="D220" s="43"/>
    </row>
    <row r="221" spans="1:4" s="8" customFormat="1" ht="24" x14ac:dyDescent="0.55000000000000004">
      <c r="A221" s="55" t="s">
        <v>80</v>
      </c>
      <c r="B221" s="22" t="s">
        <v>81</v>
      </c>
      <c r="C221" s="22" t="s">
        <v>82</v>
      </c>
      <c r="D221" s="44"/>
    </row>
    <row r="222" spans="1:4" s="8" customFormat="1" ht="24" x14ac:dyDescent="0.55000000000000004">
      <c r="A222" s="26" t="s">
        <v>199</v>
      </c>
      <c r="B222" s="27">
        <v>1</v>
      </c>
      <c r="C222" s="28">
        <f>B222*100/211</f>
        <v>0.47393364928909953</v>
      </c>
      <c r="D222" s="43"/>
    </row>
    <row r="223" spans="1:4" s="8" customFormat="1" ht="24" x14ac:dyDescent="0.55000000000000004">
      <c r="A223" s="26" t="s">
        <v>346</v>
      </c>
      <c r="B223" s="27">
        <v>1</v>
      </c>
      <c r="C223" s="28">
        <f t="shared" ref="C223:C224" si="13">B223*100/211</f>
        <v>0.47393364928909953</v>
      </c>
      <c r="D223" s="43"/>
    </row>
    <row r="224" spans="1:4" s="8" customFormat="1" ht="24" x14ac:dyDescent="0.55000000000000004">
      <c r="A224" s="26" t="s">
        <v>361</v>
      </c>
      <c r="B224" s="27">
        <v>1</v>
      </c>
      <c r="C224" s="28">
        <f t="shared" si="13"/>
        <v>0.47393364928909953</v>
      </c>
      <c r="D224" s="43"/>
    </row>
    <row r="225" spans="1:4" s="8" customFormat="1" ht="24" x14ac:dyDescent="0.55000000000000004">
      <c r="A225" s="23" t="s">
        <v>86</v>
      </c>
      <c r="B225" s="21"/>
      <c r="C225" s="25"/>
      <c r="D225" s="44"/>
    </row>
    <row r="226" spans="1:4" s="8" customFormat="1" ht="24" x14ac:dyDescent="0.55000000000000004">
      <c r="A226" s="26" t="s">
        <v>129</v>
      </c>
      <c r="B226" s="27">
        <v>1</v>
      </c>
      <c r="C226" s="28">
        <f>B226*100/211</f>
        <v>0.47393364928909953</v>
      </c>
      <c r="D226" s="44"/>
    </row>
    <row r="227" spans="1:4" s="8" customFormat="1" ht="24" x14ac:dyDescent="0.55000000000000004">
      <c r="A227" s="26" t="s">
        <v>349</v>
      </c>
      <c r="B227" s="27">
        <v>2</v>
      </c>
      <c r="C227" s="28">
        <f t="shared" ref="C227:C260" si="14">B227*100/211</f>
        <v>0.94786729857819907</v>
      </c>
      <c r="D227" s="44"/>
    </row>
    <row r="228" spans="1:4" s="8" customFormat="1" ht="24" x14ac:dyDescent="0.55000000000000004">
      <c r="A228" s="26" t="s">
        <v>706</v>
      </c>
      <c r="B228" s="27">
        <v>1</v>
      </c>
      <c r="C228" s="28">
        <f t="shared" si="14"/>
        <v>0.47393364928909953</v>
      </c>
      <c r="D228" s="44"/>
    </row>
    <row r="229" spans="1:4" s="8" customFormat="1" ht="24" x14ac:dyDescent="0.55000000000000004">
      <c r="A229" s="26" t="s">
        <v>702</v>
      </c>
      <c r="B229" s="27">
        <v>1</v>
      </c>
      <c r="C229" s="28">
        <f t="shared" si="14"/>
        <v>0.47393364928909953</v>
      </c>
      <c r="D229" s="44"/>
    </row>
    <row r="230" spans="1:4" s="8" customFormat="1" ht="24" x14ac:dyDescent="0.55000000000000004">
      <c r="A230" s="26" t="s">
        <v>200</v>
      </c>
      <c r="B230" s="27">
        <v>1</v>
      </c>
      <c r="C230" s="28">
        <f t="shared" si="14"/>
        <v>0.47393364928909953</v>
      </c>
      <c r="D230" s="44"/>
    </row>
    <row r="231" spans="1:4" s="8" customFormat="1" ht="24" x14ac:dyDescent="0.55000000000000004">
      <c r="A231" s="26" t="s">
        <v>123</v>
      </c>
      <c r="B231" s="27">
        <v>3</v>
      </c>
      <c r="C231" s="28">
        <f t="shared" si="14"/>
        <v>1.4218009478672986</v>
      </c>
      <c r="D231" s="44"/>
    </row>
    <row r="232" spans="1:4" s="8" customFormat="1" ht="24" x14ac:dyDescent="0.55000000000000004">
      <c r="A232" s="26" t="s">
        <v>127</v>
      </c>
      <c r="B232" s="27">
        <v>8</v>
      </c>
      <c r="C232" s="28">
        <f t="shared" si="14"/>
        <v>3.7914691943127963</v>
      </c>
      <c r="D232" s="44"/>
    </row>
    <row r="233" spans="1:4" s="8" customFormat="1" ht="24" x14ac:dyDescent="0.55000000000000004">
      <c r="A233" s="26" t="s">
        <v>121</v>
      </c>
      <c r="B233" s="27">
        <v>6</v>
      </c>
      <c r="C233" s="28">
        <f t="shared" si="14"/>
        <v>2.8436018957345972</v>
      </c>
      <c r="D233" s="44"/>
    </row>
    <row r="234" spans="1:4" s="8" customFormat="1" ht="24" x14ac:dyDescent="0.55000000000000004">
      <c r="A234" s="26" t="s">
        <v>368</v>
      </c>
      <c r="B234" s="27">
        <v>1</v>
      </c>
      <c r="C234" s="28">
        <f t="shared" si="14"/>
        <v>0.47393364928909953</v>
      </c>
      <c r="D234" s="44"/>
    </row>
    <row r="235" spans="1:4" s="8" customFormat="1" ht="24" x14ac:dyDescent="0.55000000000000004">
      <c r="A235" s="26" t="s">
        <v>345</v>
      </c>
      <c r="B235" s="27">
        <v>2</v>
      </c>
      <c r="C235" s="28">
        <f t="shared" si="14"/>
        <v>0.94786729857819907</v>
      </c>
      <c r="D235" s="44"/>
    </row>
    <row r="236" spans="1:4" s="8" customFormat="1" ht="24" x14ac:dyDescent="0.55000000000000004">
      <c r="A236" s="26" t="s">
        <v>124</v>
      </c>
      <c r="B236" s="27">
        <v>4</v>
      </c>
      <c r="C236" s="28">
        <f t="shared" si="14"/>
        <v>1.8957345971563981</v>
      </c>
      <c r="D236" s="44"/>
    </row>
    <row r="237" spans="1:4" s="8" customFormat="1" ht="24" x14ac:dyDescent="0.55000000000000004">
      <c r="A237" s="26" t="s">
        <v>367</v>
      </c>
      <c r="B237" s="27">
        <v>3</v>
      </c>
      <c r="C237" s="28">
        <f t="shared" si="14"/>
        <v>1.4218009478672986</v>
      </c>
      <c r="D237" s="44"/>
    </row>
    <row r="238" spans="1:4" s="8" customFormat="1" ht="24" x14ac:dyDescent="0.55000000000000004">
      <c r="A238" s="26" t="s">
        <v>348</v>
      </c>
      <c r="B238" s="27">
        <v>2</v>
      </c>
      <c r="C238" s="28">
        <f t="shared" si="14"/>
        <v>0.94786729857819907</v>
      </c>
      <c r="D238" s="44"/>
    </row>
    <row r="239" spans="1:4" s="8" customFormat="1" ht="24" x14ac:dyDescent="0.55000000000000004">
      <c r="A239" s="26" t="s">
        <v>359</v>
      </c>
      <c r="B239" s="27">
        <v>1</v>
      </c>
      <c r="C239" s="28">
        <f t="shared" si="14"/>
        <v>0.47393364928909953</v>
      </c>
      <c r="D239" s="44"/>
    </row>
    <row r="240" spans="1:4" s="8" customFormat="1" ht="24" x14ac:dyDescent="0.55000000000000004">
      <c r="A240" s="26" t="s">
        <v>369</v>
      </c>
      <c r="B240" s="27">
        <v>1</v>
      </c>
      <c r="C240" s="28">
        <f t="shared" si="14"/>
        <v>0.47393364928909953</v>
      </c>
      <c r="D240" s="44"/>
    </row>
    <row r="241" spans="1:4" s="8" customFormat="1" ht="24" x14ac:dyDescent="0.55000000000000004">
      <c r="A241" s="26" t="s">
        <v>707</v>
      </c>
      <c r="B241" s="27">
        <v>1</v>
      </c>
      <c r="C241" s="28">
        <f t="shared" si="14"/>
        <v>0.47393364928909953</v>
      </c>
      <c r="D241" s="44"/>
    </row>
    <row r="242" spans="1:4" s="8" customFormat="1" ht="24" x14ac:dyDescent="0.55000000000000004">
      <c r="A242" s="26" t="s">
        <v>176</v>
      </c>
      <c r="B242" s="27">
        <v>4</v>
      </c>
      <c r="C242" s="28">
        <f t="shared" si="14"/>
        <v>1.8957345971563981</v>
      </c>
      <c r="D242" s="44"/>
    </row>
    <row r="243" spans="1:4" s="8" customFormat="1" ht="24" x14ac:dyDescent="0.55000000000000004">
      <c r="A243" s="26" t="s">
        <v>199</v>
      </c>
      <c r="B243" s="27">
        <v>1</v>
      </c>
      <c r="C243" s="28">
        <f t="shared" si="14"/>
        <v>0.47393364928909953</v>
      </c>
      <c r="D243" s="44"/>
    </row>
    <row r="244" spans="1:4" s="8" customFormat="1" ht="24" x14ac:dyDescent="0.55000000000000004">
      <c r="A244" s="26" t="s">
        <v>708</v>
      </c>
      <c r="B244" s="27">
        <v>2</v>
      </c>
      <c r="C244" s="28">
        <f t="shared" si="14"/>
        <v>0.94786729857819907</v>
      </c>
      <c r="D244" s="44"/>
    </row>
    <row r="245" spans="1:4" s="8" customFormat="1" ht="24" x14ac:dyDescent="0.55000000000000004">
      <c r="A245" s="26" t="s">
        <v>709</v>
      </c>
      <c r="B245" s="27">
        <v>1</v>
      </c>
      <c r="C245" s="28">
        <f t="shared" si="14"/>
        <v>0.47393364928909953</v>
      </c>
      <c r="D245" s="44"/>
    </row>
    <row r="246" spans="1:4" s="8" customFormat="1" ht="24" x14ac:dyDescent="0.55000000000000004">
      <c r="A246" s="26" t="s">
        <v>710</v>
      </c>
      <c r="B246" s="27">
        <v>1</v>
      </c>
      <c r="C246" s="28">
        <f t="shared" si="14"/>
        <v>0.47393364928909953</v>
      </c>
      <c r="D246" s="44"/>
    </row>
    <row r="247" spans="1:4" s="8" customFormat="1" ht="24" x14ac:dyDescent="0.55000000000000004">
      <c r="A247" s="26" t="s">
        <v>711</v>
      </c>
      <c r="B247" s="27">
        <v>3</v>
      </c>
      <c r="C247" s="28">
        <f t="shared" si="14"/>
        <v>1.4218009478672986</v>
      </c>
      <c r="D247" s="44"/>
    </row>
    <row r="248" spans="1:4" s="8" customFormat="1" ht="24" x14ac:dyDescent="0.55000000000000004">
      <c r="A248" s="26" t="s">
        <v>364</v>
      </c>
      <c r="B248" s="27">
        <v>2</v>
      </c>
      <c r="C248" s="28">
        <f t="shared" si="14"/>
        <v>0.94786729857819907</v>
      </c>
      <c r="D248" s="44"/>
    </row>
    <row r="249" spans="1:4" s="8" customFormat="1" ht="24" x14ac:dyDescent="0.55000000000000004">
      <c r="A249" s="29" t="s">
        <v>122</v>
      </c>
      <c r="B249" s="30">
        <v>4</v>
      </c>
      <c r="C249" s="31">
        <f t="shared" si="14"/>
        <v>1.8957345971563981</v>
      </c>
      <c r="D249" s="44"/>
    </row>
    <row r="250" spans="1:4" s="8" customFormat="1" ht="24" x14ac:dyDescent="0.55000000000000004">
      <c r="A250" s="55" t="s">
        <v>80</v>
      </c>
      <c r="B250" s="22" t="s">
        <v>81</v>
      </c>
      <c r="C250" s="22" t="s">
        <v>82</v>
      </c>
      <c r="D250" s="44"/>
    </row>
    <row r="251" spans="1:4" s="8" customFormat="1" ht="24" x14ac:dyDescent="0.55000000000000004">
      <c r="A251" s="23" t="s">
        <v>705</v>
      </c>
      <c r="B251" s="24">
        <v>1</v>
      </c>
      <c r="C251" s="25">
        <f t="shared" si="14"/>
        <v>0.47393364928909953</v>
      </c>
      <c r="D251" s="44"/>
    </row>
    <row r="252" spans="1:4" s="8" customFormat="1" ht="24" x14ac:dyDescent="0.55000000000000004">
      <c r="A252" s="26" t="s">
        <v>704</v>
      </c>
      <c r="B252" s="27">
        <v>1</v>
      </c>
      <c r="C252" s="28">
        <f t="shared" si="14"/>
        <v>0.47393364928909953</v>
      </c>
      <c r="D252" s="44"/>
    </row>
    <row r="253" spans="1:4" s="8" customFormat="1" ht="24" x14ac:dyDescent="0.55000000000000004">
      <c r="A253" s="26" t="s">
        <v>177</v>
      </c>
      <c r="B253" s="27">
        <v>2</v>
      </c>
      <c r="C253" s="28">
        <f t="shared" si="14"/>
        <v>0.94786729857819907</v>
      </c>
      <c r="D253" s="44"/>
    </row>
    <row r="254" spans="1:4" s="8" customFormat="1" ht="24" x14ac:dyDescent="0.55000000000000004">
      <c r="A254" s="26" t="s">
        <v>352</v>
      </c>
      <c r="B254" s="27">
        <v>3</v>
      </c>
      <c r="C254" s="28">
        <f t="shared" si="14"/>
        <v>1.4218009478672986</v>
      </c>
      <c r="D254" s="44"/>
    </row>
    <row r="255" spans="1:4" s="8" customFormat="1" ht="24" x14ac:dyDescent="0.55000000000000004">
      <c r="A255" s="26" t="s">
        <v>126</v>
      </c>
      <c r="B255" s="27">
        <v>1</v>
      </c>
      <c r="C255" s="28">
        <f t="shared" si="14"/>
        <v>0.47393364928909953</v>
      </c>
      <c r="D255" s="44"/>
    </row>
    <row r="256" spans="1:4" s="8" customFormat="1" ht="24" x14ac:dyDescent="0.55000000000000004">
      <c r="A256" s="26" t="s">
        <v>378</v>
      </c>
      <c r="B256" s="27">
        <v>1</v>
      </c>
      <c r="C256" s="28">
        <f t="shared" si="14"/>
        <v>0.47393364928909953</v>
      </c>
      <c r="D256" s="44"/>
    </row>
    <row r="257" spans="1:4" s="8" customFormat="1" ht="24" x14ac:dyDescent="0.55000000000000004">
      <c r="A257" s="26" t="s">
        <v>348</v>
      </c>
      <c r="B257" s="27">
        <v>1</v>
      </c>
      <c r="C257" s="28">
        <f t="shared" si="14"/>
        <v>0.47393364928909953</v>
      </c>
      <c r="D257" s="44"/>
    </row>
    <row r="258" spans="1:4" s="8" customFormat="1" ht="24" x14ac:dyDescent="0.55000000000000004">
      <c r="A258" s="26" t="s">
        <v>357</v>
      </c>
      <c r="B258" s="27">
        <v>1</v>
      </c>
      <c r="C258" s="28">
        <f t="shared" si="14"/>
        <v>0.47393364928909953</v>
      </c>
      <c r="D258" s="44"/>
    </row>
    <row r="259" spans="1:4" s="8" customFormat="1" ht="24" x14ac:dyDescent="0.55000000000000004">
      <c r="A259" s="26" t="s">
        <v>361</v>
      </c>
      <c r="B259" s="27">
        <v>1</v>
      </c>
      <c r="C259" s="28">
        <f t="shared" si="14"/>
        <v>0.47393364928909953</v>
      </c>
      <c r="D259" s="44"/>
    </row>
    <row r="260" spans="1:4" s="8" customFormat="1" ht="24" x14ac:dyDescent="0.55000000000000004">
      <c r="A260" s="29" t="s">
        <v>703</v>
      </c>
      <c r="B260" s="30">
        <v>1</v>
      </c>
      <c r="C260" s="31">
        <f t="shared" si="14"/>
        <v>0.47393364928909953</v>
      </c>
      <c r="D260" s="44"/>
    </row>
    <row r="261" spans="1:4" s="8" customFormat="1" ht="24" x14ac:dyDescent="0.55000000000000004">
      <c r="A261" s="26" t="s">
        <v>113</v>
      </c>
      <c r="B261" s="27"/>
      <c r="C261" s="28"/>
      <c r="D261" s="44"/>
    </row>
    <row r="262" spans="1:4" s="8" customFormat="1" ht="24" x14ac:dyDescent="0.55000000000000004">
      <c r="A262" s="26" t="s">
        <v>712</v>
      </c>
      <c r="B262" s="27">
        <v>1</v>
      </c>
      <c r="C262" s="28">
        <f>B262*100/211</f>
        <v>0.47393364928909953</v>
      </c>
      <c r="D262" s="44"/>
    </row>
    <row r="263" spans="1:4" s="8" customFormat="1" ht="24" x14ac:dyDescent="0.55000000000000004">
      <c r="A263" s="26" t="s">
        <v>702</v>
      </c>
      <c r="B263" s="27">
        <v>1</v>
      </c>
      <c r="C263" s="28">
        <f t="shared" ref="C263:C288" si="15">B263*100/211</f>
        <v>0.47393364928909953</v>
      </c>
      <c r="D263" s="44"/>
    </row>
    <row r="264" spans="1:4" s="8" customFormat="1" ht="24" x14ac:dyDescent="0.55000000000000004">
      <c r="A264" s="26" t="s">
        <v>363</v>
      </c>
      <c r="B264" s="27">
        <v>1</v>
      </c>
      <c r="C264" s="28">
        <f t="shared" si="15"/>
        <v>0.47393364928909953</v>
      </c>
      <c r="D264" s="44"/>
    </row>
    <row r="265" spans="1:4" s="8" customFormat="1" ht="24" x14ac:dyDescent="0.55000000000000004">
      <c r="A265" s="26" t="s">
        <v>704</v>
      </c>
      <c r="B265" s="27">
        <v>1</v>
      </c>
      <c r="C265" s="28">
        <f t="shared" si="15"/>
        <v>0.47393364928909953</v>
      </c>
      <c r="D265" s="44"/>
    </row>
    <row r="266" spans="1:4" s="8" customFormat="1" ht="24" x14ac:dyDescent="0.55000000000000004">
      <c r="A266" s="26" t="s">
        <v>353</v>
      </c>
      <c r="B266" s="27">
        <v>1</v>
      </c>
      <c r="C266" s="28">
        <f t="shared" si="15"/>
        <v>0.47393364928909953</v>
      </c>
      <c r="D266" s="44"/>
    </row>
    <row r="267" spans="1:4" s="8" customFormat="1" ht="24" x14ac:dyDescent="0.55000000000000004">
      <c r="A267" s="26" t="s">
        <v>346</v>
      </c>
      <c r="B267" s="27">
        <v>2</v>
      </c>
      <c r="C267" s="28">
        <f t="shared" si="15"/>
        <v>0.94786729857819907</v>
      </c>
      <c r="D267" s="44"/>
    </row>
    <row r="268" spans="1:4" s="8" customFormat="1" ht="24" x14ac:dyDescent="0.55000000000000004">
      <c r="A268" s="26" t="s">
        <v>127</v>
      </c>
      <c r="B268" s="27">
        <v>6</v>
      </c>
      <c r="C268" s="28">
        <f t="shared" si="15"/>
        <v>2.8436018957345972</v>
      </c>
      <c r="D268" s="44"/>
    </row>
    <row r="269" spans="1:4" s="8" customFormat="1" ht="24" x14ac:dyDescent="0.55000000000000004">
      <c r="A269" s="26" t="s">
        <v>123</v>
      </c>
      <c r="B269" s="27">
        <v>3</v>
      </c>
      <c r="C269" s="28">
        <f t="shared" si="15"/>
        <v>1.4218009478672986</v>
      </c>
      <c r="D269" s="44"/>
    </row>
    <row r="270" spans="1:4" s="8" customFormat="1" ht="24" x14ac:dyDescent="0.55000000000000004">
      <c r="A270" s="26" t="s">
        <v>378</v>
      </c>
      <c r="B270" s="27">
        <v>1</v>
      </c>
      <c r="C270" s="28">
        <f t="shared" si="15"/>
        <v>0.47393364928909953</v>
      </c>
      <c r="D270" s="44"/>
    </row>
    <row r="271" spans="1:4" s="8" customFormat="1" ht="24" x14ac:dyDescent="0.55000000000000004">
      <c r="A271" s="26" t="s">
        <v>355</v>
      </c>
      <c r="B271" s="27">
        <v>1</v>
      </c>
      <c r="C271" s="28">
        <f t="shared" si="15"/>
        <v>0.47393364928909953</v>
      </c>
      <c r="D271" s="44"/>
    </row>
    <row r="272" spans="1:4" s="8" customFormat="1" ht="24" x14ac:dyDescent="0.55000000000000004">
      <c r="A272" s="26" t="s">
        <v>349</v>
      </c>
      <c r="B272" s="27">
        <v>1</v>
      </c>
      <c r="C272" s="28">
        <f t="shared" si="15"/>
        <v>0.47393364928909953</v>
      </c>
      <c r="D272" s="44"/>
    </row>
    <row r="273" spans="1:4" s="8" customFormat="1" ht="24" x14ac:dyDescent="0.55000000000000004">
      <c r="A273" s="26" t="s">
        <v>350</v>
      </c>
      <c r="B273" s="27">
        <v>2</v>
      </c>
      <c r="C273" s="28">
        <f t="shared" si="15"/>
        <v>0.94786729857819907</v>
      </c>
      <c r="D273" s="44"/>
    </row>
    <row r="274" spans="1:4" s="8" customFormat="1" ht="24" x14ac:dyDescent="0.55000000000000004">
      <c r="A274" s="26" t="s">
        <v>121</v>
      </c>
      <c r="B274" s="27">
        <v>5</v>
      </c>
      <c r="C274" s="28">
        <f t="shared" si="15"/>
        <v>2.3696682464454977</v>
      </c>
      <c r="D274" s="44"/>
    </row>
    <row r="275" spans="1:4" s="8" customFormat="1" ht="24" x14ac:dyDescent="0.55000000000000004">
      <c r="A275" s="26" t="s">
        <v>713</v>
      </c>
      <c r="B275" s="27">
        <v>2</v>
      </c>
      <c r="C275" s="28">
        <f t="shared" si="15"/>
        <v>0.94786729857819907</v>
      </c>
      <c r="D275" s="44"/>
    </row>
    <row r="276" spans="1:4" s="8" customFormat="1" ht="24" x14ac:dyDescent="0.55000000000000004">
      <c r="A276" s="26" t="s">
        <v>714</v>
      </c>
      <c r="B276" s="27">
        <v>1</v>
      </c>
      <c r="C276" s="28">
        <f t="shared" si="15"/>
        <v>0.47393364928909953</v>
      </c>
      <c r="D276" s="44"/>
    </row>
    <row r="277" spans="1:4" s="8" customFormat="1" ht="24" x14ac:dyDescent="0.55000000000000004">
      <c r="A277" s="26" t="s">
        <v>128</v>
      </c>
      <c r="B277" s="27">
        <v>1</v>
      </c>
      <c r="C277" s="28">
        <f t="shared" si="15"/>
        <v>0.47393364928909953</v>
      </c>
      <c r="D277" s="44"/>
    </row>
    <row r="278" spans="1:4" s="8" customFormat="1" ht="24" x14ac:dyDescent="0.55000000000000004">
      <c r="A278" s="29" t="s">
        <v>200</v>
      </c>
      <c r="B278" s="30">
        <v>1</v>
      </c>
      <c r="C278" s="31">
        <f t="shared" si="15"/>
        <v>0.47393364928909953</v>
      </c>
      <c r="D278" s="44"/>
    </row>
    <row r="279" spans="1:4" s="8" customFormat="1" ht="24" x14ac:dyDescent="0.55000000000000004">
      <c r="A279" s="23" t="s">
        <v>347</v>
      </c>
      <c r="B279" s="24">
        <v>1</v>
      </c>
      <c r="C279" s="25">
        <f t="shared" si="15"/>
        <v>0.47393364928909953</v>
      </c>
      <c r="D279" s="44"/>
    </row>
    <row r="280" spans="1:4" s="8" customFormat="1" ht="24" x14ac:dyDescent="0.55000000000000004">
      <c r="A280" s="26" t="s">
        <v>367</v>
      </c>
      <c r="B280" s="27">
        <v>1</v>
      </c>
      <c r="C280" s="28">
        <f t="shared" si="15"/>
        <v>0.47393364928909953</v>
      </c>
      <c r="D280" s="44"/>
    </row>
    <row r="281" spans="1:4" s="8" customFormat="1" ht="24" x14ac:dyDescent="0.55000000000000004">
      <c r="A281" s="26" t="s">
        <v>199</v>
      </c>
      <c r="B281" s="27">
        <v>2</v>
      </c>
      <c r="C281" s="28">
        <f t="shared" si="15"/>
        <v>0.94786729857819907</v>
      </c>
      <c r="D281" s="44"/>
    </row>
    <row r="282" spans="1:4" s="8" customFormat="1" ht="24" x14ac:dyDescent="0.55000000000000004">
      <c r="A282" s="26" t="s">
        <v>715</v>
      </c>
      <c r="B282" s="27">
        <v>1</v>
      </c>
      <c r="C282" s="28">
        <f t="shared" si="15"/>
        <v>0.47393364928909953</v>
      </c>
      <c r="D282" s="44"/>
    </row>
    <row r="283" spans="1:4" s="8" customFormat="1" ht="24" x14ac:dyDescent="0.55000000000000004">
      <c r="A283" s="48" t="s">
        <v>379</v>
      </c>
      <c r="B283" s="27">
        <v>1</v>
      </c>
      <c r="C283" s="28">
        <f t="shared" si="15"/>
        <v>0.47393364928909953</v>
      </c>
      <c r="D283" s="44"/>
    </row>
    <row r="284" spans="1:4" s="8" customFormat="1" ht="24" x14ac:dyDescent="0.55000000000000004">
      <c r="A284" s="48" t="s">
        <v>122</v>
      </c>
      <c r="B284" s="27">
        <v>1</v>
      </c>
      <c r="C284" s="28">
        <f t="shared" si="15"/>
        <v>0.47393364928909953</v>
      </c>
      <c r="D284" s="44"/>
    </row>
    <row r="285" spans="1:4" s="8" customFormat="1" ht="24" x14ac:dyDescent="0.55000000000000004">
      <c r="A285" s="48" t="s">
        <v>706</v>
      </c>
      <c r="B285" s="27">
        <v>1</v>
      </c>
      <c r="C285" s="28">
        <f t="shared" si="15"/>
        <v>0.47393364928909953</v>
      </c>
      <c r="D285" s="44"/>
    </row>
    <row r="286" spans="1:4" s="8" customFormat="1" ht="24" x14ac:dyDescent="0.55000000000000004">
      <c r="A286" s="48" t="s">
        <v>716</v>
      </c>
      <c r="B286" s="27">
        <v>1</v>
      </c>
      <c r="C286" s="28">
        <f t="shared" si="15"/>
        <v>0.47393364928909953</v>
      </c>
      <c r="D286" s="44"/>
    </row>
    <row r="287" spans="1:4" s="8" customFormat="1" ht="24" x14ac:dyDescent="0.55000000000000004">
      <c r="A287" s="48" t="s">
        <v>700</v>
      </c>
      <c r="B287" s="27">
        <v>1</v>
      </c>
      <c r="C287" s="28">
        <f t="shared" si="15"/>
        <v>0.47393364928909953</v>
      </c>
      <c r="D287" s="44"/>
    </row>
    <row r="288" spans="1:4" s="8" customFormat="1" ht="24" x14ac:dyDescent="0.55000000000000004">
      <c r="A288" s="49" t="s">
        <v>177</v>
      </c>
      <c r="B288" s="30">
        <v>1</v>
      </c>
      <c r="C288" s="31">
        <f t="shared" si="15"/>
        <v>0.47393364928909953</v>
      </c>
      <c r="D288" s="44"/>
    </row>
    <row r="289" spans="1:4" s="8" customFormat="1" ht="24" x14ac:dyDescent="0.55000000000000004">
      <c r="A289" s="23" t="s">
        <v>88</v>
      </c>
      <c r="B289" s="21"/>
      <c r="C289" s="42"/>
      <c r="D289" s="44"/>
    </row>
    <row r="290" spans="1:4" s="8" customFormat="1" ht="24" x14ac:dyDescent="0.55000000000000004">
      <c r="A290" s="26" t="s">
        <v>697</v>
      </c>
      <c r="B290" s="27">
        <v>2</v>
      </c>
      <c r="C290" s="28">
        <f>B290*100/211</f>
        <v>0.94786729857819907</v>
      </c>
      <c r="D290" s="44"/>
    </row>
    <row r="291" spans="1:4" s="8" customFormat="1" ht="24" x14ac:dyDescent="0.55000000000000004">
      <c r="A291" s="26" t="s">
        <v>127</v>
      </c>
      <c r="B291" s="27">
        <v>10</v>
      </c>
      <c r="C291" s="28">
        <f t="shared" ref="C291:C299" si="16">B291*100/211</f>
        <v>4.7393364928909953</v>
      </c>
      <c r="D291" s="44"/>
    </row>
    <row r="292" spans="1:4" s="8" customFormat="1" ht="24" x14ac:dyDescent="0.55000000000000004">
      <c r="A292" s="26" t="s">
        <v>123</v>
      </c>
      <c r="B292" s="27">
        <v>2</v>
      </c>
      <c r="C292" s="28">
        <f t="shared" si="16"/>
        <v>0.94786729857819907</v>
      </c>
      <c r="D292" s="44"/>
    </row>
    <row r="293" spans="1:4" s="8" customFormat="1" ht="24" x14ac:dyDescent="0.55000000000000004">
      <c r="A293" s="26" t="s">
        <v>124</v>
      </c>
      <c r="B293" s="27">
        <v>1</v>
      </c>
      <c r="C293" s="28">
        <f t="shared" si="16"/>
        <v>0.47393364928909953</v>
      </c>
      <c r="D293" s="44"/>
    </row>
    <row r="294" spans="1:4" s="8" customFormat="1" ht="24" x14ac:dyDescent="0.55000000000000004">
      <c r="A294" s="26" t="s">
        <v>717</v>
      </c>
      <c r="B294" s="27">
        <v>1</v>
      </c>
      <c r="C294" s="28">
        <f t="shared" si="16"/>
        <v>0.47393364928909953</v>
      </c>
      <c r="D294" s="44"/>
    </row>
    <row r="295" spans="1:4" s="8" customFormat="1" ht="24" x14ac:dyDescent="0.55000000000000004">
      <c r="A295" s="26" t="s">
        <v>698</v>
      </c>
      <c r="B295" s="27">
        <v>1</v>
      </c>
      <c r="C295" s="28">
        <f t="shared" si="16"/>
        <v>0.47393364928909953</v>
      </c>
      <c r="D295" s="44"/>
    </row>
    <row r="296" spans="1:4" s="8" customFormat="1" ht="24" x14ac:dyDescent="0.55000000000000004">
      <c r="A296" s="26" t="s">
        <v>200</v>
      </c>
      <c r="B296" s="27">
        <v>3</v>
      </c>
      <c r="C296" s="28">
        <f t="shared" si="16"/>
        <v>1.4218009478672986</v>
      </c>
      <c r="D296" s="44"/>
    </row>
    <row r="297" spans="1:4" s="8" customFormat="1" ht="24" x14ac:dyDescent="0.55000000000000004">
      <c r="A297" s="26" t="s">
        <v>128</v>
      </c>
      <c r="B297" s="27">
        <v>2</v>
      </c>
      <c r="C297" s="28">
        <f t="shared" si="16"/>
        <v>0.94786729857819907</v>
      </c>
      <c r="D297" s="44"/>
    </row>
    <row r="298" spans="1:4" s="8" customFormat="1" ht="24" x14ac:dyDescent="0.55000000000000004">
      <c r="A298" s="26" t="s">
        <v>177</v>
      </c>
      <c r="B298" s="27">
        <v>1</v>
      </c>
      <c r="C298" s="28">
        <f t="shared" si="16"/>
        <v>0.47393364928909953</v>
      </c>
      <c r="D298" s="44"/>
    </row>
    <row r="299" spans="1:4" s="8" customFormat="1" ht="24" x14ac:dyDescent="0.55000000000000004">
      <c r="A299" s="26" t="s">
        <v>718</v>
      </c>
      <c r="B299" s="27">
        <v>2</v>
      </c>
      <c r="C299" s="28">
        <f t="shared" si="16"/>
        <v>0.94786729857819907</v>
      </c>
      <c r="D299" s="44"/>
    </row>
    <row r="300" spans="1:4" s="8" customFormat="1" ht="24" x14ac:dyDescent="0.55000000000000004">
      <c r="A300" s="23" t="s">
        <v>341</v>
      </c>
      <c r="B300" s="24"/>
      <c r="C300" s="25"/>
      <c r="D300" s="44"/>
    </row>
    <row r="301" spans="1:4" s="8" customFormat="1" ht="24" x14ac:dyDescent="0.55000000000000004">
      <c r="A301" s="26" t="s">
        <v>358</v>
      </c>
      <c r="B301" s="27">
        <v>1</v>
      </c>
      <c r="C301" s="28">
        <f>B301*100/211</f>
        <v>0.47393364928909953</v>
      </c>
      <c r="D301" s="44"/>
    </row>
    <row r="302" spans="1:4" s="8" customFormat="1" ht="24" x14ac:dyDescent="0.55000000000000004">
      <c r="A302" s="26" t="s">
        <v>124</v>
      </c>
      <c r="B302" s="27">
        <v>6</v>
      </c>
      <c r="C302" s="28">
        <f t="shared" ref="C302:C328" si="17">B302*100/211</f>
        <v>2.8436018957345972</v>
      </c>
      <c r="D302" s="44"/>
    </row>
    <row r="303" spans="1:4" s="8" customFormat="1" ht="24" x14ac:dyDescent="0.55000000000000004">
      <c r="A303" s="26" t="s">
        <v>719</v>
      </c>
      <c r="B303" s="27">
        <v>2</v>
      </c>
      <c r="C303" s="28">
        <f t="shared" si="17"/>
        <v>0.94786729857819907</v>
      </c>
      <c r="D303" s="44"/>
    </row>
    <row r="304" spans="1:4" s="8" customFormat="1" ht="24" x14ac:dyDescent="0.55000000000000004">
      <c r="A304" s="26" t="s">
        <v>121</v>
      </c>
      <c r="B304" s="27">
        <v>1</v>
      </c>
      <c r="C304" s="28">
        <f t="shared" si="17"/>
        <v>0.47393364928909953</v>
      </c>
      <c r="D304" s="44"/>
    </row>
    <row r="305" spans="1:4" s="8" customFormat="1" ht="24" x14ac:dyDescent="0.55000000000000004">
      <c r="A305" s="48" t="s">
        <v>360</v>
      </c>
      <c r="B305" s="33">
        <v>1</v>
      </c>
      <c r="C305" s="223">
        <f t="shared" si="17"/>
        <v>0.47393364928909953</v>
      </c>
      <c r="D305" s="44"/>
    </row>
    <row r="306" spans="1:4" s="8" customFormat="1" ht="24" x14ac:dyDescent="0.55000000000000004">
      <c r="A306" s="48" t="s">
        <v>363</v>
      </c>
      <c r="B306" s="33">
        <v>2</v>
      </c>
      <c r="C306" s="28">
        <f t="shared" si="17"/>
        <v>0.94786729857819907</v>
      </c>
      <c r="D306" s="44"/>
    </row>
    <row r="307" spans="1:4" s="8" customFormat="1" ht="24" x14ac:dyDescent="0.55000000000000004">
      <c r="A307" s="49" t="s">
        <v>123</v>
      </c>
      <c r="B307" s="34">
        <v>1</v>
      </c>
      <c r="C307" s="31">
        <f t="shared" si="17"/>
        <v>0.47393364928909953</v>
      </c>
      <c r="D307" s="44"/>
    </row>
    <row r="308" spans="1:4" s="8" customFormat="1" ht="24" x14ac:dyDescent="0.55000000000000004">
      <c r="A308" s="23" t="s">
        <v>125</v>
      </c>
      <c r="B308" s="32">
        <v>1</v>
      </c>
      <c r="C308" s="25">
        <f t="shared" si="17"/>
        <v>0.47393364928909953</v>
      </c>
      <c r="D308" s="44"/>
    </row>
    <row r="309" spans="1:4" s="8" customFormat="1" ht="24" x14ac:dyDescent="0.55000000000000004">
      <c r="A309" s="26" t="s">
        <v>126</v>
      </c>
      <c r="B309" s="33">
        <v>1</v>
      </c>
      <c r="C309" s="28">
        <f t="shared" si="17"/>
        <v>0.47393364928909953</v>
      </c>
      <c r="D309" s="44"/>
    </row>
    <row r="310" spans="1:4" s="8" customFormat="1" ht="24" x14ac:dyDescent="0.55000000000000004">
      <c r="A310" s="26" t="s">
        <v>127</v>
      </c>
      <c r="B310" s="33">
        <v>3</v>
      </c>
      <c r="C310" s="28">
        <f t="shared" si="17"/>
        <v>1.4218009478672986</v>
      </c>
      <c r="D310" s="44"/>
    </row>
    <row r="311" spans="1:4" s="8" customFormat="1" ht="24" x14ac:dyDescent="0.55000000000000004">
      <c r="A311" s="26" t="s">
        <v>720</v>
      </c>
      <c r="B311" s="33">
        <v>1</v>
      </c>
      <c r="C311" s="28">
        <f t="shared" si="17"/>
        <v>0.47393364928909953</v>
      </c>
      <c r="D311" s="44"/>
    </row>
    <row r="312" spans="1:4" s="8" customFormat="1" ht="24" x14ac:dyDescent="0.55000000000000004">
      <c r="A312" s="26" t="s">
        <v>359</v>
      </c>
      <c r="B312" s="33">
        <v>1</v>
      </c>
      <c r="C312" s="28">
        <f t="shared" si="17"/>
        <v>0.47393364928909953</v>
      </c>
      <c r="D312" s="44"/>
    </row>
    <row r="313" spans="1:4" s="8" customFormat="1" ht="24" x14ac:dyDescent="0.55000000000000004">
      <c r="A313" s="26" t="s">
        <v>721</v>
      </c>
      <c r="B313" s="27">
        <v>2</v>
      </c>
      <c r="C313" s="28">
        <f t="shared" si="17"/>
        <v>0.94786729857819907</v>
      </c>
      <c r="D313" s="44"/>
    </row>
    <row r="314" spans="1:4" s="8" customFormat="1" ht="24" x14ac:dyDescent="0.55000000000000004">
      <c r="A314" s="26" t="s">
        <v>367</v>
      </c>
      <c r="B314" s="27">
        <v>3</v>
      </c>
      <c r="C314" s="28">
        <f t="shared" si="17"/>
        <v>1.4218009478672986</v>
      </c>
      <c r="D314" s="44"/>
    </row>
    <row r="315" spans="1:4" s="8" customFormat="1" ht="24" x14ac:dyDescent="0.55000000000000004">
      <c r="A315" s="26" t="s">
        <v>354</v>
      </c>
      <c r="B315" s="27">
        <v>2</v>
      </c>
      <c r="C315" s="28">
        <f t="shared" si="17"/>
        <v>0.94786729857819907</v>
      </c>
      <c r="D315" s="44"/>
    </row>
    <row r="316" spans="1:4" s="8" customFormat="1" ht="24" x14ac:dyDescent="0.55000000000000004">
      <c r="A316" s="26" t="s">
        <v>346</v>
      </c>
      <c r="B316" s="27">
        <v>1</v>
      </c>
      <c r="C316" s="28">
        <f t="shared" si="17"/>
        <v>0.47393364928909953</v>
      </c>
      <c r="D316" s="44"/>
    </row>
    <row r="317" spans="1:4" s="8" customFormat="1" ht="24" x14ac:dyDescent="0.55000000000000004">
      <c r="A317" s="26" t="s">
        <v>697</v>
      </c>
      <c r="B317" s="27">
        <v>3</v>
      </c>
      <c r="C317" s="28">
        <f t="shared" si="17"/>
        <v>1.4218009478672986</v>
      </c>
      <c r="D317" s="44"/>
    </row>
    <row r="318" spans="1:4" s="8" customFormat="1" ht="24" x14ac:dyDescent="0.55000000000000004">
      <c r="A318" s="26" t="s">
        <v>366</v>
      </c>
      <c r="B318" s="27">
        <v>1</v>
      </c>
      <c r="C318" s="28">
        <f t="shared" si="17"/>
        <v>0.47393364928909953</v>
      </c>
      <c r="D318" s="44"/>
    </row>
    <row r="319" spans="1:4" s="8" customFormat="1" ht="24" x14ac:dyDescent="0.55000000000000004">
      <c r="A319" s="26" t="s">
        <v>352</v>
      </c>
      <c r="B319" s="27">
        <v>1</v>
      </c>
      <c r="C319" s="28">
        <f t="shared" si="17"/>
        <v>0.47393364928909953</v>
      </c>
      <c r="D319" s="44"/>
    </row>
    <row r="320" spans="1:4" s="8" customFormat="1" ht="24" x14ac:dyDescent="0.55000000000000004">
      <c r="A320" s="26" t="s">
        <v>199</v>
      </c>
      <c r="B320" s="27">
        <v>1</v>
      </c>
      <c r="C320" s="28">
        <f t="shared" si="17"/>
        <v>0.47393364928909953</v>
      </c>
      <c r="D320" s="44"/>
    </row>
    <row r="321" spans="1:4" s="8" customFormat="1" ht="24" x14ac:dyDescent="0.55000000000000004">
      <c r="A321" s="26" t="s">
        <v>351</v>
      </c>
      <c r="B321" s="27">
        <v>1</v>
      </c>
      <c r="C321" s="28">
        <f t="shared" si="17"/>
        <v>0.47393364928909953</v>
      </c>
      <c r="D321" s="44"/>
    </row>
    <row r="322" spans="1:4" s="8" customFormat="1" ht="24" x14ac:dyDescent="0.55000000000000004">
      <c r="A322" s="26" t="s">
        <v>122</v>
      </c>
      <c r="B322" s="27">
        <v>3</v>
      </c>
      <c r="C322" s="28">
        <f t="shared" si="17"/>
        <v>1.4218009478672986</v>
      </c>
      <c r="D322" s="44"/>
    </row>
    <row r="323" spans="1:4" s="8" customFormat="1" ht="24" x14ac:dyDescent="0.55000000000000004">
      <c r="A323" s="26" t="s">
        <v>722</v>
      </c>
      <c r="B323" s="27">
        <v>1</v>
      </c>
      <c r="C323" s="28">
        <f t="shared" si="17"/>
        <v>0.47393364928909953</v>
      </c>
      <c r="D323" s="44"/>
    </row>
    <row r="324" spans="1:4" s="8" customFormat="1" ht="24" x14ac:dyDescent="0.55000000000000004">
      <c r="A324" s="26" t="s">
        <v>347</v>
      </c>
      <c r="B324" s="27">
        <v>1</v>
      </c>
      <c r="C324" s="28">
        <f t="shared" si="17"/>
        <v>0.47393364928909953</v>
      </c>
      <c r="D324" s="44"/>
    </row>
    <row r="325" spans="1:4" s="8" customFormat="1" ht="24" x14ac:dyDescent="0.55000000000000004">
      <c r="A325" s="26" t="s">
        <v>177</v>
      </c>
      <c r="B325" s="27">
        <v>1</v>
      </c>
      <c r="C325" s="28">
        <f t="shared" si="17"/>
        <v>0.47393364928909953</v>
      </c>
      <c r="D325" s="44"/>
    </row>
    <row r="326" spans="1:4" s="8" customFormat="1" ht="24" x14ac:dyDescent="0.55000000000000004">
      <c r="A326" s="26" t="s">
        <v>365</v>
      </c>
      <c r="B326" s="27">
        <v>1</v>
      </c>
      <c r="C326" s="28">
        <f t="shared" si="17"/>
        <v>0.47393364928909953</v>
      </c>
      <c r="D326" s="44"/>
    </row>
    <row r="327" spans="1:4" s="8" customFormat="1" ht="24" x14ac:dyDescent="0.55000000000000004">
      <c r="A327" s="29" t="s">
        <v>362</v>
      </c>
      <c r="B327" s="30">
        <v>1</v>
      </c>
      <c r="C327" s="28">
        <f t="shared" si="17"/>
        <v>0.47393364928909953</v>
      </c>
      <c r="D327" s="44"/>
    </row>
    <row r="328" spans="1:4" s="8" customFormat="1" ht="24" x14ac:dyDescent="0.55000000000000004">
      <c r="A328" s="35" t="s">
        <v>89</v>
      </c>
      <c r="B328" s="137">
        <f>SUM(B207:B327)</f>
        <v>211</v>
      </c>
      <c r="C328" s="37">
        <f t="shared" si="17"/>
        <v>100</v>
      </c>
    </row>
    <row r="329" spans="1:4" s="54" customFormat="1" ht="24" x14ac:dyDescent="0.55000000000000004">
      <c r="A329" s="51"/>
      <c r="B329" s="52"/>
      <c r="C329" s="53"/>
    </row>
    <row r="330" spans="1:4" s="8" customFormat="1" ht="24" x14ac:dyDescent="0.55000000000000004">
      <c r="A330" s="220"/>
      <c r="B330" s="39"/>
      <c r="C330" s="40"/>
    </row>
    <row r="331" spans="1:4" s="8" customFormat="1" ht="24" x14ac:dyDescent="0.55000000000000004">
      <c r="A331" s="220"/>
      <c r="B331" s="39"/>
      <c r="C331" s="40"/>
    </row>
    <row r="332" spans="1:4" s="8" customFormat="1" ht="24" x14ac:dyDescent="0.55000000000000004">
      <c r="A332" s="220"/>
      <c r="B332" s="39"/>
      <c r="C332" s="40"/>
    </row>
    <row r="333" spans="1:4" s="8" customFormat="1" ht="24" x14ac:dyDescent="0.55000000000000004">
      <c r="A333" s="220"/>
      <c r="B333" s="39"/>
      <c r="C333" s="40"/>
    </row>
    <row r="334" spans="1:4" s="8" customFormat="1" ht="24" x14ac:dyDescent="0.55000000000000004">
      <c r="A334" s="220"/>
      <c r="B334" s="39"/>
      <c r="C334" s="40"/>
    </row>
    <row r="335" spans="1:4" s="8" customFormat="1" ht="24" x14ac:dyDescent="0.55000000000000004">
      <c r="A335" s="220"/>
      <c r="B335" s="39"/>
      <c r="C335" s="40"/>
    </row>
    <row r="336" spans="1:4" s="8" customFormat="1" ht="24" x14ac:dyDescent="0.55000000000000004">
      <c r="A336" s="220"/>
      <c r="B336" s="39"/>
      <c r="C336" s="40"/>
    </row>
    <row r="337" spans="1:3" s="8" customFormat="1" ht="24" x14ac:dyDescent="0.55000000000000004">
      <c r="A337" s="220"/>
      <c r="B337" s="39"/>
      <c r="C337" s="40"/>
    </row>
    <row r="338" spans="1:3" s="8" customFormat="1" ht="24" x14ac:dyDescent="0.55000000000000004">
      <c r="A338" s="7" t="s">
        <v>377</v>
      </c>
      <c r="B338" s="11"/>
      <c r="C338" s="11"/>
    </row>
    <row r="339" spans="1:3" s="8" customFormat="1" ht="24" x14ac:dyDescent="0.55000000000000004">
      <c r="A339" s="220" t="s">
        <v>785</v>
      </c>
      <c r="B339" s="39"/>
      <c r="C339" s="40"/>
    </row>
    <row r="340" spans="1:3" s="8" customFormat="1" ht="24" x14ac:dyDescent="0.55000000000000004">
      <c r="A340" s="220" t="s">
        <v>786</v>
      </c>
      <c r="B340" s="39"/>
      <c r="C340" s="40"/>
    </row>
    <row r="341" spans="1:3" s="8" customFormat="1" ht="24" x14ac:dyDescent="0.55000000000000004">
      <c r="A341" s="220" t="s">
        <v>821</v>
      </c>
      <c r="B341" s="39"/>
      <c r="C341" s="40"/>
    </row>
    <row r="342" spans="1:3" s="8" customFormat="1" ht="24" x14ac:dyDescent="0.55000000000000004">
      <c r="A342" s="220" t="s">
        <v>787</v>
      </c>
      <c r="B342" s="39"/>
      <c r="C342" s="40"/>
    </row>
    <row r="343" spans="1:3" s="8" customFormat="1" ht="24" x14ac:dyDescent="0.55000000000000004">
      <c r="A343" s="7" t="s">
        <v>788</v>
      </c>
      <c r="B343" s="11"/>
      <c r="C343" s="11"/>
    </row>
    <row r="344" spans="1:3" s="8" customFormat="1" ht="24" x14ac:dyDescent="0.55000000000000004">
      <c r="A344" s="7" t="s">
        <v>789</v>
      </c>
      <c r="B344" s="11"/>
      <c r="C344" s="11"/>
    </row>
    <row r="345" spans="1:3" s="8" customFormat="1" ht="24" x14ac:dyDescent="0.55000000000000004">
      <c r="A345" s="7" t="s">
        <v>790</v>
      </c>
      <c r="B345" s="11"/>
      <c r="C345" s="11"/>
    </row>
    <row r="346" spans="1:3" s="8" customFormat="1" ht="24" x14ac:dyDescent="0.55000000000000004">
      <c r="A346" s="7" t="s">
        <v>791</v>
      </c>
      <c r="B346" s="11"/>
      <c r="C346" s="11"/>
    </row>
    <row r="347" spans="1:3" s="8" customFormat="1" ht="24" x14ac:dyDescent="0.55000000000000004">
      <c r="A347" s="7" t="s">
        <v>793</v>
      </c>
      <c r="B347" s="11"/>
      <c r="C347" s="11"/>
    </row>
    <row r="348" spans="1:3" s="8" customFormat="1" ht="24" x14ac:dyDescent="0.55000000000000004">
      <c r="A348" s="7" t="s">
        <v>794</v>
      </c>
      <c r="B348" s="11"/>
      <c r="C348" s="11"/>
    </row>
    <row r="349" spans="1:3" s="8" customFormat="1" ht="24" x14ac:dyDescent="0.55000000000000004">
      <c r="A349" s="7" t="s">
        <v>795</v>
      </c>
      <c r="B349" s="11"/>
      <c r="C349" s="11"/>
    </row>
    <row r="350" spans="1:3" s="8" customFormat="1" ht="24" x14ac:dyDescent="0.55000000000000004">
      <c r="A350" s="7" t="s">
        <v>796</v>
      </c>
      <c r="B350" s="11"/>
      <c r="C350" s="11"/>
    </row>
    <row r="351" spans="1:3" s="8" customFormat="1" ht="24" x14ac:dyDescent="0.55000000000000004">
      <c r="A351" s="7" t="s">
        <v>877</v>
      </c>
      <c r="B351" s="11"/>
      <c r="C351" s="11"/>
    </row>
    <row r="352" spans="1:3" s="8" customFormat="1" ht="24" x14ac:dyDescent="0.55000000000000004">
      <c r="A352" s="220" t="s">
        <v>899</v>
      </c>
      <c r="B352" s="39"/>
      <c r="C352" s="40"/>
    </row>
    <row r="353" spans="1:4" s="8" customFormat="1" ht="24" x14ac:dyDescent="0.55000000000000004">
      <c r="A353" s="220" t="s">
        <v>792</v>
      </c>
      <c r="B353" s="39"/>
      <c r="C353" s="40"/>
    </row>
    <row r="354" spans="1:4" s="54" customFormat="1" ht="24" x14ac:dyDescent="0.55000000000000004">
      <c r="A354" s="51"/>
      <c r="B354" s="52"/>
      <c r="C354" s="53"/>
    </row>
    <row r="355" spans="1:4" s="54" customFormat="1" ht="24" x14ac:dyDescent="0.55000000000000004">
      <c r="A355" s="51"/>
      <c r="B355" s="52"/>
      <c r="C355" s="53"/>
    </row>
    <row r="356" spans="1:4" s="54" customFormat="1" ht="24" x14ac:dyDescent="0.55000000000000004">
      <c r="A356" s="51"/>
      <c r="B356" s="52"/>
      <c r="C356" s="53"/>
    </row>
    <row r="357" spans="1:4" s="54" customFormat="1" ht="24" x14ac:dyDescent="0.55000000000000004">
      <c r="A357" s="51"/>
      <c r="B357" s="52"/>
      <c r="C357" s="53"/>
    </row>
    <row r="358" spans="1:4" s="54" customFormat="1" ht="24" x14ac:dyDescent="0.55000000000000004">
      <c r="A358" s="51"/>
      <c r="B358" s="52"/>
      <c r="C358" s="53"/>
    </row>
    <row r="359" spans="1:4" s="54" customFormat="1" ht="24" x14ac:dyDescent="0.55000000000000004">
      <c r="A359" s="51"/>
      <c r="B359" s="52"/>
      <c r="C359" s="53"/>
    </row>
    <row r="360" spans="1:4" s="54" customFormat="1" ht="24" x14ac:dyDescent="0.55000000000000004">
      <c r="A360" s="51"/>
      <c r="B360" s="52"/>
      <c r="C360" s="53"/>
    </row>
    <row r="361" spans="1:4" s="54" customFormat="1" ht="24" x14ac:dyDescent="0.55000000000000004">
      <c r="A361" s="51"/>
      <c r="B361" s="52"/>
      <c r="C361" s="53"/>
    </row>
    <row r="362" spans="1:4" s="54" customFormat="1" ht="24" x14ac:dyDescent="0.55000000000000004">
      <c r="A362" s="51"/>
      <c r="B362" s="52"/>
      <c r="C362" s="53"/>
    </row>
    <row r="363" spans="1:4" s="54" customFormat="1" ht="24" x14ac:dyDescent="0.55000000000000004">
      <c r="A363" s="51"/>
      <c r="B363" s="52"/>
      <c r="C363" s="53"/>
    </row>
    <row r="364" spans="1:4" s="54" customFormat="1" ht="24" x14ac:dyDescent="0.55000000000000004">
      <c r="A364" s="51"/>
      <c r="B364" s="52"/>
      <c r="C364" s="53"/>
    </row>
    <row r="365" spans="1:4" s="54" customFormat="1" ht="24" x14ac:dyDescent="0.55000000000000004">
      <c r="A365" s="51"/>
      <c r="B365" s="52"/>
      <c r="C365" s="53"/>
    </row>
    <row r="366" spans="1:4" s="54" customFormat="1" ht="24" x14ac:dyDescent="0.55000000000000004">
      <c r="A366" s="51"/>
      <c r="B366" s="52"/>
      <c r="C366" s="53"/>
    </row>
    <row r="367" spans="1:4" s="58" customFormat="1" ht="24" x14ac:dyDescent="0.55000000000000004">
      <c r="A367" s="41" t="s">
        <v>130</v>
      </c>
      <c r="B367" s="56"/>
      <c r="C367" s="56"/>
      <c r="D367" s="57"/>
    </row>
    <row r="368" spans="1:4" s="15" customFormat="1" x14ac:dyDescent="0.5">
      <c r="A368" s="229" t="s">
        <v>131</v>
      </c>
      <c r="B368" s="242" t="s">
        <v>723</v>
      </c>
      <c r="C368" s="243"/>
      <c r="D368" s="244"/>
    </row>
    <row r="369" spans="1:4" s="15" customFormat="1" ht="56.25" x14ac:dyDescent="0.5">
      <c r="A369" s="230"/>
      <c r="B369" s="59" t="s">
        <v>132</v>
      </c>
      <c r="C369" s="60" t="s">
        <v>133</v>
      </c>
      <c r="D369" s="60" t="s">
        <v>134</v>
      </c>
    </row>
    <row r="370" spans="1:4" s="15" customFormat="1" x14ac:dyDescent="0.5">
      <c r="A370" s="61" t="s">
        <v>135</v>
      </c>
      <c r="B370" s="62">
        <f>'EPE (Elementary 2)'!I33</f>
        <v>4.419354838709677</v>
      </c>
      <c r="C370" s="62">
        <f>'EPE (Elementary 2)'!I34</f>
        <v>0.55498872690597789</v>
      </c>
      <c r="D370" s="63" t="str">
        <f>IF(B370&gt;4.5,"มากที่สุด",IF(B370&gt;3.5,"มาก",IF(B370&gt;2.5,"ปานกลาง",IF(B370&gt;1.5,"น้อย",IF(B370&lt;=1.5,"น้อยที่สุด")))))</f>
        <v>มาก</v>
      </c>
    </row>
    <row r="371" spans="1:4" s="15" customFormat="1" x14ac:dyDescent="0.5">
      <c r="A371" s="61" t="s">
        <v>136</v>
      </c>
      <c r="B371" s="62">
        <f>'EPE (Elementary 2)'!J33</f>
        <v>4.419354838709677</v>
      </c>
      <c r="C371" s="62">
        <f>'EPE (Elementary 2)'!J34</f>
        <v>0.61035122349756643</v>
      </c>
      <c r="D371" s="63" t="str">
        <f t="shared" ref="D371:D379" si="18">IF(B371&gt;4.5,"มากที่สุด",IF(B371&gt;3.5,"มาก",IF(B371&gt;2.5,"ปานกลาง",IF(B371&gt;1.5,"น้อย",IF(B371&lt;=1.5,"น้อยที่สุด")))))</f>
        <v>มาก</v>
      </c>
    </row>
    <row r="372" spans="1:4" s="15" customFormat="1" x14ac:dyDescent="0.5">
      <c r="A372" s="61" t="s">
        <v>137</v>
      </c>
      <c r="B372" s="62">
        <f>'EPE (Elementary 2)'!K33</f>
        <v>4.5</v>
      </c>
      <c r="C372" s="62">
        <f>'EPE (Elementary 2)'!K34</f>
        <v>0.56273143387113778</v>
      </c>
      <c r="D372" s="63" t="str">
        <f t="shared" si="18"/>
        <v>มาก</v>
      </c>
    </row>
    <row r="373" spans="1:4" s="15" customFormat="1" x14ac:dyDescent="0.5">
      <c r="A373" s="61" t="s">
        <v>138</v>
      </c>
      <c r="B373" s="62">
        <f>'EPE (Elementary 2)'!L33</f>
        <v>4.4000000000000004</v>
      </c>
      <c r="C373" s="62">
        <f>'EPE (Elementary 2)'!L34</f>
        <v>0.75718777944003501</v>
      </c>
      <c r="D373" s="63" t="str">
        <f t="shared" si="18"/>
        <v>มาก</v>
      </c>
    </row>
    <row r="374" spans="1:4" s="15" customFormat="1" x14ac:dyDescent="0.5">
      <c r="A374" s="61" t="s">
        <v>139</v>
      </c>
      <c r="B374" s="62">
        <f>'EPE (Elementary 2)'!M33</f>
        <v>4.612903225806452</v>
      </c>
      <c r="C374" s="62">
        <f>'EPE (Elementary 2)'!M34</f>
        <v>0.4870860925981097</v>
      </c>
      <c r="D374" s="63" t="str">
        <f t="shared" si="18"/>
        <v>มากที่สุด</v>
      </c>
    </row>
    <row r="375" spans="1:4" s="15" customFormat="1" x14ac:dyDescent="0.5">
      <c r="A375" s="61" t="s">
        <v>140</v>
      </c>
      <c r="B375" s="62">
        <f>'EPE (Elementary 2)'!N33</f>
        <v>4.580645161290323</v>
      </c>
      <c r="C375" s="62">
        <f>'EPE (Elementary 2)'!N34</f>
        <v>0.55498872690597467</v>
      </c>
      <c r="D375" s="63" t="str">
        <f t="shared" si="18"/>
        <v>มากที่สุด</v>
      </c>
    </row>
    <row r="376" spans="1:4" s="15" customFormat="1" x14ac:dyDescent="0.5">
      <c r="A376" s="61" t="s">
        <v>141</v>
      </c>
      <c r="B376" s="62">
        <f>'EPE (Elementary 2)'!O33</f>
        <v>4.580645161290323</v>
      </c>
      <c r="C376" s="62">
        <f>'EPE (Elementary 2)'!O34</f>
        <v>0.55498872690597467</v>
      </c>
      <c r="D376" s="63" t="str">
        <f t="shared" si="18"/>
        <v>มากที่สุด</v>
      </c>
    </row>
    <row r="377" spans="1:4" s="15" customFormat="1" x14ac:dyDescent="0.5">
      <c r="A377" s="61" t="s">
        <v>142</v>
      </c>
      <c r="B377" s="62">
        <f>'EPE (Elementary 2)'!P33</f>
        <v>4.419354838709677</v>
      </c>
      <c r="C377" s="62">
        <f>'EPE (Elementary 2)'!P34</f>
        <v>0.6610935978038468</v>
      </c>
      <c r="D377" s="63" t="str">
        <f t="shared" si="18"/>
        <v>มาก</v>
      </c>
    </row>
    <row r="378" spans="1:4" s="15" customFormat="1" x14ac:dyDescent="0.5">
      <c r="A378" s="61" t="s">
        <v>143</v>
      </c>
      <c r="B378" s="62">
        <f>'EPE (Elementary 2)'!Q33</f>
        <v>4.806451612903226</v>
      </c>
      <c r="C378" s="62">
        <f>'EPE (Elementary 2)'!Q34</f>
        <v>0.39507899077148045</v>
      </c>
      <c r="D378" s="63" t="str">
        <f t="shared" si="18"/>
        <v>มากที่สุด</v>
      </c>
    </row>
    <row r="379" spans="1:4" s="15" customFormat="1" x14ac:dyDescent="0.5">
      <c r="A379" s="61" t="s">
        <v>144</v>
      </c>
      <c r="B379" s="62">
        <f>'EPE (Elementary 2)'!T33</f>
        <v>4.290322580645161</v>
      </c>
      <c r="C379" s="62">
        <f>'EPE (Elementary 2)'!T34</f>
        <v>0.57885027241697906</v>
      </c>
      <c r="D379" s="63" t="str">
        <f t="shared" si="18"/>
        <v>มาก</v>
      </c>
    </row>
    <row r="380" spans="1:4" s="15" customFormat="1" ht="22.5" thickBot="1" x14ac:dyDescent="0.55000000000000004">
      <c r="A380" s="64" t="s">
        <v>145</v>
      </c>
      <c r="B380" s="65">
        <f>AVERAGE(B370:B379)</f>
        <v>4.5029032258064516</v>
      </c>
      <c r="C380" s="65">
        <f>AVERAGE(C370:C379)</f>
        <v>0.57173455711170829</v>
      </c>
      <c r="D380" s="66" t="s">
        <v>390</v>
      </c>
    </row>
    <row r="381" spans="1:4" ht="22.5" thickTop="1" x14ac:dyDescent="0.5">
      <c r="A381" s="67"/>
      <c r="B381" s="68"/>
      <c r="C381" s="68"/>
      <c r="D381" s="69"/>
    </row>
    <row r="382" spans="1:4" s="8" customFormat="1" ht="24" x14ac:dyDescent="0.55000000000000004">
      <c r="A382" s="71" t="s">
        <v>375</v>
      </c>
      <c r="B382" s="72"/>
      <c r="C382" s="72"/>
      <c r="D382" s="73"/>
    </row>
    <row r="383" spans="1:4" s="8" customFormat="1" ht="24" x14ac:dyDescent="0.55000000000000004">
      <c r="A383" s="71" t="s">
        <v>900</v>
      </c>
      <c r="B383" s="72"/>
      <c r="C383" s="72"/>
      <c r="D383" s="73"/>
    </row>
    <row r="384" spans="1:4" s="8" customFormat="1" ht="24" x14ac:dyDescent="0.55000000000000004">
      <c r="A384" s="71" t="s">
        <v>724</v>
      </c>
      <c r="B384" s="72"/>
      <c r="C384" s="72"/>
      <c r="D384" s="73"/>
    </row>
    <row r="385" spans="1:7" s="8" customFormat="1" ht="24" x14ac:dyDescent="0.55000000000000004">
      <c r="A385" s="71" t="s">
        <v>725</v>
      </c>
      <c r="B385" s="72"/>
      <c r="C385" s="72"/>
      <c r="D385" s="73"/>
    </row>
    <row r="386" spans="1:7" s="8" customFormat="1" ht="24" x14ac:dyDescent="0.55000000000000004">
      <c r="A386" s="71" t="s">
        <v>902</v>
      </c>
      <c r="B386" s="72"/>
      <c r="C386" s="72"/>
      <c r="D386" s="73"/>
    </row>
    <row r="387" spans="1:7" s="8" customFormat="1" ht="24" x14ac:dyDescent="0.55000000000000004">
      <c r="A387" s="71" t="s">
        <v>901</v>
      </c>
      <c r="B387" s="72"/>
      <c r="C387" s="72"/>
      <c r="D387" s="73"/>
    </row>
    <row r="388" spans="1:7" s="8" customFormat="1" ht="24" x14ac:dyDescent="0.55000000000000004">
      <c r="A388" s="71" t="s">
        <v>903</v>
      </c>
      <c r="B388" s="40"/>
      <c r="C388" s="40"/>
      <c r="D388" s="39"/>
      <c r="E388" s="44"/>
    </row>
    <row r="389" spans="1:7" s="8" customFormat="1" ht="24" x14ac:dyDescent="0.55000000000000004">
      <c r="A389" s="71" t="s">
        <v>904</v>
      </c>
      <c r="B389" s="40"/>
      <c r="C389" s="40"/>
      <c r="D389" s="39"/>
      <c r="E389" s="44"/>
    </row>
    <row r="390" spans="1:7" s="8" customFormat="1" ht="24" x14ac:dyDescent="0.55000000000000004">
      <c r="A390" s="71"/>
      <c r="B390" s="40"/>
      <c r="C390" s="40"/>
      <c r="D390" s="39"/>
      <c r="E390" s="44"/>
    </row>
    <row r="391" spans="1:7" s="8" customFormat="1" ht="24" x14ac:dyDescent="0.55000000000000004">
      <c r="A391" s="71"/>
      <c r="B391" s="40"/>
      <c r="C391" s="40"/>
      <c r="D391" s="39"/>
      <c r="E391" s="44"/>
    </row>
    <row r="392" spans="1:7" s="8" customFormat="1" ht="24" x14ac:dyDescent="0.55000000000000004">
      <c r="A392" s="71"/>
      <c r="B392" s="40"/>
      <c r="C392" s="40"/>
      <c r="D392" s="39"/>
      <c r="E392" s="44"/>
    </row>
    <row r="393" spans="1:7" s="8" customFormat="1" ht="24" x14ac:dyDescent="0.55000000000000004">
      <c r="A393" s="71"/>
      <c r="B393" s="40"/>
      <c r="C393" s="40"/>
      <c r="D393" s="39"/>
      <c r="E393" s="44"/>
    </row>
    <row r="394" spans="1:7" s="8" customFormat="1" ht="24" x14ac:dyDescent="0.55000000000000004">
      <c r="A394" s="71"/>
      <c r="B394" s="40"/>
      <c r="C394" s="40"/>
      <c r="D394" s="39"/>
      <c r="E394" s="44"/>
    </row>
    <row r="395" spans="1:7" s="12" customFormat="1" ht="24" x14ac:dyDescent="0.55000000000000004">
      <c r="A395" s="12" t="s">
        <v>146</v>
      </c>
      <c r="E395" s="74"/>
      <c r="F395" s="74"/>
      <c r="G395" s="74"/>
    </row>
    <row r="396" spans="1:7" s="12" customFormat="1" ht="24" x14ac:dyDescent="0.55000000000000004">
      <c r="A396" s="12" t="s">
        <v>797</v>
      </c>
      <c r="E396" s="74"/>
      <c r="F396" s="74"/>
      <c r="G396" s="74"/>
    </row>
    <row r="397" spans="1:7" s="12" customFormat="1" ht="25.5" customHeight="1" x14ac:dyDescent="0.55000000000000004">
      <c r="A397" s="234" t="s">
        <v>80</v>
      </c>
      <c r="B397" s="236"/>
      <c r="C397" s="238" t="s">
        <v>147</v>
      </c>
      <c r="D397" s="75" t="s">
        <v>148</v>
      </c>
      <c r="E397" s="74"/>
      <c r="F397" s="76"/>
      <c r="G397" s="74"/>
    </row>
    <row r="398" spans="1:7" s="12" customFormat="1" ht="25.5" customHeight="1" x14ac:dyDescent="0.55000000000000004">
      <c r="A398" s="235"/>
      <c r="B398" s="237"/>
      <c r="C398" s="239"/>
      <c r="D398" s="77" t="s">
        <v>149</v>
      </c>
      <c r="E398" s="74"/>
      <c r="F398" s="74"/>
      <c r="G398" s="74"/>
    </row>
    <row r="399" spans="1:7" s="8" customFormat="1" ht="24" x14ac:dyDescent="0.55000000000000004">
      <c r="A399" s="78" t="s">
        <v>150</v>
      </c>
      <c r="B399" s="79"/>
      <c r="C399" s="79"/>
      <c r="D399" s="45"/>
      <c r="E399" s="11"/>
      <c r="F399" s="11"/>
      <c r="G399" s="11"/>
    </row>
    <row r="400" spans="1:7" s="8" customFormat="1" ht="25.5" customHeight="1" x14ac:dyDescent="0.55000000000000004">
      <c r="A400" s="80" t="s">
        <v>151</v>
      </c>
      <c r="B400" s="81">
        <f>'EPE (Elementary 2)'!R33</f>
        <v>3.2903225806451615</v>
      </c>
      <c r="C400" s="81">
        <f>'EPE (Elementary 2)'!R34</f>
        <v>1.0221277108228939</v>
      </c>
      <c r="D400" s="82" t="str">
        <f>IF(B400&gt;4.5,"มากที่สุด",IF(B400&gt;3.5,"มาก",IF(B400&gt;2.5,"ปานกลาง",IF(B400&gt;1.5,"น้อย",IF(B400&lt;=1.5,"น้อยที่สุด")))))</f>
        <v>ปานกลาง</v>
      </c>
      <c r="E400" s="11"/>
      <c r="F400" s="11"/>
      <c r="G400" s="11"/>
    </row>
    <row r="401" spans="1:7" s="8" customFormat="1" ht="24.75" thickBot="1" x14ac:dyDescent="0.6">
      <c r="A401" s="83" t="s">
        <v>152</v>
      </c>
      <c r="B401" s="84">
        <f>AVERAGE(B400:B400)</f>
        <v>3.2903225806451615</v>
      </c>
      <c r="C401" s="84">
        <f>SUM(C400)</f>
        <v>1.0221277108228939</v>
      </c>
      <c r="D401" s="85" t="str">
        <f>IF(B401&gt;4.5,"มากที่สุด",IF(B401&gt;3.5,"มาก",IF(B401&gt;2.5,"ปานกลาง",IF(B401&gt;1.5,"น้อย",IF(B401&lt;=1.5,"น้อยที่สุด")))))</f>
        <v>ปานกลาง</v>
      </c>
      <c r="E401" s="11"/>
      <c r="F401" s="11"/>
      <c r="G401" s="11"/>
    </row>
    <row r="402" spans="1:7" s="8" customFormat="1" ht="24.75" thickTop="1" x14ac:dyDescent="0.55000000000000004">
      <c r="A402" s="86" t="s">
        <v>153</v>
      </c>
      <c r="B402" s="79"/>
      <c r="C402" s="79"/>
      <c r="D402" s="79"/>
      <c r="E402" s="11"/>
      <c r="F402" s="11"/>
      <c r="G402" s="11"/>
    </row>
    <row r="403" spans="1:7" s="8" customFormat="1" ht="25.5" customHeight="1" x14ac:dyDescent="0.55000000000000004">
      <c r="A403" s="80" t="s">
        <v>154</v>
      </c>
      <c r="B403" s="81">
        <f>'EPE (Elementary 2)'!S33</f>
        <v>4.161290322580645</v>
      </c>
      <c r="C403" s="81">
        <f>'EPE (Elementary 2)'!S34</f>
        <v>0.51410895001642831</v>
      </c>
      <c r="D403" s="87" t="str">
        <f>IF(B403&gt;4.5,"มากที่สุด",IF(B403&gt;3.5,"มาก",IF(B403&gt;2.5,"ปานกลาง",IF(B403&gt;1.5,"น้อย",IF(B403&lt;=1.5,"น้อยที่สุด")))))</f>
        <v>มาก</v>
      </c>
      <c r="E403" s="11"/>
      <c r="F403" s="11"/>
      <c r="G403" s="11"/>
    </row>
    <row r="404" spans="1:7" s="8" customFormat="1" ht="24.75" thickBot="1" x14ac:dyDescent="0.6">
      <c r="A404" s="83" t="s">
        <v>152</v>
      </c>
      <c r="B404" s="84">
        <f>AVERAGE(B403:B403)</f>
        <v>4.161290322580645</v>
      </c>
      <c r="C404" s="84">
        <f>SUM(C403)</f>
        <v>0.51410895001642831</v>
      </c>
      <c r="D404" s="88" t="str">
        <f>IF(B404&gt;4.5,"มากที่สุด",IF(B404&gt;3.5,"มาก",IF(B404&gt;2.5,"ปานกลาง",IF(B404&gt;1.5,"น้อย",IF(B404&lt;=1.5,"น้อยที่สุด")))))</f>
        <v>มาก</v>
      </c>
      <c r="E404" s="11"/>
      <c r="F404" s="11"/>
      <c r="G404" s="11"/>
    </row>
    <row r="405" spans="1:7" s="8" customFormat="1" ht="24.75" thickTop="1" x14ac:dyDescent="0.55000000000000004">
      <c r="A405" s="89"/>
      <c r="E405" s="11"/>
      <c r="F405" s="11"/>
      <c r="G405" s="11"/>
    </row>
    <row r="406" spans="1:7" s="8" customFormat="1" ht="24" x14ac:dyDescent="0.55000000000000004">
      <c r="A406" s="8" t="s">
        <v>155</v>
      </c>
    </row>
    <row r="407" spans="1:7" s="8" customFormat="1" ht="24" x14ac:dyDescent="0.55000000000000004">
      <c r="A407" s="8" t="s">
        <v>726</v>
      </c>
    </row>
    <row r="408" spans="1:7" s="8" customFormat="1" ht="24" x14ac:dyDescent="0.55000000000000004">
      <c r="A408" s="8" t="s">
        <v>727</v>
      </c>
    </row>
    <row r="409" spans="1:7" s="8" customFormat="1" ht="15.75" customHeight="1" x14ac:dyDescent="0.55000000000000004"/>
    <row r="410" spans="1:7" s="15" customFormat="1" ht="24" x14ac:dyDescent="0.55000000000000004">
      <c r="A410" s="41" t="s">
        <v>156</v>
      </c>
      <c r="B410" s="17"/>
      <c r="C410" s="17"/>
    </row>
    <row r="411" spans="1:7" s="15" customFormat="1" x14ac:dyDescent="0.5">
      <c r="A411" s="229" t="s">
        <v>131</v>
      </c>
      <c r="B411" s="231" t="s">
        <v>728</v>
      </c>
      <c r="C411" s="232"/>
      <c r="D411" s="233"/>
    </row>
    <row r="412" spans="1:7" s="15" customFormat="1" ht="56.25" x14ac:dyDescent="0.5">
      <c r="A412" s="230"/>
      <c r="B412" s="59" t="s">
        <v>132</v>
      </c>
      <c r="C412" s="60" t="s">
        <v>133</v>
      </c>
      <c r="D412" s="60" t="s">
        <v>134</v>
      </c>
    </row>
    <row r="413" spans="1:7" s="15" customFormat="1" x14ac:dyDescent="0.5">
      <c r="A413" s="61" t="s">
        <v>135</v>
      </c>
      <c r="B413" s="62">
        <f>'EPE (Intermediate)'!I71</f>
        <v>4.5942028985507246</v>
      </c>
      <c r="C413" s="62">
        <f>'EPE (Intermediate)'!I72</f>
        <v>0.54689745693081715</v>
      </c>
      <c r="D413" s="63" t="str">
        <f>IF(B413&gt;4.5,"มากที่สุด",IF(B413&gt;3.5,"มาก",IF(B413&gt;2.5,"ปานกลาง",IF(B413&gt;1.5,"น้อย",IF(B413&lt;=1.5,"น้อยที่สุด")))))</f>
        <v>มากที่สุด</v>
      </c>
    </row>
    <row r="414" spans="1:7" s="15" customFormat="1" x14ac:dyDescent="0.5">
      <c r="A414" s="61" t="s">
        <v>136</v>
      </c>
      <c r="B414" s="62">
        <f>'EPE (Intermediate)'!J71</f>
        <v>4.5362318840579707</v>
      </c>
      <c r="C414" s="62">
        <f>'EPE (Intermediate)'!J72</f>
        <v>0.60384541031882721</v>
      </c>
      <c r="D414" s="63" t="str">
        <f t="shared" ref="D414:D423" si="19">IF(B414&gt;4.5,"มากที่สุด",IF(B414&gt;3.5,"มาก",IF(B414&gt;2.5,"ปานกลาง",IF(B414&gt;1.5,"น้อย",IF(B414&lt;=1.5,"น้อยที่สุด")))))</f>
        <v>มากที่สุด</v>
      </c>
    </row>
    <row r="415" spans="1:7" s="15" customFormat="1" x14ac:dyDescent="0.5">
      <c r="A415" s="61" t="s">
        <v>137</v>
      </c>
      <c r="B415" s="62">
        <f>'EPE (Intermediate)'!K71</f>
        <v>4.367647058823529</v>
      </c>
      <c r="C415" s="62">
        <f>'EPE (Intermediate)'!K72</f>
        <v>0.63949455603408722</v>
      </c>
      <c r="D415" s="63" t="str">
        <f t="shared" si="19"/>
        <v>มาก</v>
      </c>
    </row>
    <row r="416" spans="1:7" s="15" customFormat="1" x14ac:dyDescent="0.5">
      <c r="A416" s="61" t="s">
        <v>138</v>
      </c>
      <c r="B416" s="62">
        <f>'EPE (Intermediate)'!L71</f>
        <v>4.2941176470588234</v>
      </c>
      <c r="C416" s="62">
        <f>'EPE (Intermediate)'!L72</f>
        <v>0.6655122646461612</v>
      </c>
      <c r="D416" s="63" t="str">
        <f t="shared" si="19"/>
        <v>มาก</v>
      </c>
    </row>
    <row r="417" spans="1:4" s="15" customFormat="1" x14ac:dyDescent="0.5">
      <c r="A417" s="61" t="s">
        <v>139</v>
      </c>
      <c r="B417" s="62">
        <f>'EPE (Intermediate)'!M71</f>
        <v>4.4927536231884062</v>
      </c>
      <c r="C417" s="62">
        <f>'EPE (Intermediate)'!M72</f>
        <v>0.55490404982831221</v>
      </c>
      <c r="D417" s="63" t="str">
        <f t="shared" si="19"/>
        <v>มาก</v>
      </c>
    </row>
    <row r="418" spans="1:4" s="15" customFormat="1" x14ac:dyDescent="0.5">
      <c r="A418" s="61" t="s">
        <v>140</v>
      </c>
      <c r="B418" s="62">
        <f>'EPE (Intermediate)'!N71</f>
        <v>4.4347826086956523</v>
      </c>
      <c r="C418" s="62">
        <f>'EPE (Intermediate)'!N72</f>
        <v>0.64781149677180061</v>
      </c>
      <c r="D418" s="63" t="str">
        <f t="shared" si="19"/>
        <v>มาก</v>
      </c>
    </row>
    <row r="419" spans="1:4" s="15" customFormat="1" x14ac:dyDescent="0.5">
      <c r="A419" s="61" t="s">
        <v>141</v>
      </c>
      <c r="B419" s="62">
        <f>'EPE (Intermediate)'!O71</f>
        <v>4.5942028985507246</v>
      </c>
      <c r="C419" s="62">
        <f>'EPE (Intermediate)'!O72</f>
        <v>0.59755153994458798</v>
      </c>
      <c r="D419" s="63" t="str">
        <f t="shared" si="19"/>
        <v>มากที่สุด</v>
      </c>
    </row>
    <row r="420" spans="1:4" s="15" customFormat="1" x14ac:dyDescent="0.5">
      <c r="A420" s="61" t="s">
        <v>142</v>
      </c>
      <c r="B420" s="62">
        <f>'EPE (Intermediate)'!P71</f>
        <v>4.5588235294117645</v>
      </c>
      <c r="C420" s="62">
        <f>'EPE (Intermediate)'!P72</f>
        <v>0.57859751685017635</v>
      </c>
      <c r="D420" s="63" t="str">
        <f t="shared" si="19"/>
        <v>มากที่สุด</v>
      </c>
    </row>
    <row r="421" spans="1:4" s="15" customFormat="1" x14ac:dyDescent="0.5">
      <c r="A421" s="61" t="s">
        <v>143</v>
      </c>
      <c r="B421" s="62">
        <f>'EPE (Intermediate)'!Q71</f>
        <v>4.7101449275362315</v>
      </c>
      <c r="C421" s="62">
        <f>'EPE (Intermediate)'!Q72</f>
        <v>0.4845870578927659</v>
      </c>
      <c r="D421" s="63" t="str">
        <f t="shared" si="19"/>
        <v>มากที่สุด</v>
      </c>
    </row>
    <row r="422" spans="1:4" s="15" customFormat="1" x14ac:dyDescent="0.5">
      <c r="A422" s="61" t="s">
        <v>144</v>
      </c>
      <c r="B422" s="62">
        <f>'EPE (Intermediate)'!T71</f>
        <v>4.2173913043478262</v>
      </c>
      <c r="C422" s="62">
        <f>'EPE (Intermediate)'!T72</f>
        <v>0.67822370764044138</v>
      </c>
      <c r="D422" s="63" t="str">
        <f t="shared" si="19"/>
        <v>มาก</v>
      </c>
    </row>
    <row r="423" spans="1:4" s="15" customFormat="1" ht="22.5" thickBot="1" x14ac:dyDescent="0.55000000000000004">
      <c r="A423" s="64" t="s">
        <v>145</v>
      </c>
      <c r="B423" s="65">
        <f>AVERAGE(B413:B422)</f>
        <v>4.4800298380221664</v>
      </c>
      <c r="C423" s="65">
        <f>AVERAGE(C413:C422)</f>
        <v>0.59974250568579768</v>
      </c>
      <c r="D423" s="66" t="str">
        <f t="shared" si="19"/>
        <v>มาก</v>
      </c>
    </row>
    <row r="424" spans="1:4" s="15" customFormat="1" ht="22.5" thickTop="1" x14ac:dyDescent="0.5">
      <c r="A424" s="90"/>
      <c r="B424" s="91"/>
      <c r="C424" s="91"/>
      <c r="D424" s="92"/>
    </row>
    <row r="425" spans="1:4" s="8" customFormat="1" ht="24" x14ac:dyDescent="0.55000000000000004">
      <c r="A425" s="71" t="s">
        <v>375</v>
      </c>
      <c r="B425" s="72"/>
      <c r="C425" s="72"/>
      <c r="D425" s="73"/>
    </row>
    <row r="426" spans="1:4" s="8" customFormat="1" ht="24" x14ac:dyDescent="0.55000000000000004">
      <c r="A426" s="71" t="s">
        <v>380</v>
      </c>
      <c r="B426" s="72"/>
      <c r="C426" s="72"/>
      <c r="D426" s="73"/>
    </row>
    <row r="427" spans="1:4" s="8" customFormat="1" ht="24" x14ac:dyDescent="0.55000000000000004">
      <c r="A427" s="71" t="s">
        <v>729</v>
      </c>
      <c r="B427" s="72"/>
      <c r="C427" s="72"/>
      <c r="D427" s="73"/>
    </row>
    <row r="428" spans="1:4" s="8" customFormat="1" ht="24" x14ac:dyDescent="0.55000000000000004">
      <c r="A428" s="71" t="s">
        <v>730</v>
      </c>
      <c r="B428" s="72"/>
      <c r="C428" s="72"/>
      <c r="D428" s="73"/>
    </row>
    <row r="429" spans="1:4" s="8" customFormat="1" ht="24" x14ac:dyDescent="0.55000000000000004">
      <c r="A429" s="71" t="s">
        <v>731</v>
      </c>
      <c r="B429" s="72"/>
      <c r="C429" s="72"/>
      <c r="D429" s="73"/>
    </row>
    <row r="430" spans="1:4" s="8" customFormat="1" ht="24" x14ac:dyDescent="0.55000000000000004">
      <c r="A430" s="71" t="s">
        <v>732</v>
      </c>
      <c r="B430" s="72"/>
      <c r="C430" s="72"/>
      <c r="D430" s="73"/>
    </row>
    <row r="431" spans="1:4" s="8" customFormat="1" ht="24" x14ac:dyDescent="0.55000000000000004">
      <c r="A431" s="71" t="s">
        <v>878</v>
      </c>
      <c r="B431" s="72"/>
      <c r="C431" s="72"/>
      <c r="D431" s="73"/>
    </row>
    <row r="432" spans="1:4" s="8" customFormat="1" ht="24" x14ac:dyDescent="0.55000000000000004">
      <c r="A432" s="71"/>
      <c r="B432" s="72"/>
      <c r="C432" s="72"/>
      <c r="D432" s="73"/>
    </row>
    <row r="433" spans="1:7" s="12" customFormat="1" ht="24" x14ac:dyDescent="0.55000000000000004">
      <c r="A433" s="12" t="s">
        <v>157</v>
      </c>
      <c r="E433" s="74"/>
      <c r="F433" s="74"/>
      <c r="G433" s="74"/>
    </row>
    <row r="434" spans="1:7" s="12" customFormat="1" ht="24" x14ac:dyDescent="0.55000000000000004">
      <c r="A434" s="12" t="s">
        <v>798</v>
      </c>
      <c r="E434" s="74"/>
      <c r="F434" s="74"/>
      <c r="G434" s="74"/>
    </row>
    <row r="435" spans="1:7" s="12" customFormat="1" ht="21" customHeight="1" x14ac:dyDescent="0.55000000000000004">
      <c r="A435" s="234" t="s">
        <v>80</v>
      </c>
      <c r="B435" s="236"/>
      <c r="C435" s="238" t="s">
        <v>147</v>
      </c>
      <c r="D435" s="75" t="s">
        <v>148</v>
      </c>
      <c r="E435" s="74"/>
      <c r="F435" s="76"/>
      <c r="G435" s="74"/>
    </row>
    <row r="436" spans="1:7" s="12" customFormat="1" ht="13.5" customHeight="1" x14ac:dyDescent="0.55000000000000004">
      <c r="A436" s="235"/>
      <c r="B436" s="237"/>
      <c r="C436" s="239"/>
      <c r="D436" s="77" t="s">
        <v>149</v>
      </c>
      <c r="E436" s="74"/>
      <c r="F436" s="74"/>
      <c r="G436" s="74"/>
    </row>
    <row r="437" spans="1:7" s="8" customFormat="1" ht="24" x14ac:dyDescent="0.55000000000000004">
      <c r="A437" s="78" t="s">
        <v>150</v>
      </c>
      <c r="B437" s="79"/>
      <c r="C437" s="79"/>
      <c r="D437" s="45"/>
      <c r="E437" s="11"/>
      <c r="F437" s="11"/>
      <c r="G437" s="11"/>
    </row>
    <row r="438" spans="1:7" s="8" customFormat="1" ht="25.5" customHeight="1" x14ac:dyDescent="0.55000000000000004">
      <c r="A438" s="80" t="s">
        <v>151</v>
      </c>
      <c r="B438" s="81">
        <f>'EPE (Intermediate)'!R71</f>
        <v>3.4637681159420288</v>
      </c>
      <c r="C438" s="81">
        <f>'EPE (Intermediate)'!R72</f>
        <v>1.0436795297037007</v>
      </c>
      <c r="D438" s="82" t="str">
        <f>IF(B438&gt;4.5,"มากที่สุด",IF(B438&gt;3.5,"มาก",IF(B438&gt;2.5,"ปานกลาง",IF(B438&gt;1.5,"น้อย",IF(B438&lt;=1.5,"น้อยที่สุด")))))</f>
        <v>ปานกลาง</v>
      </c>
      <c r="E438" s="11"/>
      <c r="F438" s="11"/>
      <c r="G438" s="11"/>
    </row>
    <row r="439" spans="1:7" s="8" customFormat="1" ht="24.75" thickBot="1" x14ac:dyDescent="0.6">
      <c r="A439" s="83" t="s">
        <v>152</v>
      </c>
      <c r="B439" s="84">
        <f>AVERAGE(B438:B438)</f>
        <v>3.4637681159420288</v>
      </c>
      <c r="C439" s="84">
        <f>SUM(C438)</f>
        <v>1.0436795297037007</v>
      </c>
      <c r="D439" s="85" t="str">
        <f>IF(B439&gt;4.5,"มากที่สุด",IF(B439&gt;3.5,"มาก",IF(B439&gt;2.5,"ปานกลาง",IF(B439&gt;1.5,"น้อย",IF(B439&lt;=1.5,"น้อยที่สุด")))))</f>
        <v>ปานกลาง</v>
      </c>
      <c r="E439" s="11"/>
      <c r="F439" s="11"/>
      <c r="G439" s="11"/>
    </row>
    <row r="440" spans="1:7" s="8" customFormat="1" ht="24.75" thickTop="1" x14ac:dyDescent="0.55000000000000004">
      <c r="A440" s="86" t="s">
        <v>153</v>
      </c>
      <c r="B440" s="79"/>
      <c r="C440" s="79"/>
      <c r="D440" s="79"/>
      <c r="E440" s="11"/>
      <c r="F440" s="11"/>
      <c r="G440" s="11"/>
    </row>
    <row r="441" spans="1:7" s="8" customFormat="1" ht="25.5" customHeight="1" x14ac:dyDescent="0.55000000000000004">
      <c r="A441" s="80" t="s">
        <v>154</v>
      </c>
      <c r="B441" s="81">
        <f>'EPE (Intermediate)'!S71</f>
        <v>4.1884057971014492</v>
      </c>
      <c r="C441" s="81">
        <f>'EPE (Intermediate)'!S72</f>
        <v>0.66540523381153693</v>
      </c>
      <c r="D441" s="87" t="str">
        <f>IF(B441&gt;4.5,"มากที่สุด",IF(B441&gt;3.5,"มาก",IF(B441&gt;2.5,"ปานกลาง",IF(B441&gt;1.5,"น้อย",IF(B441&lt;=1.5,"น้อยที่สุด")))))</f>
        <v>มาก</v>
      </c>
      <c r="E441" s="11"/>
      <c r="F441" s="11"/>
      <c r="G441" s="11"/>
    </row>
    <row r="442" spans="1:7" s="8" customFormat="1" ht="24.75" thickBot="1" x14ac:dyDescent="0.6">
      <c r="A442" s="83" t="s">
        <v>152</v>
      </c>
      <c r="B442" s="84">
        <f>AVERAGE(B441:B441)</f>
        <v>4.1884057971014492</v>
      </c>
      <c r="C442" s="84">
        <f>SUM(C441)</f>
        <v>0.66540523381153693</v>
      </c>
      <c r="D442" s="88" t="str">
        <f>IF(B442&gt;4.5,"มากที่สุด",IF(B442&gt;3.5,"มาก",IF(B442&gt;2.5,"ปานกลาง",IF(B442&gt;1.5,"น้อย",IF(B442&lt;=1.5,"น้อยที่สุด")))))</f>
        <v>มาก</v>
      </c>
      <c r="E442" s="11"/>
      <c r="F442" s="11"/>
      <c r="G442" s="11"/>
    </row>
    <row r="443" spans="1:7" s="8" customFormat="1" ht="18" customHeight="1" thickTop="1" x14ac:dyDescent="0.55000000000000004">
      <c r="A443" s="89"/>
      <c r="E443" s="11"/>
      <c r="F443" s="11"/>
      <c r="G443" s="11"/>
    </row>
    <row r="444" spans="1:7" s="8" customFormat="1" ht="24" x14ac:dyDescent="0.55000000000000004">
      <c r="A444" s="8" t="s">
        <v>158</v>
      </c>
    </row>
    <row r="445" spans="1:7" s="8" customFormat="1" ht="24" x14ac:dyDescent="0.55000000000000004">
      <c r="A445" s="8" t="s">
        <v>733</v>
      </c>
    </row>
    <row r="446" spans="1:7" s="8" customFormat="1" ht="24" x14ac:dyDescent="0.55000000000000004">
      <c r="A446" s="8" t="s">
        <v>734</v>
      </c>
    </row>
    <row r="447" spans="1:7" s="8" customFormat="1" ht="16.5" customHeight="1" x14ac:dyDescent="0.55000000000000004">
      <c r="A447" s="71"/>
      <c r="B447" s="72"/>
      <c r="C447" s="72"/>
      <c r="D447" s="73"/>
    </row>
    <row r="448" spans="1:7" s="8" customFormat="1" ht="16.5" customHeight="1" x14ac:dyDescent="0.55000000000000004">
      <c r="A448" s="71"/>
      <c r="B448" s="72"/>
      <c r="C448" s="72"/>
      <c r="D448" s="73"/>
    </row>
    <row r="449" spans="1:4" s="8" customFormat="1" ht="16.5" customHeight="1" x14ac:dyDescent="0.55000000000000004">
      <c r="A449" s="71"/>
      <c r="B449" s="72"/>
      <c r="C449" s="72"/>
      <c r="D449" s="73"/>
    </row>
    <row r="450" spans="1:4" s="8" customFormat="1" ht="16.5" customHeight="1" x14ac:dyDescent="0.55000000000000004">
      <c r="A450" s="71"/>
      <c r="B450" s="72"/>
      <c r="C450" s="72"/>
      <c r="D450" s="73"/>
    </row>
    <row r="451" spans="1:4" s="8" customFormat="1" ht="16.5" customHeight="1" x14ac:dyDescent="0.55000000000000004">
      <c r="A451" s="71"/>
      <c r="B451" s="72"/>
      <c r="C451" s="72"/>
      <c r="D451" s="73"/>
    </row>
    <row r="452" spans="1:4" s="8" customFormat="1" ht="16.5" customHeight="1" x14ac:dyDescent="0.55000000000000004">
      <c r="A452" s="71"/>
      <c r="B452" s="72"/>
      <c r="C452" s="72"/>
      <c r="D452" s="73"/>
    </row>
    <row r="453" spans="1:4" s="8" customFormat="1" ht="16.5" customHeight="1" x14ac:dyDescent="0.55000000000000004">
      <c r="A453" s="71"/>
      <c r="B453" s="72"/>
      <c r="C453" s="72"/>
      <c r="D453" s="73"/>
    </row>
    <row r="454" spans="1:4" s="8" customFormat="1" ht="16.5" customHeight="1" x14ac:dyDescent="0.55000000000000004">
      <c r="A454" s="71"/>
      <c r="B454" s="72"/>
      <c r="C454" s="72"/>
      <c r="D454" s="73"/>
    </row>
    <row r="455" spans="1:4" s="8" customFormat="1" ht="16.5" customHeight="1" x14ac:dyDescent="0.55000000000000004">
      <c r="A455" s="71"/>
      <c r="B455" s="72"/>
      <c r="C455" s="72"/>
      <c r="D455" s="73"/>
    </row>
    <row r="456" spans="1:4" s="8" customFormat="1" ht="16.5" customHeight="1" x14ac:dyDescent="0.55000000000000004">
      <c r="A456" s="71"/>
      <c r="B456" s="72"/>
      <c r="C456" s="72"/>
      <c r="D456" s="73"/>
    </row>
    <row r="457" spans="1:4" s="15" customFormat="1" ht="24" x14ac:dyDescent="0.55000000000000004">
      <c r="A457" s="41" t="s">
        <v>159</v>
      </c>
      <c r="B457" s="17"/>
      <c r="C457" s="17"/>
    </row>
    <row r="458" spans="1:4" s="15" customFormat="1" x14ac:dyDescent="0.5">
      <c r="A458" s="245" t="s">
        <v>131</v>
      </c>
      <c r="B458" s="247" t="s">
        <v>160</v>
      </c>
      <c r="C458" s="248"/>
      <c r="D458" s="249"/>
    </row>
    <row r="459" spans="1:4" s="15" customFormat="1" ht="15.75" customHeight="1" x14ac:dyDescent="0.5">
      <c r="A459" s="246"/>
      <c r="B459" s="93"/>
      <c r="C459" s="94" t="s">
        <v>735</v>
      </c>
      <c r="D459" s="95"/>
    </row>
    <row r="460" spans="1:4" s="15" customFormat="1" ht="64.5" customHeight="1" x14ac:dyDescent="0.5">
      <c r="A460" s="230"/>
      <c r="B460" s="96" t="s">
        <v>132</v>
      </c>
      <c r="C460" s="97" t="s">
        <v>133</v>
      </c>
      <c r="D460" s="97" t="s">
        <v>134</v>
      </c>
    </row>
    <row r="461" spans="1:4" s="15" customFormat="1" x14ac:dyDescent="0.5">
      <c r="A461" s="61" t="s">
        <v>135</v>
      </c>
      <c r="B461" s="62">
        <f>'EPE (Pre-Intermediate)'!I44</f>
        <v>4.7073170731707314</v>
      </c>
      <c r="C461" s="62">
        <f>'EPE (Pre-Intermediate)'!I45</f>
        <v>0.50576686227628609</v>
      </c>
      <c r="D461" s="63" t="str">
        <f>IF(B461&gt;4.5,"มากที่สุด",IF(B461&gt;3.5,"มาก",IF(B461&gt;2.5,"ปานกลาง",IF(B461&gt;1.5,"น้อย",IF(B461&lt;=1.5,"น้อยที่สุด")))))</f>
        <v>มากที่สุด</v>
      </c>
    </row>
    <row r="462" spans="1:4" s="15" customFormat="1" x14ac:dyDescent="0.5">
      <c r="A462" s="61" t="s">
        <v>136</v>
      </c>
      <c r="B462" s="62">
        <f>'EPE (Pre-Intermediate)'!J44</f>
        <v>4.666666666666667</v>
      </c>
      <c r="C462" s="62">
        <f>'EPE (Pre-Intermediate)'!J45</f>
        <v>0.60421797811664457</v>
      </c>
      <c r="D462" s="63" t="str">
        <f t="shared" ref="D462:D471" si="20">IF(B462&gt;4.5,"มากที่สุด",IF(B462&gt;3.5,"มาก",IF(B462&gt;2.5,"ปานกลาง",IF(B462&gt;1.5,"น้อย",IF(B462&lt;=1.5,"น้อยที่สุด")))))</f>
        <v>มากที่สุด</v>
      </c>
    </row>
    <row r="463" spans="1:4" s="15" customFormat="1" x14ac:dyDescent="0.5">
      <c r="A463" s="61" t="s">
        <v>137</v>
      </c>
      <c r="B463" s="62">
        <f>'EPE (Pre-Intermediate)'!K44</f>
        <v>4.5952380952380949</v>
      </c>
      <c r="C463" s="62">
        <f>'EPE (Pre-Intermediate)'!K45</f>
        <v>0.61950532529798674</v>
      </c>
      <c r="D463" s="63" t="str">
        <f t="shared" si="20"/>
        <v>มากที่สุด</v>
      </c>
    </row>
    <row r="464" spans="1:4" s="15" customFormat="1" x14ac:dyDescent="0.5">
      <c r="A464" s="61" t="s">
        <v>138</v>
      </c>
      <c r="B464" s="62">
        <f>'EPE (Pre-Intermediate)'!L44</f>
        <v>4.5238095238095237</v>
      </c>
      <c r="C464" s="62">
        <f>'EPE (Pre-Intermediate)'!L45</f>
        <v>0.62633078276028353</v>
      </c>
      <c r="D464" s="63" t="str">
        <f t="shared" si="20"/>
        <v>มากที่สุด</v>
      </c>
    </row>
    <row r="465" spans="1:4" s="15" customFormat="1" x14ac:dyDescent="0.5">
      <c r="A465" s="61" t="s">
        <v>139</v>
      </c>
      <c r="B465" s="62">
        <f>'EPE (Pre-Intermediate)'!M44</f>
        <v>4.666666666666667</v>
      </c>
      <c r="C465" s="62">
        <f>'EPE (Pre-Intermediate)'!M45</f>
        <v>0.5634361698190119</v>
      </c>
      <c r="D465" s="63" t="str">
        <f t="shared" si="20"/>
        <v>มากที่สุด</v>
      </c>
    </row>
    <row r="466" spans="1:4" s="15" customFormat="1" x14ac:dyDescent="0.5">
      <c r="A466" s="61" t="s">
        <v>140</v>
      </c>
      <c r="B466" s="62">
        <f>'EPE (Pre-Intermediate)'!N44</f>
        <v>4.5476190476190474</v>
      </c>
      <c r="C466" s="62">
        <f>'EPE (Pre-Intermediate)'!N45</f>
        <v>0.66197327497418545</v>
      </c>
      <c r="D466" s="63" t="str">
        <f t="shared" si="20"/>
        <v>มากที่สุด</v>
      </c>
    </row>
    <row r="467" spans="1:4" s="15" customFormat="1" x14ac:dyDescent="0.5">
      <c r="A467" s="61" t="s">
        <v>141</v>
      </c>
      <c r="B467" s="62">
        <f>'EPE (Pre-Intermediate)'!O44</f>
        <v>4.5952380952380949</v>
      </c>
      <c r="C467" s="62">
        <f>'EPE (Pre-Intermediate)'!O45</f>
        <v>0.61950532529798674</v>
      </c>
      <c r="D467" s="63" t="str">
        <f t="shared" si="20"/>
        <v>มากที่สุด</v>
      </c>
    </row>
    <row r="468" spans="1:4" s="15" customFormat="1" x14ac:dyDescent="0.5">
      <c r="A468" s="61" t="s">
        <v>142</v>
      </c>
      <c r="B468" s="62">
        <f>'EPE (Pre-Intermediate)'!P44</f>
        <v>4.5952380952380949</v>
      </c>
      <c r="C468" s="62">
        <f>'EPE (Pre-Intermediate)'!P45</f>
        <v>0.65681496305398834</v>
      </c>
      <c r="D468" s="63" t="str">
        <f t="shared" si="20"/>
        <v>มากที่สุด</v>
      </c>
    </row>
    <row r="469" spans="1:4" s="15" customFormat="1" x14ac:dyDescent="0.5">
      <c r="A469" s="61" t="s">
        <v>143</v>
      </c>
      <c r="B469" s="62">
        <f>'EPE (Pre-Intermediate)'!Q44</f>
        <v>4.833333333333333</v>
      </c>
      <c r="C469" s="62">
        <f>'EPE (Pre-Intermediate)'!Q45</f>
        <v>0.37267799624996506</v>
      </c>
      <c r="D469" s="63" t="str">
        <f t="shared" si="20"/>
        <v>มากที่สุด</v>
      </c>
    </row>
    <row r="470" spans="1:4" s="15" customFormat="1" x14ac:dyDescent="0.5">
      <c r="A470" s="61" t="s">
        <v>144</v>
      </c>
      <c r="B470" s="62">
        <f>'EPE (Pre-Intermediate)'!T44</f>
        <v>4.2380952380952381</v>
      </c>
      <c r="C470" s="62">
        <f>'EPE (Pre-Intermediate)'!T45</f>
        <v>0.68346190925749306</v>
      </c>
      <c r="D470" s="63" t="str">
        <f t="shared" si="20"/>
        <v>มาก</v>
      </c>
    </row>
    <row r="471" spans="1:4" s="15" customFormat="1" ht="22.5" thickBot="1" x14ac:dyDescent="0.55000000000000004">
      <c r="A471" s="64" t="s">
        <v>145</v>
      </c>
      <c r="B471" s="65">
        <f>AVERAGE(B461:B470)</f>
        <v>4.5969221835075498</v>
      </c>
      <c r="C471" s="65">
        <f>AVERAGE(C461:C470)</f>
        <v>0.59136905871038303</v>
      </c>
      <c r="D471" s="66" t="str">
        <f t="shared" si="20"/>
        <v>มากที่สุด</v>
      </c>
    </row>
    <row r="472" spans="1:4" s="15" customFormat="1" ht="22.5" thickTop="1" x14ac:dyDescent="0.5">
      <c r="A472" s="90"/>
      <c r="B472" s="91"/>
      <c r="C472" s="91"/>
      <c r="D472" s="92"/>
    </row>
    <row r="473" spans="1:4" s="8" customFormat="1" ht="24" x14ac:dyDescent="0.55000000000000004">
      <c r="A473" s="71" t="s">
        <v>375</v>
      </c>
      <c r="B473" s="72"/>
      <c r="C473" s="72"/>
      <c r="D473" s="73"/>
    </row>
    <row r="474" spans="1:4" s="8" customFormat="1" ht="24" x14ac:dyDescent="0.55000000000000004">
      <c r="A474" s="71" t="s">
        <v>737</v>
      </c>
      <c r="B474" s="72"/>
      <c r="C474" s="72"/>
      <c r="D474" s="73"/>
    </row>
    <row r="475" spans="1:4" s="8" customFormat="1" ht="24" x14ac:dyDescent="0.55000000000000004">
      <c r="A475" s="71" t="s">
        <v>736</v>
      </c>
      <c r="B475" s="72"/>
      <c r="C475" s="72"/>
      <c r="D475" s="73"/>
    </row>
    <row r="476" spans="1:4" s="8" customFormat="1" ht="24" x14ac:dyDescent="0.55000000000000004">
      <c r="A476" s="71" t="s">
        <v>738</v>
      </c>
      <c r="B476" s="72"/>
      <c r="C476" s="72"/>
      <c r="D476" s="73"/>
    </row>
    <row r="477" spans="1:4" s="8" customFormat="1" ht="24" x14ac:dyDescent="0.55000000000000004">
      <c r="A477" s="71" t="s">
        <v>739</v>
      </c>
      <c r="B477" s="72"/>
      <c r="C477" s="72"/>
      <c r="D477" s="73"/>
    </row>
    <row r="478" spans="1:4" s="8" customFormat="1" ht="24" x14ac:dyDescent="0.55000000000000004">
      <c r="A478" s="71" t="s">
        <v>740</v>
      </c>
      <c r="B478" s="72"/>
      <c r="C478" s="72"/>
      <c r="D478" s="73"/>
    </row>
    <row r="479" spans="1:4" s="8" customFormat="1" ht="24" x14ac:dyDescent="0.55000000000000004">
      <c r="A479" s="71" t="s">
        <v>741</v>
      </c>
      <c r="B479" s="72"/>
      <c r="C479" s="72"/>
      <c r="D479" s="73"/>
    </row>
    <row r="480" spans="1:4" s="8" customFormat="1" ht="24" x14ac:dyDescent="0.55000000000000004">
      <c r="A480" s="71"/>
      <c r="B480" s="72"/>
      <c r="C480" s="72"/>
      <c r="D480" s="73"/>
    </row>
    <row r="481" spans="1:7" s="8" customFormat="1" ht="24" x14ac:dyDescent="0.55000000000000004">
      <c r="A481" s="71"/>
      <c r="B481" s="72"/>
      <c r="C481" s="72"/>
      <c r="D481" s="73"/>
    </row>
    <row r="482" spans="1:7" s="8" customFormat="1" ht="24" x14ac:dyDescent="0.55000000000000004">
      <c r="A482" s="71"/>
      <c r="B482" s="72"/>
      <c r="C482" s="72"/>
      <c r="D482" s="73"/>
    </row>
    <row r="483" spans="1:7" s="8" customFormat="1" ht="24" x14ac:dyDescent="0.55000000000000004">
      <c r="A483" s="71"/>
      <c r="B483" s="72"/>
      <c r="C483" s="72"/>
      <c r="D483" s="73"/>
    </row>
    <row r="484" spans="1:7" s="8" customFormat="1" ht="24" x14ac:dyDescent="0.55000000000000004">
      <c r="A484" s="71"/>
      <c r="B484" s="72"/>
      <c r="C484" s="72"/>
      <c r="D484" s="73"/>
    </row>
    <row r="485" spans="1:7" s="8" customFormat="1" ht="24" x14ac:dyDescent="0.55000000000000004">
      <c r="A485" s="71"/>
      <c r="B485" s="72"/>
      <c r="C485" s="72"/>
      <c r="D485" s="73"/>
    </row>
    <row r="486" spans="1:7" s="12" customFormat="1" ht="24" x14ac:dyDescent="0.55000000000000004">
      <c r="A486" s="12" t="s">
        <v>161</v>
      </c>
      <c r="E486" s="74"/>
      <c r="F486" s="74"/>
      <c r="G486" s="74"/>
    </row>
    <row r="487" spans="1:7" s="12" customFormat="1" ht="24" x14ac:dyDescent="0.55000000000000004">
      <c r="A487" s="12" t="s">
        <v>742</v>
      </c>
      <c r="E487" s="74"/>
      <c r="F487" s="74"/>
      <c r="G487" s="74"/>
    </row>
    <row r="488" spans="1:7" s="12" customFormat="1" ht="21" customHeight="1" x14ac:dyDescent="0.55000000000000004">
      <c r="A488" s="234" t="s">
        <v>80</v>
      </c>
      <c r="B488" s="236"/>
      <c r="C488" s="238" t="s">
        <v>147</v>
      </c>
      <c r="D488" s="75" t="s">
        <v>148</v>
      </c>
      <c r="E488" s="74"/>
      <c r="F488" s="76"/>
      <c r="G488" s="74"/>
    </row>
    <row r="489" spans="1:7" s="12" customFormat="1" ht="13.5" customHeight="1" x14ac:dyDescent="0.55000000000000004">
      <c r="A489" s="235"/>
      <c r="B489" s="237"/>
      <c r="C489" s="239"/>
      <c r="D489" s="77" t="s">
        <v>149</v>
      </c>
      <c r="E489" s="74"/>
      <c r="F489" s="74"/>
      <c r="G489" s="74"/>
    </row>
    <row r="490" spans="1:7" s="8" customFormat="1" ht="24" x14ac:dyDescent="0.55000000000000004">
      <c r="A490" s="78" t="s">
        <v>150</v>
      </c>
      <c r="B490" s="79"/>
      <c r="C490" s="79"/>
      <c r="D490" s="45"/>
      <c r="E490" s="11"/>
      <c r="F490" s="11"/>
      <c r="G490" s="11"/>
    </row>
    <row r="491" spans="1:7" s="8" customFormat="1" ht="25.5" customHeight="1" x14ac:dyDescent="0.55000000000000004">
      <c r="A491" s="80" t="s">
        <v>151</v>
      </c>
      <c r="B491" s="81">
        <f>'EPE (Pre-Intermediate)'!R44</f>
        <v>3.1666666666666665</v>
      </c>
      <c r="C491" s="81">
        <f>'EPE (Pre-Intermediate)'!R45</f>
        <v>1.1109126806941152</v>
      </c>
      <c r="D491" s="82" t="str">
        <f>IF(B491&gt;4.5,"มากที่สุด",IF(B491&gt;3.5,"มาก",IF(B491&gt;2.5,"ปานกลาง",IF(B491&gt;1.5,"น้อย",IF(B491&lt;=1.5,"น้อยที่สุด")))))</f>
        <v>ปานกลาง</v>
      </c>
      <c r="E491" s="11"/>
      <c r="F491" s="11"/>
      <c r="G491" s="11"/>
    </row>
    <row r="492" spans="1:7" s="8" customFormat="1" ht="24.75" thickBot="1" x14ac:dyDescent="0.6">
      <c r="A492" s="83" t="s">
        <v>152</v>
      </c>
      <c r="B492" s="84">
        <f>AVERAGE(B491:B491)</f>
        <v>3.1666666666666665</v>
      </c>
      <c r="C492" s="84">
        <f>SUM(C491)</f>
        <v>1.1109126806941152</v>
      </c>
      <c r="D492" s="85" t="str">
        <f>IF(B492&gt;4.5,"มากที่สุด",IF(B492&gt;3.5,"มาก",IF(B492&gt;2.5,"ปานกลาง",IF(B492&gt;1.5,"น้อย",IF(B492&lt;=1.5,"น้อยที่สุด")))))</f>
        <v>ปานกลาง</v>
      </c>
      <c r="E492" s="11"/>
      <c r="F492" s="11"/>
      <c r="G492" s="11"/>
    </row>
    <row r="493" spans="1:7" s="8" customFormat="1" ht="24.75" thickTop="1" x14ac:dyDescent="0.55000000000000004">
      <c r="A493" s="86" t="s">
        <v>153</v>
      </c>
      <c r="B493" s="79"/>
      <c r="C493" s="79"/>
      <c r="D493" s="79"/>
      <c r="E493" s="11"/>
      <c r="F493" s="11"/>
      <c r="G493" s="11"/>
    </row>
    <row r="494" spans="1:7" s="8" customFormat="1" ht="25.5" customHeight="1" x14ac:dyDescent="0.55000000000000004">
      <c r="A494" s="80" t="s">
        <v>154</v>
      </c>
      <c r="B494" s="81">
        <f>'EPE (Pre-Intermediate)'!S44</f>
        <v>4.0714285714285712</v>
      </c>
      <c r="C494" s="81">
        <f>'EPE (Pre-Intermediate)'!S45</f>
        <v>0.63218657368341558</v>
      </c>
      <c r="D494" s="87" t="str">
        <f>IF(B494&gt;4.5,"มากที่สุด",IF(B494&gt;3.5,"มาก",IF(B494&gt;2.5,"ปานกลาง",IF(B494&gt;1.5,"น้อย",IF(B494&lt;=1.5,"น้อยที่สุด")))))</f>
        <v>มาก</v>
      </c>
      <c r="E494" s="11"/>
      <c r="F494" s="11"/>
      <c r="G494" s="11"/>
    </row>
    <row r="495" spans="1:7" s="8" customFormat="1" ht="24.75" thickBot="1" x14ac:dyDescent="0.6">
      <c r="A495" s="83" t="s">
        <v>152</v>
      </c>
      <c r="B495" s="84">
        <f>AVERAGE(B494:B494)</f>
        <v>4.0714285714285712</v>
      </c>
      <c r="C495" s="84">
        <f>SUM(C494)</f>
        <v>0.63218657368341558</v>
      </c>
      <c r="D495" s="88" t="str">
        <f>IF(B495&gt;4.5,"มากที่สุด",IF(B495&gt;3.5,"มาก",IF(B495&gt;2.5,"ปานกลาง",IF(B495&gt;1.5,"น้อย",IF(B495&lt;=1.5,"น้อยที่สุด")))))</f>
        <v>มาก</v>
      </c>
      <c r="E495" s="11"/>
      <c r="F495" s="11"/>
      <c r="G495" s="11"/>
    </row>
    <row r="496" spans="1:7" s="8" customFormat="1" ht="24.75" thickTop="1" x14ac:dyDescent="0.55000000000000004">
      <c r="A496" s="89"/>
      <c r="E496" s="11"/>
      <c r="F496" s="11"/>
      <c r="G496" s="11"/>
    </row>
    <row r="497" spans="1:1" s="8" customFormat="1" ht="24" x14ac:dyDescent="0.55000000000000004">
      <c r="A497" s="8" t="s">
        <v>162</v>
      </c>
    </row>
    <row r="498" spans="1:1" s="8" customFormat="1" ht="24" x14ac:dyDescent="0.55000000000000004">
      <c r="A498" s="8" t="s">
        <v>743</v>
      </c>
    </row>
    <row r="499" spans="1:1" s="8" customFormat="1" ht="24" x14ac:dyDescent="0.55000000000000004">
      <c r="A499" s="8" t="s">
        <v>744</v>
      </c>
    </row>
    <row r="500" spans="1:1" s="8" customFormat="1" ht="24" x14ac:dyDescent="0.55000000000000004"/>
    <row r="501" spans="1:1" s="8" customFormat="1" ht="24" x14ac:dyDescent="0.55000000000000004"/>
    <row r="502" spans="1:1" s="8" customFormat="1" ht="24" x14ac:dyDescent="0.55000000000000004"/>
    <row r="503" spans="1:1" s="8" customFormat="1" ht="24" x14ac:dyDescent="0.55000000000000004"/>
    <row r="504" spans="1:1" s="8" customFormat="1" ht="24" x14ac:dyDescent="0.55000000000000004"/>
    <row r="505" spans="1:1" s="8" customFormat="1" ht="24" x14ac:dyDescent="0.55000000000000004"/>
    <row r="506" spans="1:1" s="8" customFormat="1" ht="24" x14ac:dyDescent="0.55000000000000004"/>
    <row r="507" spans="1:1" s="8" customFormat="1" ht="24" x14ac:dyDescent="0.55000000000000004"/>
    <row r="508" spans="1:1" s="8" customFormat="1" ht="24" x14ac:dyDescent="0.55000000000000004"/>
    <row r="509" spans="1:1" s="8" customFormat="1" ht="24" x14ac:dyDescent="0.55000000000000004"/>
    <row r="510" spans="1:1" s="8" customFormat="1" ht="24" x14ac:dyDescent="0.55000000000000004"/>
    <row r="511" spans="1:1" s="8" customFormat="1" ht="24" x14ac:dyDescent="0.55000000000000004"/>
    <row r="512" spans="1:1" s="8" customFormat="1" ht="24" x14ac:dyDescent="0.55000000000000004"/>
    <row r="513" spans="1:4" s="8" customFormat="1" ht="24" x14ac:dyDescent="0.55000000000000004"/>
    <row r="514" spans="1:4" s="8" customFormat="1" ht="24" x14ac:dyDescent="0.55000000000000004"/>
    <row r="515" spans="1:4" s="15" customFormat="1" ht="24" x14ac:dyDescent="0.55000000000000004">
      <c r="A515" s="41" t="s">
        <v>163</v>
      </c>
      <c r="B515" s="17"/>
      <c r="C515" s="17"/>
    </row>
    <row r="516" spans="1:4" s="15" customFormat="1" x14ac:dyDescent="0.5">
      <c r="A516" s="229" t="s">
        <v>131</v>
      </c>
      <c r="B516" s="231" t="s">
        <v>745</v>
      </c>
      <c r="C516" s="232"/>
      <c r="D516" s="233"/>
    </row>
    <row r="517" spans="1:4" s="15" customFormat="1" ht="56.25" x14ac:dyDescent="0.5">
      <c r="A517" s="230"/>
      <c r="B517" s="59" t="s">
        <v>132</v>
      </c>
      <c r="C517" s="60" t="s">
        <v>133</v>
      </c>
      <c r="D517" s="60" t="s">
        <v>134</v>
      </c>
    </row>
    <row r="518" spans="1:4" s="15" customFormat="1" x14ac:dyDescent="0.5">
      <c r="A518" s="61" t="s">
        <v>135</v>
      </c>
      <c r="B518" s="62">
        <f>'EPE (Starter 2)'!I27</f>
        <v>4.5599999999999996</v>
      </c>
      <c r="C518" s="62">
        <f>'EPE (Starter 2)'!I28</f>
        <v>0.57131427428342685</v>
      </c>
      <c r="D518" s="63" t="str">
        <f>IF(B518&gt;4.5,"มากที่สุด",IF(B518&gt;3.5,"มาก",IF(B518&gt;2.5,"ปานกลาง",IF(B518&gt;1.5,"น้อย",IF(B518&lt;=1.5,"น้อยที่สุด")))))</f>
        <v>มากที่สุด</v>
      </c>
    </row>
    <row r="519" spans="1:4" s="15" customFormat="1" x14ac:dyDescent="0.5">
      <c r="A519" s="61" t="s">
        <v>136</v>
      </c>
      <c r="B519" s="62">
        <f>'EPE (Starter 2)'!J27</f>
        <v>4.4800000000000004</v>
      </c>
      <c r="C519" s="62">
        <f>'EPE (Starter 2)'!J28</f>
        <v>0.69971422738143307</v>
      </c>
      <c r="D519" s="63" t="str">
        <f t="shared" ref="D519:D528" si="21">IF(B519&gt;4.5,"มากที่สุด",IF(B519&gt;3.5,"มาก",IF(B519&gt;2.5,"ปานกลาง",IF(B519&gt;1.5,"น้อย",IF(B519&lt;=1.5,"น้อยที่สุด")))))</f>
        <v>มาก</v>
      </c>
    </row>
    <row r="520" spans="1:4" s="15" customFormat="1" x14ac:dyDescent="0.5">
      <c r="A520" s="61" t="s">
        <v>137</v>
      </c>
      <c r="B520" s="62">
        <f>'EPE (Starter 2)'!K27</f>
        <v>4.5599999999999996</v>
      </c>
      <c r="C520" s="62">
        <f>'EPE (Starter 2)'!K28</f>
        <v>0.57131427428342685</v>
      </c>
      <c r="D520" s="63" t="str">
        <f t="shared" si="21"/>
        <v>มากที่สุด</v>
      </c>
    </row>
    <row r="521" spans="1:4" s="15" customFormat="1" x14ac:dyDescent="0.5">
      <c r="A521" s="61" t="s">
        <v>138</v>
      </c>
      <c r="B521" s="62">
        <f>'EPE (Starter 2)'!L27</f>
        <v>4.5199999999999996</v>
      </c>
      <c r="C521" s="62">
        <f>'EPE (Starter 2)'!L28</f>
        <v>0.57410800377629323</v>
      </c>
      <c r="D521" s="63" t="str">
        <f t="shared" si="21"/>
        <v>มากที่สุด</v>
      </c>
    </row>
    <row r="522" spans="1:4" s="15" customFormat="1" x14ac:dyDescent="0.5">
      <c r="A522" s="61" t="s">
        <v>139</v>
      </c>
      <c r="B522" s="62">
        <f>'EPE (Starter 2)'!M27</f>
        <v>4.8</v>
      </c>
      <c r="C522" s="62">
        <f>'EPE (Starter 2)'!M28</f>
        <v>0.39999999999999997</v>
      </c>
      <c r="D522" s="63" t="str">
        <f t="shared" si="21"/>
        <v>มากที่สุด</v>
      </c>
    </row>
    <row r="523" spans="1:4" s="15" customFormat="1" x14ac:dyDescent="0.5">
      <c r="A523" s="61" t="s">
        <v>140</v>
      </c>
      <c r="B523" s="62">
        <f>'EPE (Starter 2)'!N27</f>
        <v>4.72</v>
      </c>
      <c r="C523" s="62">
        <f>'EPE (Starter 2)'!N28</f>
        <v>0.53065996645686686</v>
      </c>
      <c r="D523" s="63" t="str">
        <f t="shared" si="21"/>
        <v>มากที่สุด</v>
      </c>
    </row>
    <row r="524" spans="1:4" s="15" customFormat="1" x14ac:dyDescent="0.5">
      <c r="A524" s="61" t="s">
        <v>141</v>
      </c>
      <c r="B524" s="62">
        <f>'EPE (Starter 2)'!O27</f>
        <v>4.8</v>
      </c>
      <c r="C524" s="62">
        <f>'EPE (Starter 2)'!O28</f>
        <v>0.39999999999999997</v>
      </c>
      <c r="D524" s="63" t="str">
        <f t="shared" si="21"/>
        <v>มากที่สุด</v>
      </c>
    </row>
    <row r="525" spans="1:4" s="15" customFormat="1" x14ac:dyDescent="0.5">
      <c r="A525" s="61" t="s">
        <v>142</v>
      </c>
      <c r="B525" s="62">
        <f>'EPE (Starter 2)'!P27</f>
        <v>4.76</v>
      </c>
      <c r="C525" s="62">
        <f>'EPE (Starter 2)'!P28</f>
        <v>0.42708313008125254</v>
      </c>
      <c r="D525" s="63" t="str">
        <f t="shared" si="21"/>
        <v>มากที่สุด</v>
      </c>
    </row>
    <row r="526" spans="1:4" s="15" customFormat="1" x14ac:dyDescent="0.5">
      <c r="A526" s="61" t="s">
        <v>143</v>
      </c>
      <c r="B526" s="62">
        <f>'EPE (Starter 2)'!Q27</f>
        <v>4.84</v>
      </c>
      <c r="C526" s="62">
        <f>'EPE (Starter 2)'!Q28</f>
        <v>0.36660605559646708</v>
      </c>
      <c r="D526" s="63" t="str">
        <f t="shared" si="21"/>
        <v>มากที่สุด</v>
      </c>
    </row>
    <row r="527" spans="1:4" s="15" customFormat="1" x14ac:dyDescent="0.5">
      <c r="A527" s="61" t="s">
        <v>144</v>
      </c>
      <c r="B527" s="62">
        <f>'EPE (Starter 2)'!T27</f>
        <v>4.4800000000000004</v>
      </c>
      <c r="C527" s="62">
        <f>'EPE (Starter 2)'!T28</f>
        <v>0.49959983987186768</v>
      </c>
      <c r="D527" s="63" t="str">
        <f t="shared" si="21"/>
        <v>มาก</v>
      </c>
    </row>
    <row r="528" spans="1:4" s="15" customFormat="1" ht="22.5" thickBot="1" x14ac:dyDescent="0.55000000000000004">
      <c r="A528" s="64" t="s">
        <v>145</v>
      </c>
      <c r="B528" s="65">
        <f>AVERAGE(B518:B527)</f>
        <v>4.6519999999999992</v>
      </c>
      <c r="C528" s="65">
        <f>AVERAGE(C518:C527)</f>
        <v>0.50403997717310345</v>
      </c>
      <c r="D528" s="66" t="str">
        <f t="shared" si="21"/>
        <v>มากที่สุด</v>
      </c>
    </row>
    <row r="529" spans="1:7" s="15" customFormat="1" ht="22.5" thickTop="1" x14ac:dyDescent="0.5">
      <c r="A529" s="90"/>
      <c r="B529" s="91"/>
      <c r="C529" s="91"/>
      <c r="D529" s="92"/>
    </row>
    <row r="530" spans="1:7" s="8" customFormat="1" ht="24" x14ac:dyDescent="0.55000000000000004">
      <c r="A530" s="71" t="s">
        <v>375</v>
      </c>
      <c r="B530" s="72"/>
      <c r="C530" s="72"/>
      <c r="D530" s="73"/>
    </row>
    <row r="531" spans="1:7" s="8" customFormat="1" ht="24" x14ac:dyDescent="0.55000000000000004">
      <c r="A531" s="71" t="s">
        <v>799</v>
      </c>
      <c r="B531" s="72"/>
      <c r="C531" s="72"/>
      <c r="D531" s="73"/>
    </row>
    <row r="532" spans="1:7" s="8" customFormat="1" ht="24" x14ac:dyDescent="0.55000000000000004">
      <c r="A532" s="71" t="s">
        <v>384</v>
      </c>
      <c r="B532" s="72"/>
      <c r="C532" s="72"/>
      <c r="D532" s="73"/>
    </row>
    <row r="533" spans="1:7" s="8" customFormat="1" ht="24" x14ac:dyDescent="0.55000000000000004">
      <c r="A533" s="71" t="s">
        <v>905</v>
      </c>
      <c r="B533" s="72"/>
      <c r="C533" s="72"/>
      <c r="D533" s="73"/>
    </row>
    <row r="534" spans="1:7" s="8" customFormat="1" ht="24" x14ac:dyDescent="0.55000000000000004">
      <c r="A534" s="71" t="s">
        <v>867</v>
      </c>
      <c r="B534" s="72"/>
      <c r="C534" s="72"/>
      <c r="D534" s="73"/>
    </row>
    <row r="535" spans="1:7" s="8" customFormat="1" ht="24" x14ac:dyDescent="0.55000000000000004">
      <c r="A535" s="71" t="s">
        <v>747</v>
      </c>
      <c r="B535" s="72"/>
      <c r="C535" s="72"/>
      <c r="D535" s="73"/>
    </row>
    <row r="536" spans="1:7" s="8" customFormat="1" ht="24" x14ac:dyDescent="0.55000000000000004">
      <c r="A536" s="71" t="s">
        <v>746</v>
      </c>
      <c r="B536" s="72"/>
      <c r="C536" s="72"/>
      <c r="D536" s="73"/>
    </row>
    <row r="537" spans="1:7" s="8" customFormat="1" ht="24" x14ac:dyDescent="0.55000000000000004">
      <c r="A537" s="71"/>
      <c r="B537" s="72"/>
      <c r="C537" s="72"/>
      <c r="D537" s="73"/>
    </row>
    <row r="538" spans="1:7" s="8" customFormat="1" ht="24" x14ac:dyDescent="0.55000000000000004">
      <c r="A538" s="71"/>
      <c r="B538" s="72"/>
      <c r="C538" s="72"/>
      <c r="D538" s="73"/>
    </row>
    <row r="539" spans="1:7" s="8" customFormat="1" ht="24" x14ac:dyDescent="0.55000000000000004">
      <c r="A539" s="71"/>
      <c r="B539" s="72"/>
      <c r="C539" s="72"/>
      <c r="D539" s="73"/>
    </row>
    <row r="540" spans="1:7" s="8" customFormat="1" ht="24" x14ac:dyDescent="0.55000000000000004">
      <c r="A540" s="71"/>
      <c r="B540" s="72"/>
      <c r="C540" s="72"/>
      <c r="D540" s="73"/>
    </row>
    <row r="541" spans="1:7" s="8" customFormat="1" ht="24" x14ac:dyDescent="0.55000000000000004">
      <c r="A541" s="71"/>
      <c r="B541" s="72"/>
      <c r="C541" s="72"/>
      <c r="D541" s="73"/>
    </row>
    <row r="542" spans="1:7" s="8" customFormat="1" ht="24" x14ac:dyDescent="0.55000000000000004">
      <c r="A542" s="71"/>
      <c r="B542" s="72"/>
      <c r="C542" s="72"/>
      <c r="D542" s="73"/>
    </row>
    <row r="543" spans="1:7" s="8" customFormat="1" ht="24" x14ac:dyDescent="0.55000000000000004">
      <c r="A543" s="71"/>
      <c r="B543" s="72"/>
      <c r="C543" s="72"/>
      <c r="D543" s="73"/>
    </row>
    <row r="544" spans="1:7" s="12" customFormat="1" ht="24" x14ac:dyDescent="0.55000000000000004">
      <c r="A544" s="12" t="s">
        <v>164</v>
      </c>
      <c r="E544" s="74"/>
      <c r="F544" s="74"/>
      <c r="G544" s="74"/>
    </row>
    <row r="545" spans="1:7" s="12" customFormat="1" ht="24" x14ac:dyDescent="0.55000000000000004">
      <c r="A545" s="12" t="s">
        <v>748</v>
      </c>
      <c r="E545" s="74"/>
      <c r="F545" s="74"/>
      <c r="G545" s="74"/>
    </row>
    <row r="546" spans="1:7" s="12" customFormat="1" ht="21" customHeight="1" x14ac:dyDescent="0.55000000000000004">
      <c r="A546" s="234" t="s">
        <v>80</v>
      </c>
      <c r="B546" s="236"/>
      <c r="C546" s="238" t="s">
        <v>147</v>
      </c>
      <c r="D546" s="75" t="s">
        <v>148</v>
      </c>
      <c r="E546" s="74"/>
      <c r="F546" s="76"/>
      <c r="G546" s="74"/>
    </row>
    <row r="547" spans="1:7" s="12" customFormat="1" ht="13.5" customHeight="1" x14ac:dyDescent="0.55000000000000004">
      <c r="A547" s="235"/>
      <c r="B547" s="237"/>
      <c r="C547" s="239"/>
      <c r="D547" s="77" t="s">
        <v>149</v>
      </c>
      <c r="E547" s="74"/>
      <c r="F547" s="74"/>
      <c r="G547" s="74"/>
    </row>
    <row r="548" spans="1:7" s="8" customFormat="1" ht="24" x14ac:dyDescent="0.55000000000000004">
      <c r="A548" s="78" t="s">
        <v>150</v>
      </c>
      <c r="B548" s="79"/>
      <c r="C548" s="79"/>
      <c r="D548" s="45"/>
      <c r="E548" s="11"/>
      <c r="F548" s="11"/>
      <c r="G548" s="11"/>
    </row>
    <row r="549" spans="1:7" s="8" customFormat="1" ht="25.5" customHeight="1" x14ac:dyDescent="0.55000000000000004">
      <c r="A549" s="80" t="s">
        <v>151</v>
      </c>
      <c r="B549" s="81">
        <f>'EPE (Starter 2)'!R27</f>
        <v>2.96</v>
      </c>
      <c r="C549" s="81">
        <f>'EPE (Starter 2)'!R28</f>
        <v>1.0762899237658974</v>
      </c>
      <c r="D549" s="82" t="str">
        <f>IF(B549&gt;4.5,"มากที่สุด",IF(B549&gt;3.5,"มาก",IF(B549&gt;2.5,"ปานกลาง",IF(B549&gt;1.5,"น้อย",IF(B549&lt;=1.5,"น้อยที่สุด")))))</f>
        <v>ปานกลาง</v>
      </c>
      <c r="E549" s="11"/>
      <c r="F549" s="11"/>
      <c r="G549" s="11"/>
    </row>
    <row r="550" spans="1:7" s="8" customFormat="1" ht="24.75" thickBot="1" x14ac:dyDescent="0.6">
      <c r="A550" s="83" t="s">
        <v>152</v>
      </c>
      <c r="B550" s="84">
        <f>AVERAGE(B549:B549)</f>
        <v>2.96</v>
      </c>
      <c r="C550" s="84">
        <f>SUM(C549)</f>
        <v>1.0762899237658974</v>
      </c>
      <c r="D550" s="85" t="str">
        <f>IF(B550&gt;4.5,"มากที่สุด",IF(B550&gt;3.5,"มาก",IF(B550&gt;2.5,"ปานกลาง",IF(B550&gt;1.5,"น้อย",IF(B550&lt;=1.5,"น้อยที่สุด")))))</f>
        <v>ปานกลาง</v>
      </c>
      <c r="E550" s="11"/>
      <c r="F550" s="11"/>
      <c r="G550" s="11"/>
    </row>
    <row r="551" spans="1:7" s="8" customFormat="1" ht="24.75" thickTop="1" x14ac:dyDescent="0.55000000000000004">
      <c r="A551" s="86" t="s">
        <v>153</v>
      </c>
      <c r="B551" s="79"/>
      <c r="C551" s="79"/>
      <c r="D551" s="79"/>
      <c r="E551" s="11"/>
      <c r="F551" s="11"/>
      <c r="G551" s="11"/>
    </row>
    <row r="552" spans="1:7" s="8" customFormat="1" ht="25.5" customHeight="1" x14ac:dyDescent="0.55000000000000004">
      <c r="A552" s="80" t="s">
        <v>154</v>
      </c>
      <c r="B552" s="81">
        <f>'EPE (Starter 2)'!S27</f>
        <v>4.04</v>
      </c>
      <c r="C552" s="81">
        <f>'EPE (Starter 2)'!S28</f>
        <v>0.6621178142898716</v>
      </c>
      <c r="D552" s="87" t="str">
        <f>IF(B552&gt;4.5,"มากที่สุด",IF(B552&gt;3.5,"มาก",IF(B552&gt;2.5,"ปานกลาง",IF(B552&gt;1.5,"น้อย",IF(B552&lt;=1.5,"น้อยที่สุด")))))</f>
        <v>มาก</v>
      </c>
      <c r="E552" s="11"/>
      <c r="F552" s="11"/>
      <c r="G552" s="11"/>
    </row>
    <row r="553" spans="1:7" s="8" customFormat="1" ht="24.75" thickBot="1" x14ac:dyDescent="0.6">
      <c r="A553" s="83" t="s">
        <v>152</v>
      </c>
      <c r="B553" s="84">
        <f>AVERAGE(B552:B552)</f>
        <v>4.04</v>
      </c>
      <c r="C553" s="84">
        <f>SUM(C552)</f>
        <v>0.6621178142898716</v>
      </c>
      <c r="D553" s="88" t="str">
        <f>IF(B553&gt;4.5,"มากที่สุด",IF(B553&gt;3.5,"มาก",IF(B553&gt;2.5,"ปานกลาง",IF(B553&gt;1.5,"น้อย",IF(B553&lt;=1.5,"น้อยที่สุด")))))</f>
        <v>มาก</v>
      </c>
      <c r="E553" s="11"/>
      <c r="F553" s="11"/>
      <c r="G553" s="11"/>
    </row>
    <row r="554" spans="1:7" s="8" customFormat="1" ht="24.75" thickTop="1" x14ac:dyDescent="0.55000000000000004">
      <c r="A554" s="89"/>
      <c r="E554" s="11"/>
      <c r="F554" s="11"/>
      <c r="G554" s="11"/>
    </row>
    <row r="555" spans="1:7" s="8" customFormat="1" ht="24" x14ac:dyDescent="0.55000000000000004">
      <c r="A555" s="8" t="s">
        <v>165</v>
      </c>
    </row>
    <row r="556" spans="1:7" s="8" customFormat="1" ht="24" x14ac:dyDescent="0.55000000000000004">
      <c r="A556" s="8" t="s">
        <v>749</v>
      </c>
    </row>
    <row r="557" spans="1:7" s="8" customFormat="1" ht="24" x14ac:dyDescent="0.55000000000000004">
      <c r="A557" s="8" t="s">
        <v>370</v>
      </c>
    </row>
    <row r="558" spans="1:7" s="8" customFormat="1" ht="18" customHeight="1" x14ac:dyDescent="0.55000000000000004"/>
    <row r="559" spans="1:7" s="15" customFormat="1" ht="24" x14ac:dyDescent="0.55000000000000004">
      <c r="A559" s="41" t="s">
        <v>371</v>
      </c>
      <c r="B559" s="17"/>
      <c r="C559" s="17"/>
    </row>
    <row r="560" spans="1:7" s="15" customFormat="1" x14ac:dyDescent="0.5">
      <c r="A560" s="229" t="s">
        <v>131</v>
      </c>
      <c r="B560" s="231" t="s">
        <v>750</v>
      </c>
      <c r="C560" s="232"/>
      <c r="D560" s="233"/>
    </row>
    <row r="561" spans="1:4" s="15" customFormat="1" ht="56.25" x14ac:dyDescent="0.5">
      <c r="A561" s="230"/>
      <c r="B561" s="59" t="s">
        <v>132</v>
      </c>
      <c r="C561" s="60" t="s">
        <v>133</v>
      </c>
      <c r="D561" s="60" t="s">
        <v>134</v>
      </c>
    </row>
    <row r="562" spans="1:4" s="15" customFormat="1" x14ac:dyDescent="0.5">
      <c r="A562" s="61" t="s">
        <v>135</v>
      </c>
      <c r="B562" s="62">
        <f>'EPE (Upper-Intermediate)'!I46</f>
        <v>4.7727272727272725</v>
      </c>
      <c r="C562" s="62">
        <f>'EPE (Upper-Intermediate)'!I47</f>
        <v>0.41907020260422201</v>
      </c>
      <c r="D562" s="63" t="str">
        <f>IF(B562&gt;4.5,"มากที่สุด",IF(B562&gt;3.5,"มาก",IF(B562&gt;2.5,"ปานกลาง",IF(B562&gt;1.5,"น้อย",IF(B562&lt;=1.5,"น้อยที่สุด")))))</f>
        <v>มากที่สุด</v>
      </c>
    </row>
    <row r="563" spans="1:4" s="15" customFormat="1" x14ac:dyDescent="0.5">
      <c r="A563" s="61" t="s">
        <v>136</v>
      </c>
      <c r="B563" s="62">
        <f>'EPE (Upper-Intermediate)'!J46</f>
        <v>4.7272727272727275</v>
      </c>
      <c r="C563" s="62">
        <f>'EPE (Upper-Intermediate)'!J47</f>
        <v>0.57854191187990289</v>
      </c>
      <c r="D563" s="63" t="str">
        <f t="shared" ref="D563:D572" si="22">IF(B563&gt;4.5,"มากที่สุด",IF(B563&gt;3.5,"มาก",IF(B563&gt;2.5,"ปานกลาง",IF(B563&gt;1.5,"น้อย",IF(B563&lt;=1.5,"น้อยที่สุด")))))</f>
        <v>มากที่สุด</v>
      </c>
    </row>
    <row r="564" spans="1:4" s="15" customFormat="1" x14ac:dyDescent="0.5">
      <c r="A564" s="61" t="s">
        <v>137</v>
      </c>
      <c r="B564" s="62">
        <f>'EPE (Upper-Intermediate)'!K46</f>
        <v>4.6590909090909092</v>
      </c>
      <c r="C564" s="62">
        <f>'EPE (Upper-Intermediate)'!K47</f>
        <v>0.47401485487759815</v>
      </c>
      <c r="D564" s="63" t="str">
        <f t="shared" si="22"/>
        <v>มากที่สุด</v>
      </c>
    </row>
    <row r="565" spans="1:4" s="15" customFormat="1" x14ac:dyDescent="0.5">
      <c r="A565" s="61" t="s">
        <v>138</v>
      </c>
      <c r="B565" s="62">
        <f>'EPE (Upper-Intermediate)'!L46</f>
        <v>4.6590909090909092</v>
      </c>
      <c r="C565" s="62">
        <f>'EPE (Upper-Intermediate)'!L47</f>
        <v>0.51975439209224183</v>
      </c>
      <c r="D565" s="63" t="str">
        <f t="shared" si="22"/>
        <v>มากที่สุด</v>
      </c>
    </row>
    <row r="566" spans="1:4" s="15" customFormat="1" x14ac:dyDescent="0.5">
      <c r="A566" s="61" t="s">
        <v>139</v>
      </c>
      <c r="B566" s="62">
        <f>'EPE (Upper-Intermediate)'!M46</f>
        <v>4.7954545454545459</v>
      </c>
      <c r="C566" s="62">
        <f>'EPE (Upper-Intermediate)'!M47</f>
        <v>0.40336907612042849</v>
      </c>
      <c r="D566" s="63" t="str">
        <f t="shared" si="22"/>
        <v>มากที่สุด</v>
      </c>
    </row>
    <row r="567" spans="1:4" s="15" customFormat="1" x14ac:dyDescent="0.5">
      <c r="A567" s="61" t="s">
        <v>140</v>
      </c>
      <c r="B567" s="62">
        <f>'EPE (Upper-Intermediate)'!N46</f>
        <v>4.5909090909090908</v>
      </c>
      <c r="C567" s="62">
        <f>'EPE (Upper-Intermediate)'!N47</f>
        <v>0.5767535245658848</v>
      </c>
      <c r="D567" s="63" t="str">
        <f t="shared" si="22"/>
        <v>มากที่สุด</v>
      </c>
    </row>
    <row r="568" spans="1:4" s="15" customFormat="1" x14ac:dyDescent="0.5">
      <c r="A568" s="61" t="s">
        <v>141</v>
      </c>
      <c r="B568" s="62">
        <f>'EPE (Upper-Intermediate)'!O46</f>
        <v>4.8636363636363633</v>
      </c>
      <c r="C568" s="62">
        <f>'EPE (Upper-Intermediate)'!O47</f>
        <v>0.34317429251230686</v>
      </c>
      <c r="D568" s="63" t="str">
        <f t="shared" si="22"/>
        <v>มากที่สุด</v>
      </c>
    </row>
    <row r="569" spans="1:4" s="15" customFormat="1" x14ac:dyDescent="0.5">
      <c r="A569" s="61" t="s">
        <v>142</v>
      </c>
      <c r="B569" s="62">
        <f>'EPE (Upper-Intermediate)'!P46</f>
        <v>4.8636363636363633</v>
      </c>
      <c r="C569" s="62">
        <f>'EPE (Upper-Intermediate)'!P47</f>
        <v>0.34317429251230686</v>
      </c>
      <c r="D569" s="63" t="str">
        <f t="shared" si="22"/>
        <v>มากที่สุด</v>
      </c>
    </row>
    <row r="570" spans="1:4" s="15" customFormat="1" x14ac:dyDescent="0.5">
      <c r="A570" s="61" t="s">
        <v>143</v>
      </c>
      <c r="B570" s="62">
        <f>'EPE (Upper-Intermediate)'!Q46</f>
        <v>4.9318181818181817</v>
      </c>
      <c r="C570" s="62">
        <f>'EPE (Upper-Intermediate)'!Q47</f>
        <v>0.25205764787294122</v>
      </c>
      <c r="D570" s="63" t="str">
        <f t="shared" si="22"/>
        <v>มากที่สุด</v>
      </c>
    </row>
    <row r="571" spans="1:4" s="15" customFormat="1" x14ac:dyDescent="0.5">
      <c r="A571" s="61" t="s">
        <v>144</v>
      </c>
      <c r="B571" s="62">
        <f>'EPE (Upper-Intermediate)'!T46</f>
        <v>4.5681818181818183</v>
      </c>
      <c r="C571" s="62">
        <f>'EPE (Upper-Intermediate)'!T47</f>
        <v>0.49532942540235353</v>
      </c>
      <c r="D571" s="63" t="str">
        <f t="shared" si="22"/>
        <v>มากที่สุด</v>
      </c>
    </row>
    <row r="572" spans="1:4" s="15" customFormat="1" ht="22.5" thickBot="1" x14ac:dyDescent="0.55000000000000004">
      <c r="A572" s="64" t="s">
        <v>145</v>
      </c>
      <c r="B572" s="65">
        <f>AVERAGE(B562:B571)</f>
        <v>4.7431818181818191</v>
      </c>
      <c r="C572" s="65">
        <f>AVERAGE(C562:C571)</f>
        <v>0.44052396204401861</v>
      </c>
      <c r="D572" s="66" t="str">
        <f t="shared" si="22"/>
        <v>มากที่สุด</v>
      </c>
    </row>
    <row r="573" spans="1:4" s="15" customFormat="1" ht="22.5" thickTop="1" x14ac:dyDescent="0.5">
      <c r="A573" s="90"/>
      <c r="B573" s="91"/>
      <c r="C573" s="91"/>
      <c r="D573" s="92"/>
    </row>
    <row r="574" spans="1:4" s="8" customFormat="1" ht="24" x14ac:dyDescent="0.55000000000000004">
      <c r="A574" s="71" t="s">
        <v>375</v>
      </c>
      <c r="B574" s="72"/>
      <c r="C574" s="72"/>
      <c r="D574" s="73"/>
    </row>
    <row r="575" spans="1:4" s="8" customFormat="1" ht="24" x14ac:dyDescent="0.55000000000000004">
      <c r="A575" s="71" t="s">
        <v>201</v>
      </c>
      <c r="B575" s="72"/>
      <c r="C575" s="72"/>
      <c r="D575" s="73"/>
    </row>
    <row r="576" spans="1:4" s="8" customFormat="1" ht="24" x14ac:dyDescent="0.55000000000000004">
      <c r="A576" s="71" t="s">
        <v>906</v>
      </c>
      <c r="B576" s="72"/>
      <c r="C576" s="72"/>
      <c r="D576" s="73"/>
    </row>
    <row r="577" spans="1:7" s="8" customFormat="1" ht="24" x14ac:dyDescent="0.55000000000000004">
      <c r="A577" s="71" t="s">
        <v>907</v>
      </c>
      <c r="B577" s="72"/>
      <c r="C577" s="72"/>
      <c r="D577" s="73"/>
    </row>
    <row r="578" spans="1:7" s="8" customFormat="1" ht="24" x14ac:dyDescent="0.55000000000000004">
      <c r="A578" s="71" t="s">
        <v>909</v>
      </c>
      <c r="B578" s="72"/>
      <c r="C578" s="72"/>
      <c r="D578" s="73"/>
    </row>
    <row r="579" spans="1:7" s="8" customFormat="1" ht="24" x14ac:dyDescent="0.55000000000000004">
      <c r="A579" s="71" t="s">
        <v>908</v>
      </c>
      <c r="B579" s="72"/>
      <c r="C579" s="72"/>
      <c r="D579" s="73"/>
    </row>
    <row r="580" spans="1:7" s="8" customFormat="1" ht="24" x14ac:dyDescent="0.55000000000000004">
      <c r="A580" s="71" t="s">
        <v>751</v>
      </c>
      <c r="B580" s="72"/>
      <c r="C580" s="72"/>
      <c r="D580" s="73"/>
    </row>
    <row r="581" spans="1:7" s="8" customFormat="1" ht="24" x14ac:dyDescent="0.55000000000000004">
      <c r="A581" s="71"/>
      <c r="B581" s="72"/>
      <c r="C581" s="72"/>
      <c r="D581" s="73"/>
    </row>
    <row r="582" spans="1:7" s="12" customFormat="1" ht="24" x14ac:dyDescent="0.55000000000000004">
      <c r="A582" s="12" t="s">
        <v>372</v>
      </c>
      <c r="E582" s="74"/>
      <c r="F582" s="74"/>
      <c r="G582" s="74"/>
    </row>
    <row r="583" spans="1:7" s="12" customFormat="1" ht="24" x14ac:dyDescent="0.55000000000000004">
      <c r="A583" s="12" t="s">
        <v>752</v>
      </c>
      <c r="E583" s="74"/>
      <c r="F583" s="74"/>
      <c r="G583" s="74"/>
    </row>
    <row r="584" spans="1:7" s="12" customFormat="1" ht="21" customHeight="1" x14ac:dyDescent="0.55000000000000004">
      <c r="A584" s="234" t="s">
        <v>80</v>
      </c>
      <c r="B584" s="236"/>
      <c r="C584" s="238" t="s">
        <v>147</v>
      </c>
      <c r="D584" s="75" t="s">
        <v>148</v>
      </c>
      <c r="E584" s="74"/>
      <c r="F584" s="76"/>
      <c r="G584" s="74"/>
    </row>
    <row r="585" spans="1:7" s="12" customFormat="1" ht="13.5" customHeight="1" x14ac:dyDescent="0.55000000000000004">
      <c r="A585" s="235"/>
      <c r="B585" s="237"/>
      <c r="C585" s="239"/>
      <c r="D585" s="77" t="s">
        <v>149</v>
      </c>
      <c r="E585" s="74"/>
      <c r="F585" s="74"/>
      <c r="G585" s="74"/>
    </row>
    <row r="586" spans="1:7" s="8" customFormat="1" ht="24" x14ac:dyDescent="0.55000000000000004">
      <c r="A586" s="78" t="s">
        <v>150</v>
      </c>
      <c r="B586" s="79"/>
      <c r="C586" s="79"/>
      <c r="D586" s="45"/>
      <c r="E586" s="11"/>
      <c r="F586" s="11"/>
      <c r="G586" s="11"/>
    </row>
    <row r="587" spans="1:7" s="8" customFormat="1" ht="25.5" customHeight="1" x14ac:dyDescent="0.55000000000000004">
      <c r="A587" s="80" t="s">
        <v>151</v>
      </c>
      <c r="B587" s="81">
        <f>'EPE (Upper-Intermediate)'!R46</f>
        <v>3.5227272727272729</v>
      </c>
      <c r="C587" s="81">
        <f>'EPE (Upper-Intermediate)'!R47</f>
        <v>0.94119451094766637</v>
      </c>
      <c r="D587" s="82" t="str">
        <f>IF(B587&gt;4.5,"มากที่สุด",IF(B587&gt;3.5,"มาก",IF(B587&gt;2.5,"ปานกลาง",IF(B587&gt;1.5,"น้อย",IF(B587&lt;=1.5,"น้อยที่สุด")))))</f>
        <v>มาก</v>
      </c>
      <c r="E587" s="11"/>
      <c r="F587" s="11"/>
      <c r="G587" s="11"/>
    </row>
    <row r="588" spans="1:7" s="8" customFormat="1" ht="24.75" thickBot="1" x14ac:dyDescent="0.6">
      <c r="A588" s="83" t="s">
        <v>152</v>
      </c>
      <c r="B588" s="84">
        <f>AVERAGE(B587:B587)</f>
        <v>3.5227272727272729</v>
      </c>
      <c r="C588" s="84">
        <f>SUM(C587)</f>
        <v>0.94119451094766637</v>
      </c>
      <c r="D588" s="85" t="str">
        <f>IF(B588&gt;4.5,"มากที่สุด",IF(B588&gt;3.5,"มาก",IF(B588&gt;2.5,"ปานกลาง",IF(B588&gt;1.5,"น้อย",IF(B588&lt;=1.5,"น้อยที่สุด")))))</f>
        <v>มาก</v>
      </c>
      <c r="E588" s="11"/>
      <c r="F588" s="11"/>
      <c r="G588" s="11"/>
    </row>
    <row r="589" spans="1:7" s="8" customFormat="1" ht="24.75" thickTop="1" x14ac:dyDescent="0.55000000000000004">
      <c r="A589" s="86" t="s">
        <v>153</v>
      </c>
      <c r="B589" s="79"/>
      <c r="C589" s="79"/>
      <c r="D589" s="79"/>
      <c r="E589" s="11"/>
      <c r="F589" s="11"/>
      <c r="G589" s="11"/>
    </row>
    <row r="590" spans="1:7" s="8" customFormat="1" ht="25.5" customHeight="1" x14ac:dyDescent="0.55000000000000004">
      <c r="A590" s="80" t="s">
        <v>154</v>
      </c>
      <c r="B590" s="81">
        <f>'EPE (Upper-Intermediate)'!S46</f>
        <v>4.3636363636363633</v>
      </c>
      <c r="C590" s="81">
        <f>'EPE (Upper-Intermediate)'!S47</f>
        <v>0.52617440467228183</v>
      </c>
      <c r="D590" s="87" t="str">
        <f>IF(B590&gt;4.5,"มากที่สุด",IF(B590&gt;3.5,"มาก",IF(B590&gt;2.5,"ปานกลาง",IF(B590&gt;1.5,"น้อย",IF(B590&lt;=1.5,"น้อยที่สุด")))))</f>
        <v>มาก</v>
      </c>
      <c r="E590" s="11"/>
      <c r="F590" s="11"/>
      <c r="G590" s="11"/>
    </row>
    <row r="591" spans="1:7" s="8" customFormat="1" ht="24.75" thickBot="1" x14ac:dyDescent="0.6">
      <c r="A591" s="83" t="s">
        <v>152</v>
      </c>
      <c r="B591" s="84">
        <f>AVERAGE(B590:B590)</f>
        <v>4.3636363636363633</v>
      </c>
      <c r="C591" s="84">
        <f>SUM(C590)</f>
        <v>0.52617440467228183</v>
      </c>
      <c r="D591" s="88" t="str">
        <f>IF(B591&gt;4.5,"มากที่สุด",IF(B591&gt;3.5,"มาก",IF(B591&gt;2.5,"ปานกลาง",IF(B591&gt;1.5,"น้อย",IF(B591&lt;=1.5,"น้อยที่สุด")))))</f>
        <v>มาก</v>
      </c>
      <c r="E591" s="11"/>
      <c r="F591" s="11"/>
      <c r="G591" s="11"/>
    </row>
    <row r="592" spans="1:7" s="8" customFormat="1" ht="24.75" thickTop="1" x14ac:dyDescent="0.55000000000000004">
      <c r="A592" s="89"/>
      <c r="E592" s="11"/>
      <c r="F592" s="11"/>
      <c r="G592" s="11"/>
    </row>
    <row r="593" spans="1:3" s="8" customFormat="1" ht="24" x14ac:dyDescent="0.55000000000000004">
      <c r="A593" s="8" t="s">
        <v>373</v>
      </c>
    </row>
    <row r="594" spans="1:3" s="8" customFormat="1" ht="24" x14ac:dyDescent="0.55000000000000004">
      <c r="A594" s="8" t="s">
        <v>753</v>
      </c>
    </row>
    <row r="595" spans="1:3" s="8" customFormat="1" ht="24" x14ac:dyDescent="0.55000000000000004">
      <c r="A595" s="8" t="s">
        <v>754</v>
      </c>
    </row>
    <row r="596" spans="1:3" s="8" customFormat="1" ht="18" customHeight="1" x14ac:dyDescent="0.55000000000000004"/>
    <row r="597" spans="1:3" s="8" customFormat="1" ht="18" customHeight="1" x14ac:dyDescent="0.55000000000000004"/>
    <row r="598" spans="1:3" s="8" customFormat="1" ht="18" customHeight="1" x14ac:dyDescent="0.55000000000000004"/>
    <row r="599" spans="1:3" s="8" customFormat="1" ht="18" customHeight="1" x14ac:dyDescent="0.55000000000000004"/>
    <row r="600" spans="1:3" s="8" customFormat="1" ht="18" customHeight="1" x14ac:dyDescent="0.55000000000000004"/>
    <row r="601" spans="1:3" s="8" customFormat="1" ht="18" customHeight="1" x14ac:dyDescent="0.55000000000000004"/>
    <row r="602" spans="1:3" s="8" customFormat="1" ht="18" customHeight="1" x14ac:dyDescent="0.55000000000000004"/>
    <row r="603" spans="1:3" s="8" customFormat="1" ht="18" customHeight="1" x14ac:dyDescent="0.55000000000000004"/>
    <row r="604" spans="1:3" s="54" customFormat="1" ht="24" x14ac:dyDescent="0.55000000000000004">
      <c r="A604" s="98" t="s">
        <v>166</v>
      </c>
      <c r="B604" s="99" t="s">
        <v>81</v>
      </c>
      <c r="C604" s="99" t="s">
        <v>82</v>
      </c>
    </row>
    <row r="605" spans="1:3" s="54" customFormat="1" ht="24" x14ac:dyDescent="0.55000000000000004">
      <c r="A605" s="104" t="s">
        <v>755</v>
      </c>
      <c r="B605" s="138">
        <v>1</v>
      </c>
      <c r="C605" s="103">
        <f>B605*100/4</f>
        <v>25</v>
      </c>
    </row>
    <row r="606" spans="1:3" s="13" customFormat="1" ht="26.25" customHeight="1" x14ac:dyDescent="0.55000000000000004">
      <c r="A606" s="145" t="s">
        <v>771</v>
      </c>
      <c r="B606" s="102">
        <v>1</v>
      </c>
      <c r="C606" s="200">
        <f t="shared" ref="C606:C608" si="23">B606*100/4</f>
        <v>25</v>
      </c>
    </row>
    <row r="607" spans="1:3" s="13" customFormat="1" ht="26.25" customHeight="1" x14ac:dyDescent="0.55000000000000004">
      <c r="A607" s="139" t="s">
        <v>757</v>
      </c>
      <c r="B607" s="100">
        <v>1</v>
      </c>
      <c r="C607" s="200">
        <f t="shared" si="23"/>
        <v>25</v>
      </c>
    </row>
    <row r="608" spans="1:3" s="13" customFormat="1" ht="26.25" customHeight="1" x14ac:dyDescent="0.55000000000000004">
      <c r="A608" s="144" t="s">
        <v>756</v>
      </c>
      <c r="B608" s="100">
        <v>1</v>
      </c>
      <c r="C608" s="200">
        <f t="shared" si="23"/>
        <v>25</v>
      </c>
    </row>
    <row r="609" spans="1:3" s="13" customFormat="1" ht="24.75" thickBot="1" x14ac:dyDescent="0.6">
      <c r="A609" s="110" t="s">
        <v>89</v>
      </c>
      <c r="B609" s="111">
        <f>SUM(B605:B608)</f>
        <v>4</v>
      </c>
      <c r="C609" s="112">
        <f>B609*100/4</f>
        <v>100</v>
      </c>
    </row>
    <row r="610" spans="1:3" s="13" customFormat="1" ht="24.75" thickTop="1" x14ac:dyDescent="0.55000000000000004">
      <c r="A610" s="113"/>
      <c r="B610" s="114"/>
      <c r="C610" s="115"/>
    </row>
    <row r="611" spans="1:3" s="54" customFormat="1" ht="24" x14ac:dyDescent="0.55000000000000004">
      <c r="A611" s="98" t="s">
        <v>202</v>
      </c>
      <c r="B611" s="99" t="s">
        <v>81</v>
      </c>
      <c r="C611" s="99" t="s">
        <v>82</v>
      </c>
    </row>
    <row r="612" spans="1:3" s="13" customFormat="1" ht="26.25" customHeight="1" thickTop="1" x14ac:dyDescent="0.55000000000000004">
      <c r="A612" s="145" t="s">
        <v>770</v>
      </c>
      <c r="B612" s="166">
        <v>1</v>
      </c>
      <c r="C612" s="109">
        <f>B612*100/9</f>
        <v>11.111111111111111</v>
      </c>
    </row>
    <row r="613" spans="1:3" s="13" customFormat="1" ht="26.25" customHeight="1" x14ac:dyDescent="0.55000000000000004">
      <c r="A613" s="116" t="s">
        <v>758</v>
      </c>
      <c r="B613" s="140">
        <v>1</v>
      </c>
      <c r="C613" s="109">
        <f t="shared" ref="C613:C620" si="24">B613*100/9</f>
        <v>11.111111111111111</v>
      </c>
    </row>
    <row r="614" spans="1:3" s="13" customFormat="1" ht="26.25" customHeight="1" x14ac:dyDescent="0.55000000000000004">
      <c r="A614" s="116" t="s">
        <v>759</v>
      </c>
      <c r="B614" s="187">
        <v>1</v>
      </c>
      <c r="C614" s="109">
        <f t="shared" si="24"/>
        <v>11.111111111111111</v>
      </c>
    </row>
    <row r="615" spans="1:3" s="13" customFormat="1" ht="26.25" customHeight="1" x14ac:dyDescent="0.55000000000000004">
      <c r="A615" s="139" t="s">
        <v>760</v>
      </c>
      <c r="B615" s="117">
        <v>1</v>
      </c>
      <c r="C615" s="109">
        <f t="shared" si="24"/>
        <v>11.111111111111111</v>
      </c>
    </row>
    <row r="616" spans="1:3" s="13" customFormat="1" ht="26.25" customHeight="1" x14ac:dyDescent="0.55000000000000004">
      <c r="A616" s="145" t="s">
        <v>761</v>
      </c>
      <c r="B616" s="199">
        <v>1</v>
      </c>
      <c r="C616" s="109">
        <f t="shared" si="24"/>
        <v>11.111111111111111</v>
      </c>
    </row>
    <row r="617" spans="1:3" s="13" customFormat="1" ht="26.25" customHeight="1" x14ac:dyDescent="0.55000000000000004">
      <c r="A617" s="139" t="s">
        <v>910</v>
      </c>
      <c r="B617" s="187">
        <v>1</v>
      </c>
      <c r="C617" s="109">
        <f t="shared" si="24"/>
        <v>11.111111111111111</v>
      </c>
    </row>
    <row r="618" spans="1:3" s="13" customFormat="1" ht="26.25" customHeight="1" x14ac:dyDescent="0.55000000000000004">
      <c r="A618" s="139" t="s">
        <v>762</v>
      </c>
      <c r="B618" s="187">
        <v>1</v>
      </c>
      <c r="C618" s="109">
        <f t="shared" si="24"/>
        <v>11.111111111111111</v>
      </c>
    </row>
    <row r="619" spans="1:3" s="13" customFormat="1" ht="26.25" customHeight="1" x14ac:dyDescent="0.55000000000000004">
      <c r="A619" s="139" t="s">
        <v>763</v>
      </c>
      <c r="B619" s="187">
        <v>1</v>
      </c>
      <c r="C619" s="109">
        <f t="shared" si="24"/>
        <v>11.111111111111111</v>
      </c>
    </row>
    <row r="620" spans="1:3" s="13" customFormat="1" ht="26.25" customHeight="1" x14ac:dyDescent="0.55000000000000004">
      <c r="A620" s="139" t="s">
        <v>764</v>
      </c>
      <c r="B620" s="187">
        <v>1</v>
      </c>
      <c r="C620" s="109">
        <f t="shared" si="24"/>
        <v>11.111111111111111</v>
      </c>
    </row>
    <row r="621" spans="1:3" s="13" customFormat="1" ht="24.75" thickBot="1" x14ac:dyDescent="0.6">
      <c r="A621" s="110" t="s">
        <v>89</v>
      </c>
      <c r="B621" s="111">
        <f>SUM(B612:B620)</f>
        <v>9</v>
      </c>
      <c r="C621" s="112">
        <f>B621*100/9</f>
        <v>100</v>
      </c>
    </row>
    <row r="622" spans="1:3" s="13" customFormat="1" ht="24.75" thickTop="1" x14ac:dyDescent="0.55000000000000004">
      <c r="A622" s="113"/>
      <c r="B622" s="114"/>
      <c r="C622" s="115"/>
    </row>
    <row r="623" spans="1:3" s="54" customFormat="1" ht="24" x14ac:dyDescent="0.55000000000000004">
      <c r="A623" s="98" t="s">
        <v>203</v>
      </c>
      <c r="B623" s="108" t="s">
        <v>81</v>
      </c>
      <c r="C623" s="108" t="s">
        <v>82</v>
      </c>
    </row>
    <row r="624" spans="1:3" s="13" customFormat="1" ht="26.25" customHeight="1" x14ac:dyDescent="0.55000000000000004">
      <c r="A624" s="104" t="s">
        <v>765</v>
      </c>
      <c r="B624" s="100">
        <v>1</v>
      </c>
      <c r="C624" s="109">
        <f>B624*100/4</f>
        <v>25</v>
      </c>
    </row>
    <row r="625" spans="1:3" s="13" customFormat="1" ht="26.25" customHeight="1" x14ac:dyDescent="0.55000000000000004">
      <c r="A625" s="101" t="s">
        <v>766</v>
      </c>
      <c r="B625" s="100">
        <v>1</v>
      </c>
      <c r="C625" s="109">
        <f t="shared" ref="C625:C628" si="25">B625*100/4</f>
        <v>25</v>
      </c>
    </row>
    <row r="626" spans="1:3" s="13" customFormat="1" ht="26.25" customHeight="1" x14ac:dyDescent="0.55000000000000004">
      <c r="A626" s="101" t="s">
        <v>800</v>
      </c>
      <c r="B626" s="225">
        <v>1</v>
      </c>
      <c r="C626" s="227">
        <f t="shared" si="25"/>
        <v>25</v>
      </c>
    </row>
    <row r="627" spans="1:3" s="13" customFormat="1" ht="26.25" customHeight="1" x14ac:dyDescent="0.55000000000000004">
      <c r="A627" s="222" t="s">
        <v>801</v>
      </c>
      <c r="B627" s="226"/>
      <c r="C627" s="228"/>
    </row>
    <row r="628" spans="1:3" s="13" customFormat="1" ht="26.25" customHeight="1" x14ac:dyDescent="0.55000000000000004">
      <c r="A628" s="221" t="s">
        <v>769</v>
      </c>
      <c r="B628" s="100">
        <v>1</v>
      </c>
      <c r="C628" s="109">
        <f t="shared" si="25"/>
        <v>25</v>
      </c>
    </row>
    <row r="629" spans="1:3" s="13" customFormat="1" ht="24.75" thickBot="1" x14ac:dyDescent="0.6">
      <c r="A629" s="110" t="s">
        <v>89</v>
      </c>
      <c r="B629" s="111">
        <f>SUM(B624:B628)</f>
        <v>4</v>
      </c>
      <c r="C629" s="112">
        <f>B629*100/4</f>
        <v>100</v>
      </c>
    </row>
    <row r="630" spans="1:3" s="13" customFormat="1" ht="24.75" thickTop="1" x14ac:dyDescent="0.55000000000000004">
      <c r="A630" s="113"/>
      <c r="B630" s="114"/>
      <c r="C630" s="115"/>
    </row>
    <row r="631" spans="1:3" s="13" customFormat="1" ht="24" x14ac:dyDescent="0.55000000000000004">
      <c r="A631" s="113"/>
      <c r="B631" s="114"/>
      <c r="C631" s="115"/>
    </row>
    <row r="632" spans="1:3" s="54" customFormat="1" ht="24" x14ac:dyDescent="0.55000000000000004">
      <c r="A632" s="98" t="s">
        <v>167</v>
      </c>
      <c r="B632" s="99" t="s">
        <v>81</v>
      </c>
      <c r="C632" s="99" t="s">
        <v>82</v>
      </c>
    </row>
    <row r="633" spans="1:3" s="13" customFormat="1" ht="26.25" customHeight="1" x14ac:dyDescent="0.55000000000000004">
      <c r="A633" s="104" t="s">
        <v>767</v>
      </c>
      <c r="B633" s="117">
        <v>1</v>
      </c>
      <c r="C633" s="109">
        <f>B633*100/2</f>
        <v>50</v>
      </c>
    </row>
    <row r="634" spans="1:3" s="13" customFormat="1" ht="26.25" customHeight="1" x14ac:dyDescent="0.55000000000000004">
      <c r="A634" s="101" t="s">
        <v>911</v>
      </c>
      <c r="B634" s="117">
        <v>1</v>
      </c>
      <c r="C634" s="109">
        <f>B634*100/2</f>
        <v>50</v>
      </c>
    </row>
    <row r="635" spans="1:3" s="13" customFormat="1" ht="24.75" thickBot="1" x14ac:dyDescent="0.6">
      <c r="A635" s="110" t="s">
        <v>89</v>
      </c>
      <c r="B635" s="111">
        <f>SUM(B633:B634)</f>
        <v>2</v>
      </c>
      <c r="C635" s="112">
        <f>B635*100/2</f>
        <v>100</v>
      </c>
    </row>
    <row r="636" spans="1:3" s="13" customFormat="1" ht="24.75" thickTop="1" x14ac:dyDescent="0.55000000000000004">
      <c r="A636" s="113"/>
      <c r="B636" s="114"/>
      <c r="C636" s="115"/>
    </row>
    <row r="637" spans="1:3" s="54" customFormat="1" ht="24" x14ac:dyDescent="0.55000000000000004">
      <c r="A637" s="98" t="s">
        <v>374</v>
      </c>
      <c r="B637" s="99" t="s">
        <v>81</v>
      </c>
      <c r="C637" s="99" t="s">
        <v>82</v>
      </c>
    </row>
    <row r="638" spans="1:3" s="13" customFormat="1" ht="26.25" customHeight="1" x14ac:dyDescent="0.55000000000000004">
      <c r="A638" s="104" t="s">
        <v>768</v>
      </c>
      <c r="B638" s="117">
        <v>1</v>
      </c>
      <c r="C638" s="109">
        <f>B638*100/3</f>
        <v>33.333333333333336</v>
      </c>
    </row>
    <row r="639" spans="1:3" s="13" customFormat="1" ht="26.25" customHeight="1" x14ac:dyDescent="0.55000000000000004">
      <c r="A639" s="101" t="s">
        <v>771</v>
      </c>
      <c r="B639" s="117">
        <v>1</v>
      </c>
      <c r="C639" s="109">
        <f t="shared" ref="C639:C640" si="26">B639*100/3</f>
        <v>33.333333333333336</v>
      </c>
    </row>
    <row r="640" spans="1:3" s="13" customFormat="1" ht="26.25" customHeight="1" x14ac:dyDescent="0.55000000000000004">
      <c r="A640" s="101" t="s">
        <v>772</v>
      </c>
      <c r="B640" s="117">
        <v>1</v>
      </c>
      <c r="C640" s="109">
        <f t="shared" si="26"/>
        <v>33.333333333333336</v>
      </c>
    </row>
    <row r="641" spans="1:3" s="13" customFormat="1" ht="24.75" thickBot="1" x14ac:dyDescent="0.6">
      <c r="A641" s="110" t="s">
        <v>89</v>
      </c>
      <c r="B641" s="105">
        <f>SUM(B638:B640)</f>
        <v>3</v>
      </c>
      <c r="C641" s="112">
        <f>B641*100/3</f>
        <v>100</v>
      </c>
    </row>
    <row r="642" spans="1:3" s="54" customFormat="1" ht="24.75" thickTop="1" x14ac:dyDescent="0.55000000000000004">
      <c r="A642" s="106"/>
      <c r="B642" s="107"/>
      <c r="C642" s="107"/>
    </row>
    <row r="643" spans="1:3" s="54" customFormat="1" ht="24" x14ac:dyDescent="0.55000000000000004">
      <c r="A643" s="106"/>
      <c r="B643" s="107"/>
      <c r="C643" s="107"/>
    </row>
    <row r="644" spans="1:3" s="54" customFormat="1" ht="24" x14ac:dyDescent="0.55000000000000004">
      <c r="A644" s="106"/>
      <c r="B644" s="107"/>
      <c r="C644" s="107"/>
    </row>
    <row r="645" spans="1:3" s="54" customFormat="1" ht="24" x14ac:dyDescent="0.55000000000000004">
      <c r="A645" s="106"/>
      <c r="B645" s="107"/>
      <c r="C645" s="107"/>
    </row>
    <row r="646" spans="1:3" s="54" customFormat="1" ht="24" x14ac:dyDescent="0.55000000000000004">
      <c r="A646" s="106"/>
      <c r="B646" s="107"/>
      <c r="C646" s="107"/>
    </row>
    <row r="647" spans="1:3" s="54" customFormat="1" ht="24" x14ac:dyDescent="0.55000000000000004">
      <c r="A647" s="106"/>
      <c r="B647" s="107"/>
      <c r="C647" s="107"/>
    </row>
    <row r="648" spans="1:3" s="54" customFormat="1" ht="24" x14ac:dyDescent="0.55000000000000004">
      <c r="A648" s="106"/>
      <c r="B648" s="107"/>
      <c r="C648" s="107"/>
    </row>
    <row r="649" spans="1:3" s="54" customFormat="1" ht="24" x14ac:dyDescent="0.55000000000000004">
      <c r="A649" s="106"/>
      <c r="B649" s="107"/>
      <c r="C649" s="107"/>
    </row>
    <row r="650" spans="1:3" s="54" customFormat="1" ht="24" x14ac:dyDescent="0.55000000000000004">
      <c r="A650" s="106"/>
      <c r="B650" s="107"/>
      <c r="C650" s="107"/>
    </row>
    <row r="651" spans="1:3" s="54" customFormat="1" ht="24" x14ac:dyDescent="0.55000000000000004">
      <c r="A651" s="106"/>
      <c r="B651" s="107"/>
      <c r="C651" s="107"/>
    </row>
    <row r="652" spans="1:3" s="54" customFormat="1" ht="24" x14ac:dyDescent="0.55000000000000004">
      <c r="A652" s="106"/>
      <c r="B652" s="107"/>
      <c r="C652" s="107"/>
    </row>
    <row r="653" spans="1:3" s="54" customFormat="1" ht="24" x14ac:dyDescent="0.55000000000000004">
      <c r="A653" s="106"/>
      <c r="B653" s="107"/>
      <c r="C653" s="107"/>
    </row>
    <row r="654" spans="1:3" s="54" customFormat="1" ht="24" x14ac:dyDescent="0.55000000000000004">
      <c r="A654" s="106"/>
      <c r="B654" s="107"/>
      <c r="C654" s="107"/>
    </row>
    <row r="655" spans="1:3" s="54" customFormat="1" ht="24" x14ac:dyDescent="0.55000000000000004">
      <c r="A655" s="106"/>
      <c r="B655" s="107"/>
      <c r="C655" s="107"/>
    </row>
    <row r="656" spans="1:3" s="54" customFormat="1" ht="24" x14ac:dyDescent="0.55000000000000004">
      <c r="A656" s="106"/>
      <c r="B656" s="107"/>
      <c r="C656" s="107"/>
    </row>
    <row r="657" spans="1:3" s="54" customFormat="1" ht="24" x14ac:dyDescent="0.55000000000000004">
      <c r="A657" s="106"/>
      <c r="B657" s="107"/>
      <c r="C657" s="107"/>
    </row>
    <row r="658" spans="1:3" s="54" customFormat="1" ht="24" x14ac:dyDescent="0.55000000000000004">
      <c r="A658" s="106"/>
      <c r="B658" s="107"/>
      <c r="C658" s="107"/>
    </row>
    <row r="659" spans="1:3" s="54" customFormat="1" ht="24" x14ac:dyDescent="0.55000000000000004">
      <c r="A659" s="106"/>
      <c r="B659" s="107"/>
      <c r="C659" s="107"/>
    </row>
    <row r="660" spans="1:3" s="54" customFormat="1" ht="24" x14ac:dyDescent="0.55000000000000004">
      <c r="A660" s="106"/>
      <c r="B660" s="107"/>
      <c r="C660" s="107"/>
    </row>
    <row r="661" spans="1:3" s="54" customFormat="1" ht="24" x14ac:dyDescent="0.55000000000000004">
      <c r="A661" s="106"/>
      <c r="B661" s="107"/>
      <c r="C661" s="107"/>
    </row>
    <row r="662" spans="1:3" s="54" customFormat="1" ht="24" x14ac:dyDescent="0.55000000000000004">
      <c r="A662" s="106"/>
      <c r="B662" s="107"/>
      <c r="C662" s="107"/>
    </row>
    <row r="663" spans="1:3" s="54" customFormat="1" ht="24" x14ac:dyDescent="0.55000000000000004">
      <c r="A663" s="106"/>
      <c r="B663" s="107"/>
      <c r="C663" s="107"/>
    </row>
    <row r="664" spans="1:3" s="54" customFormat="1" ht="24" x14ac:dyDescent="0.55000000000000004">
      <c r="A664" s="106"/>
      <c r="B664" s="107"/>
      <c r="C664" s="107"/>
    </row>
    <row r="665" spans="1:3" s="54" customFormat="1" ht="24" x14ac:dyDescent="0.55000000000000004">
      <c r="A665" s="106"/>
      <c r="B665" s="107"/>
      <c r="C665" s="107"/>
    </row>
    <row r="666" spans="1:3" s="54" customFormat="1" ht="24" x14ac:dyDescent="0.55000000000000004">
      <c r="A666" s="106"/>
      <c r="B666" s="107"/>
      <c r="C666" s="107"/>
    </row>
    <row r="667" spans="1:3" s="54" customFormat="1" ht="24" x14ac:dyDescent="0.55000000000000004">
      <c r="A667" s="106"/>
      <c r="B667" s="107"/>
      <c r="C667" s="107"/>
    </row>
    <row r="668" spans="1:3" s="54" customFormat="1" ht="24" x14ac:dyDescent="0.55000000000000004">
      <c r="A668" s="106"/>
      <c r="B668" s="107"/>
      <c r="C668" s="107"/>
    </row>
    <row r="669" spans="1:3" s="54" customFormat="1" ht="24" x14ac:dyDescent="0.55000000000000004">
      <c r="A669" s="106"/>
      <c r="B669" s="107"/>
      <c r="C669" s="107"/>
    </row>
    <row r="670" spans="1:3" s="54" customFormat="1" ht="24" x14ac:dyDescent="0.55000000000000004">
      <c r="A670" s="106"/>
      <c r="B670" s="107"/>
      <c r="C670" s="107"/>
    </row>
    <row r="671" spans="1:3" s="54" customFormat="1" ht="24" x14ac:dyDescent="0.55000000000000004">
      <c r="A671" s="106"/>
      <c r="B671" s="107"/>
      <c r="C671" s="107"/>
    </row>
    <row r="672" spans="1:3" s="54" customFormat="1" ht="24" x14ac:dyDescent="0.55000000000000004">
      <c r="A672" s="106"/>
      <c r="B672" s="107"/>
      <c r="C672" s="107"/>
    </row>
    <row r="673" spans="1:3" s="54" customFormat="1" ht="24" x14ac:dyDescent="0.55000000000000004">
      <c r="A673" s="106"/>
      <c r="B673" s="107"/>
      <c r="C673" s="107"/>
    </row>
    <row r="674" spans="1:3" s="54" customFormat="1" ht="24" x14ac:dyDescent="0.55000000000000004">
      <c r="A674" s="106"/>
      <c r="B674" s="107"/>
      <c r="C674" s="107"/>
    </row>
    <row r="675" spans="1:3" s="54" customFormat="1" ht="24" x14ac:dyDescent="0.55000000000000004">
      <c r="A675" s="106"/>
      <c r="B675" s="107"/>
      <c r="C675" s="107"/>
    </row>
    <row r="676" spans="1:3" s="54" customFormat="1" ht="24" x14ac:dyDescent="0.55000000000000004">
      <c r="A676" s="106"/>
      <c r="B676" s="107"/>
      <c r="C676" s="107"/>
    </row>
    <row r="677" spans="1:3" s="54" customFormat="1" ht="24" x14ac:dyDescent="0.55000000000000004">
      <c r="A677" s="106"/>
      <c r="B677" s="107"/>
      <c r="C677" s="107"/>
    </row>
    <row r="678" spans="1:3" s="54" customFormat="1" ht="24" x14ac:dyDescent="0.55000000000000004">
      <c r="A678" s="106"/>
      <c r="B678" s="107"/>
      <c r="C678" s="107"/>
    </row>
    <row r="679" spans="1:3" s="54" customFormat="1" ht="24" x14ac:dyDescent="0.55000000000000004">
      <c r="A679" s="106"/>
      <c r="B679" s="107"/>
      <c r="C679" s="107"/>
    </row>
    <row r="680" spans="1:3" s="54" customFormat="1" ht="24" x14ac:dyDescent="0.55000000000000004">
      <c r="A680" s="106"/>
      <c r="B680" s="107"/>
      <c r="C680" s="107"/>
    </row>
    <row r="681" spans="1:3" s="54" customFormat="1" ht="24" x14ac:dyDescent="0.55000000000000004">
      <c r="A681" s="106"/>
      <c r="B681" s="107"/>
      <c r="C681" s="107"/>
    </row>
    <row r="682" spans="1:3" s="54" customFormat="1" ht="24" x14ac:dyDescent="0.55000000000000004">
      <c r="A682" s="106"/>
      <c r="B682" s="107"/>
      <c r="C682" s="107"/>
    </row>
    <row r="683" spans="1:3" s="54" customFormat="1" ht="24" x14ac:dyDescent="0.55000000000000004">
      <c r="A683" s="106"/>
      <c r="B683" s="107"/>
      <c r="C683" s="107"/>
    </row>
    <row r="684" spans="1:3" s="54" customFormat="1" ht="24" x14ac:dyDescent="0.55000000000000004">
      <c r="A684" s="106"/>
      <c r="B684" s="107"/>
      <c r="C684" s="107"/>
    </row>
    <row r="685" spans="1:3" s="54" customFormat="1" ht="24" x14ac:dyDescent="0.55000000000000004">
      <c r="A685" s="106"/>
      <c r="B685" s="107"/>
      <c r="C685" s="107"/>
    </row>
    <row r="686" spans="1:3" s="54" customFormat="1" ht="24" x14ac:dyDescent="0.55000000000000004">
      <c r="A686" s="106"/>
      <c r="B686" s="107"/>
      <c r="C686" s="107"/>
    </row>
    <row r="687" spans="1:3" s="54" customFormat="1" ht="24" x14ac:dyDescent="0.55000000000000004">
      <c r="A687" s="106"/>
      <c r="B687" s="107"/>
      <c r="C687" s="107"/>
    </row>
    <row r="688" spans="1:3" s="54" customFormat="1" ht="24" x14ac:dyDescent="0.55000000000000004">
      <c r="A688" s="106"/>
      <c r="B688" s="107"/>
      <c r="C688" s="107"/>
    </row>
    <row r="689" spans="1:3" s="54" customFormat="1" ht="24" x14ac:dyDescent="0.55000000000000004">
      <c r="A689" s="106"/>
      <c r="B689" s="107"/>
      <c r="C689" s="107"/>
    </row>
    <row r="690" spans="1:3" s="54" customFormat="1" ht="24" x14ac:dyDescent="0.55000000000000004">
      <c r="A690" s="106"/>
      <c r="B690" s="107"/>
      <c r="C690" s="107"/>
    </row>
    <row r="691" spans="1:3" s="54" customFormat="1" ht="24" x14ac:dyDescent="0.55000000000000004">
      <c r="A691" s="106"/>
      <c r="B691" s="107"/>
      <c r="C691" s="107"/>
    </row>
    <row r="692" spans="1:3" s="54" customFormat="1" ht="24" x14ac:dyDescent="0.55000000000000004">
      <c r="A692" s="106"/>
      <c r="B692" s="107"/>
      <c r="C692" s="107"/>
    </row>
    <row r="693" spans="1:3" s="54" customFormat="1" ht="24" x14ac:dyDescent="0.55000000000000004">
      <c r="A693" s="106"/>
      <c r="B693" s="107"/>
      <c r="C693" s="107"/>
    </row>
    <row r="694" spans="1:3" s="54" customFormat="1" ht="24" x14ac:dyDescent="0.55000000000000004">
      <c r="A694" s="106"/>
      <c r="B694" s="107"/>
      <c r="C694" s="107"/>
    </row>
    <row r="695" spans="1:3" s="54" customFormat="1" ht="24" x14ac:dyDescent="0.55000000000000004">
      <c r="A695" s="106"/>
      <c r="B695" s="107"/>
      <c r="C695" s="107"/>
    </row>
    <row r="696" spans="1:3" s="54" customFormat="1" ht="24" x14ac:dyDescent="0.55000000000000004">
      <c r="A696" s="106"/>
      <c r="B696" s="107"/>
      <c r="C696" s="107"/>
    </row>
    <row r="697" spans="1:3" s="54" customFormat="1" ht="24" x14ac:dyDescent="0.55000000000000004">
      <c r="A697" s="106"/>
      <c r="B697" s="107"/>
      <c r="C697" s="107"/>
    </row>
    <row r="698" spans="1:3" s="54" customFormat="1" ht="24" x14ac:dyDescent="0.55000000000000004">
      <c r="A698" s="106"/>
      <c r="B698" s="107"/>
      <c r="C698" s="107"/>
    </row>
    <row r="699" spans="1:3" s="54" customFormat="1" ht="24" x14ac:dyDescent="0.55000000000000004">
      <c r="A699" s="106"/>
      <c r="B699" s="107"/>
      <c r="C699" s="107"/>
    </row>
    <row r="700" spans="1:3" s="54" customFormat="1" ht="24" x14ac:dyDescent="0.55000000000000004">
      <c r="A700" s="106"/>
      <c r="B700" s="107"/>
      <c r="C700" s="107"/>
    </row>
    <row r="701" spans="1:3" s="54" customFormat="1" ht="24" x14ac:dyDescent="0.55000000000000004">
      <c r="A701" s="106"/>
      <c r="B701" s="107"/>
      <c r="C701" s="107"/>
    </row>
    <row r="702" spans="1:3" s="54" customFormat="1" ht="24" x14ac:dyDescent="0.55000000000000004">
      <c r="A702" s="106"/>
      <c r="B702" s="107"/>
      <c r="C702" s="107"/>
    </row>
    <row r="703" spans="1:3" s="54" customFormat="1" ht="24" x14ac:dyDescent="0.55000000000000004">
      <c r="A703" s="106"/>
      <c r="B703" s="107"/>
      <c r="C703" s="107"/>
    </row>
    <row r="704" spans="1:3" s="54" customFormat="1" ht="24" x14ac:dyDescent="0.55000000000000004">
      <c r="A704" s="106"/>
      <c r="B704" s="107"/>
      <c r="C704" s="107"/>
    </row>
    <row r="705" spans="1:3" s="54" customFormat="1" ht="24" x14ac:dyDescent="0.55000000000000004">
      <c r="A705" s="106"/>
      <c r="B705" s="107"/>
      <c r="C705" s="107"/>
    </row>
    <row r="706" spans="1:3" s="54" customFormat="1" ht="24" x14ac:dyDescent="0.55000000000000004">
      <c r="A706" s="106"/>
      <c r="B706" s="107"/>
      <c r="C706" s="107"/>
    </row>
    <row r="707" spans="1:3" s="54" customFormat="1" ht="24" x14ac:dyDescent="0.55000000000000004">
      <c r="A707" s="106"/>
      <c r="B707" s="107"/>
      <c r="C707" s="107"/>
    </row>
    <row r="708" spans="1:3" s="54" customFormat="1" ht="24" x14ac:dyDescent="0.55000000000000004">
      <c r="A708" s="106"/>
      <c r="B708" s="107"/>
      <c r="C708" s="107"/>
    </row>
    <row r="709" spans="1:3" s="54" customFormat="1" ht="24" x14ac:dyDescent="0.55000000000000004">
      <c r="A709" s="106"/>
      <c r="B709" s="107"/>
      <c r="C709" s="107"/>
    </row>
    <row r="710" spans="1:3" s="54" customFormat="1" ht="24" x14ac:dyDescent="0.55000000000000004">
      <c r="A710" s="106"/>
      <c r="B710" s="107"/>
      <c r="C710" s="107"/>
    </row>
    <row r="711" spans="1:3" s="54" customFormat="1" ht="24" x14ac:dyDescent="0.55000000000000004">
      <c r="A711" s="106"/>
      <c r="B711" s="107"/>
      <c r="C711" s="107"/>
    </row>
    <row r="712" spans="1:3" s="54" customFormat="1" ht="24" x14ac:dyDescent="0.55000000000000004">
      <c r="A712" s="106"/>
      <c r="B712" s="107"/>
      <c r="C712" s="107"/>
    </row>
    <row r="713" spans="1:3" s="54" customFormat="1" ht="24" x14ac:dyDescent="0.55000000000000004">
      <c r="A713" s="106"/>
      <c r="B713" s="107"/>
      <c r="C713" s="107"/>
    </row>
    <row r="714" spans="1:3" s="54" customFormat="1" ht="24" x14ac:dyDescent="0.55000000000000004">
      <c r="A714" s="106"/>
      <c r="B714" s="107"/>
      <c r="C714" s="107"/>
    </row>
    <row r="715" spans="1:3" s="54" customFormat="1" ht="24" x14ac:dyDescent="0.55000000000000004">
      <c r="A715" s="106"/>
      <c r="B715" s="107"/>
      <c r="C715" s="107"/>
    </row>
    <row r="716" spans="1:3" s="54" customFormat="1" ht="24" x14ac:dyDescent="0.55000000000000004">
      <c r="A716" s="106"/>
      <c r="B716" s="107"/>
      <c r="C716" s="107"/>
    </row>
    <row r="717" spans="1:3" s="54" customFormat="1" ht="24" x14ac:dyDescent="0.55000000000000004">
      <c r="A717" s="106"/>
      <c r="B717" s="107"/>
      <c r="C717" s="107"/>
    </row>
    <row r="718" spans="1:3" s="54" customFormat="1" ht="24" x14ac:dyDescent="0.55000000000000004">
      <c r="A718" s="106"/>
      <c r="B718" s="107"/>
      <c r="C718" s="107"/>
    </row>
    <row r="719" spans="1:3" s="54" customFormat="1" ht="24" x14ac:dyDescent="0.55000000000000004">
      <c r="A719" s="106"/>
      <c r="B719" s="107"/>
      <c r="C719" s="107"/>
    </row>
    <row r="720" spans="1:3" s="54" customFormat="1" ht="24" x14ac:dyDescent="0.55000000000000004">
      <c r="A720" s="106"/>
      <c r="B720" s="107"/>
      <c r="C720" s="107"/>
    </row>
    <row r="721" spans="1:3" s="54" customFormat="1" ht="24" x14ac:dyDescent="0.55000000000000004">
      <c r="A721" s="106"/>
      <c r="B721" s="107"/>
      <c r="C721" s="107"/>
    </row>
    <row r="722" spans="1:3" s="54" customFormat="1" ht="24" x14ac:dyDescent="0.55000000000000004">
      <c r="A722" s="106"/>
      <c r="B722" s="107"/>
      <c r="C722" s="107"/>
    </row>
    <row r="723" spans="1:3" s="54" customFormat="1" ht="24" x14ac:dyDescent="0.55000000000000004">
      <c r="A723" s="106"/>
      <c r="B723" s="107"/>
      <c r="C723" s="107"/>
    </row>
    <row r="724" spans="1:3" s="54" customFormat="1" ht="24" x14ac:dyDescent="0.55000000000000004">
      <c r="A724" s="106"/>
      <c r="B724" s="107"/>
      <c r="C724" s="107"/>
    </row>
    <row r="725" spans="1:3" s="54" customFormat="1" ht="24" x14ac:dyDescent="0.55000000000000004">
      <c r="A725" s="106"/>
      <c r="B725" s="107"/>
      <c r="C725" s="107"/>
    </row>
    <row r="726" spans="1:3" s="54" customFormat="1" ht="24" x14ac:dyDescent="0.55000000000000004">
      <c r="A726" s="106"/>
      <c r="B726" s="107"/>
      <c r="C726" s="107"/>
    </row>
    <row r="727" spans="1:3" s="54" customFormat="1" ht="24" x14ac:dyDescent="0.55000000000000004">
      <c r="A727" s="106"/>
      <c r="B727" s="107"/>
      <c r="C727" s="107"/>
    </row>
    <row r="728" spans="1:3" s="54" customFormat="1" ht="24" x14ac:dyDescent="0.55000000000000004">
      <c r="A728" s="106"/>
      <c r="B728" s="107"/>
      <c r="C728" s="107"/>
    </row>
    <row r="729" spans="1:3" s="54" customFormat="1" ht="24" x14ac:dyDescent="0.55000000000000004">
      <c r="A729" s="106"/>
      <c r="B729" s="107"/>
      <c r="C729" s="107"/>
    </row>
    <row r="730" spans="1:3" s="54" customFormat="1" ht="24" x14ac:dyDescent="0.55000000000000004">
      <c r="A730" s="106"/>
      <c r="B730" s="107"/>
      <c r="C730" s="107"/>
    </row>
    <row r="731" spans="1:3" s="54" customFormat="1" ht="24" x14ac:dyDescent="0.55000000000000004">
      <c r="A731" s="106"/>
      <c r="B731" s="107"/>
      <c r="C731" s="107"/>
    </row>
    <row r="732" spans="1:3" s="54" customFormat="1" ht="24" x14ac:dyDescent="0.55000000000000004">
      <c r="A732" s="106"/>
      <c r="B732" s="107"/>
      <c r="C732" s="107"/>
    </row>
    <row r="733" spans="1:3" s="54" customFormat="1" ht="24" x14ac:dyDescent="0.55000000000000004">
      <c r="A733" s="106"/>
      <c r="B733" s="107"/>
      <c r="C733" s="107"/>
    </row>
    <row r="734" spans="1:3" s="54" customFormat="1" ht="24" x14ac:dyDescent="0.55000000000000004">
      <c r="A734" s="106"/>
      <c r="B734" s="107"/>
      <c r="C734" s="107"/>
    </row>
    <row r="735" spans="1:3" s="54" customFormat="1" ht="24" x14ac:dyDescent="0.55000000000000004">
      <c r="A735" s="106"/>
      <c r="B735" s="107"/>
      <c r="C735" s="107"/>
    </row>
    <row r="736" spans="1:3" s="54" customFormat="1" ht="24" x14ac:dyDescent="0.55000000000000004">
      <c r="A736" s="106"/>
      <c r="B736" s="107"/>
      <c r="C736" s="107"/>
    </row>
    <row r="737" spans="1:3" s="54" customFormat="1" ht="24" x14ac:dyDescent="0.55000000000000004">
      <c r="A737" s="106"/>
      <c r="B737" s="107"/>
      <c r="C737" s="107"/>
    </row>
    <row r="738" spans="1:3" s="54" customFormat="1" ht="24" x14ac:dyDescent="0.55000000000000004">
      <c r="A738" s="106"/>
      <c r="B738" s="107"/>
      <c r="C738" s="107"/>
    </row>
    <row r="739" spans="1:3" s="54" customFormat="1" ht="24" x14ac:dyDescent="0.55000000000000004">
      <c r="A739" s="106"/>
      <c r="B739" s="107"/>
      <c r="C739" s="107"/>
    </row>
    <row r="740" spans="1:3" s="54" customFormat="1" ht="24" x14ac:dyDescent="0.55000000000000004">
      <c r="A740" s="106"/>
      <c r="B740" s="107"/>
      <c r="C740" s="107"/>
    </row>
    <row r="741" spans="1:3" s="54" customFormat="1" ht="24" x14ac:dyDescent="0.55000000000000004">
      <c r="A741" s="106"/>
      <c r="B741" s="107"/>
      <c r="C741" s="107"/>
    </row>
    <row r="742" spans="1:3" s="54" customFormat="1" ht="24" x14ac:dyDescent="0.55000000000000004">
      <c r="A742" s="106"/>
      <c r="B742" s="107"/>
      <c r="C742" s="107"/>
    </row>
    <row r="743" spans="1:3" s="54" customFormat="1" ht="24" x14ac:dyDescent="0.55000000000000004">
      <c r="A743" s="106"/>
      <c r="B743" s="107"/>
      <c r="C743" s="107"/>
    </row>
    <row r="744" spans="1:3" s="54" customFormat="1" ht="24" x14ac:dyDescent="0.55000000000000004">
      <c r="A744" s="106"/>
      <c r="B744" s="107"/>
      <c r="C744" s="107"/>
    </row>
    <row r="745" spans="1:3" s="54" customFormat="1" ht="24" x14ac:dyDescent="0.55000000000000004">
      <c r="A745" s="106"/>
      <c r="B745" s="107"/>
      <c r="C745" s="107"/>
    </row>
    <row r="746" spans="1:3" s="54" customFormat="1" ht="24" x14ac:dyDescent="0.55000000000000004">
      <c r="A746" s="106"/>
      <c r="B746" s="107"/>
      <c r="C746" s="107"/>
    </row>
    <row r="747" spans="1:3" s="54" customFormat="1" ht="24" x14ac:dyDescent="0.55000000000000004">
      <c r="A747" s="106"/>
      <c r="B747" s="107"/>
      <c r="C747" s="107"/>
    </row>
    <row r="748" spans="1:3" s="54" customFormat="1" ht="24" x14ac:dyDescent="0.55000000000000004">
      <c r="A748" s="106"/>
      <c r="B748" s="107"/>
      <c r="C748" s="107"/>
    </row>
    <row r="749" spans="1:3" s="54" customFormat="1" ht="24" x14ac:dyDescent="0.55000000000000004">
      <c r="A749" s="106"/>
      <c r="B749" s="107"/>
      <c r="C749" s="107"/>
    </row>
    <row r="750" spans="1:3" s="54" customFormat="1" ht="24" x14ac:dyDescent="0.55000000000000004">
      <c r="A750" s="106"/>
      <c r="B750" s="107"/>
      <c r="C750" s="107"/>
    </row>
    <row r="751" spans="1:3" s="54" customFormat="1" ht="24" x14ac:dyDescent="0.55000000000000004">
      <c r="A751" s="106"/>
      <c r="B751" s="107"/>
      <c r="C751" s="107"/>
    </row>
    <row r="752" spans="1:3" s="54" customFormat="1" ht="24" x14ac:dyDescent="0.55000000000000004">
      <c r="A752" s="106"/>
      <c r="B752" s="107"/>
      <c r="C752" s="107"/>
    </row>
    <row r="753" spans="1:3" s="54" customFormat="1" ht="24" x14ac:dyDescent="0.55000000000000004">
      <c r="A753" s="106"/>
      <c r="B753" s="107"/>
      <c r="C753" s="107"/>
    </row>
  </sheetData>
  <mergeCells count="29">
    <mergeCell ref="A546:A547"/>
    <mergeCell ref="B546:B547"/>
    <mergeCell ref="C546:C547"/>
    <mergeCell ref="A411:A412"/>
    <mergeCell ref="B411:D411"/>
    <mergeCell ref="A435:A436"/>
    <mergeCell ref="B435:B436"/>
    <mergeCell ref="C435:C436"/>
    <mergeCell ref="A458:A460"/>
    <mergeCell ref="B458:D458"/>
    <mergeCell ref="A488:A489"/>
    <mergeCell ref="B488:B489"/>
    <mergeCell ref="C488:C489"/>
    <mergeCell ref="A516:A517"/>
    <mergeCell ref="B516:D516"/>
    <mergeCell ref="A1:D1"/>
    <mergeCell ref="A2:D2"/>
    <mergeCell ref="A368:A369"/>
    <mergeCell ref="B368:D368"/>
    <mergeCell ref="A397:A398"/>
    <mergeCell ref="B397:B398"/>
    <mergeCell ref="C397:C398"/>
    <mergeCell ref="B626:B627"/>
    <mergeCell ref="C626:C627"/>
    <mergeCell ref="A560:A561"/>
    <mergeCell ref="B560:D560"/>
    <mergeCell ref="A584:A585"/>
    <mergeCell ref="B584:B585"/>
    <mergeCell ref="C584:C585"/>
  </mergeCells>
  <pageMargins left="0.7" right="0.2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123825</xdr:colOff>
                <xdr:row>487</xdr:row>
                <xdr:rowOff>161925</xdr:rowOff>
              </from>
              <to>
                <xdr:col>1</xdr:col>
                <xdr:colOff>257175</xdr:colOff>
                <xdr:row>488</xdr:row>
                <xdr:rowOff>28575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1</xdr:col>
                <xdr:colOff>123825</xdr:colOff>
                <xdr:row>396</xdr:row>
                <xdr:rowOff>219075</xdr:rowOff>
              </from>
              <to>
                <xdr:col>1</xdr:col>
                <xdr:colOff>257175</xdr:colOff>
                <xdr:row>397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7">
          <objectPr defaultSize="0" autoPict="0" r:id="rId5">
            <anchor moveWithCells="1" sizeWithCells="1">
              <from>
                <xdr:col>1</xdr:col>
                <xdr:colOff>123825</xdr:colOff>
                <xdr:row>434</xdr:row>
                <xdr:rowOff>161925</xdr:rowOff>
              </from>
              <to>
                <xdr:col>1</xdr:col>
                <xdr:colOff>257175</xdr:colOff>
                <xdr:row>435</xdr:row>
                <xdr:rowOff>28575</xdr:rowOff>
              </to>
            </anchor>
          </objectPr>
        </oleObject>
      </mc:Choice>
      <mc:Fallback>
        <oleObject progId="Equation.3" shapeId="8195" r:id="rId7"/>
      </mc:Fallback>
    </mc:AlternateContent>
    <mc:AlternateContent xmlns:mc="http://schemas.openxmlformats.org/markup-compatibility/2006">
      <mc:Choice Requires="x14">
        <oleObject progId="Equation.3" shapeId="8196" r:id="rId8">
          <objectPr defaultSize="0" autoPict="0" r:id="rId5">
            <anchor moveWithCells="1" sizeWithCells="1">
              <from>
                <xdr:col>1</xdr:col>
                <xdr:colOff>123825</xdr:colOff>
                <xdr:row>545</xdr:row>
                <xdr:rowOff>161925</xdr:rowOff>
              </from>
              <to>
                <xdr:col>1</xdr:col>
                <xdr:colOff>257175</xdr:colOff>
                <xdr:row>546</xdr:row>
                <xdr:rowOff>28575</xdr:rowOff>
              </to>
            </anchor>
          </objectPr>
        </oleObject>
      </mc:Choice>
      <mc:Fallback>
        <oleObject progId="Equation.3" shapeId="8196" r:id="rId8"/>
      </mc:Fallback>
    </mc:AlternateContent>
    <mc:AlternateContent xmlns:mc="http://schemas.openxmlformats.org/markup-compatibility/2006">
      <mc:Choice Requires="x14">
        <oleObject progId="Equation.3" shapeId="8197" r:id="rId9">
          <objectPr defaultSize="0" autoPict="0" r:id="rId5">
            <anchor moveWithCells="1" sizeWithCells="1">
              <from>
                <xdr:col>1</xdr:col>
                <xdr:colOff>123825</xdr:colOff>
                <xdr:row>487</xdr:row>
                <xdr:rowOff>161925</xdr:rowOff>
              </from>
              <to>
                <xdr:col>1</xdr:col>
                <xdr:colOff>257175</xdr:colOff>
                <xdr:row>488</xdr:row>
                <xdr:rowOff>28575</xdr:rowOff>
              </to>
            </anchor>
          </objectPr>
        </oleObject>
      </mc:Choice>
      <mc:Fallback>
        <oleObject progId="Equation.3" shapeId="8197" r:id="rId9"/>
      </mc:Fallback>
    </mc:AlternateContent>
    <mc:AlternateContent xmlns:mc="http://schemas.openxmlformats.org/markup-compatibility/2006">
      <mc:Choice Requires="x14">
        <oleObject progId="Equation.3" shapeId="8198" r:id="rId10">
          <objectPr defaultSize="0" autoPict="0" r:id="rId5">
            <anchor moveWithCells="1" sizeWithCells="1">
              <from>
                <xdr:col>1</xdr:col>
                <xdr:colOff>123825</xdr:colOff>
                <xdr:row>396</xdr:row>
                <xdr:rowOff>219075</xdr:rowOff>
              </from>
              <to>
                <xdr:col>1</xdr:col>
                <xdr:colOff>257175</xdr:colOff>
                <xdr:row>397</xdr:row>
                <xdr:rowOff>85725</xdr:rowOff>
              </to>
            </anchor>
          </objectPr>
        </oleObject>
      </mc:Choice>
      <mc:Fallback>
        <oleObject progId="Equation.3" shapeId="8198" r:id="rId10"/>
      </mc:Fallback>
    </mc:AlternateContent>
    <mc:AlternateContent xmlns:mc="http://schemas.openxmlformats.org/markup-compatibility/2006">
      <mc:Choice Requires="x14">
        <oleObject progId="Equation.3" shapeId="8199" r:id="rId11">
          <objectPr defaultSize="0" autoPict="0" r:id="rId5">
            <anchor moveWithCells="1" sizeWithCells="1">
              <from>
                <xdr:col>1</xdr:col>
                <xdr:colOff>123825</xdr:colOff>
                <xdr:row>434</xdr:row>
                <xdr:rowOff>161925</xdr:rowOff>
              </from>
              <to>
                <xdr:col>1</xdr:col>
                <xdr:colOff>257175</xdr:colOff>
                <xdr:row>435</xdr:row>
                <xdr:rowOff>28575</xdr:rowOff>
              </to>
            </anchor>
          </objectPr>
        </oleObject>
      </mc:Choice>
      <mc:Fallback>
        <oleObject progId="Equation.3" shapeId="8199" r:id="rId11"/>
      </mc:Fallback>
    </mc:AlternateContent>
    <mc:AlternateContent xmlns:mc="http://schemas.openxmlformats.org/markup-compatibility/2006">
      <mc:Choice Requires="x14">
        <oleObject progId="Equation.3" shapeId="8200" r:id="rId12">
          <objectPr defaultSize="0" autoPict="0" r:id="rId5">
            <anchor moveWithCells="1" sizeWithCells="1">
              <from>
                <xdr:col>1</xdr:col>
                <xdr:colOff>123825</xdr:colOff>
                <xdr:row>545</xdr:row>
                <xdr:rowOff>161925</xdr:rowOff>
              </from>
              <to>
                <xdr:col>1</xdr:col>
                <xdr:colOff>257175</xdr:colOff>
                <xdr:row>546</xdr:row>
                <xdr:rowOff>28575</xdr:rowOff>
              </to>
            </anchor>
          </objectPr>
        </oleObject>
      </mc:Choice>
      <mc:Fallback>
        <oleObject progId="Equation.3" shapeId="8200" r:id="rId12"/>
      </mc:Fallback>
    </mc:AlternateContent>
    <mc:AlternateContent xmlns:mc="http://schemas.openxmlformats.org/markup-compatibility/2006">
      <mc:Choice Requires="x14">
        <oleObject progId="Equation.3" shapeId="8203" r:id="rId13">
          <objectPr defaultSize="0" autoPict="0" r:id="rId5">
            <anchor moveWithCells="1" sizeWithCells="1">
              <from>
                <xdr:col>1</xdr:col>
                <xdr:colOff>123825</xdr:colOff>
                <xdr:row>583</xdr:row>
                <xdr:rowOff>161925</xdr:rowOff>
              </from>
              <to>
                <xdr:col>1</xdr:col>
                <xdr:colOff>257175</xdr:colOff>
                <xdr:row>584</xdr:row>
                <xdr:rowOff>28575</xdr:rowOff>
              </to>
            </anchor>
          </objectPr>
        </oleObject>
      </mc:Choice>
      <mc:Fallback>
        <oleObject progId="Equation.3" shapeId="8203" r:id="rId13"/>
      </mc:Fallback>
    </mc:AlternateContent>
    <mc:AlternateContent xmlns:mc="http://schemas.openxmlformats.org/markup-compatibility/2006">
      <mc:Choice Requires="x14">
        <oleObject progId="Equation.3" shapeId="8204" r:id="rId14">
          <objectPr defaultSize="0" autoPict="0" r:id="rId5">
            <anchor moveWithCells="1" sizeWithCells="1">
              <from>
                <xdr:col>1</xdr:col>
                <xdr:colOff>123825</xdr:colOff>
                <xdr:row>583</xdr:row>
                <xdr:rowOff>161925</xdr:rowOff>
              </from>
              <to>
                <xdr:col>1</xdr:col>
                <xdr:colOff>257175</xdr:colOff>
                <xdr:row>584</xdr:row>
                <xdr:rowOff>28575</xdr:rowOff>
              </to>
            </anchor>
          </objectPr>
        </oleObject>
      </mc:Choice>
      <mc:Fallback>
        <oleObject progId="Equation.3" shapeId="8204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EPE (Intermediate)</vt:lpstr>
      <vt:lpstr>EPE (Pre-Intermediate)</vt:lpstr>
      <vt:lpstr>EPE (Starter 2)</vt:lpstr>
      <vt:lpstr>EPE (Upper-Intermediate)</vt:lpstr>
      <vt:lpstr>บทสรุปผู้บริหาร</vt:lpstr>
      <vt:lpstr>สรุปรวม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2021-06-25T04:05:25Z</cp:lastPrinted>
  <dcterms:created xsi:type="dcterms:W3CDTF">2020-12-28T02:20:10Z</dcterms:created>
  <dcterms:modified xsi:type="dcterms:W3CDTF">2021-06-25T07:37:27Z</dcterms:modified>
</cp:coreProperties>
</file>