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\ผลประเมินโครงการ ประจำปี 2563\งานทำที่บ้าน25 มี.ค.-30 เม.ย.63\"/>
    </mc:Choice>
  </mc:AlternateContent>
  <bookViews>
    <workbookView xWindow="0" yWindow="0" windowWidth="20490" windowHeight="7755" activeTab="2"/>
  </bookViews>
  <sheets>
    <sheet name="Data" sheetId="15" r:id="rId1"/>
    <sheet name="บทสรุป" sheetId="9" r:id="rId2"/>
    <sheet name="สรุปตาราง1-4" sheetId="2" r:id="rId3"/>
    <sheet name="ก่อน-หลัง" sheetId="12" r:id="rId4"/>
    <sheet name="ตาราง 5" sheetId="14" r:id="rId5"/>
  </sheets>
  <definedNames>
    <definedName name="_xlnm._FilterDatabase" localSheetId="0" hidden="1">Data!$F$1:$F$177</definedName>
  </definedNames>
  <calcPr calcId="162913"/>
</workbook>
</file>

<file path=xl/calcChain.xml><?xml version="1.0" encoding="utf-8"?>
<calcChain xmlns="http://schemas.openxmlformats.org/spreadsheetml/2006/main">
  <c r="H17" i="12" l="1"/>
  <c r="H15" i="12"/>
  <c r="I63" i="15"/>
  <c r="G61" i="15"/>
  <c r="H15" i="14"/>
  <c r="H14" i="14"/>
  <c r="H13" i="14"/>
  <c r="G15" i="14"/>
  <c r="G14" i="14"/>
  <c r="G13" i="14"/>
  <c r="F21" i="12"/>
  <c r="P62" i="15"/>
  <c r="P61" i="15"/>
  <c r="O64" i="15"/>
  <c r="O63" i="15"/>
  <c r="O62" i="15"/>
  <c r="O61" i="15"/>
  <c r="N62" i="15"/>
  <c r="N61" i="15"/>
  <c r="G39" i="2" l="1"/>
  <c r="H16" i="14" l="1"/>
  <c r="G16" i="14"/>
  <c r="H11" i="14"/>
  <c r="H9" i="14"/>
  <c r="H8" i="14"/>
  <c r="H7" i="14"/>
  <c r="G11" i="14"/>
  <c r="G9" i="14"/>
  <c r="G8" i="14"/>
  <c r="G7" i="14"/>
  <c r="G25" i="12"/>
  <c r="F25" i="12"/>
  <c r="G23" i="12"/>
  <c r="G21" i="12"/>
  <c r="G19" i="12"/>
  <c r="F19" i="12"/>
  <c r="G17" i="12"/>
  <c r="G15" i="12"/>
  <c r="F23" i="12"/>
  <c r="F17" i="12"/>
  <c r="F15" i="12"/>
  <c r="G51" i="2" l="1"/>
  <c r="G61" i="2"/>
  <c r="G52" i="2"/>
  <c r="G50" i="2"/>
  <c r="G49" i="2"/>
  <c r="G64" i="2"/>
  <c r="G62" i="2"/>
  <c r="G63" i="2"/>
  <c r="G60" i="2"/>
  <c r="G59" i="2"/>
  <c r="F22" i="2"/>
  <c r="F41" i="2" l="1"/>
  <c r="B97" i="15"/>
  <c r="B96" i="15"/>
  <c r="B95" i="15"/>
  <c r="B94" i="15"/>
  <c r="B93" i="15"/>
  <c r="B92" i="15"/>
  <c r="B91" i="15"/>
  <c r="B90" i="15"/>
  <c r="B76" i="15"/>
  <c r="B75" i="15"/>
  <c r="B87" i="15"/>
  <c r="B86" i="15"/>
  <c r="B85" i="15"/>
  <c r="B84" i="15"/>
  <c r="B83" i="15"/>
  <c r="B82" i="15"/>
  <c r="B81" i="15"/>
  <c r="B80" i="15"/>
  <c r="B71" i="15"/>
  <c r="B70" i="15"/>
  <c r="B72" i="15"/>
  <c r="B67" i="15"/>
  <c r="B66" i="15"/>
  <c r="B98" i="15" l="1"/>
  <c r="B88" i="15"/>
  <c r="B77" i="15"/>
  <c r="B73" i="15"/>
  <c r="K61" i="15"/>
  <c r="M64" i="15"/>
  <c r="M63" i="15"/>
  <c r="K63" i="15"/>
  <c r="K64" i="15"/>
  <c r="H61" i="15"/>
  <c r="I61" i="15"/>
  <c r="J61" i="15"/>
  <c r="L61" i="15"/>
  <c r="M61" i="15"/>
  <c r="H62" i="15"/>
  <c r="I62" i="15"/>
  <c r="J62" i="15"/>
  <c r="K62" i="15"/>
  <c r="L62" i="15"/>
  <c r="M62" i="15"/>
  <c r="G62" i="15"/>
  <c r="I64" i="15"/>
  <c r="B68" i="15" l="1"/>
  <c r="G53" i="2"/>
  <c r="G54" i="2"/>
  <c r="G55" i="2"/>
  <c r="G56" i="2"/>
  <c r="G57" i="2"/>
  <c r="G58" i="2"/>
  <c r="G65" i="2"/>
  <c r="F12" i="2" l="1"/>
  <c r="G20" i="2" l="1"/>
  <c r="G19" i="2"/>
  <c r="G21" i="2"/>
  <c r="G40" i="2"/>
  <c r="G22" i="2"/>
  <c r="G41" i="2"/>
  <c r="I16" i="14" l="1"/>
  <c r="I14" i="14"/>
  <c r="I13" i="14"/>
  <c r="I9" i="14"/>
  <c r="I8" i="14"/>
  <c r="I7" i="14"/>
  <c r="H25" i="12"/>
  <c r="H23" i="12"/>
  <c r="H21" i="12"/>
  <c r="I15" i="14" l="1"/>
  <c r="I11" i="14"/>
  <c r="G11" i="2" l="1"/>
  <c r="G10" i="2" l="1"/>
  <c r="G12" i="2"/>
</calcChain>
</file>

<file path=xl/sharedStrings.xml><?xml version="1.0" encoding="utf-8"?>
<sst xmlns="http://schemas.openxmlformats.org/spreadsheetml/2006/main" count="480" uniqueCount="163">
  <si>
    <t>- 1 -</t>
  </si>
  <si>
    <t>สถานภาพ</t>
  </si>
  <si>
    <t>จำนวน</t>
  </si>
  <si>
    <t>ร้อยละ</t>
  </si>
  <si>
    <t>รวม</t>
  </si>
  <si>
    <t>รายการ</t>
  </si>
  <si>
    <t>SD</t>
  </si>
  <si>
    <t>ระดับความคิดเห็น</t>
  </si>
  <si>
    <t>เฉลี่ยรวมด้านกระบวนการและขั้นตอนการให้บริการ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</si>
  <si>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</si>
  <si>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</si>
  <si>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</si>
  <si>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</si>
  <si>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</si>
  <si>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- 3 -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</si>
  <si>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</si>
  <si>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</si>
  <si>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- 4 -</t>
  </si>
  <si>
    <t xml:space="preserve">          ผลการประเมินตามวัตถุประสงค์โครงการ พบว่า การจัดโครงการบรรลุตามวัตถุประสงค์ของโครงการคือ</t>
  </si>
  <si>
    <t xml:space="preserve">   1.3  ความเหมาะสมของระยะเวลาในการจัดโครงการ</t>
  </si>
  <si>
    <t>1. ด้านกระบวนการและขั้นตอนการให้บริการ</t>
  </si>
  <si>
    <t>จากตาราง 1  แสดงจำนวนและร้อยละของผู้ตอบแบบสอบถาม จำแนกตามสถานภาพ พบว่า</t>
  </si>
  <si>
    <t>นิสิตระดับปริญญาเอก</t>
  </si>
  <si>
    <t>นิสิตระดับปริญญาโท</t>
  </si>
  <si>
    <t>ปริญญาเอก</t>
  </si>
  <si>
    <t>ศึกษาศาสตร์</t>
  </si>
  <si>
    <t>สาธารณสุขศาสตร์</t>
  </si>
  <si>
    <t>ปริญญาโท</t>
  </si>
  <si>
    <t>วิศวกรรมศาสตร์</t>
  </si>
  <si>
    <t>บริหารธุรกิจ เศรษฐศาสตร์และการสื่อสาร</t>
  </si>
  <si>
    <t>เพศ</t>
  </si>
  <si>
    <t>อายุ</t>
  </si>
  <si>
    <t>หญิง</t>
  </si>
  <si>
    <t>20-30 ปี</t>
  </si>
  <si>
    <t>31-40 ปี</t>
  </si>
  <si>
    <t>ชาย</t>
  </si>
  <si>
    <t>การทำงานของระบบการเขียนวิทยานิพนธ์อิเล็กทรอนิกส์</t>
  </si>
  <si>
    <t>วิทยานิพนธ์อิเล็กทรอนิกส์</t>
  </si>
  <si>
    <t>4. ก่อนเข้ารับการอบรมท่านมีความรู้ความเข้าใจในภาพรวมของระบบ</t>
  </si>
  <si>
    <t>5. ก่อนเข้ารับการอบรมท่านมีความรู้ความเข้าใจเรื่องระบบการเขียน</t>
  </si>
  <si>
    <t xml:space="preserve">            เฉลี่ยรวมด้านคุณภาพการให้บริการ</t>
  </si>
  <si>
    <t xml:space="preserve">   1.1  ความสะดวกในการสมัครเข้ารับการอบรม</t>
  </si>
  <si>
    <t>คณะ/สาขาวิชา</t>
  </si>
  <si>
    <t>คณะสาธารณสุขศาสตร์</t>
  </si>
  <si>
    <t>สาขาวิชาสาธารณสุขศาสตร์</t>
  </si>
  <si>
    <t>คณะวิศวกรรมศาสตร์</t>
  </si>
  <si>
    <t>คณะบริหารธุรกิจ เศรษฐศาสตร์และการสื่อสาร</t>
  </si>
  <si>
    <r>
      <rPr>
        <b/>
        <sz val="16"/>
        <rFont val="TH SarabunPSK"/>
        <family val="2"/>
      </rPr>
      <t xml:space="preserve">                 </t>
    </r>
    <r>
      <rPr>
        <b/>
        <u/>
        <sz val="16"/>
        <rFont val="TH SarabunPSK"/>
        <family val="2"/>
      </rPr>
      <t>ตอนที่ 3</t>
    </r>
    <r>
      <rPr>
        <b/>
        <sz val="16"/>
        <rFont val="TH SarabunPSK"/>
        <family val="2"/>
      </rPr>
      <t xml:space="preserve"> ข้อเสนอแนะอื่นๆ</t>
    </r>
  </si>
  <si>
    <t>2. ด้านคุณภาพการให้บริการ (โครงการอบรมการเขียนโปรแกรม iThesis)</t>
  </si>
  <si>
    <t xml:space="preserve">   2.1  ความรู้ และความสามารถในการถ่ายทอดความรู้ของวิทยากร 
</t>
  </si>
  <si>
    <t xml:space="preserve">   2.2  การเข้ารับการอบรมฯ ในครั้งนี้เป็นประโยชน์ต่อท่านอยู่ระดับใด</t>
  </si>
  <si>
    <t>น้อย</t>
  </si>
  <si>
    <t xml:space="preserve">ผลการประเมินโครงการอบรมเชิงปฏิบัติการการใช้งานระบบสารสนเทศของบัณฑิตวิทยาลัย (iThesis) </t>
  </si>
  <si>
    <t xml:space="preserve">          จากการจัดโครงการอบรมเชิงปฏิบัติการการใช้งานระบบสารสนเทศของบัณฑิตวิทยาลัย (iThesis)  </t>
  </si>
  <si>
    <t>สำหรับนิสิตบัณฑิตศึกษา (ดูผ่าน YouTube)</t>
  </si>
  <si>
    <t>ในวันศุกร์ที่ 13 มีนาคม 2563</t>
  </si>
  <si>
    <t xml:space="preserve">   1.2  ความเหมาะสมของวันจัดโครงการ (วันศุกร์ที่ 13 มีนาคม 2563)</t>
  </si>
  <si>
    <t xml:space="preserve">         (เวลา 09.00 - 12.00 น.)</t>
  </si>
  <si>
    <t xml:space="preserve">การใช้งานระบบสารสนเทศของบัณฑิตวิทยาลัย (iThesis) ในวันศุกร์ที่ 13 มีนาคม 2563 (ดูผ่าน YouTube) </t>
  </si>
  <si>
    <t>Timestamp</t>
  </si>
  <si>
    <t>1. สถานภาพ</t>
  </si>
  <si>
    <t>1. ท่านได้รับความสะดวกในการสมัครเข้ารับการอบรม</t>
  </si>
  <si>
    <t>3. ความเหมาะสมของระยะเวลาในการจัดการอบรม (09.00-12.00 น.)</t>
  </si>
  <si>
    <t>4. ก่อนเข้ารับการอบรมท่านมีความรู้ความเข้าใจในภาพรวมของระบบการทำงานของระบบการเขียนวิทยานิพนธ์อิเล็กทรอนิกส์อยู่ในระดับใด</t>
  </si>
  <si>
    <t>6. ภายหลังการอบรมท่านมีความรู้ความเข้าใจในภาพรวมกระบวนการทำงานของระบบการเขียนวิทยานิพนธ์อิเล็กทรอนิกส์อยู่ในระดับใด</t>
  </si>
  <si>
    <t>8. ความรู้ และความสามารถในการถ่ายทอดความรู้ของวิทยากรในความคิดเห็นของท่านอยู่ในระดับใด</t>
  </si>
  <si>
    <t>ข้อคิดเห็นและข้อเสนอแนะอื่นๆ</t>
  </si>
  <si>
    <t>วิทยาศาสตร์การแพทย์</t>
  </si>
  <si>
    <t>มนุษยศาสตร์</t>
  </si>
  <si>
    <t>ภาษาอังกฤษ</t>
  </si>
  <si>
    <t>สถาปัตยกรรมศาสตร์</t>
  </si>
  <si>
    <t>สรีรวิทยา</t>
  </si>
  <si>
    <t>การจัดการภัยพิบัติ</t>
  </si>
  <si>
    <t>ขอบคุณ</t>
  </si>
  <si>
    <t>ภาษาไทย</t>
  </si>
  <si>
    <t>ขอบคุณครับ</t>
  </si>
  <si>
    <t xml:space="preserve">ดีมากเลยครับ ทั้งเรื่องระยะเวลาอบรม เรื่องวิทยากรพูดจาชัด ตอบปัญหาได้ตรงประเด็น </t>
  </si>
  <si>
    <t>สาขาวิชาการบริหารเทคโนโลยีสารสนเทศเชิงกลยุทธ์</t>
  </si>
  <si>
    <t xml:space="preserve">ควรจัดทำคู่มือในรูปแบบไฟล์อิเล็กทรอนิกส์ที่มีความครอบคลุม ชัดเจน เข้าใจง่าย และการบันทึกคลิปวิดีโอที่มีคุณภาพสูงสามารถย้อนหลังดูได้ตลอดเวลา เนื่องจากคลิปสตรีมสดไม่มีความชัดเจนทั้งเรื่องเสียงและภาพ ทั้งช่วงที่อบรมไม่เหมาะสมกับนิสิตที่เรียนและทำงานควบคู่กัน </t>
  </si>
  <si>
    <t>51 ปีขึ้นไป</t>
  </si>
  <si>
    <t>เภสัชศาสตร์</t>
  </si>
  <si>
    <t>เภสัชกรรมชุมชน</t>
  </si>
  <si>
    <t>2. อายุ</t>
  </si>
  <si>
    <t>3. ระดับการศึกษา</t>
  </si>
  <si>
    <t>4. คณะ</t>
  </si>
  <si>
    <t>5. สาขาวิชา</t>
  </si>
  <si>
    <t>2. ความเหมาะสมของวันที่จัดอบรม (วันที่ 13 มีนาคม 2563)</t>
  </si>
  <si>
    <t>5. ก่อนเข้ารับการอบรมท่านมีความรู้ความเข้าใจเรื่องระบบการเขียนวิทยานิพนธ์อิเล็กทรอนิกส์อยู่ในระดับใด</t>
  </si>
  <si>
    <t>7. ภายหลังการอบรมท่านมีความรู้ความเข้าใจในระบบการเขียนวิทยานิพนธ์อิเล็กทรอนิกส์อยู่ในระดับใด</t>
  </si>
  <si>
    <t>9. การเข้ารับการอบรมฯ ในครั้งนี้เป็นประโยชน์ต่อท่านในการทำวิทยานิพนธ์อยู่ในระดับใด</t>
  </si>
  <si>
    <t>การบริหารเทคโนโลยีสารสนเทศเชิงกลยุทธ์</t>
  </si>
  <si>
    <r>
      <rPr>
        <b/>
        <i/>
        <sz val="16"/>
        <rFont val="TH SarabunPSK"/>
        <family val="2"/>
      </rPr>
      <t>ตาราง 1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จำแนกตามเพศ</t>
    </r>
  </si>
  <si>
    <t>เพศชาย</t>
  </si>
  <si>
    <t>เพศหญิง</t>
  </si>
  <si>
    <t>ส่วนใหญ่ผู้ตอบแบบสอบถามเป็นเพศหญิง คิดเป็นร้อยละ 62.71 รองลงมาคือ เพศชาย คิดเป็นร้อยละ 37.29</t>
  </si>
  <si>
    <r>
      <rPr>
        <b/>
        <i/>
        <sz val="16"/>
        <rFont val="TH SarabunPSK"/>
        <family val="2"/>
      </rPr>
      <t>ตาราง 2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จำแนกตามอายุ</t>
    </r>
  </si>
  <si>
    <t xml:space="preserve">          จากตาราง 2 แสดงจำนวนร้อยละของผู้ตอบแบบประเมิน จำแนกตามอายุ พบว่าผู้ตอบแบบประเมิน</t>
  </si>
  <si>
    <t>20 - 30 ปี</t>
  </si>
  <si>
    <t>31 - 40 ปี</t>
  </si>
  <si>
    <r>
      <rPr>
        <b/>
        <i/>
        <sz val="16"/>
        <rFont val="TH SarabunPSK"/>
        <family val="2"/>
      </rPr>
      <t>ตาราง 3</t>
    </r>
    <r>
      <rPr>
        <i/>
        <sz val="16"/>
        <rFont val="TH SarabunPSK"/>
        <family val="2"/>
      </rPr>
      <t xml:space="preserve">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</si>
  <si>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t>คิดเป็นร้อยละ 8.47</t>
  </si>
  <si>
    <r>
      <rPr>
        <b/>
        <i/>
        <sz val="16"/>
        <rFont val="TH SarabunPSK"/>
        <family val="2"/>
      </rPr>
      <t>ตาราง 4</t>
    </r>
    <r>
      <rPr>
        <i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แสดงจำนวนและร้อยละของผู้ตอบแบบสอบถาม จำแนกตามคณะ/สาขาวิชา </t>
    </r>
  </si>
  <si>
    <t>คณะวิทยาศาสตร์การแพทย์</t>
  </si>
  <si>
    <t>คณะมนุษยศาสตร์</t>
  </si>
  <si>
    <t>คณะเภสัชศาสตร์</t>
  </si>
  <si>
    <t>สาขาวิชาภาษาอังกฤษ</t>
  </si>
  <si>
    <t>คณะสถาปัตกรรมศาสตร์</t>
  </si>
  <si>
    <t>สาขาสถาปัตกรรมศาสตร์</t>
  </si>
  <si>
    <t>สาขาวิชาสรีรวิทยา</t>
  </si>
  <si>
    <t>สาขาวิชาการจัดการภัยพิบัติ</t>
  </si>
  <si>
    <t>สาขาวิชาภาษาไทย</t>
  </si>
  <si>
    <t>สาขาวิชาเภสัชกรรมชุมชน</t>
  </si>
  <si>
    <t xml:space="preserve">          </t>
  </si>
  <si>
    <t xml:space="preserve">     จากตาราง 4 พบว่า ผู้ตอบแบบสอบถามส่วนใหญ่สังกัดคณะสาธารณสุขศาสตร์ คิดเป็นร้อยละ 25.42</t>
  </si>
  <si>
    <t>รองลงมาคือ คณะมนุษยศาสตร์ คิดเป็นร้อยละ 22.03</t>
  </si>
  <si>
    <t xml:space="preserve">     เมื่อพิจารณารายสาขาวิชา พบว่า ผู้ตอบแบบสอบถามส่วนใหญ่สังกัดสาขาวิชาสาธารณสุขศาสตร์</t>
  </si>
  <si>
    <t xml:space="preserve">           คณะสาธารณสุขศาสตร์ คิดเป็นร้อยละ 25.42 รองลงมาคือ คณะมนุษยศาสตร์ สาขาวิชาภาษาไทย </t>
  </si>
  <si>
    <t>คิดเป็นร้อยละ 22.03</t>
  </si>
  <si>
    <t>(N = 59)</t>
  </si>
  <si>
    <t>6. หลังการอบรมท่านมีความรู้ความเข้าใจในภาพรวม</t>
  </si>
  <si>
    <t>7. หลังการอบรมท่านมีความรู้ความเข้าใจในระบบการเขียน</t>
  </si>
  <si>
    <t>ที่จัดในโครงการฯ ภาพรวม อยู่ในระดับน้อย (ค่าเฉลี่ย 2.03) และหลังเข้ารับการอบรมค่าเฉลี่ย</t>
  </si>
  <si>
    <t xml:space="preserve">ความรู้ ความเข้าใจสูงขึ้น อยู่ในระดับปานกลาง (ค่าเฉลี่ย 3.44) </t>
  </si>
  <si>
    <t xml:space="preserve">          เมื่อพิจารณารายด้านแล้ว พบว่า ด้านกระบวนการและขั้นตอนการให้บริการ มีค่าเฉลี่ยสูงสุด </t>
  </si>
  <si>
    <t xml:space="preserve">      ข้อเสนอแนะการจัดโครงการอบรมเชิงปฏิบัติการการใช้งานระบบสารสนเทศของบัณฑิตวิทยาลัย</t>
  </si>
  <si>
    <t>(iThesis) ในครั้งต่อไป</t>
  </si>
  <si>
    <t xml:space="preserve">ชัดเจน เข้าใจง่าย </t>
  </si>
  <si>
    <t>- 2 -</t>
  </si>
  <si>
    <r>
      <rPr>
        <b/>
        <i/>
        <sz val="16"/>
        <rFont val="TH SarabunPSK"/>
        <family val="2"/>
      </rPr>
      <t>ตาราง 5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</si>
  <si>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>จากตาราง 5 ก่อนเข้ารับการอบรมผู้เข้าร่วมโครงการมีความรู้ความเข้าใจเกี่ยวกับกิจกรรม</t>
  </si>
  <si>
    <r>
      <rPr>
        <b/>
        <i/>
        <sz val="15"/>
        <color theme="1"/>
        <rFont val="TH SarabunPSK"/>
        <family val="2"/>
      </rPr>
      <t>ตาราง 6</t>
    </r>
    <r>
      <rPr>
        <sz val="15"/>
        <color theme="1"/>
        <rFont val="TH SarabunPSK"/>
        <family val="2"/>
      </rPr>
      <t xml:space="preserve"> แสดงค่าเฉลี่ย ค่าเบี่ยงเบนมาตรฐาน และระดับความคิดเห็นเกี่ยวกับการจัดโครงการฯ (N = 59)</t>
    </r>
  </si>
  <si>
    <t xml:space="preserve">          จากตาราง 6 พบว่า ผู้ตอบแบบสอบถามมีความคิดเห็นเกี่ยวกับการจัดโครงการอบรมเชิงปฏิบัติการ</t>
  </si>
  <si>
    <t>ส่วนใหญ่มีอายุ 20 - 30 ปี คิดเป็นร้อยละ 50.85 รองลงมาคือ 31 - 40 ปี คิดเป็นร้อยละ 44.07</t>
  </si>
  <si>
    <t>ส่วนใหญ่ผู้ตอบแบบสอบถามนิสิตระดับปริญญาโท คิดเป็นร้อยละ 91.53 รองลงมาคือ นิสิตระดับปริญญาเอก</t>
  </si>
  <si>
    <t xml:space="preserve">วิทยากรพูดดี ตอบปัญหาได้ตรงประเด็น ควรจัดทำคู่มือในรูปแบบไฟล์อิเล็กทรอนิกส์ที่มีความครอบคลุม </t>
  </si>
  <si>
    <t xml:space="preserve">พบว่า ข้อที่มีค่าเฉลี่ยสูงที่สุดคือ ความสะดวกในการสมัครเข้ารับการอบรม (ค่าเฉลี่ย 4.42) </t>
  </si>
  <si>
    <t xml:space="preserve">      ผู้ตอบแบบสอบถามส่วนใหญ่เป็นเพศหญิง คิดเป็นร้อยละ 62.71 รองลงมาคือ เพศชาย คิดเป็นร้อยละ 37.29</t>
  </si>
  <si>
    <t xml:space="preserve">ของผู้เข้าร่วมโครงการ </t>
  </si>
  <si>
    <t xml:space="preserve">          ผู้ตอบแบบประเมินส่วนใหญ่มีอายุ 20 - 30 ปี คิดเป็นร้อยละ 50.85 รองลงมาคือ 31 - 40 ปี คิดเป็นร้อยละ 44.07 </t>
  </si>
  <si>
    <t xml:space="preserve">          ผู้ตอบแบบสอบถามส่วนใหญ่สังกัดคณะสาธารณสุขศาสตร์ คิดเป็นร้อยละ 25.42 รองลงมาคือ </t>
  </si>
  <si>
    <t xml:space="preserve">เมื่อเทียบกับก่อนการเข้ารับการอบรม อยู่ในระดับน้อย (ค่าเฉลี่ย 2.03) </t>
  </si>
  <si>
    <t xml:space="preserve">ภาพรวมอยู่ในระดับน้อย (ค่าเฉลี่ย 2.03) และหลังเข้ารับการอบรมค่าเฉลี่ยความรู้ ความเข้าใจสูงขึ้น </t>
  </si>
  <si>
    <t>ในภาพรวมของระบบการทำงานของระบบการเขียนวิทยานิพนธ์อิเล็กทรอนิกส์เพิ่มมากขึ้น (ค่าเฉลี่ยก่อน 2.03)</t>
  </si>
  <si>
    <t>(ค่าเฉลี่ยหลัง 3.44) ตามลำดับ ในทำนองเดียวกันกับผู้เข้าร่วมโครงการมีความรู้ความเข้าใจในระบบการเขียน</t>
  </si>
  <si>
    <t xml:space="preserve">            วิทยานิพนธ์อิเล็กทรอนิกส์เพิ่มมากขึ้น (ค่าเฉลี่ยก่อน 2.02) (ค่าเฉลี่ยหลัง 3.44) ตามลำดับ</t>
  </si>
  <si>
    <t>ในวันศุกร์ที่ 13 มีนาคม 2563 (ดูผ่าน YouTube) โดยมีวัตถุประสงค์ เพื่อสร้างความรู้ความเข้าใจให้กับนิสิต</t>
  </si>
  <si>
    <t xml:space="preserve">มีผู้เข้าร่วมโครงการจำนวน 59 คน ผู้ตอบแบบสอบถาม จำนวนทั้งสิ้น 59 คน คิดเป็นร้อยละ 100.00 </t>
  </si>
  <si>
    <t xml:space="preserve">บัณฑิตศึกษาเกี่ยวกับวิธีการเขียนวิทยานิพนธ์ด้วยระบบ (iThesis) เป้าหมายผู้เข้าร่วมโครงการ จำนวน 80 คน </t>
  </si>
  <si>
    <t xml:space="preserve">      ความคิดเห็นเกี่ยวกับการจัดโครงการอบรมเชิงปฏิบัติการการใช้งานระบบสารสนเทศของบัณฑิตวิทยาลัย</t>
  </si>
  <si>
    <t xml:space="preserve">(iThesis) พบว่า ก่อนเข้ารับการอบรมผู้เข้าร่วมโครงการมีความรู้ความเข้าใจเกี่ยวกับกิจกรรมที่จัดในโครงการฯ </t>
  </si>
  <si>
    <t xml:space="preserve">             ควรจัดทำคู่มือในรูปแบบไฟล์อิเล็กทรอนิกส์ที่มีความครอบคลุม ชัดเจน เข้าใจง่าย</t>
  </si>
  <si>
    <t xml:space="preserve">          คณะมนุษยศาสตร์ คิดเป็นร้อยละ 22.03 เมื่อพิจารณารายสาขาวิชา พบว่า ผู้ตอบแบบสอบถามส่วนใหญ่สังกัด</t>
  </si>
  <si>
    <t xml:space="preserve">          สาขาวิชาภาษาไทย คิดเป็นร้อยละ 22.03</t>
  </si>
  <si>
    <t xml:space="preserve">          สาขาวิชาสาธารณสุขศาสตร์ คณะสาธารณสุขศาสตร์ คิดเป็นร้อยละ 25.43 รองลงมาคือ คณะมนุษยศาสตร์ </t>
  </si>
  <si>
    <r>
      <rPr>
        <b/>
        <sz val="16"/>
        <rFont val="TH SarabunPSK"/>
        <family val="2"/>
      </rPr>
      <t xml:space="preserve">                   ข้อเสนอแนะสำหรับการจัดการโครงการฯ ครั้งต่อไป คือ</t>
    </r>
    <r>
      <rPr>
        <sz val="16"/>
        <rFont val="TH SarabunPSK"/>
        <family val="2"/>
      </rPr>
      <t xml:space="preserve"> วิทยากรพูดดี ตอบปัญหาได้ตรงประเด็น </t>
    </r>
  </si>
  <si>
    <t xml:space="preserve">          โดยผู้เข้าร่วมโครงการเป็นนิสิตระดับปริญญาโท คิดเป็นร้อยละ 91.53 รองลงมาคือ นิสิตระดับปริญญาเอก </t>
  </si>
  <si>
    <t xml:space="preserve">          คิดเป็นร้อยละ 8.47</t>
  </si>
  <si>
    <t>ผู้เข้าร่วมหลังเข้ารับการอบรมค่าเฉลี่ย ความรู้ ความเข้าใจสูงขึ้น อยู่ในระดับปานกลาง (ค่าเฉลี่ย 3.44)</t>
  </si>
  <si>
    <t>อยู่ในระดับปานกลาง (ค่าเฉลี่ย 3.44) เมื่อพิจารณารายข้อพบว่า ผู้เข้าร่วมโครงการมีความรู้ความเข้าใจ</t>
  </si>
  <si>
    <t>ในภาพรวมพบว่า ผู้เข้าร่วมโครงการฯ มีความคิดเห็นอยู่ในระดับมาก (ค่าเฉลี่ย 4.09)</t>
  </si>
  <si>
    <t xml:space="preserve">(ค่าเฉลี่ย 4.18) รองลงมาคือ ด้านคุณภาพการให้บริการ (ค่าเฉลี่ย 4.09) เมื่อพิจารณารายข้อแล้ว </t>
  </si>
  <si>
    <t xml:space="preserve">รองลงมาคือ ความรู้ และความสามารถในการถ่ายทอดความรู้ของวิทยากร  (ค่าเฉลี่ย 4.24)
</t>
  </si>
  <si>
    <t>จากตาราง 3 แสดงจำนวนและร้อยละของผู้ตอบแบบสอบถาม จำแนกตามสถานภาพ พบว่า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</si>
</sst>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27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i/>
      <sz val="15"/>
      <color theme="1"/>
      <name val="TH SarabunPSK"/>
      <family val="2"/>
    </font>
    <font>
      <sz val="16"/>
      <name val="TH Sarabun New"/>
      <family val="2"/>
    </font>
    <font>
      <b/>
      <sz val="14"/>
      <color rgb="FF000000"/>
      <name val="TH SarabunPSK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6"/>
      <color rgb="FF000000"/>
      <name val="AngsanaUPC"/>
      <family val="1"/>
      <charset val="222"/>
    </font>
    <font>
      <sz val="10"/>
      <color rgb="FF000000"/>
      <name val="Arial"/>
      <family val="2"/>
    </font>
    <font>
      <sz val="16"/>
      <color indexed="8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2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/>
    <xf numFmtId="0" fontId="5" fillId="0" borderId="0" xfId="0" applyFont="1"/>
    <xf numFmtId="0" fontId="1" fillId="0" borderId="0" xfId="0" applyFont="1" applyBorder="1"/>
    <xf numFmtId="0" fontId="7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8" fillId="0" borderId="0" xfId="0" applyFont="1"/>
    <xf numFmtId="0" fontId="1" fillId="0" borderId="0" xfId="0" applyFont="1" applyAlignment="1">
      <alignment horizontal="center"/>
    </xf>
    <xf numFmtId="0" fontId="9" fillId="0" borderId="0" xfId="0" applyFont="1"/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Alignment="1"/>
    <xf numFmtId="2" fontId="6" fillId="0" borderId="7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" fillId="0" borderId="0" xfId="0" applyFont="1" applyAlignment="1">
      <alignment horizontal="left" indent="5"/>
    </xf>
    <xf numFmtId="0" fontId="15" fillId="0" borderId="0" xfId="0" applyFont="1"/>
    <xf numFmtId="0" fontId="11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/>
    <xf numFmtId="49" fontId="2" fillId="0" borderId="0" xfId="0" applyNumberFormat="1" applyFont="1" applyAlignment="1"/>
    <xf numFmtId="0" fontId="1" fillId="0" borderId="0" xfId="0" applyFont="1" applyAlignment="1">
      <alignment horizontal="left" indent="5"/>
    </xf>
    <xf numFmtId="0" fontId="6" fillId="0" borderId="16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5"/>
    </xf>
    <xf numFmtId="0" fontId="1" fillId="0" borderId="26" xfId="0" applyFont="1" applyBorder="1"/>
    <xf numFmtId="0" fontId="1" fillId="0" borderId="26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" xfId="0" applyFont="1" applyBorder="1"/>
    <xf numFmtId="0" fontId="1" fillId="0" borderId="2" xfId="0" applyFont="1" applyBorder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2" fontId="17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3" xfId="0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28" xfId="0" applyFont="1" applyBorder="1"/>
    <xf numFmtId="0" fontId="17" fillId="0" borderId="25" xfId="0" applyFont="1" applyBorder="1"/>
    <xf numFmtId="0" fontId="17" fillId="0" borderId="26" xfId="0" applyFont="1" applyBorder="1"/>
    <xf numFmtId="0" fontId="17" fillId="0" borderId="27" xfId="0" applyFont="1" applyBorder="1"/>
    <xf numFmtId="2" fontId="19" fillId="0" borderId="9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2" fontId="17" fillId="0" borderId="0" xfId="0" applyNumberFormat="1" applyFont="1"/>
    <xf numFmtId="2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2" fontId="18" fillId="0" borderId="13" xfId="0" applyNumberFormat="1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2" fontId="18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2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5"/>
    </xf>
    <xf numFmtId="0" fontId="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/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/>
    <xf numFmtId="2" fontId="21" fillId="0" borderId="0" xfId="0" applyNumberFormat="1" applyFont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0" fillId="0" borderId="0" xfId="0" applyFont="1" applyAlignment="1"/>
    <xf numFmtId="164" fontId="22" fillId="0" borderId="0" xfId="0" applyNumberFormat="1" applyFont="1" applyAlignment="1"/>
    <xf numFmtId="0" fontId="22" fillId="0" borderId="0" xfId="0" applyFont="1" applyAlignment="1"/>
    <xf numFmtId="2" fontId="24" fillId="3" borderId="0" xfId="0" applyNumberFormat="1" applyFont="1" applyFill="1" applyAlignment="1">
      <alignment vertical="top"/>
    </xf>
    <xf numFmtId="2" fontId="24" fillId="4" borderId="0" xfId="0" applyNumberFormat="1" applyFont="1" applyFill="1" applyAlignment="1">
      <alignment vertical="top"/>
    </xf>
    <xf numFmtId="2" fontId="24" fillId="0" borderId="0" xfId="0" applyNumberFormat="1" applyFont="1" applyAlignment="1">
      <alignment vertical="top"/>
    </xf>
    <xf numFmtId="0" fontId="1" fillId="5" borderId="13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5" borderId="13" xfId="0" applyFont="1" applyFill="1" applyBorder="1" applyAlignment="1">
      <alignment horizontal="center"/>
    </xf>
    <xf numFmtId="164" fontId="23" fillId="0" borderId="0" xfId="0" applyNumberFormat="1" applyFont="1" applyAlignment="1"/>
    <xf numFmtId="0" fontId="7" fillId="5" borderId="13" xfId="0" applyFont="1" applyFill="1" applyBorder="1" applyAlignment="1"/>
    <xf numFmtId="0" fontId="25" fillId="0" borderId="0" xfId="1" applyFont="1" applyAlignment="1"/>
    <xf numFmtId="0" fontId="22" fillId="0" borderId="0" xfId="1" applyFont="1"/>
    <xf numFmtId="164" fontId="22" fillId="0" borderId="0" xfId="1" applyNumberFormat="1" applyFont="1" applyAlignment="1"/>
    <xf numFmtId="0" fontId="22" fillId="0" borderId="0" xfId="1" applyFont="1" applyAlignment="1"/>
    <xf numFmtId="49" fontId="2" fillId="0" borderId="0" xfId="0" applyNumberFormat="1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2" fillId="2" borderId="0" xfId="1" applyFont="1" applyFill="1" applyAlignment="1"/>
    <xf numFmtId="0" fontId="22" fillId="5" borderId="0" xfId="1" applyFont="1" applyFill="1" applyAlignment="1"/>
    <xf numFmtId="0" fontId="1" fillId="5" borderId="23" xfId="0" applyFont="1" applyFill="1" applyBorder="1" applyAlignment="1">
      <alignment horizontal="left"/>
    </xf>
    <xf numFmtId="0" fontId="26" fillId="0" borderId="0" xfId="0" applyFont="1"/>
    <xf numFmtId="2" fontId="6" fillId="0" borderId="1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" fontId="6" fillId="0" borderId="8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1" fontId="6" fillId="0" borderId="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indent="5"/>
    </xf>
    <xf numFmtId="0" fontId="23" fillId="0" borderId="0" xfId="1" applyFont="1" applyAlignment="1"/>
    <xf numFmtId="0" fontId="1" fillId="0" borderId="0" xfId="0" applyFont="1" applyAlignment="1">
      <alignment horizontal="left" indent="5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2" fontId="1" fillId="0" borderId="10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6" fillId="0" borderId="20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17" fillId="0" borderId="10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7FDA5"/>
      <color rgb="FFFFCCFF"/>
      <color rgb="FFFFFF99"/>
      <color rgb="FFEDAD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21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82600" y="448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762000</xdr:colOff>
      <xdr:row>21</xdr:row>
      <xdr:rowOff>0</xdr:rowOff>
    </xdr:from>
    <xdr:ext cx="65" cy="172227"/>
    <xdr:sp macro="" textlink="">
      <xdr:nvSpPr>
        <xdr:cNvPr id="11" name="TextBox 10"/>
        <xdr:cNvSpPr txBox="1"/>
      </xdr:nvSpPr>
      <xdr:spPr>
        <a:xfrm>
          <a:off x="3810000" y="4689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158297</xdr:colOff>
      <xdr:row>28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1995261" y="127734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21</xdr:row>
      <xdr:rowOff>0</xdr:rowOff>
    </xdr:from>
    <xdr:ext cx="156036" cy="172227"/>
    <xdr:sp macro="" textlink="">
      <xdr:nvSpPr>
        <xdr:cNvPr id="3" name="TextBox 2"/>
        <xdr:cNvSpPr txBox="1"/>
      </xdr:nvSpPr>
      <xdr:spPr>
        <a:xfrm>
          <a:off x="1774032" y="7546777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1340642</xdr:colOff>
      <xdr:row>19</xdr:row>
      <xdr:rowOff>51792</xdr:rowOff>
    </xdr:from>
    <xdr:ext cx="65" cy="172227"/>
    <xdr:sp macro="" textlink="">
      <xdr:nvSpPr>
        <xdr:cNvPr id="15" name="TextBox 14"/>
        <xdr:cNvSpPr txBox="1"/>
      </xdr:nvSpPr>
      <xdr:spPr>
        <a:xfrm>
          <a:off x="4376736" y="570726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495301</xdr:colOff>
      <xdr:row>20</xdr:row>
      <xdr:rowOff>63698</xdr:rowOff>
    </xdr:from>
    <xdr:ext cx="65" cy="172227"/>
    <xdr:sp macro="" textlink="">
      <xdr:nvSpPr>
        <xdr:cNvPr id="16" name="TextBox 15"/>
        <xdr:cNvSpPr txBox="1"/>
      </xdr:nvSpPr>
      <xdr:spPr>
        <a:xfrm>
          <a:off x="2316957" y="6022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21</xdr:row>
      <xdr:rowOff>0</xdr:rowOff>
    </xdr:from>
    <xdr:ext cx="65" cy="172227"/>
    <xdr:sp macro="" textlink="">
      <xdr:nvSpPr>
        <xdr:cNvPr id="17" name="TextBox 16"/>
        <xdr:cNvSpPr txBox="1"/>
      </xdr:nvSpPr>
      <xdr:spPr>
        <a:xfrm>
          <a:off x="1549003" y="69276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21</xdr:row>
      <xdr:rowOff>0</xdr:rowOff>
    </xdr:from>
    <xdr:ext cx="65" cy="172227"/>
    <xdr:sp macro="" textlink="">
      <xdr:nvSpPr>
        <xdr:cNvPr id="18" name="TextBox 17"/>
        <xdr:cNvSpPr txBox="1"/>
      </xdr:nvSpPr>
      <xdr:spPr>
        <a:xfrm>
          <a:off x="513161" y="724316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21</xdr:row>
      <xdr:rowOff>0</xdr:rowOff>
    </xdr:from>
    <xdr:ext cx="65" cy="172227"/>
    <xdr:sp macro="" textlink="">
      <xdr:nvSpPr>
        <xdr:cNvPr id="19" name="TextBox 18"/>
        <xdr:cNvSpPr txBox="1"/>
      </xdr:nvSpPr>
      <xdr:spPr>
        <a:xfrm>
          <a:off x="1096565" y="753486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21</xdr:row>
      <xdr:rowOff>0</xdr:rowOff>
    </xdr:from>
    <xdr:ext cx="65" cy="172227"/>
    <xdr:sp macro="" textlink="">
      <xdr:nvSpPr>
        <xdr:cNvPr id="23" name="TextBox 22"/>
        <xdr:cNvSpPr txBox="1"/>
      </xdr:nvSpPr>
      <xdr:spPr>
        <a:xfrm>
          <a:off x="7085409" y="91541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28</xdr:row>
      <xdr:rowOff>0</xdr:rowOff>
    </xdr:from>
    <xdr:ext cx="65" cy="172227"/>
    <xdr:sp macro="" textlink="">
      <xdr:nvSpPr>
        <xdr:cNvPr id="24" name="TextBox 23"/>
        <xdr:cNvSpPr txBox="1"/>
      </xdr:nvSpPr>
      <xdr:spPr>
        <a:xfrm>
          <a:off x="6984206" y="93624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25003</xdr:colOff>
      <xdr:row>28</xdr:row>
      <xdr:rowOff>0</xdr:rowOff>
    </xdr:from>
    <xdr:ext cx="65" cy="172227"/>
    <xdr:sp macro="" textlink="">
      <xdr:nvSpPr>
        <xdr:cNvPr id="25" name="TextBox 24"/>
        <xdr:cNvSpPr txBox="1"/>
      </xdr:nvSpPr>
      <xdr:spPr>
        <a:xfrm>
          <a:off x="6984206" y="966608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29</xdr:row>
      <xdr:rowOff>0</xdr:rowOff>
    </xdr:from>
    <xdr:ext cx="65" cy="172227"/>
    <xdr:sp macro="" textlink="">
      <xdr:nvSpPr>
        <xdr:cNvPr id="14" name="TextBox 13"/>
        <xdr:cNvSpPr txBox="1"/>
      </xdr:nvSpPr>
      <xdr:spPr>
        <a:xfrm>
          <a:off x="7085409" y="733246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29</xdr:row>
      <xdr:rowOff>0</xdr:rowOff>
    </xdr:from>
    <xdr:ext cx="65" cy="172227"/>
    <xdr:sp macro="" textlink="">
      <xdr:nvSpPr>
        <xdr:cNvPr id="20" name="TextBox 19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29</xdr:row>
      <xdr:rowOff>0</xdr:rowOff>
    </xdr:from>
    <xdr:ext cx="65" cy="172227"/>
    <xdr:sp macro="" textlink="">
      <xdr:nvSpPr>
        <xdr:cNvPr id="21" name="TextBox 20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29</xdr:row>
      <xdr:rowOff>0</xdr:rowOff>
    </xdr:from>
    <xdr:ext cx="65" cy="172227"/>
    <xdr:sp macro="" textlink="">
      <xdr:nvSpPr>
        <xdr:cNvPr id="22" name="TextBox 21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29</xdr:row>
      <xdr:rowOff>0</xdr:rowOff>
    </xdr:from>
    <xdr:ext cx="65" cy="172227"/>
    <xdr:sp macro="" textlink="">
      <xdr:nvSpPr>
        <xdr:cNvPr id="26" name="TextBox 25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29</xdr:row>
      <xdr:rowOff>0</xdr:rowOff>
    </xdr:from>
    <xdr:ext cx="65" cy="172227"/>
    <xdr:sp macro="" textlink="">
      <xdr:nvSpPr>
        <xdr:cNvPr id="27" name="TextBox 26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29</xdr:row>
      <xdr:rowOff>0</xdr:rowOff>
    </xdr:from>
    <xdr:ext cx="65" cy="172227"/>
    <xdr:sp macro="" textlink="">
      <xdr:nvSpPr>
        <xdr:cNvPr id="28" name="TextBox 27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29</xdr:row>
      <xdr:rowOff>0</xdr:rowOff>
    </xdr:from>
    <xdr:ext cx="65" cy="172227"/>
    <xdr:sp macro="" textlink="">
      <xdr:nvSpPr>
        <xdr:cNvPr id="29" name="TextBox 28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126206</xdr:colOff>
      <xdr:row>29</xdr:row>
      <xdr:rowOff>0</xdr:rowOff>
    </xdr:from>
    <xdr:ext cx="65" cy="172227"/>
    <xdr:sp macro="" textlink="">
      <xdr:nvSpPr>
        <xdr:cNvPr id="30" name="TextBox 29"/>
        <xdr:cNvSpPr txBox="1"/>
      </xdr:nvSpPr>
      <xdr:spPr>
        <a:xfrm>
          <a:off x="7085409" y="793968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482600</xdr:colOff>
      <xdr:row>24</xdr:row>
      <xdr:rowOff>95250</xdr:rowOff>
    </xdr:from>
    <xdr:ext cx="184731" cy="264560"/>
    <xdr:sp macro="" textlink="">
      <xdr:nvSpPr>
        <xdr:cNvPr id="31" name="TextBox 30"/>
        <xdr:cNvSpPr txBox="1"/>
      </xdr:nvSpPr>
      <xdr:spPr>
        <a:xfrm>
          <a:off x="48260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559594</xdr:colOff>
      <xdr:row>25</xdr:row>
      <xdr:rowOff>69652</xdr:rowOff>
    </xdr:from>
    <xdr:ext cx="156036" cy="172227"/>
    <xdr:sp macro="" textlink="">
      <xdr:nvSpPr>
        <xdr:cNvPr id="32" name="TextBox 31"/>
        <xdr:cNvSpPr txBox="1"/>
      </xdr:nvSpPr>
      <xdr:spPr>
        <a:xfrm>
          <a:off x="1778794" y="7880152"/>
          <a:ext cx="156036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334565</xdr:colOff>
      <xdr:row>23</xdr:row>
      <xdr:rowOff>57745</xdr:rowOff>
    </xdr:from>
    <xdr:ext cx="65" cy="172227"/>
    <xdr:sp macro="" textlink="">
      <xdr:nvSpPr>
        <xdr:cNvPr id="33" name="TextBox 32"/>
        <xdr:cNvSpPr txBox="1"/>
      </xdr:nvSpPr>
      <xdr:spPr>
        <a:xfrm>
          <a:off x="1553765" y="725864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513161</xdr:colOff>
      <xdr:row>24</xdr:row>
      <xdr:rowOff>69650</xdr:rowOff>
    </xdr:from>
    <xdr:ext cx="65" cy="172227"/>
    <xdr:sp macro="" textlink="">
      <xdr:nvSpPr>
        <xdr:cNvPr id="34" name="TextBox 33"/>
        <xdr:cNvSpPr txBox="1"/>
      </xdr:nvSpPr>
      <xdr:spPr>
        <a:xfrm>
          <a:off x="513161" y="7575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489346</xdr:colOff>
      <xdr:row>25</xdr:row>
      <xdr:rowOff>57744</xdr:rowOff>
    </xdr:from>
    <xdr:ext cx="65" cy="172227"/>
    <xdr:sp macro="" textlink="">
      <xdr:nvSpPr>
        <xdr:cNvPr id="35" name="TextBox 34"/>
        <xdr:cNvSpPr txBox="1"/>
      </xdr:nvSpPr>
      <xdr:spPr>
        <a:xfrm>
          <a:off x="1098946" y="78682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11</xdr:row>
          <xdr:rowOff>209550</xdr:rowOff>
        </xdr:from>
        <xdr:to>
          <xdr:col>5</xdr:col>
          <xdr:colOff>352425</xdr:colOff>
          <xdr:row>12</xdr:row>
          <xdr:rowOff>85725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3</xdr:row>
          <xdr:rowOff>142875</xdr:rowOff>
        </xdr:from>
        <xdr:to>
          <xdr:col>6</xdr:col>
          <xdr:colOff>285750</xdr:colOff>
          <xdr:row>4</xdr:row>
          <xdr:rowOff>19050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7"/>
  <sheetViews>
    <sheetView topLeftCell="H1" workbookViewId="0">
      <pane ySplit="600" topLeftCell="A40" activePane="bottomLeft"/>
      <selection activeCell="N1" sqref="N1"/>
      <selection pane="bottomLeft" activeCell="I64" sqref="I64"/>
    </sheetView>
  </sheetViews>
  <sheetFormatPr defaultColWidth="14.42578125" defaultRowHeight="15"/>
  <cols>
    <col min="1" max="1" width="34.7109375" style="117" bestFit="1" customWidth="1"/>
    <col min="2" max="2" width="21.5703125" style="117" customWidth="1"/>
    <col min="3" max="3" width="26.42578125" style="117" bestFit="1" customWidth="1"/>
    <col min="4" max="4" width="21.5703125" style="117" customWidth="1"/>
    <col min="5" max="5" width="46.28515625" style="117" bestFit="1" customWidth="1"/>
    <col min="6" max="6" width="53.5703125" style="117" bestFit="1" customWidth="1"/>
    <col min="7" max="23" width="21.5703125" style="117" customWidth="1"/>
    <col min="24" max="16384" width="14.42578125" style="117"/>
  </cols>
  <sheetData>
    <row r="1" spans="1:16">
      <c r="A1" s="130" t="s">
        <v>59</v>
      </c>
      <c r="B1" s="130" t="s">
        <v>60</v>
      </c>
      <c r="C1" s="130" t="s">
        <v>82</v>
      </c>
      <c r="D1" s="130" t="s">
        <v>83</v>
      </c>
      <c r="E1" s="130" t="s">
        <v>84</v>
      </c>
      <c r="F1" s="130" t="s">
        <v>85</v>
      </c>
      <c r="G1" s="130" t="s">
        <v>61</v>
      </c>
      <c r="H1" s="130" t="s">
        <v>86</v>
      </c>
      <c r="I1" s="130" t="s">
        <v>62</v>
      </c>
      <c r="J1" s="130" t="s">
        <v>63</v>
      </c>
      <c r="K1" s="130" t="s">
        <v>87</v>
      </c>
      <c r="L1" s="130" t="s">
        <v>64</v>
      </c>
      <c r="M1" s="130" t="s">
        <v>88</v>
      </c>
      <c r="N1" s="130" t="s">
        <v>65</v>
      </c>
      <c r="O1" s="130" t="s">
        <v>89</v>
      </c>
      <c r="P1" s="130" t="s">
        <v>66</v>
      </c>
    </row>
    <row r="2" spans="1:16">
      <c r="A2" s="131">
        <v>43903.64679230324</v>
      </c>
      <c r="B2" s="132" t="s">
        <v>32</v>
      </c>
      <c r="C2" s="132" t="s">
        <v>34</v>
      </c>
      <c r="D2" s="132" t="s">
        <v>27</v>
      </c>
      <c r="E2" s="132" t="s">
        <v>68</v>
      </c>
      <c r="F2" s="132" t="s">
        <v>69</v>
      </c>
      <c r="G2" s="132">
        <v>5</v>
      </c>
      <c r="H2" s="132">
        <v>5</v>
      </c>
      <c r="I2" s="132">
        <v>5</v>
      </c>
      <c r="J2" s="135">
        <v>4</v>
      </c>
      <c r="K2" s="135">
        <v>1</v>
      </c>
      <c r="L2" s="136">
        <v>4</v>
      </c>
      <c r="M2" s="136">
        <v>4</v>
      </c>
      <c r="N2" s="132">
        <v>5</v>
      </c>
      <c r="O2" s="132">
        <v>4</v>
      </c>
      <c r="P2" s="129"/>
    </row>
    <row r="3" spans="1:16">
      <c r="A3" s="131">
        <v>43903.647200370367</v>
      </c>
      <c r="B3" s="132" t="s">
        <v>35</v>
      </c>
      <c r="C3" s="132" t="s">
        <v>34</v>
      </c>
      <c r="D3" s="132" t="s">
        <v>27</v>
      </c>
      <c r="E3" s="132" t="s">
        <v>70</v>
      </c>
      <c r="F3" s="132" t="s">
        <v>70</v>
      </c>
      <c r="G3" s="132">
        <v>5</v>
      </c>
      <c r="H3" s="132">
        <v>5</v>
      </c>
      <c r="I3" s="132">
        <v>5</v>
      </c>
      <c r="J3" s="135">
        <v>2</v>
      </c>
      <c r="K3" s="135">
        <v>3</v>
      </c>
      <c r="L3" s="136">
        <v>3</v>
      </c>
      <c r="M3" s="136">
        <v>3</v>
      </c>
      <c r="N3" s="132">
        <v>4</v>
      </c>
      <c r="O3" s="132">
        <v>5</v>
      </c>
      <c r="P3" s="129"/>
    </row>
    <row r="4" spans="1:16">
      <c r="A4" s="131">
        <v>43903.674472511571</v>
      </c>
      <c r="B4" s="132" t="s">
        <v>32</v>
      </c>
      <c r="C4" s="132" t="s">
        <v>33</v>
      </c>
      <c r="D4" s="132" t="s">
        <v>27</v>
      </c>
      <c r="E4" s="132" t="s">
        <v>67</v>
      </c>
      <c r="F4" s="132" t="s">
        <v>71</v>
      </c>
      <c r="G4" s="132">
        <v>5</v>
      </c>
      <c r="H4" s="132">
        <v>4</v>
      </c>
      <c r="I4" s="132">
        <v>5</v>
      </c>
      <c r="J4" s="135">
        <v>3</v>
      </c>
      <c r="K4" s="135">
        <v>3</v>
      </c>
      <c r="L4" s="136">
        <v>4</v>
      </c>
      <c r="M4" s="136">
        <v>4</v>
      </c>
      <c r="N4" s="132">
        <v>4</v>
      </c>
      <c r="O4" s="132">
        <v>4</v>
      </c>
      <c r="P4" s="129"/>
    </row>
    <row r="5" spans="1:16">
      <c r="A5" s="131">
        <v>43903.674517824074</v>
      </c>
      <c r="B5" s="132" t="s">
        <v>32</v>
      </c>
      <c r="C5" s="132" t="s">
        <v>33</v>
      </c>
      <c r="D5" s="132" t="s">
        <v>27</v>
      </c>
      <c r="E5" s="132" t="s">
        <v>28</v>
      </c>
      <c r="F5" s="132" t="s">
        <v>72</v>
      </c>
      <c r="G5" s="132">
        <v>4</v>
      </c>
      <c r="H5" s="132">
        <v>3</v>
      </c>
      <c r="I5" s="132">
        <v>3</v>
      </c>
      <c r="J5" s="135">
        <v>1</v>
      </c>
      <c r="K5" s="135">
        <v>1</v>
      </c>
      <c r="L5" s="136">
        <v>3</v>
      </c>
      <c r="M5" s="136">
        <v>3</v>
      </c>
      <c r="N5" s="132">
        <v>4</v>
      </c>
      <c r="O5" s="132">
        <v>3</v>
      </c>
      <c r="P5" s="129"/>
    </row>
    <row r="6" spans="1:16">
      <c r="A6" s="131">
        <v>43903.681632071763</v>
      </c>
      <c r="B6" s="132" t="s">
        <v>35</v>
      </c>
      <c r="C6" s="132" t="s">
        <v>33</v>
      </c>
      <c r="D6" s="132" t="s">
        <v>27</v>
      </c>
      <c r="E6" s="132" t="s">
        <v>25</v>
      </c>
      <c r="F6" s="132" t="s">
        <v>69</v>
      </c>
      <c r="G6" s="132">
        <v>4</v>
      </c>
      <c r="H6" s="132">
        <v>4</v>
      </c>
      <c r="I6" s="132">
        <v>4</v>
      </c>
      <c r="J6" s="135">
        <v>2</v>
      </c>
      <c r="K6" s="135">
        <v>2</v>
      </c>
      <c r="L6" s="136">
        <v>3</v>
      </c>
      <c r="M6" s="136">
        <v>3</v>
      </c>
      <c r="N6" s="132">
        <v>4</v>
      </c>
      <c r="O6" s="132">
        <v>4</v>
      </c>
      <c r="P6" s="132" t="s">
        <v>73</v>
      </c>
    </row>
    <row r="7" spans="1:16">
      <c r="A7" s="131">
        <v>43903.72043144676</v>
      </c>
      <c r="B7" s="132" t="s">
        <v>32</v>
      </c>
      <c r="C7" s="132" t="s">
        <v>34</v>
      </c>
      <c r="D7" s="132" t="s">
        <v>27</v>
      </c>
      <c r="E7" s="132" t="s">
        <v>25</v>
      </c>
      <c r="F7" s="132" t="s">
        <v>74</v>
      </c>
      <c r="G7" s="132">
        <v>5</v>
      </c>
      <c r="H7" s="132">
        <v>5</v>
      </c>
      <c r="I7" s="132">
        <v>5</v>
      </c>
      <c r="J7" s="135">
        <v>1</v>
      </c>
      <c r="K7" s="135">
        <v>1</v>
      </c>
      <c r="L7" s="136">
        <v>5</v>
      </c>
      <c r="M7" s="136">
        <v>5</v>
      </c>
      <c r="N7" s="132">
        <v>5</v>
      </c>
      <c r="O7" s="132">
        <v>5</v>
      </c>
      <c r="P7" s="129"/>
    </row>
    <row r="8" spans="1:16">
      <c r="A8" s="131">
        <v>43903.725607673608</v>
      </c>
      <c r="B8" s="132" t="s">
        <v>32</v>
      </c>
      <c r="C8" s="132" t="s">
        <v>34</v>
      </c>
      <c r="D8" s="132" t="s">
        <v>24</v>
      </c>
      <c r="E8" s="132" t="s">
        <v>68</v>
      </c>
      <c r="F8" s="132" t="s">
        <v>74</v>
      </c>
      <c r="G8" s="132">
        <v>5</v>
      </c>
      <c r="H8" s="132">
        <v>4</v>
      </c>
      <c r="I8" s="132">
        <v>4</v>
      </c>
      <c r="J8" s="135">
        <v>2</v>
      </c>
      <c r="K8" s="135">
        <v>2</v>
      </c>
      <c r="L8" s="136">
        <v>3</v>
      </c>
      <c r="M8" s="136">
        <v>3</v>
      </c>
      <c r="N8" s="132">
        <v>4</v>
      </c>
      <c r="O8" s="132">
        <v>4</v>
      </c>
      <c r="P8" s="129"/>
    </row>
    <row r="9" spans="1:16">
      <c r="A9" s="131">
        <v>43903.755721539354</v>
      </c>
      <c r="B9" s="132" t="s">
        <v>35</v>
      </c>
      <c r="C9" s="132" t="s">
        <v>34</v>
      </c>
      <c r="D9" s="132" t="s">
        <v>27</v>
      </c>
      <c r="E9" s="132" t="s">
        <v>26</v>
      </c>
      <c r="F9" s="132" t="s">
        <v>26</v>
      </c>
      <c r="G9" s="132">
        <v>4</v>
      </c>
      <c r="H9" s="132">
        <v>4</v>
      </c>
      <c r="I9" s="132">
        <v>3</v>
      </c>
      <c r="J9" s="135">
        <v>2</v>
      </c>
      <c r="K9" s="135">
        <v>2</v>
      </c>
      <c r="L9" s="136">
        <v>4</v>
      </c>
      <c r="M9" s="136">
        <v>4</v>
      </c>
      <c r="N9" s="132">
        <v>4</v>
      </c>
      <c r="O9" s="132">
        <v>4</v>
      </c>
      <c r="P9" s="132" t="s">
        <v>75</v>
      </c>
    </row>
    <row r="10" spans="1:16">
      <c r="A10" s="131">
        <v>43903.756923344903</v>
      </c>
      <c r="B10" s="132" t="s">
        <v>35</v>
      </c>
      <c r="C10" s="132" t="s">
        <v>33</v>
      </c>
      <c r="D10" s="132" t="s">
        <v>27</v>
      </c>
      <c r="E10" s="132" t="s">
        <v>25</v>
      </c>
      <c r="F10" s="132" t="s">
        <v>74</v>
      </c>
      <c r="G10" s="132">
        <v>5</v>
      </c>
      <c r="H10" s="132">
        <v>5</v>
      </c>
      <c r="I10" s="132">
        <v>4</v>
      </c>
      <c r="J10" s="135">
        <v>1</v>
      </c>
      <c r="K10" s="135">
        <v>2</v>
      </c>
      <c r="L10" s="136">
        <v>4</v>
      </c>
      <c r="M10" s="136">
        <v>4</v>
      </c>
      <c r="N10" s="132">
        <v>5</v>
      </c>
      <c r="O10" s="132">
        <v>5</v>
      </c>
      <c r="P10" s="148" t="s">
        <v>76</v>
      </c>
    </row>
    <row r="11" spans="1:16">
      <c r="A11" s="131">
        <v>43903.790925729161</v>
      </c>
      <c r="B11" s="132" t="s">
        <v>32</v>
      </c>
      <c r="C11" s="132" t="s">
        <v>33</v>
      </c>
      <c r="D11" s="132" t="s">
        <v>27</v>
      </c>
      <c r="E11" s="132" t="s">
        <v>26</v>
      </c>
      <c r="F11" s="132" t="s">
        <v>26</v>
      </c>
      <c r="G11" s="132">
        <v>3</v>
      </c>
      <c r="H11" s="132">
        <v>5</v>
      </c>
      <c r="I11" s="132">
        <v>5</v>
      </c>
      <c r="J11" s="135">
        <v>1</v>
      </c>
      <c r="K11" s="135">
        <v>1</v>
      </c>
      <c r="L11" s="136">
        <v>3</v>
      </c>
      <c r="M11" s="136">
        <v>3</v>
      </c>
      <c r="N11" s="132">
        <v>5</v>
      </c>
      <c r="O11" s="132">
        <v>4</v>
      </c>
      <c r="P11" s="132"/>
    </row>
    <row r="12" spans="1:16">
      <c r="A12" s="131">
        <v>43904.423101643522</v>
      </c>
      <c r="B12" s="132" t="s">
        <v>32</v>
      </c>
      <c r="C12" s="132" t="s">
        <v>33</v>
      </c>
      <c r="D12" s="132" t="s">
        <v>27</v>
      </c>
      <c r="E12" s="132" t="s">
        <v>46</v>
      </c>
      <c r="F12" s="132" t="s">
        <v>90</v>
      </c>
      <c r="G12" s="132">
        <v>4</v>
      </c>
      <c r="H12" s="132">
        <v>3</v>
      </c>
      <c r="I12" s="132">
        <v>3</v>
      </c>
      <c r="J12" s="135">
        <v>2</v>
      </c>
      <c r="K12" s="135">
        <v>4</v>
      </c>
      <c r="L12" s="136">
        <v>4</v>
      </c>
      <c r="M12" s="136">
        <v>4</v>
      </c>
      <c r="N12" s="132">
        <v>4</v>
      </c>
      <c r="O12" s="132">
        <v>4</v>
      </c>
      <c r="P12" s="129"/>
    </row>
    <row r="13" spans="1:16">
      <c r="A13" s="131">
        <v>43904.53528935185</v>
      </c>
      <c r="B13" s="132" t="s">
        <v>32</v>
      </c>
      <c r="C13" s="132" t="s">
        <v>34</v>
      </c>
      <c r="D13" s="132" t="s">
        <v>27</v>
      </c>
      <c r="E13" s="132" t="s">
        <v>26</v>
      </c>
      <c r="F13" s="132" t="s">
        <v>26</v>
      </c>
      <c r="G13" s="132">
        <v>2</v>
      </c>
      <c r="H13" s="132">
        <v>1</v>
      </c>
      <c r="I13" s="132">
        <v>1</v>
      </c>
      <c r="J13" s="135">
        <v>1</v>
      </c>
      <c r="K13" s="135">
        <v>1</v>
      </c>
      <c r="L13" s="136">
        <v>2</v>
      </c>
      <c r="M13" s="136">
        <v>2</v>
      </c>
      <c r="N13" s="132">
        <v>2</v>
      </c>
      <c r="O13" s="132">
        <v>1</v>
      </c>
      <c r="P13" s="132" t="s">
        <v>78</v>
      </c>
    </row>
    <row r="14" spans="1:16">
      <c r="A14" s="131">
        <v>43904.548257083334</v>
      </c>
      <c r="B14" s="132" t="s">
        <v>35</v>
      </c>
      <c r="C14" s="132" t="s">
        <v>79</v>
      </c>
      <c r="D14" s="132" t="s">
        <v>27</v>
      </c>
      <c r="E14" s="132" t="s">
        <v>26</v>
      </c>
      <c r="F14" s="132" t="s">
        <v>26</v>
      </c>
      <c r="G14" s="132">
        <v>4</v>
      </c>
      <c r="H14" s="132">
        <v>3</v>
      </c>
      <c r="I14" s="132">
        <v>2</v>
      </c>
      <c r="J14" s="135">
        <v>1</v>
      </c>
      <c r="K14" s="135">
        <v>1</v>
      </c>
      <c r="L14" s="136">
        <v>2</v>
      </c>
      <c r="M14" s="136">
        <v>2</v>
      </c>
      <c r="N14" s="132">
        <v>3</v>
      </c>
      <c r="O14" s="132">
        <v>2</v>
      </c>
      <c r="P14" s="129"/>
    </row>
    <row r="15" spans="1:16">
      <c r="A15" s="131">
        <v>43904.618886539349</v>
      </c>
      <c r="B15" s="132" t="s">
        <v>35</v>
      </c>
      <c r="C15" s="132" t="s">
        <v>33</v>
      </c>
      <c r="D15" s="132" t="s">
        <v>27</v>
      </c>
      <c r="E15" s="132" t="s">
        <v>80</v>
      </c>
      <c r="F15" s="132" t="s">
        <v>81</v>
      </c>
      <c r="G15" s="132">
        <v>5</v>
      </c>
      <c r="H15" s="132">
        <v>5</v>
      </c>
      <c r="I15" s="132">
        <v>5</v>
      </c>
      <c r="J15" s="135">
        <v>2</v>
      </c>
      <c r="K15" s="135">
        <v>3</v>
      </c>
      <c r="L15" s="136">
        <v>4</v>
      </c>
      <c r="M15" s="136">
        <v>4</v>
      </c>
      <c r="N15" s="132">
        <v>5</v>
      </c>
      <c r="O15" s="132">
        <v>4</v>
      </c>
      <c r="P15" s="129"/>
    </row>
    <row r="16" spans="1:16">
      <c r="A16" s="131">
        <v>43904.82626869213</v>
      </c>
      <c r="B16" s="132" t="s">
        <v>32</v>
      </c>
      <c r="C16" s="132" t="s">
        <v>33</v>
      </c>
      <c r="D16" s="132" t="s">
        <v>27</v>
      </c>
      <c r="E16" s="132" t="s">
        <v>26</v>
      </c>
      <c r="F16" s="132" t="s">
        <v>26</v>
      </c>
      <c r="G16" s="132">
        <v>5</v>
      </c>
      <c r="H16" s="132">
        <v>3</v>
      </c>
      <c r="I16" s="132">
        <v>3</v>
      </c>
      <c r="J16" s="135">
        <v>2</v>
      </c>
      <c r="K16" s="135">
        <v>3</v>
      </c>
      <c r="L16" s="136">
        <v>3</v>
      </c>
      <c r="M16" s="136">
        <v>3</v>
      </c>
      <c r="N16" s="132">
        <v>5</v>
      </c>
      <c r="O16" s="132">
        <v>5</v>
      </c>
      <c r="P16" s="129"/>
    </row>
    <row r="17" spans="1:16">
      <c r="A17" s="131">
        <v>43903.64679230324</v>
      </c>
      <c r="B17" s="132" t="s">
        <v>32</v>
      </c>
      <c r="C17" s="132" t="s">
        <v>34</v>
      </c>
      <c r="D17" s="132" t="s">
        <v>27</v>
      </c>
      <c r="E17" s="132" t="s">
        <v>68</v>
      </c>
      <c r="F17" s="132" t="s">
        <v>69</v>
      </c>
      <c r="G17" s="132">
        <v>5</v>
      </c>
      <c r="H17" s="132">
        <v>5</v>
      </c>
      <c r="I17" s="132">
        <v>5</v>
      </c>
      <c r="J17" s="135">
        <v>4</v>
      </c>
      <c r="K17" s="135">
        <v>1</v>
      </c>
      <c r="L17" s="136">
        <v>4</v>
      </c>
      <c r="M17" s="136">
        <v>4</v>
      </c>
      <c r="N17" s="132">
        <v>5</v>
      </c>
      <c r="O17" s="132">
        <v>4</v>
      </c>
      <c r="P17" s="129"/>
    </row>
    <row r="18" spans="1:16">
      <c r="A18" s="131">
        <v>43903.647200370367</v>
      </c>
      <c r="B18" s="132" t="s">
        <v>35</v>
      </c>
      <c r="C18" s="132" t="s">
        <v>34</v>
      </c>
      <c r="D18" s="132" t="s">
        <v>27</v>
      </c>
      <c r="E18" s="132" t="s">
        <v>70</v>
      </c>
      <c r="F18" s="132" t="s">
        <v>70</v>
      </c>
      <c r="G18" s="132">
        <v>5</v>
      </c>
      <c r="H18" s="132">
        <v>5</v>
      </c>
      <c r="I18" s="132">
        <v>5</v>
      </c>
      <c r="J18" s="135">
        <v>2</v>
      </c>
      <c r="K18" s="135">
        <v>3</v>
      </c>
      <c r="L18" s="136">
        <v>3</v>
      </c>
      <c r="M18" s="136">
        <v>3</v>
      </c>
      <c r="N18" s="132">
        <v>4</v>
      </c>
      <c r="O18" s="132">
        <v>5</v>
      </c>
      <c r="P18" s="129"/>
    </row>
    <row r="19" spans="1:16">
      <c r="A19" s="131">
        <v>43903.674472511571</v>
      </c>
      <c r="B19" s="132" t="s">
        <v>32</v>
      </c>
      <c r="C19" s="132" t="s">
        <v>33</v>
      </c>
      <c r="D19" s="132" t="s">
        <v>27</v>
      </c>
      <c r="E19" s="132" t="s">
        <v>67</v>
      </c>
      <c r="F19" s="132" t="s">
        <v>71</v>
      </c>
      <c r="G19" s="132">
        <v>5</v>
      </c>
      <c r="H19" s="132">
        <v>4</v>
      </c>
      <c r="I19" s="132">
        <v>5</v>
      </c>
      <c r="J19" s="135">
        <v>3</v>
      </c>
      <c r="K19" s="135">
        <v>3</v>
      </c>
      <c r="L19" s="136">
        <v>4</v>
      </c>
      <c r="M19" s="136">
        <v>4</v>
      </c>
      <c r="N19" s="132">
        <v>4</v>
      </c>
      <c r="O19" s="132">
        <v>4</v>
      </c>
      <c r="P19" s="129"/>
    </row>
    <row r="20" spans="1:16">
      <c r="A20" s="131">
        <v>43903.674517824074</v>
      </c>
      <c r="B20" s="132" t="s">
        <v>32</v>
      </c>
      <c r="C20" s="132" t="s">
        <v>33</v>
      </c>
      <c r="D20" s="132" t="s">
        <v>27</v>
      </c>
      <c r="E20" s="132" t="s">
        <v>28</v>
      </c>
      <c r="F20" s="132" t="s">
        <v>72</v>
      </c>
      <c r="G20" s="132">
        <v>4</v>
      </c>
      <c r="H20" s="132">
        <v>3</v>
      </c>
      <c r="I20" s="132">
        <v>3</v>
      </c>
      <c r="J20" s="135">
        <v>1</v>
      </c>
      <c r="K20" s="135">
        <v>1</v>
      </c>
      <c r="L20" s="136">
        <v>3</v>
      </c>
      <c r="M20" s="136">
        <v>3</v>
      </c>
      <c r="N20" s="132">
        <v>4</v>
      </c>
      <c r="O20" s="132">
        <v>3</v>
      </c>
      <c r="P20" s="129"/>
    </row>
    <row r="21" spans="1:16">
      <c r="A21" s="131">
        <v>43903.681632071763</v>
      </c>
      <c r="B21" s="132" t="s">
        <v>35</v>
      </c>
      <c r="C21" s="132" t="s">
        <v>33</v>
      </c>
      <c r="D21" s="132" t="s">
        <v>27</v>
      </c>
      <c r="E21" s="132" t="s">
        <v>25</v>
      </c>
      <c r="F21" s="132" t="s">
        <v>69</v>
      </c>
      <c r="G21" s="132">
        <v>4</v>
      </c>
      <c r="H21" s="132">
        <v>4</v>
      </c>
      <c r="I21" s="132">
        <v>4</v>
      </c>
      <c r="J21" s="135">
        <v>2</v>
      </c>
      <c r="K21" s="135">
        <v>2</v>
      </c>
      <c r="L21" s="136">
        <v>3</v>
      </c>
      <c r="M21" s="136">
        <v>3</v>
      </c>
      <c r="N21" s="132">
        <v>4</v>
      </c>
      <c r="O21" s="132">
        <v>4</v>
      </c>
      <c r="P21" s="132"/>
    </row>
    <row r="22" spans="1:16">
      <c r="A22" s="131">
        <v>43903.72043144676</v>
      </c>
      <c r="B22" s="132" t="s">
        <v>32</v>
      </c>
      <c r="C22" s="132" t="s">
        <v>34</v>
      </c>
      <c r="D22" s="132" t="s">
        <v>27</v>
      </c>
      <c r="E22" s="132" t="s">
        <v>25</v>
      </c>
      <c r="F22" s="132" t="s">
        <v>74</v>
      </c>
      <c r="G22" s="132">
        <v>5</v>
      </c>
      <c r="H22" s="132">
        <v>5</v>
      </c>
      <c r="I22" s="132">
        <v>5</v>
      </c>
      <c r="J22" s="135">
        <v>1</v>
      </c>
      <c r="K22" s="135">
        <v>4</v>
      </c>
      <c r="L22" s="136">
        <v>5</v>
      </c>
      <c r="M22" s="136">
        <v>5</v>
      </c>
      <c r="N22" s="132">
        <v>5</v>
      </c>
      <c r="O22" s="132">
        <v>5</v>
      </c>
      <c r="P22" s="129"/>
    </row>
    <row r="23" spans="1:16">
      <c r="A23" s="131">
        <v>43903.725607673608</v>
      </c>
      <c r="B23" s="132" t="s">
        <v>32</v>
      </c>
      <c r="C23" s="132" t="s">
        <v>34</v>
      </c>
      <c r="D23" s="132" t="s">
        <v>24</v>
      </c>
      <c r="E23" s="132" t="s">
        <v>68</v>
      </c>
      <c r="F23" s="132" t="s">
        <v>74</v>
      </c>
      <c r="G23" s="132">
        <v>5</v>
      </c>
      <c r="H23" s="132">
        <v>4</v>
      </c>
      <c r="I23" s="132">
        <v>4</v>
      </c>
      <c r="J23" s="135">
        <v>2</v>
      </c>
      <c r="K23" s="135">
        <v>2</v>
      </c>
      <c r="L23" s="136">
        <v>3</v>
      </c>
      <c r="M23" s="136">
        <v>3</v>
      </c>
      <c r="N23" s="132">
        <v>4</v>
      </c>
      <c r="O23" s="132">
        <v>4</v>
      </c>
      <c r="P23" s="129"/>
    </row>
    <row r="24" spans="1:16">
      <c r="A24" s="131">
        <v>43903.755721539354</v>
      </c>
      <c r="B24" s="132" t="s">
        <v>35</v>
      </c>
      <c r="C24" s="132" t="s">
        <v>34</v>
      </c>
      <c r="D24" s="132" t="s">
        <v>27</v>
      </c>
      <c r="E24" s="132" t="s">
        <v>26</v>
      </c>
      <c r="F24" s="132" t="s">
        <v>26</v>
      </c>
      <c r="G24" s="132">
        <v>4</v>
      </c>
      <c r="H24" s="132">
        <v>4</v>
      </c>
      <c r="I24" s="132">
        <v>3</v>
      </c>
      <c r="J24" s="135">
        <v>2</v>
      </c>
      <c r="K24" s="135">
        <v>2</v>
      </c>
      <c r="L24" s="136">
        <v>4</v>
      </c>
      <c r="M24" s="136">
        <v>4</v>
      </c>
      <c r="N24" s="132">
        <v>4</v>
      </c>
      <c r="O24" s="132">
        <v>4</v>
      </c>
      <c r="P24" s="132"/>
    </row>
    <row r="25" spans="1:16">
      <c r="A25" s="131">
        <v>43903.756923344903</v>
      </c>
      <c r="B25" s="132" t="s">
        <v>35</v>
      </c>
      <c r="C25" s="132" t="s">
        <v>33</v>
      </c>
      <c r="D25" s="132" t="s">
        <v>27</v>
      </c>
      <c r="E25" s="132" t="s">
        <v>25</v>
      </c>
      <c r="F25" s="132" t="s">
        <v>74</v>
      </c>
      <c r="G25" s="132">
        <v>5</v>
      </c>
      <c r="H25" s="132">
        <v>5</v>
      </c>
      <c r="I25" s="132">
        <v>4</v>
      </c>
      <c r="J25" s="135">
        <v>1</v>
      </c>
      <c r="K25" s="135">
        <v>2</v>
      </c>
      <c r="L25" s="136">
        <v>4</v>
      </c>
      <c r="M25" s="136">
        <v>4</v>
      </c>
      <c r="N25" s="132">
        <v>5</v>
      </c>
      <c r="O25" s="132">
        <v>5</v>
      </c>
      <c r="P25" s="132"/>
    </row>
    <row r="26" spans="1:16">
      <c r="A26" s="131">
        <v>43903.790925729161</v>
      </c>
      <c r="B26" s="132" t="s">
        <v>32</v>
      </c>
      <c r="C26" s="132" t="s">
        <v>33</v>
      </c>
      <c r="D26" s="132" t="s">
        <v>27</v>
      </c>
      <c r="E26" s="132" t="s">
        <v>26</v>
      </c>
      <c r="F26" s="132" t="s">
        <v>26</v>
      </c>
      <c r="G26" s="132">
        <v>3</v>
      </c>
      <c r="H26" s="132">
        <v>5</v>
      </c>
      <c r="I26" s="132">
        <v>5</v>
      </c>
      <c r="J26" s="135">
        <v>1</v>
      </c>
      <c r="K26" s="135">
        <v>1</v>
      </c>
      <c r="L26" s="136">
        <v>3</v>
      </c>
      <c r="M26" s="136">
        <v>3</v>
      </c>
      <c r="N26" s="132">
        <v>5</v>
      </c>
      <c r="O26" s="132">
        <v>4</v>
      </c>
      <c r="P26" s="132"/>
    </row>
    <row r="27" spans="1:16">
      <c r="A27" s="131">
        <v>43904.423101643522</v>
      </c>
      <c r="B27" s="132" t="s">
        <v>32</v>
      </c>
      <c r="C27" s="132" t="s">
        <v>33</v>
      </c>
      <c r="D27" s="132" t="s">
        <v>27</v>
      </c>
      <c r="E27" s="132" t="s">
        <v>46</v>
      </c>
      <c r="F27" s="132" t="s">
        <v>90</v>
      </c>
      <c r="G27" s="132">
        <v>4</v>
      </c>
      <c r="H27" s="132">
        <v>3</v>
      </c>
      <c r="I27" s="132">
        <v>3</v>
      </c>
      <c r="J27" s="135">
        <v>2</v>
      </c>
      <c r="K27" s="135">
        <v>4</v>
      </c>
      <c r="L27" s="136">
        <v>4</v>
      </c>
      <c r="M27" s="136">
        <v>4</v>
      </c>
      <c r="N27" s="132">
        <v>4</v>
      </c>
      <c r="O27" s="132">
        <v>4</v>
      </c>
      <c r="P27" s="129"/>
    </row>
    <row r="28" spans="1:16">
      <c r="A28" s="131">
        <v>43904.535284363425</v>
      </c>
      <c r="B28" s="132" t="s">
        <v>32</v>
      </c>
      <c r="C28" s="132" t="s">
        <v>34</v>
      </c>
      <c r="D28" s="132" t="s">
        <v>27</v>
      </c>
      <c r="E28" s="132" t="s">
        <v>26</v>
      </c>
      <c r="F28" s="132" t="s">
        <v>26</v>
      </c>
      <c r="G28" s="132">
        <v>2</v>
      </c>
      <c r="H28" s="132">
        <v>4</v>
      </c>
      <c r="I28" s="132">
        <v>4</v>
      </c>
      <c r="J28" s="135">
        <v>1</v>
      </c>
      <c r="K28" s="135">
        <v>1</v>
      </c>
      <c r="L28" s="136">
        <v>2</v>
      </c>
      <c r="M28" s="136">
        <v>2</v>
      </c>
      <c r="N28" s="132">
        <v>2</v>
      </c>
      <c r="O28" s="132">
        <v>1</v>
      </c>
      <c r="P28" s="132"/>
    </row>
    <row r="29" spans="1:16">
      <c r="A29" s="131">
        <v>43904.548257083334</v>
      </c>
      <c r="B29" s="132" t="s">
        <v>35</v>
      </c>
      <c r="C29" s="132" t="s">
        <v>79</v>
      </c>
      <c r="D29" s="132" t="s">
        <v>27</v>
      </c>
      <c r="E29" s="132" t="s">
        <v>26</v>
      </c>
      <c r="F29" s="132" t="s">
        <v>26</v>
      </c>
      <c r="G29" s="132">
        <v>4</v>
      </c>
      <c r="H29" s="132">
        <v>3</v>
      </c>
      <c r="I29" s="132">
        <v>2</v>
      </c>
      <c r="J29" s="135">
        <v>1</v>
      </c>
      <c r="K29" s="135">
        <v>1</v>
      </c>
      <c r="L29" s="136">
        <v>2</v>
      </c>
      <c r="M29" s="136">
        <v>2</v>
      </c>
      <c r="N29" s="132">
        <v>3</v>
      </c>
      <c r="O29" s="132">
        <v>2</v>
      </c>
      <c r="P29" s="129"/>
    </row>
    <row r="30" spans="1:16">
      <c r="A30" s="131">
        <v>43904.618886539349</v>
      </c>
      <c r="B30" s="132" t="s">
        <v>35</v>
      </c>
      <c r="C30" s="132" t="s">
        <v>33</v>
      </c>
      <c r="D30" s="132" t="s">
        <v>27</v>
      </c>
      <c r="E30" s="132" t="s">
        <v>80</v>
      </c>
      <c r="F30" s="132" t="s">
        <v>81</v>
      </c>
      <c r="G30" s="132">
        <v>5</v>
      </c>
      <c r="H30" s="132">
        <v>5</v>
      </c>
      <c r="I30" s="132">
        <v>5</v>
      </c>
      <c r="J30" s="135">
        <v>2</v>
      </c>
      <c r="K30" s="135">
        <v>3</v>
      </c>
      <c r="L30" s="136">
        <v>4</v>
      </c>
      <c r="M30" s="136">
        <v>4</v>
      </c>
      <c r="N30" s="132">
        <v>5</v>
      </c>
      <c r="O30" s="132">
        <v>4</v>
      </c>
      <c r="P30" s="129"/>
    </row>
    <row r="31" spans="1:16">
      <c r="A31" s="131">
        <v>43904.82626869213</v>
      </c>
      <c r="B31" s="132" t="s">
        <v>32</v>
      </c>
      <c r="C31" s="132" t="s">
        <v>33</v>
      </c>
      <c r="D31" s="132" t="s">
        <v>27</v>
      </c>
      <c r="E31" s="132" t="s">
        <v>26</v>
      </c>
      <c r="F31" s="132" t="s">
        <v>26</v>
      </c>
      <c r="G31" s="132">
        <v>5</v>
      </c>
      <c r="H31" s="132">
        <v>3</v>
      </c>
      <c r="I31" s="132">
        <v>3</v>
      </c>
      <c r="J31" s="135">
        <v>2</v>
      </c>
      <c r="K31" s="135">
        <v>3</v>
      </c>
      <c r="L31" s="136">
        <v>3</v>
      </c>
      <c r="M31" s="136">
        <v>3</v>
      </c>
      <c r="N31" s="132">
        <v>5</v>
      </c>
      <c r="O31" s="132">
        <v>5</v>
      </c>
      <c r="P31" s="129"/>
    </row>
    <row r="32" spans="1:16">
      <c r="A32" s="131">
        <v>43903.64679230324</v>
      </c>
      <c r="B32" s="132" t="s">
        <v>32</v>
      </c>
      <c r="C32" s="132" t="s">
        <v>34</v>
      </c>
      <c r="D32" s="132" t="s">
        <v>27</v>
      </c>
      <c r="E32" s="132" t="s">
        <v>68</v>
      </c>
      <c r="F32" s="132" t="s">
        <v>69</v>
      </c>
      <c r="G32" s="132">
        <v>5</v>
      </c>
      <c r="H32" s="132">
        <v>5</v>
      </c>
      <c r="I32" s="132">
        <v>5</v>
      </c>
      <c r="J32" s="135">
        <v>4</v>
      </c>
      <c r="K32" s="135">
        <v>1</v>
      </c>
      <c r="L32" s="136">
        <v>4</v>
      </c>
      <c r="M32" s="136">
        <v>4</v>
      </c>
      <c r="N32" s="132">
        <v>5</v>
      </c>
      <c r="O32" s="132">
        <v>4</v>
      </c>
      <c r="P32" s="129"/>
    </row>
    <row r="33" spans="1:16">
      <c r="A33" s="131">
        <v>43903.647200370367</v>
      </c>
      <c r="B33" s="132" t="s">
        <v>35</v>
      </c>
      <c r="C33" s="132" t="s">
        <v>34</v>
      </c>
      <c r="D33" s="132" t="s">
        <v>27</v>
      </c>
      <c r="E33" s="132" t="s">
        <v>70</v>
      </c>
      <c r="F33" s="132" t="s">
        <v>70</v>
      </c>
      <c r="G33" s="132">
        <v>5</v>
      </c>
      <c r="H33" s="132">
        <v>5</v>
      </c>
      <c r="I33" s="132">
        <v>5</v>
      </c>
      <c r="J33" s="135">
        <v>2</v>
      </c>
      <c r="K33" s="135">
        <v>3</v>
      </c>
      <c r="L33" s="136">
        <v>3</v>
      </c>
      <c r="M33" s="136">
        <v>3</v>
      </c>
      <c r="N33" s="132">
        <v>4</v>
      </c>
      <c r="O33" s="132">
        <v>5</v>
      </c>
      <c r="P33" s="129"/>
    </row>
    <row r="34" spans="1:16">
      <c r="A34" s="131">
        <v>43903.674472511571</v>
      </c>
      <c r="B34" s="132" t="s">
        <v>32</v>
      </c>
      <c r="C34" s="132" t="s">
        <v>33</v>
      </c>
      <c r="D34" s="132" t="s">
        <v>27</v>
      </c>
      <c r="E34" s="132" t="s">
        <v>67</v>
      </c>
      <c r="F34" s="132" t="s">
        <v>71</v>
      </c>
      <c r="G34" s="132">
        <v>5</v>
      </c>
      <c r="H34" s="132">
        <v>4</v>
      </c>
      <c r="I34" s="132">
        <v>5</v>
      </c>
      <c r="J34" s="135">
        <v>3</v>
      </c>
      <c r="K34" s="135">
        <v>3</v>
      </c>
      <c r="L34" s="136">
        <v>4</v>
      </c>
      <c r="M34" s="136">
        <v>4</v>
      </c>
      <c r="N34" s="132">
        <v>4</v>
      </c>
      <c r="O34" s="132">
        <v>4</v>
      </c>
      <c r="P34" s="129"/>
    </row>
    <row r="35" spans="1:16">
      <c r="A35" s="131">
        <v>43903.674517824074</v>
      </c>
      <c r="B35" s="132" t="s">
        <v>32</v>
      </c>
      <c r="C35" s="132" t="s">
        <v>33</v>
      </c>
      <c r="D35" s="132" t="s">
        <v>27</v>
      </c>
      <c r="E35" s="132" t="s">
        <v>28</v>
      </c>
      <c r="F35" s="132" t="s">
        <v>72</v>
      </c>
      <c r="G35" s="132">
        <v>4</v>
      </c>
      <c r="H35" s="132">
        <v>3</v>
      </c>
      <c r="I35" s="132">
        <v>3</v>
      </c>
      <c r="J35" s="135">
        <v>1</v>
      </c>
      <c r="K35" s="135">
        <v>1</v>
      </c>
      <c r="L35" s="136">
        <v>3</v>
      </c>
      <c r="M35" s="136">
        <v>3</v>
      </c>
      <c r="N35" s="132">
        <v>4</v>
      </c>
      <c r="O35" s="132">
        <v>3</v>
      </c>
      <c r="P35" s="129"/>
    </row>
    <row r="36" spans="1:16">
      <c r="A36" s="131">
        <v>43903.681632071763</v>
      </c>
      <c r="B36" s="132" t="s">
        <v>35</v>
      </c>
      <c r="C36" s="132" t="s">
        <v>33</v>
      </c>
      <c r="D36" s="132" t="s">
        <v>27</v>
      </c>
      <c r="E36" s="132" t="s">
        <v>25</v>
      </c>
      <c r="F36" s="132" t="s">
        <v>69</v>
      </c>
      <c r="G36" s="132">
        <v>4</v>
      </c>
      <c r="H36" s="132">
        <v>4</v>
      </c>
      <c r="I36" s="132">
        <v>4</v>
      </c>
      <c r="J36" s="135">
        <v>2</v>
      </c>
      <c r="K36" s="135">
        <v>2</v>
      </c>
      <c r="L36" s="136">
        <v>3</v>
      </c>
      <c r="M36" s="136">
        <v>3</v>
      </c>
      <c r="N36" s="132">
        <v>4</v>
      </c>
      <c r="O36" s="132">
        <v>4</v>
      </c>
      <c r="P36" s="132"/>
    </row>
    <row r="37" spans="1:16">
      <c r="A37" s="131">
        <v>43903.72043144676</v>
      </c>
      <c r="B37" s="132" t="s">
        <v>32</v>
      </c>
      <c r="C37" s="132" t="s">
        <v>34</v>
      </c>
      <c r="D37" s="132" t="s">
        <v>27</v>
      </c>
      <c r="E37" s="132" t="s">
        <v>25</v>
      </c>
      <c r="F37" s="132" t="s">
        <v>74</v>
      </c>
      <c r="G37" s="132">
        <v>5</v>
      </c>
      <c r="H37" s="132">
        <v>5</v>
      </c>
      <c r="I37" s="132">
        <v>5</v>
      </c>
      <c r="J37" s="135">
        <v>1</v>
      </c>
      <c r="K37" s="135">
        <v>1</v>
      </c>
      <c r="L37" s="136">
        <v>5</v>
      </c>
      <c r="M37" s="136">
        <v>5</v>
      </c>
      <c r="N37" s="132">
        <v>5</v>
      </c>
      <c r="O37" s="132">
        <v>5</v>
      </c>
      <c r="P37" s="129"/>
    </row>
    <row r="38" spans="1:16">
      <c r="A38" s="131">
        <v>43903.725607673608</v>
      </c>
      <c r="B38" s="132" t="s">
        <v>32</v>
      </c>
      <c r="C38" s="132" t="s">
        <v>34</v>
      </c>
      <c r="D38" s="132" t="s">
        <v>24</v>
      </c>
      <c r="E38" s="132" t="s">
        <v>68</v>
      </c>
      <c r="F38" s="132" t="s">
        <v>74</v>
      </c>
      <c r="G38" s="132">
        <v>5</v>
      </c>
      <c r="H38" s="132">
        <v>4</v>
      </c>
      <c r="I38" s="132">
        <v>4</v>
      </c>
      <c r="J38" s="135">
        <v>2</v>
      </c>
      <c r="K38" s="135">
        <v>2</v>
      </c>
      <c r="L38" s="136">
        <v>3</v>
      </c>
      <c r="M38" s="136">
        <v>3</v>
      </c>
      <c r="N38" s="132">
        <v>4</v>
      </c>
      <c r="O38" s="132">
        <v>4</v>
      </c>
      <c r="P38" s="129"/>
    </row>
    <row r="39" spans="1:16">
      <c r="A39" s="131">
        <v>43903.755721539354</v>
      </c>
      <c r="B39" s="132" t="s">
        <v>35</v>
      </c>
      <c r="C39" s="132" t="s">
        <v>34</v>
      </c>
      <c r="D39" s="132" t="s">
        <v>27</v>
      </c>
      <c r="E39" s="132" t="s">
        <v>26</v>
      </c>
      <c r="F39" s="132" t="s">
        <v>26</v>
      </c>
      <c r="G39" s="132">
        <v>4</v>
      </c>
      <c r="H39" s="132">
        <v>4</v>
      </c>
      <c r="I39" s="132">
        <v>3</v>
      </c>
      <c r="J39" s="135">
        <v>2</v>
      </c>
      <c r="K39" s="135">
        <v>2</v>
      </c>
      <c r="L39" s="136">
        <v>4</v>
      </c>
      <c r="M39" s="136">
        <v>4</v>
      </c>
      <c r="N39" s="132">
        <v>4</v>
      </c>
      <c r="O39" s="132">
        <v>4</v>
      </c>
      <c r="P39" s="132"/>
    </row>
    <row r="40" spans="1:16">
      <c r="A40" s="131">
        <v>43903.756923344903</v>
      </c>
      <c r="B40" s="132" t="s">
        <v>35</v>
      </c>
      <c r="C40" s="132" t="s">
        <v>33</v>
      </c>
      <c r="D40" s="132" t="s">
        <v>27</v>
      </c>
      <c r="E40" s="132" t="s">
        <v>25</v>
      </c>
      <c r="F40" s="132" t="s">
        <v>74</v>
      </c>
      <c r="G40" s="132">
        <v>5</v>
      </c>
      <c r="H40" s="132">
        <v>5</v>
      </c>
      <c r="I40" s="132">
        <v>4</v>
      </c>
      <c r="J40" s="135">
        <v>1</v>
      </c>
      <c r="K40" s="135">
        <v>2</v>
      </c>
      <c r="L40" s="136">
        <v>4</v>
      </c>
      <c r="M40" s="136">
        <v>4</v>
      </c>
      <c r="N40" s="132">
        <v>5</v>
      </c>
      <c r="O40" s="132">
        <v>5</v>
      </c>
      <c r="P40" s="132"/>
    </row>
    <row r="41" spans="1:16">
      <c r="A41" s="131">
        <v>43903.790925729161</v>
      </c>
      <c r="B41" s="132" t="s">
        <v>32</v>
      </c>
      <c r="C41" s="132" t="s">
        <v>33</v>
      </c>
      <c r="D41" s="132" t="s">
        <v>27</v>
      </c>
      <c r="E41" s="132" t="s">
        <v>26</v>
      </c>
      <c r="F41" s="132" t="s">
        <v>26</v>
      </c>
      <c r="G41" s="132">
        <v>3</v>
      </c>
      <c r="H41" s="132">
        <v>5</v>
      </c>
      <c r="I41" s="132">
        <v>5</v>
      </c>
      <c r="J41" s="135">
        <v>1</v>
      </c>
      <c r="K41" s="135">
        <v>1</v>
      </c>
      <c r="L41" s="136">
        <v>3</v>
      </c>
      <c r="M41" s="136">
        <v>3</v>
      </c>
      <c r="N41" s="132">
        <v>5</v>
      </c>
      <c r="O41" s="132">
        <v>4</v>
      </c>
      <c r="P41" s="132"/>
    </row>
    <row r="42" spans="1:16">
      <c r="A42" s="131">
        <v>43904.423101643522</v>
      </c>
      <c r="B42" s="132" t="s">
        <v>32</v>
      </c>
      <c r="C42" s="132" t="s">
        <v>33</v>
      </c>
      <c r="D42" s="132" t="s">
        <v>27</v>
      </c>
      <c r="E42" s="132" t="s">
        <v>46</v>
      </c>
      <c r="F42" s="132" t="s">
        <v>90</v>
      </c>
      <c r="G42" s="132">
        <v>4</v>
      </c>
      <c r="H42" s="132">
        <v>3</v>
      </c>
      <c r="I42" s="132">
        <v>3</v>
      </c>
      <c r="J42" s="135">
        <v>2</v>
      </c>
      <c r="K42" s="135">
        <v>4</v>
      </c>
      <c r="L42" s="136">
        <v>4</v>
      </c>
      <c r="M42" s="136">
        <v>4</v>
      </c>
      <c r="N42" s="132">
        <v>4</v>
      </c>
      <c r="O42" s="132">
        <v>4</v>
      </c>
      <c r="P42" s="129"/>
    </row>
    <row r="43" spans="1:16">
      <c r="A43" s="131">
        <v>43904.535284363425</v>
      </c>
      <c r="B43" s="132" t="s">
        <v>32</v>
      </c>
      <c r="C43" s="132" t="s">
        <v>34</v>
      </c>
      <c r="D43" s="132" t="s">
        <v>27</v>
      </c>
      <c r="E43" s="132" t="s">
        <v>26</v>
      </c>
      <c r="F43" s="132" t="s">
        <v>26</v>
      </c>
      <c r="G43" s="132">
        <v>2</v>
      </c>
      <c r="H43" s="132">
        <v>1</v>
      </c>
      <c r="I43" s="132">
        <v>1</v>
      </c>
      <c r="J43" s="135">
        <v>1</v>
      </c>
      <c r="K43" s="135">
        <v>1</v>
      </c>
      <c r="L43" s="136">
        <v>2</v>
      </c>
      <c r="M43" s="136">
        <v>2</v>
      </c>
      <c r="N43" s="132">
        <v>3</v>
      </c>
      <c r="O43" s="132">
        <v>1</v>
      </c>
      <c r="P43" s="132"/>
    </row>
    <row r="44" spans="1:16">
      <c r="A44" s="131">
        <v>43904.548257083334</v>
      </c>
      <c r="B44" s="132" t="s">
        <v>35</v>
      </c>
      <c r="C44" s="132" t="s">
        <v>79</v>
      </c>
      <c r="D44" s="132" t="s">
        <v>27</v>
      </c>
      <c r="E44" s="132" t="s">
        <v>26</v>
      </c>
      <c r="F44" s="132" t="s">
        <v>26</v>
      </c>
      <c r="G44" s="132">
        <v>4</v>
      </c>
      <c r="H44" s="132">
        <v>3</v>
      </c>
      <c r="I44" s="132">
        <v>2</v>
      </c>
      <c r="J44" s="135">
        <v>1</v>
      </c>
      <c r="K44" s="135">
        <v>1</v>
      </c>
      <c r="L44" s="136">
        <v>2</v>
      </c>
      <c r="M44" s="136">
        <v>2</v>
      </c>
      <c r="N44" s="132">
        <v>3</v>
      </c>
      <c r="O44" s="132">
        <v>2</v>
      </c>
      <c r="P44" s="129"/>
    </row>
    <row r="45" spans="1:16">
      <c r="A45" s="131">
        <v>43904.618886539349</v>
      </c>
      <c r="B45" s="132" t="s">
        <v>35</v>
      </c>
      <c r="C45" s="132" t="s">
        <v>33</v>
      </c>
      <c r="D45" s="132" t="s">
        <v>27</v>
      </c>
      <c r="E45" s="132" t="s">
        <v>80</v>
      </c>
      <c r="F45" s="132" t="s">
        <v>81</v>
      </c>
      <c r="G45" s="132">
        <v>5</v>
      </c>
      <c r="H45" s="132">
        <v>5</v>
      </c>
      <c r="I45" s="132">
        <v>5</v>
      </c>
      <c r="J45" s="135">
        <v>2</v>
      </c>
      <c r="K45" s="135">
        <v>3</v>
      </c>
      <c r="L45" s="136">
        <v>4</v>
      </c>
      <c r="M45" s="136">
        <v>4</v>
      </c>
      <c r="N45" s="132">
        <v>5</v>
      </c>
      <c r="O45" s="132">
        <v>4</v>
      </c>
      <c r="P45" s="129"/>
    </row>
    <row r="46" spans="1:16">
      <c r="A46" s="131">
        <v>43904.82626869213</v>
      </c>
      <c r="B46" s="132" t="s">
        <v>32</v>
      </c>
      <c r="C46" s="132" t="s">
        <v>33</v>
      </c>
      <c r="D46" s="132" t="s">
        <v>27</v>
      </c>
      <c r="E46" s="132" t="s">
        <v>26</v>
      </c>
      <c r="F46" s="132" t="s">
        <v>26</v>
      </c>
      <c r="G46" s="132">
        <v>5</v>
      </c>
      <c r="H46" s="132">
        <v>3</v>
      </c>
      <c r="I46" s="132">
        <v>3</v>
      </c>
      <c r="J46" s="135">
        <v>2</v>
      </c>
      <c r="K46" s="135">
        <v>3</v>
      </c>
      <c r="L46" s="136">
        <v>3</v>
      </c>
      <c r="M46" s="136">
        <v>3</v>
      </c>
      <c r="N46" s="132">
        <v>5</v>
      </c>
      <c r="O46" s="132">
        <v>5</v>
      </c>
      <c r="P46" s="129"/>
    </row>
    <row r="47" spans="1:16">
      <c r="A47" s="131">
        <v>43903.64679230324</v>
      </c>
      <c r="B47" s="132" t="s">
        <v>32</v>
      </c>
      <c r="C47" s="132" t="s">
        <v>34</v>
      </c>
      <c r="D47" s="132" t="s">
        <v>27</v>
      </c>
      <c r="E47" s="132" t="s">
        <v>68</v>
      </c>
      <c r="F47" s="132" t="s">
        <v>69</v>
      </c>
      <c r="G47" s="132">
        <v>5</v>
      </c>
      <c r="H47" s="132">
        <v>5</v>
      </c>
      <c r="I47" s="132">
        <v>5</v>
      </c>
      <c r="J47" s="135">
        <v>4</v>
      </c>
      <c r="K47" s="135">
        <v>1</v>
      </c>
      <c r="L47" s="136">
        <v>4</v>
      </c>
      <c r="M47" s="136">
        <v>4</v>
      </c>
      <c r="N47" s="132">
        <v>5</v>
      </c>
      <c r="O47" s="132">
        <v>4</v>
      </c>
      <c r="P47" s="129"/>
    </row>
    <row r="48" spans="1:16">
      <c r="A48" s="131">
        <v>43903.647200370367</v>
      </c>
      <c r="B48" s="132" t="s">
        <v>35</v>
      </c>
      <c r="C48" s="132" t="s">
        <v>34</v>
      </c>
      <c r="D48" s="132" t="s">
        <v>27</v>
      </c>
      <c r="E48" s="132" t="s">
        <v>70</v>
      </c>
      <c r="F48" s="132" t="s">
        <v>70</v>
      </c>
      <c r="G48" s="132">
        <v>5</v>
      </c>
      <c r="H48" s="132">
        <v>5</v>
      </c>
      <c r="I48" s="132">
        <v>5</v>
      </c>
      <c r="J48" s="135">
        <v>2</v>
      </c>
      <c r="K48" s="135">
        <v>3</v>
      </c>
      <c r="L48" s="136">
        <v>3</v>
      </c>
      <c r="M48" s="136">
        <v>3</v>
      </c>
      <c r="N48" s="132">
        <v>4</v>
      </c>
      <c r="O48" s="132">
        <v>5</v>
      </c>
      <c r="P48" s="129"/>
    </row>
    <row r="49" spans="1:16">
      <c r="A49" s="131">
        <v>43903.674472511571</v>
      </c>
      <c r="B49" s="132" t="s">
        <v>32</v>
      </c>
      <c r="C49" s="132" t="s">
        <v>33</v>
      </c>
      <c r="D49" s="132" t="s">
        <v>27</v>
      </c>
      <c r="E49" s="132" t="s">
        <v>67</v>
      </c>
      <c r="F49" s="132" t="s">
        <v>71</v>
      </c>
      <c r="G49" s="132">
        <v>5</v>
      </c>
      <c r="H49" s="132">
        <v>4</v>
      </c>
      <c r="I49" s="132">
        <v>5</v>
      </c>
      <c r="J49" s="135">
        <v>3</v>
      </c>
      <c r="K49" s="135">
        <v>3</v>
      </c>
      <c r="L49" s="136">
        <v>4</v>
      </c>
      <c r="M49" s="136">
        <v>4</v>
      </c>
      <c r="N49" s="132">
        <v>4</v>
      </c>
      <c r="O49" s="132">
        <v>4</v>
      </c>
      <c r="P49" s="129"/>
    </row>
    <row r="50" spans="1:16">
      <c r="A50" s="131">
        <v>43903.674517824074</v>
      </c>
      <c r="B50" s="132" t="s">
        <v>32</v>
      </c>
      <c r="C50" s="132" t="s">
        <v>33</v>
      </c>
      <c r="D50" s="132" t="s">
        <v>27</v>
      </c>
      <c r="E50" s="132" t="s">
        <v>28</v>
      </c>
      <c r="F50" s="132" t="s">
        <v>72</v>
      </c>
      <c r="G50" s="132">
        <v>4</v>
      </c>
      <c r="H50" s="132">
        <v>5</v>
      </c>
      <c r="I50" s="132">
        <v>3</v>
      </c>
      <c r="J50" s="135">
        <v>4</v>
      </c>
      <c r="K50" s="135">
        <v>1</v>
      </c>
      <c r="L50" s="136">
        <v>3</v>
      </c>
      <c r="M50" s="136">
        <v>3</v>
      </c>
      <c r="N50" s="132">
        <v>4</v>
      </c>
      <c r="O50" s="132">
        <v>3</v>
      </c>
      <c r="P50" s="129"/>
    </row>
    <row r="51" spans="1:16">
      <c r="A51" s="131">
        <v>43903.681632071763</v>
      </c>
      <c r="B51" s="132" t="s">
        <v>35</v>
      </c>
      <c r="C51" s="132" t="s">
        <v>33</v>
      </c>
      <c r="D51" s="132" t="s">
        <v>27</v>
      </c>
      <c r="E51" s="132" t="s">
        <v>25</v>
      </c>
      <c r="F51" s="132" t="s">
        <v>69</v>
      </c>
      <c r="G51" s="132">
        <v>4</v>
      </c>
      <c r="H51" s="132">
        <v>4</v>
      </c>
      <c r="I51" s="132">
        <v>4</v>
      </c>
      <c r="J51" s="135">
        <v>2</v>
      </c>
      <c r="K51" s="135">
        <v>2</v>
      </c>
      <c r="L51" s="136">
        <v>3</v>
      </c>
      <c r="M51" s="136">
        <v>3</v>
      </c>
      <c r="N51" s="132">
        <v>4</v>
      </c>
      <c r="O51" s="132">
        <v>4</v>
      </c>
      <c r="P51" s="132"/>
    </row>
    <row r="52" spans="1:16">
      <c r="A52" s="131">
        <v>43903.72043144676</v>
      </c>
      <c r="B52" s="132" t="s">
        <v>32</v>
      </c>
      <c r="C52" s="132" t="s">
        <v>34</v>
      </c>
      <c r="D52" s="132" t="s">
        <v>27</v>
      </c>
      <c r="E52" s="132" t="s">
        <v>25</v>
      </c>
      <c r="F52" s="132" t="s">
        <v>74</v>
      </c>
      <c r="G52" s="132">
        <v>5</v>
      </c>
      <c r="H52" s="132">
        <v>5</v>
      </c>
      <c r="I52" s="132">
        <v>5</v>
      </c>
      <c r="J52" s="135">
        <v>4</v>
      </c>
      <c r="K52" s="135">
        <v>1</v>
      </c>
      <c r="L52" s="136">
        <v>5</v>
      </c>
      <c r="M52" s="136">
        <v>5</v>
      </c>
      <c r="N52" s="132">
        <v>5</v>
      </c>
      <c r="O52" s="132">
        <v>5</v>
      </c>
      <c r="P52" s="129"/>
    </row>
    <row r="53" spans="1:16">
      <c r="A53" s="131">
        <v>43903.725607673608</v>
      </c>
      <c r="B53" s="132" t="s">
        <v>32</v>
      </c>
      <c r="C53" s="132" t="s">
        <v>34</v>
      </c>
      <c r="D53" s="132" t="s">
        <v>24</v>
      </c>
      <c r="E53" s="132" t="s">
        <v>68</v>
      </c>
      <c r="F53" s="132" t="s">
        <v>74</v>
      </c>
      <c r="G53" s="132">
        <v>5</v>
      </c>
      <c r="H53" s="132">
        <v>4</v>
      </c>
      <c r="I53" s="132">
        <v>5</v>
      </c>
      <c r="J53" s="135">
        <v>2</v>
      </c>
      <c r="K53" s="135">
        <v>2</v>
      </c>
      <c r="L53" s="136">
        <v>3</v>
      </c>
      <c r="M53" s="136">
        <v>3</v>
      </c>
      <c r="N53" s="132">
        <v>4</v>
      </c>
      <c r="O53" s="132">
        <v>5</v>
      </c>
      <c r="P53" s="129"/>
    </row>
    <row r="54" spans="1:16">
      <c r="A54" s="131">
        <v>43903.64679230324</v>
      </c>
      <c r="B54" s="132" t="s">
        <v>32</v>
      </c>
      <c r="C54" s="132" t="s">
        <v>34</v>
      </c>
      <c r="D54" s="132" t="s">
        <v>27</v>
      </c>
      <c r="E54" s="132" t="s">
        <v>68</v>
      </c>
      <c r="F54" s="132" t="s">
        <v>69</v>
      </c>
      <c r="G54" s="132">
        <v>5</v>
      </c>
      <c r="H54" s="132">
        <v>5</v>
      </c>
      <c r="I54" s="132">
        <v>5</v>
      </c>
      <c r="J54" s="135">
        <v>4</v>
      </c>
      <c r="K54" s="135">
        <v>1</v>
      </c>
      <c r="L54" s="136">
        <v>4</v>
      </c>
      <c r="M54" s="136">
        <v>4</v>
      </c>
      <c r="N54" s="132">
        <v>5</v>
      </c>
      <c r="O54" s="132">
        <v>4</v>
      </c>
      <c r="P54" s="129"/>
    </row>
    <row r="55" spans="1:16">
      <c r="A55" s="131">
        <v>43903.647200370367</v>
      </c>
      <c r="B55" s="132" t="s">
        <v>35</v>
      </c>
      <c r="C55" s="132" t="s">
        <v>34</v>
      </c>
      <c r="D55" s="132" t="s">
        <v>27</v>
      </c>
      <c r="E55" s="132" t="s">
        <v>70</v>
      </c>
      <c r="F55" s="132" t="s">
        <v>70</v>
      </c>
      <c r="G55" s="132">
        <v>5</v>
      </c>
      <c r="H55" s="132">
        <v>5</v>
      </c>
      <c r="I55" s="132">
        <v>5</v>
      </c>
      <c r="J55" s="135">
        <v>2</v>
      </c>
      <c r="K55" s="135">
        <v>3</v>
      </c>
      <c r="L55" s="136">
        <v>3</v>
      </c>
      <c r="M55" s="136">
        <v>3</v>
      </c>
      <c r="N55" s="132">
        <v>4</v>
      </c>
      <c r="O55" s="132">
        <v>5</v>
      </c>
      <c r="P55" s="129"/>
    </row>
    <row r="56" spans="1:16">
      <c r="A56" s="131">
        <v>43903.674472511571</v>
      </c>
      <c r="B56" s="132" t="s">
        <v>32</v>
      </c>
      <c r="C56" s="132" t="s">
        <v>33</v>
      </c>
      <c r="D56" s="132" t="s">
        <v>27</v>
      </c>
      <c r="E56" s="132" t="s">
        <v>67</v>
      </c>
      <c r="F56" s="132" t="s">
        <v>71</v>
      </c>
      <c r="G56" s="132">
        <v>5</v>
      </c>
      <c r="H56" s="132">
        <v>4</v>
      </c>
      <c r="I56" s="132">
        <v>5</v>
      </c>
      <c r="J56" s="135">
        <v>3</v>
      </c>
      <c r="K56" s="135">
        <v>3</v>
      </c>
      <c r="L56" s="136">
        <v>4</v>
      </c>
      <c r="M56" s="136">
        <v>4</v>
      </c>
      <c r="N56" s="132">
        <v>4</v>
      </c>
      <c r="O56" s="132">
        <v>4</v>
      </c>
      <c r="P56" s="129"/>
    </row>
    <row r="57" spans="1:16">
      <c r="A57" s="131">
        <v>43903.674517824074</v>
      </c>
      <c r="B57" s="132" t="s">
        <v>32</v>
      </c>
      <c r="C57" s="132" t="s">
        <v>33</v>
      </c>
      <c r="D57" s="132" t="s">
        <v>27</v>
      </c>
      <c r="E57" s="132" t="s">
        <v>28</v>
      </c>
      <c r="F57" s="132" t="s">
        <v>72</v>
      </c>
      <c r="G57" s="132">
        <v>4</v>
      </c>
      <c r="H57" s="132">
        <v>3</v>
      </c>
      <c r="I57" s="132">
        <v>3</v>
      </c>
      <c r="J57" s="135">
        <v>1</v>
      </c>
      <c r="K57" s="135">
        <v>1</v>
      </c>
      <c r="L57" s="136">
        <v>3</v>
      </c>
      <c r="M57" s="136">
        <v>3</v>
      </c>
      <c r="N57" s="132">
        <v>4</v>
      </c>
      <c r="O57" s="132">
        <v>3</v>
      </c>
      <c r="P57" s="129"/>
    </row>
    <row r="58" spans="1:16">
      <c r="A58" s="131">
        <v>43903.681632071763</v>
      </c>
      <c r="B58" s="132" t="s">
        <v>35</v>
      </c>
      <c r="C58" s="132" t="s">
        <v>33</v>
      </c>
      <c r="D58" s="132" t="s">
        <v>27</v>
      </c>
      <c r="E58" s="132" t="s">
        <v>25</v>
      </c>
      <c r="F58" s="132" t="s">
        <v>69</v>
      </c>
      <c r="G58" s="132">
        <v>4</v>
      </c>
      <c r="H58" s="132">
        <v>4</v>
      </c>
      <c r="I58" s="132">
        <v>4</v>
      </c>
      <c r="J58" s="135">
        <v>2</v>
      </c>
      <c r="K58" s="135">
        <v>2</v>
      </c>
      <c r="L58" s="136">
        <v>3</v>
      </c>
      <c r="M58" s="136">
        <v>3</v>
      </c>
      <c r="N58" s="132">
        <v>4</v>
      </c>
      <c r="O58" s="132">
        <v>4</v>
      </c>
      <c r="P58" s="132"/>
    </row>
    <row r="59" spans="1:16">
      <c r="A59" s="131">
        <v>43903.72043144676</v>
      </c>
      <c r="B59" s="132" t="s">
        <v>32</v>
      </c>
      <c r="C59" s="132" t="s">
        <v>34</v>
      </c>
      <c r="D59" s="132" t="s">
        <v>27</v>
      </c>
      <c r="E59" s="132" t="s">
        <v>25</v>
      </c>
      <c r="F59" s="132" t="s">
        <v>74</v>
      </c>
      <c r="G59" s="132">
        <v>5</v>
      </c>
      <c r="H59" s="132">
        <v>5</v>
      </c>
      <c r="I59" s="132">
        <v>5</v>
      </c>
      <c r="J59" s="135">
        <v>4</v>
      </c>
      <c r="K59" s="135">
        <v>1</v>
      </c>
      <c r="L59" s="136">
        <v>5</v>
      </c>
      <c r="M59" s="136">
        <v>5</v>
      </c>
      <c r="N59" s="132">
        <v>5</v>
      </c>
      <c r="O59" s="132">
        <v>5</v>
      </c>
      <c r="P59" s="129"/>
    </row>
    <row r="60" spans="1:16">
      <c r="A60" s="131">
        <v>43903.725607673608</v>
      </c>
      <c r="B60" s="132" t="s">
        <v>32</v>
      </c>
      <c r="C60" s="132" t="s">
        <v>34</v>
      </c>
      <c r="D60" s="132" t="s">
        <v>24</v>
      </c>
      <c r="E60" s="132" t="s">
        <v>68</v>
      </c>
      <c r="F60" s="132" t="s">
        <v>74</v>
      </c>
      <c r="G60" s="132">
        <v>5</v>
      </c>
      <c r="H60" s="132">
        <v>4</v>
      </c>
      <c r="I60" s="132">
        <v>4</v>
      </c>
      <c r="J60" s="135">
        <v>2</v>
      </c>
      <c r="K60" s="135">
        <v>2</v>
      </c>
      <c r="L60" s="136">
        <v>3</v>
      </c>
      <c r="M60" s="136">
        <v>3</v>
      </c>
      <c r="N60" s="132">
        <v>4</v>
      </c>
      <c r="O60" s="132">
        <v>4</v>
      </c>
      <c r="P60" s="129"/>
    </row>
    <row r="61" spans="1:16" ht="23.25">
      <c r="G61" s="120">
        <f>AVERAGE(G2:G60)</f>
        <v>4.4237288135593218</v>
      </c>
      <c r="H61" s="120">
        <f t="shared" ref="H61:M61" si="0">AVERAGE(H2:H60)</f>
        <v>4.101694915254237</v>
      </c>
      <c r="I61" s="120">
        <f t="shared" si="0"/>
        <v>4.0169491525423728</v>
      </c>
      <c r="J61" s="120">
        <f t="shared" si="0"/>
        <v>2.0338983050847457</v>
      </c>
      <c r="K61" s="120">
        <f>AVERAGE(K2:K60)</f>
        <v>2.0169491525423728</v>
      </c>
      <c r="L61" s="120">
        <f t="shared" si="0"/>
        <v>3.4406779661016951</v>
      </c>
      <c r="M61" s="120">
        <f t="shared" si="0"/>
        <v>3.4406779661016951</v>
      </c>
      <c r="N61" s="120">
        <f>AVERAGE(N2:N60)</f>
        <v>4.2372881355932206</v>
      </c>
      <c r="O61" s="120">
        <f>AVERAGE(O2:O60)</f>
        <v>3.9491525423728815</v>
      </c>
      <c r="P61" s="99">
        <f>AVERAGE(G2:I60,N2:O60)</f>
        <v>4.1457627118644069</v>
      </c>
    </row>
    <row r="62" spans="1:16" ht="23.25">
      <c r="G62" s="121">
        <f>STDEV(G2:G60)</f>
        <v>0.81374802993582207</v>
      </c>
      <c r="H62" s="121">
        <f t="shared" ref="H62:M62" si="1">STDEV(H2:H60)</f>
        <v>0.97723951912124396</v>
      </c>
      <c r="I62" s="121">
        <f t="shared" si="1"/>
        <v>1.1062756005022036</v>
      </c>
      <c r="J62" s="121">
        <f t="shared" si="1"/>
        <v>0.98201239009873109</v>
      </c>
      <c r="K62" s="121">
        <f t="shared" si="1"/>
        <v>0.97364451177059164</v>
      </c>
      <c r="L62" s="121">
        <f t="shared" si="1"/>
        <v>0.79375116487947062</v>
      </c>
      <c r="M62" s="121">
        <f t="shared" si="1"/>
        <v>0.79375116487947062</v>
      </c>
      <c r="N62" s="121">
        <f>STDEV(N2:N60)</f>
        <v>0.72727604802387258</v>
      </c>
      <c r="O62" s="121">
        <f>STDEV(O2:O60)</f>
        <v>1.0242529458191891</v>
      </c>
      <c r="P62" s="99">
        <f>STDEVA(G2:I60,N2:O60)</f>
        <v>0.94892026608877023</v>
      </c>
    </row>
    <row r="63" spans="1:16" ht="23.25">
      <c r="G63" s="122"/>
      <c r="H63" s="122"/>
      <c r="I63" s="122">
        <f>AVERAGE(G2:I60)</f>
        <v>4.1807909604519775</v>
      </c>
      <c r="J63" s="122"/>
      <c r="K63" s="122">
        <f>AVERAGE(J2:K60)</f>
        <v>2.0254237288135593</v>
      </c>
      <c r="L63" s="122"/>
      <c r="M63" s="122">
        <f>AVERAGE(L2:M60)</f>
        <v>3.4406779661016951</v>
      </c>
      <c r="N63" s="122"/>
      <c r="O63" s="122">
        <f>AVERAGE(N2:O60)</f>
        <v>4.093220338983051</v>
      </c>
    </row>
    <row r="64" spans="1:16" ht="23.25">
      <c r="A64" s="118"/>
      <c r="B64" s="119"/>
      <c r="C64" s="119"/>
      <c r="D64" s="122"/>
      <c r="E64" s="122"/>
      <c r="F64" s="122"/>
      <c r="G64" s="122"/>
      <c r="H64" s="122"/>
      <c r="I64" s="122">
        <f>STDEV(G2:I60)</f>
        <v>0.98342712809920974</v>
      </c>
      <c r="J64" s="122"/>
      <c r="K64" s="122">
        <f>STDEV(J2:K60)</f>
        <v>0.97368683786705756</v>
      </c>
      <c r="L64" s="122"/>
      <c r="M64" s="122">
        <f>STDEV(L2:M60)</f>
        <v>0.79035178666834527</v>
      </c>
      <c r="N64" s="122"/>
      <c r="O64" s="122">
        <f>STDEV(N2:O60)</f>
        <v>0.89621510062670595</v>
      </c>
    </row>
    <row r="65" spans="1:22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</row>
    <row r="66" spans="1:22" ht="24">
      <c r="A66" s="123" t="s">
        <v>35</v>
      </c>
      <c r="B66" s="124">
        <f>COUNTIF(B2:B60,"ชาย")</f>
        <v>22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</row>
    <row r="67" spans="1:22" ht="24">
      <c r="A67" s="123" t="s">
        <v>32</v>
      </c>
      <c r="B67" s="124">
        <f>COUNTIF(B2:B60,"หญิง")</f>
        <v>37</v>
      </c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</row>
    <row r="68" spans="1:22" ht="24">
      <c r="A68" s="125"/>
      <c r="B68" s="126">
        <f>SUM(B66:B67)</f>
        <v>59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</row>
    <row r="69" spans="1:22">
      <c r="A69" s="118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</row>
    <row r="70" spans="1:22" ht="24">
      <c r="A70" s="123" t="s">
        <v>33</v>
      </c>
      <c r="B70" s="124">
        <f>COUNTIF(C2:C60,"20-30 ปี")</f>
        <v>30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</row>
    <row r="71" spans="1:22" ht="24">
      <c r="A71" s="123" t="s">
        <v>34</v>
      </c>
      <c r="B71" s="124">
        <f>COUNTIF(C2:C61,"31-40 ปี")</f>
        <v>26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</row>
    <row r="72" spans="1:22" ht="24">
      <c r="A72" s="137" t="s">
        <v>79</v>
      </c>
      <c r="B72" s="124">
        <f>COUNTIF(C8:C62,"51 ปีขึ้นไป")</f>
        <v>3</v>
      </c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</row>
    <row r="73" spans="1:22" ht="24">
      <c r="A73" s="125"/>
      <c r="B73" s="126">
        <f>SUM(B70:B72)</f>
        <v>59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</row>
    <row r="74" spans="1:22">
      <c r="A74" s="118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</row>
    <row r="75" spans="1:22" ht="24">
      <c r="A75" s="123" t="s">
        <v>27</v>
      </c>
      <c r="B75" s="124">
        <f>COUNTIF(D2:D62,"ปริญญาโท")</f>
        <v>54</v>
      </c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</row>
    <row r="76" spans="1:22" ht="24">
      <c r="A76" s="123" t="s">
        <v>24</v>
      </c>
      <c r="B76" s="124">
        <f>COUNTIF(D3:D63,"ปริญญาเอก")</f>
        <v>5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</row>
    <row r="77" spans="1:22" ht="24">
      <c r="A77" s="125"/>
      <c r="B77" s="126">
        <f>SUM(B75:B76)</f>
        <v>59</v>
      </c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</row>
    <row r="78" spans="1:22">
      <c r="A78" s="127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</row>
    <row r="79" spans="1:22">
      <c r="A79" s="127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</row>
    <row r="80" spans="1:22" ht="24">
      <c r="A80" s="128" t="s">
        <v>67</v>
      </c>
      <c r="B80" s="124">
        <f>COUNTIF(E2:E60,"วิทยาศาสตร์การแพทย์")</f>
        <v>5</v>
      </c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</row>
    <row r="81" spans="1:22" ht="24">
      <c r="A81" s="128" t="s">
        <v>68</v>
      </c>
      <c r="B81" s="124">
        <f>COUNTIF(E2:E61,"มนุษยศาสตร์")</f>
        <v>10</v>
      </c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</row>
    <row r="82" spans="1:22" ht="24">
      <c r="A82" s="128" t="s">
        <v>80</v>
      </c>
      <c r="B82" s="124">
        <f>COUNTIF(E2:E62,"เภสัชศาสตร์")</f>
        <v>3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</row>
    <row r="83" spans="1:22" ht="24">
      <c r="A83" s="128" t="s">
        <v>28</v>
      </c>
      <c r="B83" s="124">
        <f>COUNTIF(E2:E63,"วิศวกรรมศาสตร์")</f>
        <v>5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</row>
    <row r="84" spans="1:22" ht="24">
      <c r="A84" s="128" t="s">
        <v>25</v>
      </c>
      <c r="B84" s="124">
        <f>COUNTIF(E2:E64,"ศึกษาศาสตร์")</f>
        <v>13</v>
      </c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</row>
    <row r="85" spans="1:22" ht="24">
      <c r="A85" s="128" t="s">
        <v>26</v>
      </c>
      <c r="B85" s="124">
        <f>COUNTIF(E2:E65,"สาธารณสุขศาสตร์")</f>
        <v>15</v>
      </c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</row>
    <row r="86" spans="1:22" ht="24">
      <c r="A86" s="128" t="s">
        <v>70</v>
      </c>
      <c r="B86" s="124">
        <f>COUNTIF(E2:E66,"สถาปัตยกรรมศาสตร์")</f>
        <v>5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</row>
    <row r="87" spans="1:22" ht="24">
      <c r="A87" s="128" t="s">
        <v>29</v>
      </c>
      <c r="B87" s="124">
        <f>COUNTIF(E2:E67,"คณะบริหารธุรกิจ เศรษฐศาสตร์และการสื่อสาร")</f>
        <v>3</v>
      </c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</row>
    <row r="88" spans="1:22" ht="24">
      <c r="A88" s="125"/>
      <c r="B88" s="126">
        <f>SUM(B80:B87)</f>
        <v>59</v>
      </c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</row>
    <row r="89" spans="1:22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</row>
    <row r="90" spans="1:22" ht="24">
      <c r="A90" s="128" t="s">
        <v>69</v>
      </c>
      <c r="B90" s="124">
        <f>COUNTIF(F2:F70,"ภาษาอังกฤษ")</f>
        <v>10</v>
      </c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</row>
    <row r="91" spans="1:22" ht="24">
      <c r="A91" s="128" t="s">
        <v>70</v>
      </c>
      <c r="B91" s="124">
        <f>COUNTIF(F2:F71,"สถาปัตยกรรมศาสตร์")</f>
        <v>5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</row>
    <row r="92" spans="1:22" ht="24">
      <c r="A92" s="128" t="s">
        <v>71</v>
      </c>
      <c r="B92" s="124">
        <f>COUNTIF(F2:F72,"สรีรวิทยา")</f>
        <v>5</v>
      </c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</row>
    <row r="93" spans="1:22" ht="24">
      <c r="A93" s="128" t="s">
        <v>72</v>
      </c>
      <c r="B93" s="124">
        <f>COUNTIF(F2:F73,"การจัดการภัยพิบัติ")</f>
        <v>5</v>
      </c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</row>
    <row r="94" spans="1:22" ht="24">
      <c r="A94" s="128" t="s">
        <v>74</v>
      </c>
      <c r="B94" s="124">
        <f>COUNTIF(F2:F74,"ภาษาไทย")</f>
        <v>13</v>
      </c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</row>
    <row r="95" spans="1:22" ht="24">
      <c r="A95" s="128" t="s">
        <v>26</v>
      </c>
      <c r="B95" s="124">
        <f>COUNTIF(F2:F75,"สาธารณสุขศาสตร์")</f>
        <v>15</v>
      </c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</row>
    <row r="96" spans="1:22" ht="24">
      <c r="A96" s="128" t="s">
        <v>81</v>
      </c>
      <c r="B96" s="124">
        <f>COUNTIF(F2:F76,"เภสัชกรรมชุมชน")</f>
        <v>3</v>
      </c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</row>
    <row r="97" spans="1:22" ht="24">
      <c r="A97" s="128" t="s">
        <v>90</v>
      </c>
      <c r="B97" s="124">
        <f>COUNTIF(F2:F77,"การบริหารเทคโนโลยีสารสนเทศเชิงกลยุทธ์")</f>
        <v>3</v>
      </c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</row>
    <row r="98" spans="1:22" ht="24">
      <c r="A98" s="125"/>
      <c r="B98" s="126">
        <f>SUM(B90:B97)</f>
        <v>59</v>
      </c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</row>
    <row r="99" spans="1:22">
      <c r="A99" s="118"/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</row>
    <row r="100" spans="1:22">
      <c r="A100" s="118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</row>
    <row r="101" spans="1:22">
      <c r="A101" s="118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</row>
    <row r="102" spans="1:22">
      <c r="A102" s="118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</row>
    <row r="103" spans="1:22">
      <c r="A103" s="118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</row>
    <row r="104" spans="1:22">
      <c r="A104" s="118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</row>
    <row r="105" spans="1:22">
      <c r="A105" s="118"/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</row>
    <row r="106" spans="1:22">
      <c r="A106" s="118"/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</row>
    <row r="107" spans="1:22">
      <c r="A107" s="118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</row>
    <row r="108" spans="1:22">
      <c r="A108" s="118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</row>
    <row r="109" spans="1:22">
      <c r="A109" s="118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</row>
    <row r="110" spans="1:22">
      <c r="A110" s="118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</row>
    <row r="111" spans="1:22">
      <c r="A111" s="118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</row>
    <row r="112" spans="1:22">
      <c r="A112" s="118"/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</row>
    <row r="113" spans="1:22">
      <c r="A113" s="118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</row>
    <row r="114" spans="1:22">
      <c r="A114" s="118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</row>
    <row r="115" spans="1:22">
      <c r="A115" s="118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</row>
    <row r="116" spans="1:22">
      <c r="A116" s="118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</row>
    <row r="117" spans="1:22">
      <c r="A117" s="118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</row>
    <row r="118" spans="1:22">
      <c r="A118" s="118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</row>
    <row r="119" spans="1:22">
      <c r="A119" s="118"/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</row>
    <row r="120" spans="1:22">
      <c r="A120" s="118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</row>
    <row r="121" spans="1:22">
      <c r="A121" s="118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</row>
    <row r="122" spans="1:22">
      <c r="A122" s="118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</row>
    <row r="123" spans="1:22">
      <c r="A123" s="118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</row>
    <row r="124" spans="1:22">
      <c r="A124" s="118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</row>
    <row r="125" spans="1:22">
      <c r="A125" s="118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</row>
    <row r="126" spans="1:22">
      <c r="A126" s="118"/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</row>
    <row r="127" spans="1:22">
      <c r="A127" s="118"/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</row>
    <row r="128" spans="1:22">
      <c r="A128" s="118"/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</row>
    <row r="129" spans="1:22">
      <c r="A129" s="118"/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</row>
    <row r="130" spans="1:22">
      <c r="A130" s="118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</row>
    <row r="131" spans="1:22">
      <c r="A131" s="118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</row>
    <row r="132" spans="1:22">
      <c r="A132" s="118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</row>
    <row r="133" spans="1:22">
      <c r="A133" s="118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</row>
    <row r="134" spans="1:22">
      <c r="A134" s="118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</row>
    <row r="135" spans="1:22">
      <c r="A135" s="118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</row>
    <row r="136" spans="1:22">
      <c r="A136" s="118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</row>
    <row r="137" spans="1:22">
      <c r="A137" s="118"/>
      <c r="B137" s="119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</row>
    <row r="138" spans="1:22">
      <c r="A138" s="118"/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</row>
    <row r="139" spans="1:22">
      <c r="A139" s="118"/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</row>
    <row r="140" spans="1:22">
      <c r="A140" s="118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</row>
    <row r="141" spans="1:22">
      <c r="A141" s="118"/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</row>
    <row r="142" spans="1:22">
      <c r="A142" s="118"/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</row>
    <row r="143" spans="1:22">
      <c r="A143" s="118"/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</row>
    <row r="144" spans="1:22">
      <c r="A144" s="118"/>
      <c r="B144" s="119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</row>
    <row r="145" spans="1:22">
      <c r="A145" s="118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</row>
    <row r="146" spans="1:22">
      <c r="A146" s="118"/>
      <c r="B146" s="119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</row>
    <row r="147" spans="1:22">
      <c r="A147" s="118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</row>
    <row r="148" spans="1:22">
      <c r="A148" s="118"/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</row>
    <row r="149" spans="1:22">
      <c r="A149" s="118"/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</row>
    <row r="150" spans="1:22">
      <c r="A150" s="118"/>
      <c r="B150" s="119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</row>
    <row r="151" spans="1:22">
      <c r="A151" s="118"/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</row>
    <row r="152" spans="1:22">
      <c r="A152" s="118"/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</row>
    <row r="153" spans="1:22">
      <c r="A153" s="118"/>
      <c r="B153" s="119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</row>
    <row r="154" spans="1:22">
      <c r="A154" s="118"/>
      <c r="B154" s="119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</row>
    <row r="155" spans="1:22">
      <c r="A155" s="118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</row>
    <row r="156" spans="1:22">
      <c r="A156" s="118"/>
      <c r="B156" s="119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</row>
    <row r="157" spans="1:22">
      <c r="A157" s="118"/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</row>
    <row r="158" spans="1:22">
      <c r="A158" s="118"/>
      <c r="B158" s="119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</row>
    <row r="159" spans="1:22">
      <c r="A159" s="118"/>
      <c r="B159" s="119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</row>
    <row r="160" spans="1:22">
      <c r="A160" s="118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</row>
    <row r="161" spans="1:22">
      <c r="A161" s="118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</row>
    <row r="162" spans="1:22">
      <c r="A162" s="118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</row>
    <row r="163" spans="1:22">
      <c r="A163" s="118"/>
      <c r="B163" s="119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</row>
    <row r="164" spans="1:22">
      <c r="A164" s="118"/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</row>
    <row r="165" spans="1:22">
      <c r="A165" s="118"/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</row>
    <row r="166" spans="1:22"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</row>
    <row r="167" spans="1:22"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</row>
    <row r="168" spans="1:22">
      <c r="B168" s="119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</row>
    <row r="169" spans="1:22"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</row>
    <row r="170" spans="1:22"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</row>
    <row r="171" spans="1:22"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</row>
    <row r="172" spans="1:22"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</row>
    <row r="173" spans="1:22"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</row>
    <row r="174" spans="1:22"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</row>
    <row r="175" spans="1:22"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</row>
    <row r="176" spans="1:22">
      <c r="B176" s="119"/>
      <c r="C176" s="119"/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</row>
    <row r="177" spans="2:22">
      <c r="B177" s="119"/>
      <c r="C177" s="119"/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</row>
  </sheetData>
  <autoFilter ref="F1:F177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6" zoomScale="160" zoomScaleNormal="160" workbookViewId="0">
      <selection activeCell="A25" sqref="A25"/>
    </sheetView>
  </sheetViews>
  <sheetFormatPr defaultRowHeight="15"/>
  <cols>
    <col min="1" max="1" width="9.140625" style="32" customWidth="1"/>
    <col min="2" max="2" width="9.140625" style="32"/>
    <col min="3" max="3" width="9.140625" style="32" customWidth="1"/>
    <col min="4" max="4" width="9.140625" style="32"/>
    <col min="5" max="5" width="9.140625" style="32" customWidth="1"/>
    <col min="6" max="6" width="49.7109375" style="32" customWidth="1"/>
    <col min="7" max="16384" width="9.140625" style="32"/>
  </cols>
  <sheetData>
    <row r="1" spans="1:7" s="31" customFormat="1" ht="27.75">
      <c r="A1" s="151" t="s">
        <v>13</v>
      </c>
      <c r="B1" s="151"/>
      <c r="C1" s="151"/>
      <c r="D1" s="151"/>
      <c r="E1" s="151"/>
      <c r="F1" s="151"/>
    </row>
    <row r="2" spans="1:7" s="31" customFormat="1" ht="27.75">
      <c r="A2" s="151" t="s">
        <v>52</v>
      </c>
      <c r="B2" s="151"/>
      <c r="C2" s="151"/>
      <c r="D2" s="151"/>
      <c r="E2" s="151"/>
      <c r="F2" s="151"/>
    </row>
    <row r="3" spans="1:7" ht="27.75">
      <c r="A3" s="151" t="s">
        <v>55</v>
      </c>
      <c r="B3" s="151"/>
      <c r="C3" s="151"/>
      <c r="D3" s="151"/>
      <c r="E3" s="151"/>
      <c r="F3" s="151"/>
    </row>
    <row r="4" spans="1:7" ht="27.75">
      <c r="A4" s="151" t="s">
        <v>54</v>
      </c>
      <c r="B4" s="151"/>
      <c r="C4" s="151"/>
      <c r="D4" s="151"/>
      <c r="E4" s="151"/>
      <c r="F4" s="151"/>
    </row>
    <row r="5" spans="1:7" ht="24">
      <c r="A5" s="101"/>
      <c r="B5" s="101"/>
      <c r="C5" s="101"/>
      <c r="D5" s="101"/>
      <c r="E5" s="101"/>
      <c r="F5" s="101"/>
    </row>
    <row r="6" spans="1:7" s="34" customFormat="1" ht="24">
      <c r="A6" s="33" t="s">
        <v>53</v>
      </c>
      <c r="B6" s="33"/>
      <c r="C6" s="33"/>
      <c r="D6" s="33"/>
      <c r="E6" s="33"/>
      <c r="F6" s="33"/>
    </row>
    <row r="7" spans="1:7" s="34" customFormat="1" ht="24">
      <c r="A7" s="33" t="s">
        <v>145</v>
      </c>
      <c r="B7" s="33"/>
      <c r="C7" s="33"/>
      <c r="D7" s="33"/>
      <c r="E7" s="33"/>
      <c r="F7" s="33"/>
    </row>
    <row r="8" spans="1:7" s="34" customFormat="1" ht="24">
      <c r="A8" s="45" t="s">
        <v>147</v>
      </c>
      <c r="B8" s="45"/>
      <c r="C8" s="45"/>
      <c r="D8" s="45"/>
      <c r="E8" s="45"/>
      <c r="F8" s="45"/>
    </row>
    <row r="9" spans="1:7" s="34" customFormat="1" ht="24">
      <c r="A9" s="33" t="s">
        <v>146</v>
      </c>
      <c r="B9" s="33"/>
      <c r="C9" s="33"/>
      <c r="D9" s="33"/>
      <c r="E9" s="33"/>
      <c r="F9" s="33"/>
    </row>
    <row r="10" spans="1:7" s="34" customFormat="1" ht="24">
      <c r="A10" s="147" t="s">
        <v>137</v>
      </c>
      <c r="B10" s="147"/>
      <c r="C10" s="147"/>
      <c r="D10" s="147"/>
      <c r="E10" s="147"/>
      <c r="F10" s="147"/>
    </row>
    <row r="11" spans="1:7" s="4" customFormat="1" ht="24">
      <c r="B11" s="4" t="s">
        <v>136</v>
      </c>
      <c r="F11" s="97"/>
      <c r="G11" s="97"/>
    </row>
    <row r="12" spans="1:7" s="4" customFormat="1" ht="24">
      <c r="A12" s="152" t="s">
        <v>138</v>
      </c>
      <c r="B12" s="152"/>
      <c r="C12" s="152"/>
      <c r="D12" s="152"/>
      <c r="E12" s="152"/>
      <c r="F12" s="152"/>
    </row>
    <row r="13" spans="1:7" s="4" customFormat="1" ht="24">
      <c r="A13" s="152" t="s">
        <v>155</v>
      </c>
      <c r="B13" s="152"/>
      <c r="C13" s="152"/>
      <c r="D13" s="152"/>
      <c r="E13" s="152"/>
      <c r="F13" s="152"/>
    </row>
    <row r="14" spans="1:7" s="34" customFormat="1" ht="24">
      <c r="A14" s="150" t="s">
        <v>156</v>
      </c>
      <c r="B14" s="150"/>
      <c r="C14" s="150"/>
      <c r="D14" s="150"/>
      <c r="E14" s="150"/>
      <c r="F14" s="150"/>
    </row>
    <row r="15" spans="1:7" s="4" customFormat="1" ht="24">
      <c r="A15" s="50" t="s">
        <v>139</v>
      </c>
      <c r="B15" s="50"/>
      <c r="C15" s="50"/>
      <c r="D15" s="50"/>
      <c r="E15" s="50"/>
      <c r="F15" s="50"/>
    </row>
    <row r="16" spans="1:7" s="4" customFormat="1" ht="24">
      <c r="A16" s="8" t="s">
        <v>151</v>
      </c>
      <c r="B16" s="8"/>
      <c r="C16" s="8"/>
      <c r="D16" s="8"/>
      <c r="E16" s="8"/>
      <c r="F16" s="8"/>
    </row>
    <row r="17" spans="1:9" s="4" customFormat="1" ht="24">
      <c r="A17" s="8" t="s">
        <v>153</v>
      </c>
      <c r="B17" s="8"/>
      <c r="C17" s="8"/>
      <c r="D17" s="8"/>
      <c r="E17" s="8"/>
      <c r="F17" s="8"/>
      <c r="G17" s="97"/>
    </row>
    <row r="18" spans="1:9" s="4" customFormat="1" ht="24">
      <c r="A18" s="4" t="s">
        <v>152</v>
      </c>
      <c r="E18" s="97"/>
      <c r="F18" s="97"/>
      <c r="G18" s="97"/>
    </row>
    <row r="19" spans="1:9" s="4" customFormat="1" ht="24">
      <c r="A19" s="48" t="s">
        <v>18</v>
      </c>
      <c r="B19" s="48"/>
      <c r="C19" s="48"/>
      <c r="D19" s="48"/>
      <c r="E19" s="48"/>
      <c r="F19" s="48"/>
    </row>
    <row r="20" spans="1:9" s="4" customFormat="1" ht="24">
      <c r="A20" s="48" t="s">
        <v>157</v>
      </c>
      <c r="B20" s="48"/>
      <c r="C20" s="48"/>
      <c r="D20" s="48"/>
      <c r="E20" s="48"/>
      <c r="F20" s="48"/>
    </row>
    <row r="21" spans="1:9" s="4" customFormat="1" ht="24">
      <c r="A21" s="48" t="s">
        <v>140</v>
      </c>
      <c r="B21" s="48"/>
      <c r="C21" s="48"/>
      <c r="D21" s="48"/>
      <c r="E21" s="48"/>
      <c r="F21" s="48"/>
    </row>
    <row r="22" spans="1:9" s="4" customFormat="1" ht="24">
      <c r="A22" s="87"/>
      <c r="B22" s="87" t="s">
        <v>148</v>
      </c>
      <c r="C22" s="87"/>
      <c r="D22" s="87"/>
      <c r="E22" s="87"/>
      <c r="F22" s="87"/>
    </row>
    <row r="23" spans="1:9" s="4" customFormat="1" ht="24">
      <c r="A23" s="149" t="s">
        <v>149</v>
      </c>
      <c r="B23" s="149"/>
      <c r="C23" s="149"/>
      <c r="D23" s="149"/>
      <c r="E23" s="149"/>
      <c r="F23" s="149"/>
      <c r="G23" s="8"/>
      <c r="H23" s="88"/>
    </row>
    <row r="24" spans="1:9" s="4" customFormat="1" ht="24">
      <c r="A24" s="88" t="s">
        <v>141</v>
      </c>
      <c r="B24" s="88"/>
      <c r="C24" s="88"/>
      <c r="D24" s="88"/>
      <c r="E24" s="88"/>
      <c r="F24" s="88"/>
      <c r="G24" s="8"/>
      <c r="H24" s="88"/>
    </row>
    <row r="25" spans="1:9" s="4" customFormat="1" ht="24">
      <c r="A25" s="88" t="s">
        <v>158</v>
      </c>
      <c r="B25" s="88"/>
      <c r="C25" s="88"/>
      <c r="D25" s="88"/>
      <c r="E25" s="88"/>
      <c r="F25" s="88"/>
      <c r="G25" s="8"/>
      <c r="H25" s="88"/>
    </row>
    <row r="26" spans="1:9" s="4" customFormat="1" ht="24">
      <c r="A26" s="88" t="s">
        <v>142</v>
      </c>
      <c r="B26" s="88"/>
      <c r="C26" s="88"/>
      <c r="D26" s="88"/>
      <c r="E26" s="88"/>
      <c r="F26" s="88"/>
      <c r="G26" s="8"/>
      <c r="H26" s="88"/>
    </row>
    <row r="27" spans="1:9" s="4" customFormat="1" ht="24">
      <c r="A27" s="88" t="s">
        <v>143</v>
      </c>
      <c r="B27" s="88"/>
      <c r="C27" s="88"/>
      <c r="D27" s="88"/>
      <c r="E27" s="88"/>
      <c r="F27" s="88"/>
      <c r="G27" s="8"/>
      <c r="H27" s="88"/>
    </row>
    <row r="28" spans="1:9" s="4" customFormat="1" ht="24">
      <c r="A28" s="89" t="s">
        <v>144</v>
      </c>
      <c r="B28" s="89"/>
      <c r="C28" s="89"/>
      <c r="D28" s="89"/>
      <c r="E28" s="89"/>
      <c r="F28" s="89"/>
      <c r="G28" s="89"/>
      <c r="H28" s="89"/>
      <c r="I28" s="89"/>
    </row>
    <row r="29" spans="1:9" ht="24">
      <c r="A29" s="150" t="s">
        <v>154</v>
      </c>
      <c r="B29" s="150"/>
      <c r="C29" s="150"/>
      <c r="D29" s="150"/>
      <c r="E29" s="150"/>
      <c r="F29" s="150"/>
    </row>
    <row r="30" spans="1:9" s="93" customFormat="1" ht="24">
      <c r="A30" s="93" t="s">
        <v>150</v>
      </c>
    </row>
    <row r="31" spans="1:9" s="93" customFormat="1" ht="24"/>
  </sheetData>
  <mergeCells count="9">
    <mergeCell ref="A23:F23"/>
    <mergeCell ref="A29:F29"/>
    <mergeCell ref="A1:F1"/>
    <mergeCell ref="A2:F2"/>
    <mergeCell ref="A3:F3"/>
    <mergeCell ref="A4:F4"/>
    <mergeCell ref="A12:F12"/>
    <mergeCell ref="A13:F13"/>
    <mergeCell ref="A14:F14"/>
  </mergeCells>
  <pageMargins left="0.5" right="0.25" top="0.75" bottom="0.2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8"/>
  <sheetViews>
    <sheetView tabSelected="1" topLeftCell="A34" zoomScale="120" zoomScaleNormal="120" workbookViewId="0">
      <selection activeCell="C47" sqref="C47"/>
    </sheetView>
  </sheetViews>
  <sheetFormatPr defaultRowHeight="23.25"/>
  <cols>
    <col min="1" max="1" width="8.140625" style="1" customWidth="1"/>
    <col min="2" max="2" width="7.7109375" style="1" customWidth="1"/>
    <col min="3" max="3" width="9" style="1"/>
    <col min="4" max="4" width="15.42578125" style="1" customWidth="1"/>
    <col min="5" max="5" width="26.140625" style="1" customWidth="1"/>
    <col min="6" max="6" width="10.7109375" style="2" customWidth="1"/>
    <col min="7" max="7" width="18.28515625" style="2" customWidth="1"/>
    <col min="8" max="8" width="20" style="2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4" width="9" style="1"/>
  </cols>
  <sheetData>
    <row r="1" spans="2:9">
      <c r="B1" s="153" t="s">
        <v>0</v>
      </c>
      <c r="C1" s="153"/>
      <c r="D1" s="153"/>
      <c r="E1" s="153"/>
      <c r="F1" s="153"/>
      <c r="G1" s="153"/>
      <c r="H1" s="44"/>
    </row>
    <row r="2" spans="2:9">
      <c r="B2" s="95"/>
      <c r="C2" s="95"/>
      <c r="D2" s="95"/>
      <c r="E2" s="95"/>
      <c r="F2" s="95"/>
      <c r="G2" s="95"/>
      <c r="H2" s="44"/>
    </row>
    <row r="3" spans="2:9" s="10" customFormat="1" ht="27.75">
      <c r="B3" s="151" t="s">
        <v>52</v>
      </c>
      <c r="C3" s="151"/>
      <c r="D3" s="151"/>
      <c r="E3" s="151"/>
      <c r="F3" s="151"/>
      <c r="G3" s="151"/>
      <c r="H3" s="82"/>
      <c r="I3" s="9"/>
    </row>
    <row r="4" spans="2:9" s="10" customFormat="1" ht="27.75">
      <c r="B4" s="151" t="s">
        <v>55</v>
      </c>
      <c r="C4" s="151"/>
      <c r="D4" s="151"/>
      <c r="E4" s="151"/>
      <c r="F4" s="151"/>
      <c r="G4" s="151"/>
      <c r="H4" s="9"/>
      <c r="I4" s="9"/>
    </row>
    <row r="5" spans="2:9" s="10" customFormat="1" ht="27.75">
      <c r="B5" s="151" t="s">
        <v>54</v>
      </c>
      <c r="C5" s="151"/>
      <c r="D5" s="151"/>
      <c r="E5" s="151"/>
      <c r="F5" s="151"/>
      <c r="G5" s="151"/>
      <c r="H5" s="9"/>
      <c r="I5" s="9"/>
    </row>
    <row r="6" spans="2:9">
      <c r="B6" s="154"/>
      <c r="C6" s="154"/>
      <c r="D6" s="154"/>
      <c r="E6" s="154"/>
      <c r="F6" s="154"/>
      <c r="G6" s="154"/>
      <c r="H6" s="154"/>
    </row>
    <row r="7" spans="2:9" s="4" customFormat="1" ht="24">
      <c r="B7" s="5" t="s">
        <v>15</v>
      </c>
      <c r="F7" s="11"/>
      <c r="G7" s="11"/>
      <c r="H7" s="11"/>
    </row>
    <row r="8" spans="2:9" s="4" customFormat="1" ht="24">
      <c r="B8" s="12" t="s">
        <v>91</v>
      </c>
      <c r="C8" s="51"/>
      <c r="D8" s="51"/>
      <c r="E8" s="51"/>
      <c r="F8" s="52"/>
      <c r="G8" s="52"/>
      <c r="H8" s="11"/>
    </row>
    <row r="9" spans="2:9" s="4" customFormat="1" ht="24.75" thickBot="1">
      <c r="B9" s="12"/>
      <c r="C9" s="155" t="s">
        <v>30</v>
      </c>
      <c r="D9" s="155"/>
      <c r="E9" s="155"/>
      <c r="F9" s="46" t="s">
        <v>2</v>
      </c>
      <c r="G9" s="46" t="s">
        <v>3</v>
      </c>
      <c r="H9" s="11"/>
    </row>
    <row r="10" spans="2:9" s="4" customFormat="1" ht="24.75" thickTop="1">
      <c r="B10" s="12"/>
      <c r="C10" s="159" t="s">
        <v>92</v>
      </c>
      <c r="D10" s="160"/>
      <c r="E10" s="161"/>
      <c r="F10" s="13">
        <v>22</v>
      </c>
      <c r="G10" s="40">
        <f>F10*100/F$12</f>
        <v>37.288135593220339</v>
      </c>
      <c r="H10" s="83"/>
    </row>
    <row r="11" spans="2:9" s="4" customFormat="1" ht="24">
      <c r="B11" s="12"/>
      <c r="C11" s="159" t="s">
        <v>93</v>
      </c>
      <c r="D11" s="160"/>
      <c r="E11" s="161"/>
      <c r="F11" s="13">
        <v>37</v>
      </c>
      <c r="G11" s="40">
        <f>F11*100/F$12</f>
        <v>62.711864406779661</v>
      </c>
      <c r="H11" s="94"/>
    </row>
    <row r="12" spans="2:9" s="4" customFormat="1" ht="24.75" thickBot="1">
      <c r="B12" s="12"/>
      <c r="C12" s="155" t="s">
        <v>4</v>
      </c>
      <c r="D12" s="155"/>
      <c r="E12" s="155"/>
      <c r="F12" s="47">
        <f>SUM(F10:F11)</f>
        <v>59</v>
      </c>
      <c r="G12" s="30">
        <f>F12*100/F$12</f>
        <v>100</v>
      </c>
    </row>
    <row r="13" spans="2:9" s="4" customFormat="1" ht="14.25" customHeight="1" thickTop="1">
      <c r="B13" s="12"/>
      <c r="C13" s="15"/>
      <c r="D13" s="15"/>
      <c r="E13" s="15"/>
      <c r="F13" s="16"/>
      <c r="G13" s="17"/>
    </row>
    <row r="14" spans="2:9" s="4" customFormat="1" ht="24">
      <c r="B14" s="12"/>
      <c r="C14" s="4" t="s">
        <v>21</v>
      </c>
      <c r="F14" s="11"/>
      <c r="G14" s="11"/>
    </row>
    <row r="15" spans="2:9" s="4" customFormat="1" ht="24">
      <c r="B15" s="4" t="s">
        <v>94</v>
      </c>
      <c r="F15" s="11"/>
      <c r="G15" s="11"/>
    </row>
    <row r="16" spans="2:9" s="4" customFormat="1" ht="24">
      <c r="F16" s="49"/>
      <c r="G16" s="49"/>
    </row>
    <row r="17" spans="2:8" s="4" customFormat="1" ht="24">
      <c r="B17" s="12" t="s">
        <v>95</v>
      </c>
      <c r="C17" s="51"/>
      <c r="D17" s="51"/>
      <c r="E17" s="51"/>
      <c r="F17" s="52"/>
      <c r="G17" s="52"/>
      <c r="H17" s="97"/>
    </row>
    <row r="18" spans="2:8" s="4" customFormat="1" ht="24.75" thickBot="1">
      <c r="B18" s="12"/>
      <c r="C18" s="155" t="s">
        <v>31</v>
      </c>
      <c r="D18" s="155"/>
      <c r="E18" s="155"/>
      <c r="F18" s="116" t="s">
        <v>2</v>
      </c>
      <c r="G18" s="116" t="s">
        <v>3</v>
      </c>
      <c r="H18" s="97"/>
    </row>
    <row r="19" spans="2:8" s="4" customFormat="1" ht="24.75" thickTop="1">
      <c r="B19" s="12"/>
      <c r="C19" s="159" t="s">
        <v>97</v>
      </c>
      <c r="D19" s="160"/>
      <c r="E19" s="161"/>
      <c r="F19" s="13">
        <v>30</v>
      </c>
      <c r="G19" s="40">
        <f>F19*100/F$12</f>
        <v>50.847457627118644</v>
      </c>
      <c r="H19" s="97"/>
    </row>
    <row r="20" spans="2:8" s="4" customFormat="1" ht="24">
      <c r="B20" s="12"/>
      <c r="C20" s="159" t="s">
        <v>98</v>
      </c>
      <c r="D20" s="160"/>
      <c r="E20" s="161"/>
      <c r="F20" s="13">
        <v>26</v>
      </c>
      <c r="G20" s="40">
        <f>F20*100/F$12</f>
        <v>44.067796610169495</v>
      </c>
      <c r="H20" s="97"/>
    </row>
    <row r="21" spans="2:8" s="4" customFormat="1" ht="24">
      <c r="B21" s="12"/>
      <c r="C21" s="159" t="s">
        <v>79</v>
      </c>
      <c r="D21" s="160"/>
      <c r="E21" s="161"/>
      <c r="F21" s="13">
        <v>3</v>
      </c>
      <c r="G21" s="40">
        <f>F21*100/F$12</f>
        <v>5.0847457627118642</v>
      </c>
      <c r="H21" s="97"/>
    </row>
    <row r="22" spans="2:8" s="4" customFormat="1" ht="24.75" thickBot="1">
      <c r="B22" s="12"/>
      <c r="C22" s="155" t="s">
        <v>4</v>
      </c>
      <c r="D22" s="155"/>
      <c r="E22" s="155"/>
      <c r="F22" s="47">
        <f>SUM(F19:F21)</f>
        <v>59</v>
      </c>
      <c r="G22" s="30">
        <f>F22*100/F$12</f>
        <v>100</v>
      </c>
    </row>
    <row r="23" spans="2:8" s="4" customFormat="1" ht="14.25" customHeight="1" thickTop="1">
      <c r="B23" s="12"/>
      <c r="C23" s="15"/>
      <c r="D23" s="15"/>
      <c r="E23" s="15"/>
      <c r="F23" s="16"/>
      <c r="G23" s="17"/>
    </row>
    <row r="24" spans="2:8" s="4" customFormat="1" ht="24">
      <c r="B24" s="138" t="s">
        <v>96</v>
      </c>
      <c r="C24" s="97"/>
      <c r="D24" s="97"/>
    </row>
    <row r="25" spans="2:8" s="4" customFormat="1" ht="24">
      <c r="B25" s="138" t="s">
        <v>132</v>
      </c>
      <c r="C25" s="97"/>
      <c r="D25" s="97"/>
    </row>
    <row r="26" spans="2:8" s="4" customFormat="1" ht="24">
      <c r="F26" s="97"/>
      <c r="G26" s="97"/>
    </row>
    <row r="27" spans="2:8" s="4" customFormat="1" ht="24">
      <c r="F27" s="97"/>
      <c r="G27" s="97"/>
    </row>
    <row r="28" spans="2:8" s="4" customFormat="1" ht="24">
      <c r="F28" s="97"/>
      <c r="G28" s="97"/>
    </row>
    <row r="29" spans="2:8" s="4" customFormat="1" ht="24">
      <c r="F29" s="97"/>
      <c r="G29" s="97"/>
    </row>
    <row r="30" spans="2:8" s="4" customFormat="1" ht="24">
      <c r="F30" s="97"/>
      <c r="G30" s="97"/>
    </row>
    <row r="31" spans="2:8" s="4" customFormat="1" ht="24">
      <c r="F31" s="97"/>
      <c r="G31" s="97"/>
    </row>
    <row r="32" spans="2:8" s="4" customFormat="1" ht="24">
      <c r="F32" s="97"/>
      <c r="G32" s="97"/>
    </row>
    <row r="33" spans="2:8" s="4" customFormat="1" ht="24">
      <c r="F33" s="97"/>
      <c r="G33" s="97"/>
    </row>
    <row r="34" spans="2:8" s="4" customFormat="1" ht="24">
      <c r="F34" s="97"/>
      <c r="G34" s="97"/>
    </row>
    <row r="35" spans="2:8" s="4" customFormat="1" ht="24">
      <c r="B35" s="153" t="s">
        <v>127</v>
      </c>
      <c r="C35" s="153"/>
      <c r="D35" s="153"/>
      <c r="E35" s="153"/>
      <c r="F35" s="153"/>
      <c r="G35" s="153"/>
    </row>
    <row r="36" spans="2:8" s="4" customFormat="1" ht="24">
      <c r="F36" s="97"/>
      <c r="G36" s="97"/>
    </row>
    <row r="37" spans="2:8" s="4" customFormat="1" ht="24">
      <c r="B37" s="12" t="s">
        <v>99</v>
      </c>
      <c r="C37" s="51"/>
      <c r="D37" s="51"/>
      <c r="E37" s="51"/>
      <c r="F37" s="52"/>
      <c r="G37" s="52"/>
      <c r="H37" s="97"/>
    </row>
    <row r="38" spans="2:8" s="4" customFormat="1" ht="24.75" thickBot="1">
      <c r="B38" s="12"/>
      <c r="C38" s="162" t="s">
        <v>1</v>
      </c>
      <c r="D38" s="163"/>
      <c r="E38" s="164"/>
      <c r="F38" s="134" t="s">
        <v>2</v>
      </c>
      <c r="G38" s="134" t="s">
        <v>3</v>
      </c>
      <c r="H38" s="97"/>
    </row>
    <row r="39" spans="2:8" s="4" customFormat="1" ht="24.75" thickTop="1">
      <c r="B39" s="12"/>
      <c r="C39" s="165" t="s">
        <v>23</v>
      </c>
      <c r="D39" s="166"/>
      <c r="E39" s="167"/>
      <c r="F39" s="13">
        <v>54</v>
      </c>
      <c r="G39" s="40">
        <f>F39*100/F$12</f>
        <v>91.525423728813564</v>
      </c>
      <c r="H39" s="97"/>
    </row>
    <row r="40" spans="2:8" s="4" customFormat="1" ht="24">
      <c r="B40" s="12"/>
      <c r="C40" s="159" t="s">
        <v>22</v>
      </c>
      <c r="D40" s="160"/>
      <c r="E40" s="161"/>
      <c r="F40" s="13">
        <v>5</v>
      </c>
      <c r="G40" s="40">
        <f>F40*100/F$12</f>
        <v>8.4745762711864412</v>
      </c>
      <c r="H40" s="97"/>
    </row>
    <row r="41" spans="2:8" s="4" customFormat="1" ht="24.75" thickBot="1">
      <c r="B41" s="12"/>
      <c r="C41" s="155" t="s">
        <v>4</v>
      </c>
      <c r="D41" s="155"/>
      <c r="E41" s="155"/>
      <c r="F41" s="47">
        <f>SUM(F39:F40)</f>
        <v>59</v>
      </c>
      <c r="G41" s="30">
        <f>F41*100/F$12</f>
        <v>100</v>
      </c>
    </row>
    <row r="42" spans="2:8" s="4" customFormat="1" ht="14.25" customHeight="1" thickTop="1">
      <c r="B42" s="12"/>
      <c r="C42" s="15"/>
      <c r="D42" s="15"/>
      <c r="E42" s="15"/>
      <c r="F42" s="16"/>
      <c r="G42" s="17"/>
    </row>
    <row r="43" spans="2:8" s="4" customFormat="1" ht="24">
      <c r="B43" s="12"/>
      <c r="C43" s="4" t="s">
        <v>162</v>
      </c>
      <c r="F43" s="97"/>
      <c r="G43" s="97"/>
    </row>
    <row r="44" spans="2:8" s="4" customFormat="1" ht="24">
      <c r="B44" s="4" t="s">
        <v>133</v>
      </c>
      <c r="F44" s="97"/>
      <c r="G44" s="97"/>
    </row>
    <row r="45" spans="2:8" s="4" customFormat="1" ht="24">
      <c r="B45" s="4" t="s">
        <v>100</v>
      </c>
      <c r="F45" s="97"/>
      <c r="G45" s="97"/>
    </row>
    <row r="46" spans="2:8" s="4" customFormat="1" ht="24">
      <c r="F46" s="97"/>
      <c r="G46" s="97"/>
    </row>
    <row r="47" spans="2:8" s="4" customFormat="1" ht="24">
      <c r="B47" s="12" t="s">
        <v>101</v>
      </c>
      <c r="F47" s="11"/>
      <c r="G47" s="11"/>
    </row>
    <row r="48" spans="2:8" s="4" customFormat="1" ht="24.75" thickBot="1">
      <c r="C48" s="162" t="s">
        <v>42</v>
      </c>
      <c r="D48" s="163"/>
      <c r="E48" s="163"/>
      <c r="F48" s="104" t="s">
        <v>2</v>
      </c>
      <c r="G48" s="104" t="s">
        <v>3</v>
      </c>
    </row>
    <row r="49" spans="3:7" s="4" customFormat="1" ht="24.75" thickTop="1">
      <c r="C49" s="140" t="s">
        <v>103</v>
      </c>
      <c r="D49" s="141"/>
      <c r="E49" s="141"/>
      <c r="F49" s="142">
        <v>10</v>
      </c>
      <c r="G49" s="143">
        <f t="shared" ref="G49:G63" si="0">F49*100/F$65</f>
        <v>16.949152542372882</v>
      </c>
    </row>
    <row r="50" spans="3:7" s="4" customFormat="1" ht="24">
      <c r="C50" s="114" t="s">
        <v>105</v>
      </c>
      <c r="D50" s="115"/>
      <c r="E50" s="115"/>
      <c r="F50" s="18">
        <v>10</v>
      </c>
      <c r="G50" s="14">
        <f t="shared" si="0"/>
        <v>16.949152542372882</v>
      </c>
    </row>
    <row r="51" spans="3:7" s="4" customFormat="1" ht="24">
      <c r="C51" s="144" t="s">
        <v>103</v>
      </c>
      <c r="D51" s="96"/>
      <c r="E51" s="96"/>
      <c r="F51" s="145">
        <v>13</v>
      </c>
      <c r="G51" s="139">
        <f t="shared" si="0"/>
        <v>22.033898305084747</v>
      </c>
    </row>
    <row r="52" spans="3:7" s="4" customFormat="1" ht="24">
      <c r="C52" s="114" t="s">
        <v>110</v>
      </c>
      <c r="D52" s="115"/>
      <c r="E52" s="115"/>
      <c r="F52" s="18">
        <v>13</v>
      </c>
      <c r="G52" s="14">
        <f t="shared" si="0"/>
        <v>22.033898305084747</v>
      </c>
    </row>
    <row r="53" spans="3:7" s="4" customFormat="1" ht="24">
      <c r="C53" s="108" t="s">
        <v>45</v>
      </c>
      <c r="D53" s="106"/>
      <c r="E53" s="106"/>
      <c r="F53" s="109">
        <v>5</v>
      </c>
      <c r="G53" s="110">
        <f t="shared" si="0"/>
        <v>8.4745762711864412</v>
      </c>
    </row>
    <row r="54" spans="3:7" s="4" customFormat="1" ht="24">
      <c r="C54" s="105" t="s">
        <v>109</v>
      </c>
      <c r="D54" s="106"/>
      <c r="E54" s="106"/>
      <c r="F54" s="107">
        <v>5</v>
      </c>
      <c r="G54" s="14">
        <f t="shared" si="0"/>
        <v>8.4745762711864412</v>
      </c>
    </row>
    <row r="55" spans="3:7" s="4" customFormat="1" ht="24">
      <c r="C55" s="108" t="s">
        <v>46</v>
      </c>
      <c r="D55" s="106"/>
      <c r="E55" s="106"/>
      <c r="F55" s="109">
        <v>3</v>
      </c>
      <c r="G55" s="110">
        <f t="shared" si="0"/>
        <v>5.0847457627118642</v>
      </c>
    </row>
    <row r="56" spans="3:7" s="4" customFormat="1" ht="24">
      <c r="C56" s="105" t="s">
        <v>77</v>
      </c>
      <c r="D56" s="106"/>
      <c r="E56" s="106"/>
      <c r="F56" s="107">
        <v>3</v>
      </c>
      <c r="G56" s="14">
        <f t="shared" si="0"/>
        <v>5.0847457627118642</v>
      </c>
    </row>
    <row r="57" spans="3:7" s="4" customFormat="1" ht="24">
      <c r="C57" s="108" t="s">
        <v>43</v>
      </c>
      <c r="D57" s="106"/>
      <c r="E57" s="106"/>
      <c r="F57" s="109">
        <v>15</v>
      </c>
      <c r="G57" s="110">
        <f t="shared" si="0"/>
        <v>25.423728813559322</v>
      </c>
    </row>
    <row r="58" spans="3:7" s="4" customFormat="1" ht="24">
      <c r="C58" s="105" t="s">
        <v>44</v>
      </c>
      <c r="D58" s="106"/>
      <c r="E58" s="106"/>
      <c r="F58" s="107">
        <v>15</v>
      </c>
      <c r="G58" s="14">
        <f t="shared" si="0"/>
        <v>25.423728813559322</v>
      </c>
    </row>
    <row r="59" spans="3:7" s="4" customFormat="1" ht="24">
      <c r="C59" s="108" t="s">
        <v>104</v>
      </c>
      <c r="D59" s="106"/>
      <c r="E59" s="106"/>
      <c r="F59" s="109">
        <v>3</v>
      </c>
      <c r="G59" s="110">
        <f t="shared" si="0"/>
        <v>5.0847457627118642</v>
      </c>
    </row>
    <row r="60" spans="3:7" s="4" customFormat="1" ht="24">
      <c r="C60" s="105" t="s">
        <v>111</v>
      </c>
      <c r="D60" s="106"/>
      <c r="E60" s="106"/>
      <c r="F60" s="107">
        <v>3</v>
      </c>
      <c r="G60" s="14">
        <f t="shared" si="0"/>
        <v>5.0847457627118642</v>
      </c>
    </row>
    <row r="61" spans="3:7" s="4" customFormat="1" ht="24">
      <c r="C61" s="108" t="s">
        <v>106</v>
      </c>
      <c r="D61" s="106"/>
      <c r="E61" s="106"/>
      <c r="F61" s="109">
        <v>5</v>
      </c>
      <c r="G61" s="110">
        <f t="shared" si="0"/>
        <v>8.4745762711864412</v>
      </c>
    </row>
    <row r="62" spans="3:7" s="4" customFormat="1" ht="24">
      <c r="C62" s="105" t="s">
        <v>107</v>
      </c>
      <c r="D62" s="106"/>
      <c r="E62" s="106"/>
      <c r="F62" s="107">
        <v>5</v>
      </c>
      <c r="G62" s="14">
        <f t="shared" si="0"/>
        <v>8.4745762711864412</v>
      </c>
    </row>
    <row r="63" spans="3:7" s="4" customFormat="1" ht="24">
      <c r="C63" s="108" t="s">
        <v>102</v>
      </c>
      <c r="D63" s="106"/>
      <c r="E63" s="106"/>
      <c r="F63" s="109">
        <v>5</v>
      </c>
      <c r="G63" s="110">
        <f t="shared" si="0"/>
        <v>8.4745762711864412</v>
      </c>
    </row>
    <row r="64" spans="3:7" s="4" customFormat="1" ht="24">
      <c r="C64" s="105" t="s">
        <v>108</v>
      </c>
      <c r="D64" s="106"/>
      <c r="E64" s="106"/>
      <c r="F64" s="107">
        <v>5</v>
      </c>
      <c r="G64" s="14">
        <f t="shared" ref="G64" si="1">F64*100/F$65</f>
        <v>8.4745762711864412</v>
      </c>
    </row>
    <row r="65" spans="2:7" s="4" customFormat="1" ht="24.75" thickBot="1">
      <c r="C65" s="156" t="s">
        <v>4</v>
      </c>
      <c r="D65" s="157"/>
      <c r="E65" s="158"/>
      <c r="F65" s="19">
        <v>59</v>
      </c>
      <c r="G65" s="30">
        <f>F65*100/F$65</f>
        <v>100</v>
      </c>
    </row>
    <row r="66" spans="2:7" s="4" customFormat="1" ht="24.75" thickTop="1">
      <c r="B66" s="102"/>
      <c r="C66" s="102"/>
      <c r="D66" s="102"/>
      <c r="E66" s="102"/>
      <c r="F66" s="102"/>
      <c r="G66" s="102"/>
    </row>
    <row r="67" spans="2:7" s="4" customFormat="1" ht="24">
      <c r="B67" s="133"/>
      <c r="C67" s="133"/>
      <c r="D67" s="133"/>
      <c r="E67" s="133"/>
      <c r="F67" s="133"/>
      <c r="G67" s="133"/>
    </row>
    <row r="68" spans="2:7" s="4" customFormat="1" ht="24">
      <c r="B68" s="133"/>
      <c r="C68" s="133"/>
      <c r="D68" s="133"/>
      <c r="E68" s="133"/>
      <c r="F68" s="133"/>
      <c r="G68" s="133"/>
    </row>
  </sheetData>
  <mergeCells count="21">
    <mergeCell ref="C65:E65"/>
    <mergeCell ref="C10:E10"/>
    <mergeCell ref="C19:E19"/>
    <mergeCell ref="C20:E20"/>
    <mergeCell ref="C22:E22"/>
    <mergeCell ref="C38:E38"/>
    <mergeCell ref="C21:E21"/>
    <mergeCell ref="C12:E12"/>
    <mergeCell ref="C48:E48"/>
    <mergeCell ref="C18:E18"/>
    <mergeCell ref="B35:G35"/>
    <mergeCell ref="C11:E11"/>
    <mergeCell ref="C39:E39"/>
    <mergeCell ref="C40:E40"/>
    <mergeCell ref="C41:E41"/>
    <mergeCell ref="B1:G1"/>
    <mergeCell ref="B6:H6"/>
    <mergeCell ref="C9:E9"/>
    <mergeCell ref="B4:G4"/>
    <mergeCell ref="B5:G5"/>
    <mergeCell ref="B3:G3"/>
  </mergeCells>
  <pageMargins left="0.25" right="0" top="0.5" bottom="0.25" header="0.31496062992126" footer="0.31496062992126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"/>
  <sheetViews>
    <sheetView zoomScale="120" zoomScaleNormal="120" workbookViewId="0">
      <selection activeCell="H17" sqref="H17:H18"/>
    </sheetView>
  </sheetViews>
  <sheetFormatPr defaultRowHeight="23.25"/>
  <cols>
    <col min="1" max="1" width="7.140625" style="1" customWidth="1"/>
    <col min="2" max="2" width="7.7109375" style="1" customWidth="1"/>
    <col min="3" max="3" width="9.140625" style="1"/>
    <col min="4" max="4" width="15.42578125" style="1" customWidth="1"/>
    <col min="5" max="5" width="20.7109375" style="1" customWidth="1"/>
    <col min="6" max="6" width="7.7109375" style="2" customWidth="1"/>
    <col min="7" max="7" width="8.140625" style="2" customWidth="1"/>
    <col min="8" max="8" width="16" style="2" customWidth="1"/>
    <col min="9" max="257" width="9.140625" style="1"/>
    <col min="258" max="258" width="10.85546875" style="1" customWidth="1"/>
    <col min="259" max="259" width="9.140625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.140625" style="1"/>
    <col min="514" max="514" width="10.85546875" style="1" customWidth="1"/>
    <col min="515" max="515" width="9.140625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.140625" style="1"/>
    <col min="770" max="770" width="10.85546875" style="1" customWidth="1"/>
    <col min="771" max="771" width="9.140625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.140625" style="1"/>
    <col min="1026" max="1026" width="10.85546875" style="1" customWidth="1"/>
    <col min="1027" max="1027" width="9.140625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.140625" style="1"/>
    <col min="1282" max="1282" width="10.85546875" style="1" customWidth="1"/>
    <col min="1283" max="1283" width="9.140625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.140625" style="1"/>
    <col min="1538" max="1538" width="10.85546875" style="1" customWidth="1"/>
    <col min="1539" max="1539" width="9.140625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.140625" style="1"/>
    <col min="1794" max="1794" width="10.85546875" style="1" customWidth="1"/>
    <col min="1795" max="1795" width="9.140625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.140625" style="1"/>
    <col min="2050" max="2050" width="10.85546875" style="1" customWidth="1"/>
    <col min="2051" max="2051" width="9.140625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.140625" style="1"/>
    <col min="2306" max="2306" width="10.85546875" style="1" customWidth="1"/>
    <col min="2307" max="2307" width="9.140625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.140625" style="1"/>
    <col min="2562" max="2562" width="10.85546875" style="1" customWidth="1"/>
    <col min="2563" max="2563" width="9.140625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.140625" style="1"/>
    <col min="2818" max="2818" width="10.85546875" style="1" customWidth="1"/>
    <col min="2819" max="2819" width="9.140625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.140625" style="1"/>
    <col min="3074" max="3074" width="10.85546875" style="1" customWidth="1"/>
    <col min="3075" max="3075" width="9.140625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.140625" style="1"/>
    <col min="3330" max="3330" width="10.85546875" style="1" customWidth="1"/>
    <col min="3331" max="3331" width="9.140625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.140625" style="1"/>
    <col min="3586" max="3586" width="10.85546875" style="1" customWidth="1"/>
    <col min="3587" max="3587" width="9.140625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.140625" style="1"/>
    <col min="3842" max="3842" width="10.85546875" style="1" customWidth="1"/>
    <col min="3843" max="3843" width="9.140625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.140625" style="1"/>
    <col min="4098" max="4098" width="10.85546875" style="1" customWidth="1"/>
    <col min="4099" max="4099" width="9.140625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.140625" style="1"/>
    <col min="4354" max="4354" width="10.85546875" style="1" customWidth="1"/>
    <col min="4355" max="4355" width="9.140625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.140625" style="1"/>
    <col min="4610" max="4610" width="10.85546875" style="1" customWidth="1"/>
    <col min="4611" max="4611" width="9.140625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.140625" style="1"/>
    <col min="4866" max="4866" width="10.85546875" style="1" customWidth="1"/>
    <col min="4867" max="4867" width="9.140625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.140625" style="1"/>
    <col min="5122" max="5122" width="10.85546875" style="1" customWidth="1"/>
    <col min="5123" max="5123" width="9.140625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.140625" style="1"/>
    <col min="5378" max="5378" width="10.85546875" style="1" customWidth="1"/>
    <col min="5379" max="5379" width="9.140625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.140625" style="1"/>
    <col min="5634" max="5634" width="10.85546875" style="1" customWidth="1"/>
    <col min="5635" max="5635" width="9.140625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.140625" style="1"/>
    <col min="5890" max="5890" width="10.85546875" style="1" customWidth="1"/>
    <col min="5891" max="5891" width="9.140625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.140625" style="1"/>
    <col min="6146" max="6146" width="10.85546875" style="1" customWidth="1"/>
    <col min="6147" max="6147" width="9.140625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.140625" style="1"/>
    <col min="6402" max="6402" width="10.85546875" style="1" customWidth="1"/>
    <col min="6403" max="6403" width="9.140625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.140625" style="1"/>
    <col min="6658" max="6658" width="10.85546875" style="1" customWidth="1"/>
    <col min="6659" max="6659" width="9.140625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.140625" style="1"/>
    <col min="6914" max="6914" width="10.85546875" style="1" customWidth="1"/>
    <col min="6915" max="6915" width="9.140625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.140625" style="1"/>
    <col min="7170" max="7170" width="10.85546875" style="1" customWidth="1"/>
    <col min="7171" max="7171" width="9.140625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.140625" style="1"/>
    <col min="7426" max="7426" width="10.85546875" style="1" customWidth="1"/>
    <col min="7427" max="7427" width="9.140625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.140625" style="1"/>
    <col min="7682" max="7682" width="10.85546875" style="1" customWidth="1"/>
    <col min="7683" max="7683" width="9.140625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.140625" style="1"/>
    <col min="7938" max="7938" width="10.85546875" style="1" customWidth="1"/>
    <col min="7939" max="7939" width="9.140625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.140625" style="1"/>
    <col min="8194" max="8194" width="10.85546875" style="1" customWidth="1"/>
    <col min="8195" max="8195" width="9.140625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.140625" style="1"/>
    <col min="8450" max="8450" width="10.85546875" style="1" customWidth="1"/>
    <col min="8451" max="8451" width="9.140625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.140625" style="1"/>
    <col min="8706" max="8706" width="10.85546875" style="1" customWidth="1"/>
    <col min="8707" max="8707" width="9.140625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.140625" style="1"/>
    <col min="8962" max="8962" width="10.85546875" style="1" customWidth="1"/>
    <col min="8963" max="8963" width="9.140625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.140625" style="1"/>
    <col min="9218" max="9218" width="10.85546875" style="1" customWidth="1"/>
    <col min="9219" max="9219" width="9.140625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.140625" style="1"/>
    <col min="9474" max="9474" width="10.85546875" style="1" customWidth="1"/>
    <col min="9475" max="9475" width="9.140625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.140625" style="1"/>
    <col min="9730" max="9730" width="10.85546875" style="1" customWidth="1"/>
    <col min="9731" max="9731" width="9.140625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.140625" style="1"/>
    <col min="9986" max="9986" width="10.85546875" style="1" customWidth="1"/>
    <col min="9987" max="9987" width="9.140625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.140625" style="1"/>
    <col min="10242" max="10242" width="10.85546875" style="1" customWidth="1"/>
    <col min="10243" max="10243" width="9.140625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.140625" style="1"/>
    <col min="10498" max="10498" width="10.85546875" style="1" customWidth="1"/>
    <col min="10499" max="10499" width="9.140625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.140625" style="1"/>
    <col min="10754" max="10754" width="10.85546875" style="1" customWidth="1"/>
    <col min="10755" max="10755" width="9.140625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.140625" style="1"/>
    <col min="11010" max="11010" width="10.85546875" style="1" customWidth="1"/>
    <col min="11011" max="11011" width="9.140625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.140625" style="1"/>
    <col min="11266" max="11266" width="10.85546875" style="1" customWidth="1"/>
    <col min="11267" max="11267" width="9.140625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.140625" style="1"/>
    <col min="11522" max="11522" width="10.85546875" style="1" customWidth="1"/>
    <col min="11523" max="11523" width="9.140625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.140625" style="1"/>
    <col min="11778" max="11778" width="10.85546875" style="1" customWidth="1"/>
    <col min="11779" max="11779" width="9.140625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.140625" style="1"/>
    <col min="12034" max="12034" width="10.85546875" style="1" customWidth="1"/>
    <col min="12035" max="12035" width="9.140625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.140625" style="1"/>
    <col min="12290" max="12290" width="10.85546875" style="1" customWidth="1"/>
    <col min="12291" max="12291" width="9.140625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.140625" style="1"/>
    <col min="12546" max="12546" width="10.85546875" style="1" customWidth="1"/>
    <col min="12547" max="12547" width="9.140625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.140625" style="1"/>
    <col min="12802" max="12802" width="10.85546875" style="1" customWidth="1"/>
    <col min="12803" max="12803" width="9.140625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.140625" style="1"/>
    <col min="13058" max="13058" width="10.85546875" style="1" customWidth="1"/>
    <col min="13059" max="13059" width="9.140625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.140625" style="1"/>
    <col min="13314" max="13314" width="10.85546875" style="1" customWidth="1"/>
    <col min="13315" max="13315" width="9.140625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.140625" style="1"/>
    <col min="13570" max="13570" width="10.85546875" style="1" customWidth="1"/>
    <col min="13571" max="13571" width="9.140625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.140625" style="1"/>
    <col min="13826" max="13826" width="10.85546875" style="1" customWidth="1"/>
    <col min="13827" max="13827" width="9.140625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.140625" style="1"/>
    <col min="14082" max="14082" width="10.85546875" style="1" customWidth="1"/>
    <col min="14083" max="14083" width="9.140625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.140625" style="1"/>
    <col min="14338" max="14338" width="10.85546875" style="1" customWidth="1"/>
    <col min="14339" max="14339" width="9.140625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.140625" style="1"/>
    <col min="14594" max="14594" width="10.85546875" style="1" customWidth="1"/>
    <col min="14595" max="14595" width="9.140625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.140625" style="1"/>
    <col min="14850" max="14850" width="10.85546875" style="1" customWidth="1"/>
    <col min="14851" max="14851" width="9.140625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.140625" style="1"/>
    <col min="15106" max="15106" width="10.85546875" style="1" customWidth="1"/>
    <col min="15107" max="15107" width="9.140625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.140625" style="1"/>
    <col min="15362" max="15362" width="10.85546875" style="1" customWidth="1"/>
    <col min="15363" max="15363" width="9.140625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.140625" style="1"/>
    <col min="15618" max="15618" width="10.85546875" style="1" customWidth="1"/>
    <col min="15619" max="15619" width="9.140625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.140625" style="1"/>
    <col min="15874" max="15874" width="10.85546875" style="1" customWidth="1"/>
    <col min="15875" max="15875" width="9.140625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.140625" style="1"/>
    <col min="16130" max="16130" width="10.85546875" style="1" customWidth="1"/>
    <col min="16131" max="16131" width="9.140625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.140625" style="1"/>
    <col min="16384" max="16384" width="9" style="1" customWidth="1"/>
  </cols>
  <sheetData>
    <row r="1" spans="1:9" s="7" customFormat="1" ht="24">
      <c r="A1" s="189" t="s">
        <v>14</v>
      </c>
      <c r="B1" s="189"/>
      <c r="C1" s="189"/>
      <c r="D1" s="189"/>
      <c r="E1" s="189"/>
      <c r="F1" s="189"/>
      <c r="G1" s="189"/>
      <c r="H1" s="189"/>
    </row>
    <row r="2" spans="1:9">
      <c r="B2" s="2"/>
      <c r="C2" s="2"/>
      <c r="D2" s="2"/>
      <c r="E2" s="2"/>
      <c r="I2" s="3"/>
    </row>
    <row r="3" spans="1:9" s="4" customFormat="1" ht="24">
      <c r="B3" s="146" t="s">
        <v>113</v>
      </c>
      <c r="C3" s="111"/>
      <c r="D3" s="111"/>
      <c r="E3" s="112"/>
      <c r="F3" s="113"/>
      <c r="G3" s="97"/>
    </row>
    <row r="4" spans="1:9" s="4" customFormat="1" ht="24">
      <c r="A4" s="4" t="s">
        <v>112</v>
      </c>
      <c r="B4" s="195" t="s">
        <v>114</v>
      </c>
      <c r="C4" s="195"/>
      <c r="D4" s="195"/>
      <c r="E4" s="195"/>
      <c r="F4" s="195"/>
      <c r="G4" s="195"/>
    </row>
    <row r="5" spans="1:9" s="4" customFormat="1" ht="24">
      <c r="B5" s="4" t="s">
        <v>115</v>
      </c>
      <c r="E5" s="97"/>
      <c r="F5" s="97"/>
      <c r="G5" s="97"/>
    </row>
    <row r="6" spans="1:9" s="4" customFormat="1" ht="24">
      <c r="A6" s="4" t="s">
        <v>116</v>
      </c>
      <c r="E6" s="97"/>
      <c r="F6" s="97"/>
      <c r="G6" s="97"/>
    </row>
    <row r="7" spans="1:9" s="4" customFormat="1" ht="24">
      <c r="B7" s="4" t="s">
        <v>117</v>
      </c>
      <c r="F7" s="97"/>
      <c r="G7" s="97"/>
      <c r="H7" s="97"/>
    </row>
    <row r="8" spans="1:9">
      <c r="B8" s="2"/>
      <c r="C8" s="2"/>
      <c r="D8" s="2"/>
      <c r="E8" s="2"/>
      <c r="I8" s="3"/>
    </row>
    <row r="9" spans="1:9" s="4" customFormat="1" ht="24">
      <c r="B9" s="5" t="s">
        <v>16</v>
      </c>
      <c r="F9" s="39"/>
      <c r="G9" s="39"/>
      <c r="H9" s="39"/>
    </row>
    <row r="10" spans="1:9" s="8" customFormat="1" ht="25.5" customHeight="1">
      <c r="B10" s="29" t="s">
        <v>128</v>
      </c>
      <c r="F10" s="39"/>
      <c r="G10" s="39"/>
      <c r="H10" s="39"/>
    </row>
    <row r="11" spans="1:9" s="8" customFormat="1" ht="24.75" thickBot="1">
      <c r="B11" s="8" t="s">
        <v>118</v>
      </c>
      <c r="F11" s="41"/>
      <c r="G11" s="41"/>
      <c r="H11" s="41"/>
    </row>
    <row r="12" spans="1:9" s="4" customFormat="1" ht="24.75" thickTop="1">
      <c r="B12" s="171" t="s">
        <v>5</v>
      </c>
      <c r="C12" s="172"/>
      <c r="D12" s="172"/>
      <c r="E12" s="173"/>
      <c r="F12" s="177"/>
      <c r="G12" s="179" t="s">
        <v>6</v>
      </c>
      <c r="H12" s="179" t="s">
        <v>7</v>
      </c>
    </row>
    <row r="13" spans="1:9" s="4" customFormat="1" ht="24.75" thickBot="1">
      <c r="B13" s="174"/>
      <c r="C13" s="175"/>
      <c r="D13" s="175"/>
      <c r="E13" s="176"/>
      <c r="F13" s="178"/>
      <c r="G13" s="180"/>
      <c r="H13" s="180"/>
    </row>
    <row r="14" spans="1:9" s="4" customFormat="1" ht="24.75" thickTop="1">
      <c r="B14" s="84" t="s">
        <v>10</v>
      </c>
      <c r="C14" s="85"/>
      <c r="D14" s="85"/>
      <c r="E14" s="86"/>
      <c r="F14" s="54"/>
      <c r="G14" s="15"/>
      <c r="H14" s="42"/>
      <c r="I14" s="6"/>
    </row>
    <row r="15" spans="1:9" s="4" customFormat="1" ht="24" customHeight="1">
      <c r="B15" s="181" t="s">
        <v>38</v>
      </c>
      <c r="C15" s="182"/>
      <c r="D15" s="182"/>
      <c r="E15" s="183"/>
      <c r="F15" s="187">
        <f>Data!J61</f>
        <v>2.0338983050847457</v>
      </c>
      <c r="G15" s="187">
        <f>Data!J62</f>
        <v>0.98201239009873109</v>
      </c>
      <c r="H15" s="193" t="str">
        <f>IF(F15&gt;4.5,"มากที่สุด",IF(F15&gt;3.5,"มาก",IF(F15&gt;2.5,"ปานกลาง",IF(F15&gt;1.5,"น้อย",IF(F15&lt;=1.5,"น้อยที่สุด")))))</f>
        <v>น้อย</v>
      </c>
    </row>
    <row r="16" spans="1:9" s="4" customFormat="1" ht="24" customHeight="1">
      <c r="B16" s="184" t="s">
        <v>36</v>
      </c>
      <c r="C16" s="185"/>
      <c r="D16" s="185"/>
      <c r="E16" s="186"/>
      <c r="F16" s="188"/>
      <c r="G16" s="188"/>
      <c r="H16" s="194"/>
    </row>
    <row r="17" spans="1:10" s="4" customFormat="1" ht="24" customHeight="1">
      <c r="B17" s="181" t="s">
        <v>39</v>
      </c>
      <c r="C17" s="182"/>
      <c r="D17" s="182"/>
      <c r="E17" s="183"/>
      <c r="F17" s="187">
        <f>Data!K61</f>
        <v>2.0169491525423728</v>
      </c>
      <c r="G17" s="187">
        <f>Data!K62</f>
        <v>0.97364451177059164</v>
      </c>
      <c r="H17" s="193" t="str">
        <f>IF(F17&gt;4.5,"มากที่สุด",IF(F17&gt;3.5,"มาก",IF(F17&gt;2.5,"ปานกลาง",IF(F17&gt;1.5,"น้อย",IF(F17&lt;=1.5,"น้อยที่สุด")))))</f>
        <v>น้อย</v>
      </c>
    </row>
    <row r="18" spans="1:10" s="4" customFormat="1" ht="24">
      <c r="B18" s="184" t="s">
        <v>37</v>
      </c>
      <c r="C18" s="185"/>
      <c r="D18" s="185"/>
      <c r="E18" s="186"/>
      <c r="F18" s="188"/>
      <c r="G18" s="188"/>
      <c r="H18" s="194"/>
    </row>
    <row r="19" spans="1:10" s="4" customFormat="1" ht="24.75" thickBot="1">
      <c r="B19" s="190" t="s">
        <v>11</v>
      </c>
      <c r="C19" s="191"/>
      <c r="D19" s="191"/>
      <c r="E19" s="192"/>
      <c r="F19" s="20">
        <f>Data!K63</f>
        <v>2.0254237288135593</v>
      </c>
      <c r="G19" s="21">
        <f>Data!K64</f>
        <v>0.97368683786705756</v>
      </c>
      <c r="H19" s="22" t="s">
        <v>51</v>
      </c>
    </row>
    <row r="20" spans="1:10" s="4" customFormat="1" ht="24.75" thickTop="1">
      <c r="B20" s="55" t="s">
        <v>12</v>
      </c>
      <c r="C20" s="56"/>
      <c r="D20" s="56"/>
      <c r="E20" s="23"/>
      <c r="F20" s="24"/>
      <c r="G20" s="24"/>
      <c r="H20" s="23"/>
    </row>
    <row r="21" spans="1:10" s="4" customFormat="1" ht="24" customHeight="1">
      <c r="B21" s="181" t="s">
        <v>119</v>
      </c>
      <c r="C21" s="182"/>
      <c r="D21" s="182"/>
      <c r="E21" s="183"/>
      <c r="F21" s="187">
        <f>Data!L61</f>
        <v>3.4406779661016951</v>
      </c>
      <c r="G21" s="187">
        <f>Data!L62</f>
        <v>0.79375116487947062</v>
      </c>
      <c r="H21" s="193" t="str">
        <f>IF(F21&gt;4.5,"มากที่สุด",IF(F21&gt;3.5,"มาก",IF(F21&gt;2.5,"ปานกลาง",IF(F21&gt;1.5,"น้อย",IF(F21&lt;=1.5,"น้อยที่สุด")))))</f>
        <v>ปานกลาง</v>
      </c>
    </row>
    <row r="22" spans="1:10" s="4" customFormat="1" ht="24" customHeight="1">
      <c r="B22" s="184" t="s">
        <v>36</v>
      </c>
      <c r="C22" s="185"/>
      <c r="D22" s="185"/>
      <c r="E22" s="186"/>
      <c r="F22" s="188"/>
      <c r="G22" s="188"/>
      <c r="H22" s="194"/>
    </row>
    <row r="23" spans="1:10" s="4" customFormat="1" ht="24" customHeight="1">
      <c r="B23" s="181" t="s">
        <v>120</v>
      </c>
      <c r="C23" s="182"/>
      <c r="D23" s="182"/>
      <c r="E23" s="183"/>
      <c r="F23" s="187">
        <f>Data!M61</f>
        <v>3.4406779661016951</v>
      </c>
      <c r="G23" s="187">
        <f>Data!M62</f>
        <v>0.79375116487947062</v>
      </c>
      <c r="H23" s="193" t="str">
        <f t="shared" ref="H23:H25" si="0">IF(F23&gt;4.5,"มากที่สุด",IF(F23&gt;3.5,"มาก",IF(F23&gt;2.5,"ปานกลาง",IF(F23&gt;1.5,"น้อย",IF(F23&lt;=1.5,"น้อยที่สุด")))))</f>
        <v>ปานกลาง</v>
      </c>
    </row>
    <row r="24" spans="1:10" s="4" customFormat="1" ht="24" customHeight="1">
      <c r="B24" s="184" t="s">
        <v>37</v>
      </c>
      <c r="C24" s="185"/>
      <c r="D24" s="185"/>
      <c r="E24" s="186"/>
      <c r="F24" s="188"/>
      <c r="G24" s="188"/>
      <c r="H24" s="194"/>
    </row>
    <row r="25" spans="1:10" s="4" customFormat="1" ht="24.75" thickBot="1">
      <c r="B25" s="168" t="s">
        <v>11</v>
      </c>
      <c r="C25" s="169"/>
      <c r="D25" s="169"/>
      <c r="E25" s="170"/>
      <c r="F25" s="21">
        <f>Data!M63</f>
        <v>3.4406779661016951</v>
      </c>
      <c r="G25" s="25">
        <f>Data!M64</f>
        <v>0.79035178666834527</v>
      </c>
      <c r="H25" s="22" t="str">
        <f t="shared" si="0"/>
        <v>ปานกลาง</v>
      </c>
      <c r="J25" s="26"/>
    </row>
    <row r="26" spans="1:10" s="4" customFormat="1" ht="16.5" customHeight="1" thickTop="1">
      <c r="B26" s="6"/>
      <c r="C26" s="6"/>
      <c r="D26" s="6"/>
      <c r="E26" s="6"/>
      <c r="F26" s="27"/>
      <c r="G26" s="27"/>
      <c r="H26" s="27"/>
    </row>
    <row r="27" spans="1:10" s="4" customFormat="1" ht="24">
      <c r="B27" s="8"/>
      <c r="C27" s="8" t="s">
        <v>129</v>
      </c>
      <c r="D27" s="8"/>
      <c r="E27" s="8"/>
      <c r="F27" s="8"/>
      <c r="G27" s="8"/>
      <c r="H27" s="8"/>
      <c r="I27" s="8"/>
      <c r="J27" s="8"/>
    </row>
    <row r="28" spans="1:10" s="4" customFormat="1" ht="24">
      <c r="B28" s="8" t="s">
        <v>121</v>
      </c>
      <c r="C28" s="8"/>
      <c r="D28" s="8"/>
      <c r="E28" s="8"/>
      <c r="F28" s="8"/>
      <c r="G28" s="8"/>
      <c r="H28" s="8"/>
      <c r="I28" s="8"/>
      <c r="J28" s="8"/>
    </row>
    <row r="29" spans="1:10" s="4" customFormat="1" ht="24">
      <c r="B29" s="8" t="s">
        <v>122</v>
      </c>
      <c r="C29" s="8"/>
      <c r="D29" s="8"/>
      <c r="E29" s="8"/>
      <c r="F29" s="8"/>
      <c r="G29" s="8"/>
      <c r="H29" s="8"/>
      <c r="I29" s="8"/>
      <c r="J29" s="8"/>
    </row>
    <row r="30" spans="1:10" s="4" customFormat="1" ht="24">
      <c r="A30" s="38"/>
      <c r="B30" s="38"/>
      <c r="C30" s="38"/>
      <c r="D30" s="38"/>
      <c r="E30" s="38"/>
      <c r="F30" s="38"/>
      <c r="G30" s="8"/>
      <c r="H30" s="8"/>
    </row>
    <row r="31" spans="1:10" s="4" customFormat="1" ht="24">
      <c r="B31" s="8"/>
      <c r="C31" s="8"/>
      <c r="D31" s="8"/>
      <c r="E31" s="8"/>
      <c r="F31" s="8"/>
      <c r="G31" s="8"/>
      <c r="H31" s="8"/>
      <c r="I31" s="8"/>
      <c r="J31" s="8"/>
    </row>
    <row r="32" spans="1:10" s="4" customFormat="1" ht="24">
      <c r="B32" s="8"/>
      <c r="C32" s="8"/>
      <c r="D32" s="8"/>
      <c r="E32" s="8"/>
      <c r="F32" s="8"/>
      <c r="G32" s="8"/>
      <c r="H32" s="8"/>
      <c r="I32" s="8"/>
      <c r="J32" s="8"/>
    </row>
    <row r="33" spans="2:8" s="7" customFormat="1" ht="24">
      <c r="B33" s="35"/>
      <c r="C33" s="35"/>
      <c r="D33" s="35"/>
      <c r="E33" s="35"/>
      <c r="F33" s="36"/>
      <c r="G33" s="36"/>
      <c r="H33" s="37"/>
    </row>
  </sheetData>
  <mergeCells count="28">
    <mergeCell ref="H21:H22"/>
    <mergeCell ref="B24:E24"/>
    <mergeCell ref="F23:F24"/>
    <mergeCell ref="G23:G24"/>
    <mergeCell ref="H23:H24"/>
    <mergeCell ref="A1:H1"/>
    <mergeCell ref="H12:H13"/>
    <mergeCell ref="B15:E15"/>
    <mergeCell ref="B17:E17"/>
    <mergeCell ref="B19:E19"/>
    <mergeCell ref="B16:E16"/>
    <mergeCell ref="F15:F16"/>
    <mergeCell ref="G15:G16"/>
    <mergeCell ref="H15:H16"/>
    <mergeCell ref="F17:F18"/>
    <mergeCell ref="G17:G18"/>
    <mergeCell ref="H17:H18"/>
    <mergeCell ref="B18:E18"/>
    <mergeCell ref="B4:G4"/>
    <mergeCell ref="B25:E25"/>
    <mergeCell ref="B12:E13"/>
    <mergeCell ref="F12:F13"/>
    <mergeCell ref="G12:G13"/>
    <mergeCell ref="B23:E23"/>
    <mergeCell ref="B21:E21"/>
    <mergeCell ref="B22:E22"/>
    <mergeCell ref="F21:F22"/>
    <mergeCell ref="G21:G22"/>
  </mergeCells>
  <pageMargins left="0.45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 sizeWithCells="1">
              <from>
                <xdr:col>5</xdr:col>
                <xdr:colOff>209550</xdr:colOff>
                <xdr:row>11</xdr:row>
                <xdr:rowOff>209550</xdr:rowOff>
              </from>
              <to>
                <xdr:col>5</xdr:col>
                <xdr:colOff>352425</xdr:colOff>
                <xdr:row>12</xdr:row>
                <xdr:rowOff>85725</xdr:rowOff>
              </to>
            </anchor>
          </objectPr>
        </oleObject>
      </mc:Choice>
      <mc:Fallback>
        <oleObject progId="Equation.3" shapeId="819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topLeftCell="A7" zoomScale="160" zoomScaleNormal="160" workbookViewId="0">
      <selection activeCell="C21" sqref="C21"/>
    </sheetView>
  </sheetViews>
  <sheetFormatPr defaultRowHeight="23.25"/>
  <cols>
    <col min="1" max="1" width="7.140625" style="1" customWidth="1"/>
    <col min="2" max="2" width="4.5703125" style="1" customWidth="1"/>
    <col min="3" max="3" width="16.140625" style="1" customWidth="1"/>
    <col min="4" max="4" width="6.28515625" style="1" customWidth="1"/>
    <col min="5" max="5" width="15.42578125" style="1" customWidth="1"/>
    <col min="6" max="6" width="14" style="1" customWidth="1"/>
    <col min="7" max="7" width="6.7109375" style="2" customWidth="1"/>
    <col min="8" max="8" width="7" style="2" customWidth="1"/>
    <col min="9" max="9" width="14.7109375" style="2" customWidth="1"/>
    <col min="10" max="258" width="9.140625" style="1"/>
    <col min="259" max="259" width="10.85546875" style="1" customWidth="1"/>
    <col min="260" max="260" width="9.140625" style="1"/>
    <col min="261" max="261" width="15.42578125" style="1" customWidth="1"/>
    <col min="262" max="262" width="30.85546875" style="1" customWidth="1"/>
    <col min="263" max="263" width="6.85546875" style="1" customWidth="1"/>
    <col min="264" max="264" width="7" style="1" customWidth="1"/>
    <col min="265" max="265" width="13.7109375" style="1" customWidth="1"/>
    <col min="266" max="514" width="9.140625" style="1"/>
    <col min="515" max="515" width="10.85546875" style="1" customWidth="1"/>
    <col min="516" max="516" width="9.140625" style="1"/>
    <col min="517" max="517" width="15.42578125" style="1" customWidth="1"/>
    <col min="518" max="518" width="30.85546875" style="1" customWidth="1"/>
    <col min="519" max="519" width="6.85546875" style="1" customWidth="1"/>
    <col min="520" max="520" width="7" style="1" customWidth="1"/>
    <col min="521" max="521" width="13.7109375" style="1" customWidth="1"/>
    <col min="522" max="770" width="9.140625" style="1"/>
    <col min="771" max="771" width="10.85546875" style="1" customWidth="1"/>
    <col min="772" max="772" width="9.140625" style="1"/>
    <col min="773" max="773" width="15.42578125" style="1" customWidth="1"/>
    <col min="774" max="774" width="30.85546875" style="1" customWidth="1"/>
    <col min="775" max="775" width="6.85546875" style="1" customWidth="1"/>
    <col min="776" max="776" width="7" style="1" customWidth="1"/>
    <col min="777" max="777" width="13.7109375" style="1" customWidth="1"/>
    <col min="778" max="1026" width="9.140625" style="1"/>
    <col min="1027" max="1027" width="10.85546875" style="1" customWidth="1"/>
    <col min="1028" max="1028" width="9.140625" style="1"/>
    <col min="1029" max="1029" width="15.42578125" style="1" customWidth="1"/>
    <col min="1030" max="1030" width="30.85546875" style="1" customWidth="1"/>
    <col min="1031" max="1031" width="6.85546875" style="1" customWidth="1"/>
    <col min="1032" max="1032" width="7" style="1" customWidth="1"/>
    <col min="1033" max="1033" width="13.7109375" style="1" customWidth="1"/>
    <col min="1034" max="1282" width="9.140625" style="1"/>
    <col min="1283" max="1283" width="10.85546875" style="1" customWidth="1"/>
    <col min="1284" max="1284" width="9.140625" style="1"/>
    <col min="1285" max="1285" width="15.42578125" style="1" customWidth="1"/>
    <col min="1286" max="1286" width="30.85546875" style="1" customWidth="1"/>
    <col min="1287" max="1287" width="6.85546875" style="1" customWidth="1"/>
    <col min="1288" max="1288" width="7" style="1" customWidth="1"/>
    <col min="1289" max="1289" width="13.7109375" style="1" customWidth="1"/>
    <col min="1290" max="1538" width="9.140625" style="1"/>
    <col min="1539" max="1539" width="10.85546875" style="1" customWidth="1"/>
    <col min="1540" max="1540" width="9.140625" style="1"/>
    <col min="1541" max="1541" width="15.42578125" style="1" customWidth="1"/>
    <col min="1542" max="1542" width="30.85546875" style="1" customWidth="1"/>
    <col min="1543" max="1543" width="6.85546875" style="1" customWidth="1"/>
    <col min="1544" max="1544" width="7" style="1" customWidth="1"/>
    <col min="1545" max="1545" width="13.7109375" style="1" customWidth="1"/>
    <col min="1546" max="1794" width="9.140625" style="1"/>
    <col min="1795" max="1795" width="10.85546875" style="1" customWidth="1"/>
    <col min="1796" max="1796" width="9.140625" style="1"/>
    <col min="1797" max="1797" width="15.42578125" style="1" customWidth="1"/>
    <col min="1798" max="1798" width="30.85546875" style="1" customWidth="1"/>
    <col min="1799" max="1799" width="6.85546875" style="1" customWidth="1"/>
    <col min="1800" max="1800" width="7" style="1" customWidth="1"/>
    <col min="1801" max="1801" width="13.7109375" style="1" customWidth="1"/>
    <col min="1802" max="2050" width="9.140625" style="1"/>
    <col min="2051" max="2051" width="10.85546875" style="1" customWidth="1"/>
    <col min="2052" max="2052" width="9.140625" style="1"/>
    <col min="2053" max="2053" width="15.42578125" style="1" customWidth="1"/>
    <col min="2054" max="2054" width="30.85546875" style="1" customWidth="1"/>
    <col min="2055" max="2055" width="6.85546875" style="1" customWidth="1"/>
    <col min="2056" max="2056" width="7" style="1" customWidth="1"/>
    <col min="2057" max="2057" width="13.7109375" style="1" customWidth="1"/>
    <col min="2058" max="2306" width="9.140625" style="1"/>
    <col min="2307" max="2307" width="10.85546875" style="1" customWidth="1"/>
    <col min="2308" max="2308" width="9.140625" style="1"/>
    <col min="2309" max="2309" width="15.42578125" style="1" customWidth="1"/>
    <col min="2310" max="2310" width="30.85546875" style="1" customWidth="1"/>
    <col min="2311" max="2311" width="6.85546875" style="1" customWidth="1"/>
    <col min="2312" max="2312" width="7" style="1" customWidth="1"/>
    <col min="2313" max="2313" width="13.7109375" style="1" customWidth="1"/>
    <col min="2314" max="2562" width="9.140625" style="1"/>
    <col min="2563" max="2563" width="10.85546875" style="1" customWidth="1"/>
    <col min="2564" max="2564" width="9.140625" style="1"/>
    <col min="2565" max="2565" width="15.42578125" style="1" customWidth="1"/>
    <col min="2566" max="2566" width="30.85546875" style="1" customWidth="1"/>
    <col min="2567" max="2567" width="6.85546875" style="1" customWidth="1"/>
    <col min="2568" max="2568" width="7" style="1" customWidth="1"/>
    <col min="2569" max="2569" width="13.7109375" style="1" customWidth="1"/>
    <col min="2570" max="2818" width="9.140625" style="1"/>
    <col min="2819" max="2819" width="10.85546875" style="1" customWidth="1"/>
    <col min="2820" max="2820" width="9.140625" style="1"/>
    <col min="2821" max="2821" width="15.42578125" style="1" customWidth="1"/>
    <col min="2822" max="2822" width="30.85546875" style="1" customWidth="1"/>
    <col min="2823" max="2823" width="6.85546875" style="1" customWidth="1"/>
    <col min="2824" max="2824" width="7" style="1" customWidth="1"/>
    <col min="2825" max="2825" width="13.7109375" style="1" customWidth="1"/>
    <col min="2826" max="3074" width="9.140625" style="1"/>
    <col min="3075" max="3075" width="10.85546875" style="1" customWidth="1"/>
    <col min="3076" max="3076" width="9.140625" style="1"/>
    <col min="3077" max="3077" width="15.42578125" style="1" customWidth="1"/>
    <col min="3078" max="3078" width="30.85546875" style="1" customWidth="1"/>
    <col min="3079" max="3079" width="6.85546875" style="1" customWidth="1"/>
    <col min="3080" max="3080" width="7" style="1" customWidth="1"/>
    <col min="3081" max="3081" width="13.7109375" style="1" customWidth="1"/>
    <col min="3082" max="3330" width="9.140625" style="1"/>
    <col min="3331" max="3331" width="10.85546875" style="1" customWidth="1"/>
    <col min="3332" max="3332" width="9.140625" style="1"/>
    <col min="3333" max="3333" width="15.42578125" style="1" customWidth="1"/>
    <col min="3334" max="3334" width="30.85546875" style="1" customWidth="1"/>
    <col min="3335" max="3335" width="6.85546875" style="1" customWidth="1"/>
    <col min="3336" max="3336" width="7" style="1" customWidth="1"/>
    <col min="3337" max="3337" width="13.7109375" style="1" customWidth="1"/>
    <col min="3338" max="3586" width="9.140625" style="1"/>
    <col min="3587" max="3587" width="10.85546875" style="1" customWidth="1"/>
    <col min="3588" max="3588" width="9.140625" style="1"/>
    <col min="3589" max="3589" width="15.42578125" style="1" customWidth="1"/>
    <col min="3590" max="3590" width="30.85546875" style="1" customWidth="1"/>
    <col min="3591" max="3591" width="6.85546875" style="1" customWidth="1"/>
    <col min="3592" max="3592" width="7" style="1" customWidth="1"/>
    <col min="3593" max="3593" width="13.7109375" style="1" customWidth="1"/>
    <col min="3594" max="3842" width="9.140625" style="1"/>
    <col min="3843" max="3843" width="10.85546875" style="1" customWidth="1"/>
    <col min="3844" max="3844" width="9.140625" style="1"/>
    <col min="3845" max="3845" width="15.42578125" style="1" customWidth="1"/>
    <col min="3846" max="3846" width="30.85546875" style="1" customWidth="1"/>
    <col min="3847" max="3847" width="6.85546875" style="1" customWidth="1"/>
    <col min="3848" max="3848" width="7" style="1" customWidth="1"/>
    <col min="3849" max="3849" width="13.7109375" style="1" customWidth="1"/>
    <col min="3850" max="4098" width="9.140625" style="1"/>
    <col min="4099" max="4099" width="10.85546875" style="1" customWidth="1"/>
    <col min="4100" max="4100" width="9.140625" style="1"/>
    <col min="4101" max="4101" width="15.42578125" style="1" customWidth="1"/>
    <col min="4102" max="4102" width="30.85546875" style="1" customWidth="1"/>
    <col min="4103" max="4103" width="6.85546875" style="1" customWidth="1"/>
    <col min="4104" max="4104" width="7" style="1" customWidth="1"/>
    <col min="4105" max="4105" width="13.7109375" style="1" customWidth="1"/>
    <col min="4106" max="4354" width="9.140625" style="1"/>
    <col min="4355" max="4355" width="10.85546875" style="1" customWidth="1"/>
    <col min="4356" max="4356" width="9.140625" style="1"/>
    <col min="4357" max="4357" width="15.42578125" style="1" customWidth="1"/>
    <col min="4358" max="4358" width="30.85546875" style="1" customWidth="1"/>
    <col min="4359" max="4359" width="6.85546875" style="1" customWidth="1"/>
    <col min="4360" max="4360" width="7" style="1" customWidth="1"/>
    <col min="4361" max="4361" width="13.7109375" style="1" customWidth="1"/>
    <col min="4362" max="4610" width="9.140625" style="1"/>
    <col min="4611" max="4611" width="10.85546875" style="1" customWidth="1"/>
    <col min="4612" max="4612" width="9.140625" style="1"/>
    <col min="4613" max="4613" width="15.42578125" style="1" customWidth="1"/>
    <col min="4614" max="4614" width="30.85546875" style="1" customWidth="1"/>
    <col min="4615" max="4615" width="6.85546875" style="1" customWidth="1"/>
    <col min="4616" max="4616" width="7" style="1" customWidth="1"/>
    <col min="4617" max="4617" width="13.7109375" style="1" customWidth="1"/>
    <col min="4618" max="4866" width="9.140625" style="1"/>
    <col min="4867" max="4867" width="10.85546875" style="1" customWidth="1"/>
    <col min="4868" max="4868" width="9.140625" style="1"/>
    <col min="4869" max="4869" width="15.42578125" style="1" customWidth="1"/>
    <col min="4870" max="4870" width="30.85546875" style="1" customWidth="1"/>
    <col min="4871" max="4871" width="6.85546875" style="1" customWidth="1"/>
    <col min="4872" max="4872" width="7" style="1" customWidth="1"/>
    <col min="4873" max="4873" width="13.7109375" style="1" customWidth="1"/>
    <col min="4874" max="5122" width="9.140625" style="1"/>
    <col min="5123" max="5123" width="10.85546875" style="1" customWidth="1"/>
    <col min="5124" max="5124" width="9.140625" style="1"/>
    <col min="5125" max="5125" width="15.42578125" style="1" customWidth="1"/>
    <col min="5126" max="5126" width="30.85546875" style="1" customWidth="1"/>
    <col min="5127" max="5127" width="6.85546875" style="1" customWidth="1"/>
    <col min="5128" max="5128" width="7" style="1" customWidth="1"/>
    <col min="5129" max="5129" width="13.7109375" style="1" customWidth="1"/>
    <col min="5130" max="5378" width="9.140625" style="1"/>
    <col min="5379" max="5379" width="10.85546875" style="1" customWidth="1"/>
    <col min="5380" max="5380" width="9.140625" style="1"/>
    <col min="5381" max="5381" width="15.42578125" style="1" customWidth="1"/>
    <col min="5382" max="5382" width="30.85546875" style="1" customWidth="1"/>
    <col min="5383" max="5383" width="6.85546875" style="1" customWidth="1"/>
    <col min="5384" max="5384" width="7" style="1" customWidth="1"/>
    <col min="5385" max="5385" width="13.7109375" style="1" customWidth="1"/>
    <col min="5386" max="5634" width="9.140625" style="1"/>
    <col min="5635" max="5635" width="10.85546875" style="1" customWidth="1"/>
    <col min="5636" max="5636" width="9.140625" style="1"/>
    <col min="5637" max="5637" width="15.42578125" style="1" customWidth="1"/>
    <col min="5638" max="5638" width="30.85546875" style="1" customWidth="1"/>
    <col min="5639" max="5639" width="6.85546875" style="1" customWidth="1"/>
    <col min="5640" max="5640" width="7" style="1" customWidth="1"/>
    <col min="5641" max="5641" width="13.7109375" style="1" customWidth="1"/>
    <col min="5642" max="5890" width="9.140625" style="1"/>
    <col min="5891" max="5891" width="10.85546875" style="1" customWidth="1"/>
    <col min="5892" max="5892" width="9.140625" style="1"/>
    <col min="5893" max="5893" width="15.42578125" style="1" customWidth="1"/>
    <col min="5894" max="5894" width="30.85546875" style="1" customWidth="1"/>
    <col min="5895" max="5895" width="6.85546875" style="1" customWidth="1"/>
    <col min="5896" max="5896" width="7" style="1" customWidth="1"/>
    <col min="5897" max="5897" width="13.7109375" style="1" customWidth="1"/>
    <col min="5898" max="6146" width="9.140625" style="1"/>
    <col min="6147" max="6147" width="10.85546875" style="1" customWidth="1"/>
    <col min="6148" max="6148" width="9.140625" style="1"/>
    <col min="6149" max="6149" width="15.42578125" style="1" customWidth="1"/>
    <col min="6150" max="6150" width="30.85546875" style="1" customWidth="1"/>
    <col min="6151" max="6151" width="6.85546875" style="1" customWidth="1"/>
    <col min="6152" max="6152" width="7" style="1" customWidth="1"/>
    <col min="6153" max="6153" width="13.7109375" style="1" customWidth="1"/>
    <col min="6154" max="6402" width="9.140625" style="1"/>
    <col min="6403" max="6403" width="10.85546875" style="1" customWidth="1"/>
    <col min="6404" max="6404" width="9.140625" style="1"/>
    <col min="6405" max="6405" width="15.42578125" style="1" customWidth="1"/>
    <col min="6406" max="6406" width="30.85546875" style="1" customWidth="1"/>
    <col min="6407" max="6407" width="6.85546875" style="1" customWidth="1"/>
    <col min="6408" max="6408" width="7" style="1" customWidth="1"/>
    <col min="6409" max="6409" width="13.7109375" style="1" customWidth="1"/>
    <col min="6410" max="6658" width="9.140625" style="1"/>
    <col min="6659" max="6659" width="10.85546875" style="1" customWidth="1"/>
    <col min="6660" max="6660" width="9.140625" style="1"/>
    <col min="6661" max="6661" width="15.42578125" style="1" customWidth="1"/>
    <col min="6662" max="6662" width="30.85546875" style="1" customWidth="1"/>
    <col min="6663" max="6663" width="6.85546875" style="1" customWidth="1"/>
    <col min="6664" max="6664" width="7" style="1" customWidth="1"/>
    <col min="6665" max="6665" width="13.7109375" style="1" customWidth="1"/>
    <col min="6666" max="6914" width="9.140625" style="1"/>
    <col min="6915" max="6915" width="10.85546875" style="1" customWidth="1"/>
    <col min="6916" max="6916" width="9.140625" style="1"/>
    <col min="6917" max="6917" width="15.42578125" style="1" customWidth="1"/>
    <col min="6918" max="6918" width="30.85546875" style="1" customWidth="1"/>
    <col min="6919" max="6919" width="6.85546875" style="1" customWidth="1"/>
    <col min="6920" max="6920" width="7" style="1" customWidth="1"/>
    <col min="6921" max="6921" width="13.7109375" style="1" customWidth="1"/>
    <col min="6922" max="7170" width="9.140625" style="1"/>
    <col min="7171" max="7171" width="10.85546875" style="1" customWidth="1"/>
    <col min="7172" max="7172" width="9.140625" style="1"/>
    <col min="7173" max="7173" width="15.42578125" style="1" customWidth="1"/>
    <col min="7174" max="7174" width="30.85546875" style="1" customWidth="1"/>
    <col min="7175" max="7175" width="6.85546875" style="1" customWidth="1"/>
    <col min="7176" max="7176" width="7" style="1" customWidth="1"/>
    <col min="7177" max="7177" width="13.7109375" style="1" customWidth="1"/>
    <col min="7178" max="7426" width="9.140625" style="1"/>
    <col min="7427" max="7427" width="10.85546875" style="1" customWidth="1"/>
    <col min="7428" max="7428" width="9.140625" style="1"/>
    <col min="7429" max="7429" width="15.42578125" style="1" customWidth="1"/>
    <col min="7430" max="7430" width="30.85546875" style="1" customWidth="1"/>
    <col min="7431" max="7431" width="6.85546875" style="1" customWidth="1"/>
    <col min="7432" max="7432" width="7" style="1" customWidth="1"/>
    <col min="7433" max="7433" width="13.7109375" style="1" customWidth="1"/>
    <col min="7434" max="7682" width="9.140625" style="1"/>
    <col min="7683" max="7683" width="10.85546875" style="1" customWidth="1"/>
    <col min="7684" max="7684" width="9.140625" style="1"/>
    <col min="7685" max="7685" width="15.42578125" style="1" customWidth="1"/>
    <col min="7686" max="7686" width="30.85546875" style="1" customWidth="1"/>
    <col min="7687" max="7687" width="6.85546875" style="1" customWidth="1"/>
    <col min="7688" max="7688" width="7" style="1" customWidth="1"/>
    <col min="7689" max="7689" width="13.7109375" style="1" customWidth="1"/>
    <col min="7690" max="7938" width="9.140625" style="1"/>
    <col min="7939" max="7939" width="10.85546875" style="1" customWidth="1"/>
    <col min="7940" max="7940" width="9.140625" style="1"/>
    <col min="7941" max="7941" width="15.42578125" style="1" customWidth="1"/>
    <col min="7942" max="7942" width="30.85546875" style="1" customWidth="1"/>
    <col min="7943" max="7943" width="6.85546875" style="1" customWidth="1"/>
    <col min="7944" max="7944" width="7" style="1" customWidth="1"/>
    <col min="7945" max="7945" width="13.7109375" style="1" customWidth="1"/>
    <col min="7946" max="8194" width="9.140625" style="1"/>
    <col min="8195" max="8195" width="10.85546875" style="1" customWidth="1"/>
    <col min="8196" max="8196" width="9.140625" style="1"/>
    <col min="8197" max="8197" width="15.42578125" style="1" customWidth="1"/>
    <col min="8198" max="8198" width="30.85546875" style="1" customWidth="1"/>
    <col min="8199" max="8199" width="6.85546875" style="1" customWidth="1"/>
    <col min="8200" max="8200" width="7" style="1" customWidth="1"/>
    <col min="8201" max="8201" width="13.7109375" style="1" customWidth="1"/>
    <col min="8202" max="8450" width="9.140625" style="1"/>
    <col min="8451" max="8451" width="10.85546875" style="1" customWidth="1"/>
    <col min="8452" max="8452" width="9.140625" style="1"/>
    <col min="8453" max="8453" width="15.42578125" style="1" customWidth="1"/>
    <col min="8454" max="8454" width="30.85546875" style="1" customWidth="1"/>
    <col min="8455" max="8455" width="6.85546875" style="1" customWidth="1"/>
    <col min="8456" max="8456" width="7" style="1" customWidth="1"/>
    <col min="8457" max="8457" width="13.7109375" style="1" customWidth="1"/>
    <col min="8458" max="8706" width="9.140625" style="1"/>
    <col min="8707" max="8707" width="10.85546875" style="1" customWidth="1"/>
    <col min="8708" max="8708" width="9.140625" style="1"/>
    <col min="8709" max="8709" width="15.42578125" style="1" customWidth="1"/>
    <col min="8710" max="8710" width="30.85546875" style="1" customWidth="1"/>
    <col min="8711" max="8711" width="6.85546875" style="1" customWidth="1"/>
    <col min="8712" max="8712" width="7" style="1" customWidth="1"/>
    <col min="8713" max="8713" width="13.7109375" style="1" customWidth="1"/>
    <col min="8714" max="8962" width="9.140625" style="1"/>
    <col min="8963" max="8963" width="10.85546875" style="1" customWidth="1"/>
    <col min="8964" max="8964" width="9.140625" style="1"/>
    <col min="8965" max="8965" width="15.42578125" style="1" customWidth="1"/>
    <col min="8966" max="8966" width="30.85546875" style="1" customWidth="1"/>
    <col min="8967" max="8967" width="6.85546875" style="1" customWidth="1"/>
    <col min="8968" max="8968" width="7" style="1" customWidth="1"/>
    <col min="8969" max="8969" width="13.7109375" style="1" customWidth="1"/>
    <col min="8970" max="9218" width="9.140625" style="1"/>
    <col min="9219" max="9219" width="10.85546875" style="1" customWidth="1"/>
    <col min="9220" max="9220" width="9.140625" style="1"/>
    <col min="9221" max="9221" width="15.42578125" style="1" customWidth="1"/>
    <col min="9222" max="9222" width="30.85546875" style="1" customWidth="1"/>
    <col min="9223" max="9223" width="6.85546875" style="1" customWidth="1"/>
    <col min="9224" max="9224" width="7" style="1" customWidth="1"/>
    <col min="9225" max="9225" width="13.7109375" style="1" customWidth="1"/>
    <col min="9226" max="9474" width="9.140625" style="1"/>
    <col min="9475" max="9475" width="10.85546875" style="1" customWidth="1"/>
    <col min="9476" max="9476" width="9.140625" style="1"/>
    <col min="9477" max="9477" width="15.42578125" style="1" customWidth="1"/>
    <col min="9478" max="9478" width="30.85546875" style="1" customWidth="1"/>
    <col min="9479" max="9479" width="6.85546875" style="1" customWidth="1"/>
    <col min="9480" max="9480" width="7" style="1" customWidth="1"/>
    <col min="9481" max="9481" width="13.7109375" style="1" customWidth="1"/>
    <col min="9482" max="9730" width="9.140625" style="1"/>
    <col min="9731" max="9731" width="10.85546875" style="1" customWidth="1"/>
    <col min="9732" max="9732" width="9.140625" style="1"/>
    <col min="9733" max="9733" width="15.42578125" style="1" customWidth="1"/>
    <col min="9734" max="9734" width="30.85546875" style="1" customWidth="1"/>
    <col min="9735" max="9735" width="6.85546875" style="1" customWidth="1"/>
    <col min="9736" max="9736" width="7" style="1" customWidth="1"/>
    <col min="9737" max="9737" width="13.7109375" style="1" customWidth="1"/>
    <col min="9738" max="9986" width="9.140625" style="1"/>
    <col min="9987" max="9987" width="10.85546875" style="1" customWidth="1"/>
    <col min="9988" max="9988" width="9.140625" style="1"/>
    <col min="9989" max="9989" width="15.42578125" style="1" customWidth="1"/>
    <col min="9990" max="9990" width="30.85546875" style="1" customWidth="1"/>
    <col min="9991" max="9991" width="6.85546875" style="1" customWidth="1"/>
    <col min="9992" max="9992" width="7" style="1" customWidth="1"/>
    <col min="9993" max="9993" width="13.7109375" style="1" customWidth="1"/>
    <col min="9994" max="10242" width="9.140625" style="1"/>
    <col min="10243" max="10243" width="10.85546875" style="1" customWidth="1"/>
    <col min="10244" max="10244" width="9.140625" style="1"/>
    <col min="10245" max="10245" width="15.42578125" style="1" customWidth="1"/>
    <col min="10246" max="10246" width="30.85546875" style="1" customWidth="1"/>
    <col min="10247" max="10247" width="6.85546875" style="1" customWidth="1"/>
    <col min="10248" max="10248" width="7" style="1" customWidth="1"/>
    <col min="10249" max="10249" width="13.7109375" style="1" customWidth="1"/>
    <col min="10250" max="10498" width="9.140625" style="1"/>
    <col min="10499" max="10499" width="10.85546875" style="1" customWidth="1"/>
    <col min="10500" max="10500" width="9.140625" style="1"/>
    <col min="10501" max="10501" width="15.42578125" style="1" customWidth="1"/>
    <col min="10502" max="10502" width="30.85546875" style="1" customWidth="1"/>
    <col min="10503" max="10503" width="6.85546875" style="1" customWidth="1"/>
    <col min="10504" max="10504" width="7" style="1" customWidth="1"/>
    <col min="10505" max="10505" width="13.7109375" style="1" customWidth="1"/>
    <col min="10506" max="10754" width="9.140625" style="1"/>
    <col min="10755" max="10755" width="10.85546875" style="1" customWidth="1"/>
    <col min="10756" max="10756" width="9.140625" style="1"/>
    <col min="10757" max="10757" width="15.42578125" style="1" customWidth="1"/>
    <col min="10758" max="10758" width="30.85546875" style="1" customWidth="1"/>
    <col min="10759" max="10759" width="6.85546875" style="1" customWidth="1"/>
    <col min="10760" max="10760" width="7" style="1" customWidth="1"/>
    <col min="10761" max="10761" width="13.7109375" style="1" customWidth="1"/>
    <col min="10762" max="11010" width="9.140625" style="1"/>
    <col min="11011" max="11011" width="10.85546875" style="1" customWidth="1"/>
    <col min="11012" max="11012" width="9.140625" style="1"/>
    <col min="11013" max="11013" width="15.42578125" style="1" customWidth="1"/>
    <col min="11014" max="11014" width="30.85546875" style="1" customWidth="1"/>
    <col min="11015" max="11015" width="6.85546875" style="1" customWidth="1"/>
    <col min="11016" max="11016" width="7" style="1" customWidth="1"/>
    <col min="11017" max="11017" width="13.7109375" style="1" customWidth="1"/>
    <col min="11018" max="11266" width="9.140625" style="1"/>
    <col min="11267" max="11267" width="10.85546875" style="1" customWidth="1"/>
    <col min="11268" max="11268" width="9.140625" style="1"/>
    <col min="11269" max="11269" width="15.42578125" style="1" customWidth="1"/>
    <col min="11270" max="11270" width="30.85546875" style="1" customWidth="1"/>
    <col min="11271" max="11271" width="6.85546875" style="1" customWidth="1"/>
    <col min="11272" max="11272" width="7" style="1" customWidth="1"/>
    <col min="11273" max="11273" width="13.7109375" style="1" customWidth="1"/>
    <col min="11274" max="11522" width="9.140625" style="1"/>
    <col min="11523" max="11523" width="10.85546875" style="1" customWidth="1"/>
    <col min="11524" max="11524" width="9.140625" style="1"/>
    <col min="11525" max="11525" width="15.42578125" style="1" customWidth="1"/>
    <col min="11526" max="11526" width="30.85546875" style="1" customWidth="1"/>
    <col min="11527" max="11527" width="6.85546875" style="1" customWidth="1"/>
    <col min="11528" max="11528" width="7" style="1" customWidth="1"/>
    <col min="11529" max="11529" width="13.7109375" style="1" customWidth="1"/>
    <col min="11530" max="11778" width="9.140625" style="1"/>
    <col min="11779" max="11779" width="10.85546875" style="1" customWidth="1"/>
    <col min="11780" max="11780" width="9.140625" style="1"/>
    <col min="11781" max="11781" width="15.42578125" style="1" customWidth="1"/>
    <col min="11782" max="11782" width="30.85546875" style="1" customWidth="1"/>
    <col min="11783" max="11783" width="6.85546875" style="1" customWidth="1"/>
    <col min="11784" max="11784" width="7" style="1" customWidth="1"/>
    <col min="11785" max="11785" width="13.7109375" style="1" customWidth="1"/>
    <col min="11786" max="12034" width="9.140625" style="1"/>
    <col min="12035" max="12035" width="10.85546875" style="1" customWidth="1"/>
    <col min="12036" max="12036" width="9.140625" style="1"/>
    <col min="12037" max="12037" width="15.42578125" style="1" customWidth="1"/>
    <col min="12038" max="12038" width="30.85546875" style="1" customWidth="1"/>
    <col min="12039" max="12039" width="6.85546875" style="1" customWidth="1"/>
    <col min="12040" max="12040" width="7" style="1" customWidth="1"/>
    <col min="12041" max="12041" width="13.7109375" style="1" customWidth="1"/>
    <col min="12042" max="12290" width="9.140625" style="1"/>
    <col min="12291" max="12291" width="10.85546875" style="1" customWidth="1"/>
    <col min="12292" max="12292" width="9.140625" style="1"/>
    <col min="12293" max="12293" width="15.42578125" style="1" customWidth="1"/>
    <col min="12294" max="12294" width="30.85546875" style="1" customWidth="1"/>
    <col min="12295" max="12295" width="6.85546875" style="1" customWidth="1"/>
    <col min="12296" max="12296" width="7" style="1" customWidth="1"/>
    <col min="12297" max="12297" width="13.7109375" style="1" customWidth="1"/>
    <col min="12298" max="12546" width="9.140625" style="1"/>
    <col min="12547" max="12547" width="10.85546875" style="1" customWidth="1"/>
    <col min="12548" max="12548" width="9.140625" style="1"/>
    <col min="12549" max="12549" width="15.42578125" style="1" customWidth="1"/>
    <col min="12550" max="12550" width="30.85546875" style="1" customWidth="1"/>
    <col min="12551" max="12551" width="6.85546875" style="1" customWidth="1"/>
    <col min="12552" max="12552" width="7" style="1" customWidth="1"/>
    <col min="12553" max="12553" width="13.7109375" style="1" customWidth="1"/>
    <col min="12554" max="12802" width="9.140625" style="1"/>
    <col min="12803" max="12803" width="10.85546875" style="1" customWidth="1"/>
    <col min="12804" max="12804" width="9.140625" style="1"/>
    <col min="12805" max="12805" width="15.42578125" style="1" customWidth="1"/>
    <col min="12806" max="12806" width="30.85546875" style="1" customWidth="1"/>
    <col min="12807" max="12807" width="6.85546875" style="1" customWidth="1"/>
    <col min="12808" max="12808" width="7" style="1" customWidth="1"/>
    <col min="12809" max="12809" width="13.7109375" style="1" customWidth="1"/>
    <col min="12810" max="13058" width="9.140625" style="1"/>
    <col min="13059" max="13059" width="10.85546875" style="1" customWidth="1"/>
    <col min="13060" max="13060" width="9.140625" style="1"/>
    <col min="13061" max="13061" width="15.42578125" style="1" customWidth="1"/>
    <col min="13062" max="13062" width="30.85546875" style="1" customWidth="1"/>
    <col min="13063" max="13063" width="6.85546875" style="1" customWidth="1"/>
    <col min="13064" max="13064" width="7" style="1" customWidth="1"/>
    <col min="13065" max="13065" width="13.7109375" style="1" customWidth="1"/>
    <col min="13066" max="13314" width="9.140625" style="1"/>
    <col min="13315" max="13315" width="10.85546875" style="1" customWidth="1"/>
    <col min="13316" max="13316" width="9.140625" style="1"/>
    <col min="13317" max="13317" width="15.42578125" style="1" customWidth="1"/>
    <col min="13318" max="13318" width="30.85546875" style="1" customWidth="1"/>
    <col min="13319" max="13319" width="6.85546875" style="1" customWidth="1"/>
    <col min="13320" max="13320" width="7" style="1" customWidth="1"/>
    <col min="13321" max="13321" width="13.7109375" style="1" customWidth="1"/>
    <col min="13322" max="13570" width="9.140625" style="1"/>
    <col min="13571" max="13571" width="10.85546875" style="1" customWidth="1"/>
    <col min="13572" max="13572" width="9.140625" style="1"/>
    <col min="13573" max="13573" width="15.42578125" style="1" customWidth="1"/>
    <col min="13574" max="13574" width="30.85546875" style="1" customWidth="1"/>
    <col min="13575" max="13575" width="6.85546875" style="1" customWidth="1"/>
    <col min="13576" max="13576" width="7" style="1" customWidth="1"/>
    <col min="13577" max="13577" width="13.7109375" style="1" customWidth="1"/>
    <col min="13578" max="13826" width="9.140625" style="1"/>
    <col min="13827" max="13827" width="10.85546875" style="1" customWidth="1"/>
    <col min="13828" max="13828" width="9.140625" style="1"/>
    <col min="13829" max="13829" width="15.42578125" style="1" customWidth="1"/>
    <col min="13830" max="13830" width="30.85546875" style="1" customWidth="1"/>
    <col min="13831" max="13831" width="6.85546875" style="1" customWidth="1"/>
    <col min="13832" max="13832" width="7" style="1" customWidth="1"/>
    <col min="13833" max="13833" width="13.7109375" style="1" customWidth="1"/>
    <col min="13834" max="14082" width="9.140625" style="1"/>
    <col min="14083" max="14083" width="10.85546875" style="1" customWidth="1"/>
    <col min="14084" max="14084" width="9.140625" style="1"/>
    <col min="14085" max="14085" width="15.42578125" style="1" customWidth="1"/>
    <col min="14086" max="14086" width="30.85546875" style="1" customWidth="1"/>
    <col min="14087" max="14087" width="6.85546875" style="1" customWidth="1"/>
    <col min="14088" max="14088" width="7" style="1" customWidth="1"/>
    <col min="14089" max="14089" width="13.7109375" style="1" customWidth="1"/>
    <col min="14090" max="14338" width="9.140625" style="1"/>
    <col min="14339" max="14339" width="10.85546875" style="1" customWidth="1"/>
    <col min="14340" max="14340" width="9.140625" style="1"/>
    <col min="14341" max="14341" width="15.42578125" style="1" customWidth="1"/>
    <col min="14342" max="14342" width="30.85546875" style="1" customWidth="1"/>
    <col min="14343" max="14343" width="6.85546875" style="1" customWidth="1"/>
    <col min="14344" max="14344" width="7" style="1" customWidth="1"/>
    <col min="14345" max="14345" width="13.7109375" style="1" customWidth="1"/>
    <col min="14346" max="14594" width="9.140625" style="1"/>
    <col min="14595" max="14595" width="10.85546875" style="1" customWidth="1"/>
    <col min="14596" max="14596" width="9.140625" style="1"/>
    <col min="14597" max="14597" width="15.42578125" style="1" customWidth="1"/>
    <col min="14598" max="14598" width="30.85546875" style="1" customWidth="1"/>
    <col min="14599" max="14599" width="6.85546875" style="1" customWidth="1"/>
    <col min="14600" max="14600" width="7" style="1" customWidth="1"/>
    <col min="14601" max="14601" width="13.7109375" style="1" customWidth="1"/>
    <col min="14602" max="14850" width="9.140625" style="1"/>
    <col min="14851" max="14851" width="10.85546875" style="1" customWidth="1"/>
    <col min="14852" max="14852" width="9.140625" style="1"/>
    <col min="14853" max="14853" width="15.42578125" style="1" customWidth="1"/>
    <col min="14854" max="14854" width="30.85546875" style="1" customWidth="1"/>
    <col min="14855" max="14855" width="6.85546875" style="1" customWidth="1"/>
    <col min="14856" max="14856" width="7" style="1" customWidth="1"/>
    <col min="14857" max="14857" width="13.7109375" style="1" customWidth="1"/>
    <col min="14858" max="15106" width="9.140625" style="1"/>
    <col min="15107" max="15107" width="10.85546875" style="1" customWidth="1"/>
    <col min="15108" max="15108" width="9.140625" style="1"/>
    <col min="15109" max="15109" width="15.42578125" style="1" customWidth="1"/>
    <col min="15110" max="15110" width="30.85546875" style="1" customWidth="1"/>
    <col min="15111" max="15111" width="6.85546875" style="1" customWidth="1"/>
    <col min="15112" max="15112" width="7" style="1" customWidth="1"/>
    <col min="15113" max="15113" width="13.7109375" style="1" customWidth="1"/>
    <col min="15114" max="15362" width="9.140625" style="1"/>
    <col min="15363" max="15363" width="10.85546875" style="1" customWidth="1"/>
    <col min="15364" max="15364" width="9.140625" style="1"/>
    <col min="15365" max="15365" width="15.42578125" style="1" customWidth="1"/>
    <col min="15366" max="15366" width="30.85546875" style="1" customWidth="1"/>
    <col min="15367" max="15367" width="6.85546875" style="1" customWidth="1"/>
    <col min="15368" max="15368" width="7" style="1" customWidth="1"/>
    <col min="15369" max="15369" width="13.7109375" style="1" customWidth="1"/>
    <col min="15370" max="15618" width="9.140625" style="1"/>
    <col min="15619" max="15619" width="10.85546875" style="1" customWidth="1"/>
    <col min="15620" max="15620" width="9.140625" style="1"/>
    <col min="15621" max="15621" width="15.42578125" style="1" customWidth="1"/>
    <col min="15622" max="15622" width="30.85546875" style="1" customWidth="1"/>
    <col min="15623" max="15623" width="6.85546875" style="1" customWidth="1"/>
    <col min="15624" max="15624" width="7" style="1" customWidth="1"/>
    <col min="15625" max="15625" width="13.7109375" style="1" customWidth="1"/>
    <col min="15626" max="15874" width="9.140625" style="1"/>
    <col min="15875" max="15875" width="10.85546875" style="1" customWidth="1"/>
    <col min="15876" max="15876" width="9.140625" style="1"/>
    <col min="15877" max="15877" width="15.42578125" style="1" customWidth="1"/>
    <col min="15878" max="15878" width="30.85546875" style="1" customWidth="1"/>
    <col min="15879" max="15879" width="6.85546875" style="1" customWidth="1"/>
    <col min="15880" max="15880" width="7" style="1" customWidth="1"/>
    <col min="15881" max="15881" width="13.7109375" style="1" customWidth="1"/>
    <col min="15882" max="16130" width="9.140625" style="1"/>
    <col min="16131" max="16131" width="10.85546875" style="1" customWidth="1"/>
    <col min="16132" max="16132" width="9.140625" style="1"/>
    <col min="16133" max="16133" width="15.42578125" style="1" customWidth="1"/>
    <col min="16134" max="16134" width="30.85546875" style="1" customWidth="1"/>
    <col min="16135" max="16135" width="6.85546875" style="1" customWidth="1"/>
    <col min="16136" max="16136" width="7" style="1" customWidth="1"/>
    <col min="16137" max="16137" width="13.7109375" style="1" customWidth="1"/>
    <col min="16138" max="16384" width="9.140625" style="1"/>
  </cols>
  <sheetData>
    <row r="1" spans="2:11" s="7" customFormat="1" ht="24">
      <c r="B1" s="189" t="s">
        <v>17</v>
      </c>
      <c r="C1" s="189"/>
      <c r="D1" s="189"/>
      <c r="E1" s="189"/>
      <c r="F1" s="189"/>
      <c r="G1" s="189"/>
      <c r="H1" s="189"/>
      <c r="I1" s="189"/>
    </row>
    <row r="2" spans="2:11" s="7" customFormat="1" ht="24">
      <c r="B2" s="53"/>
      <c r="C2" s="53"/>
      <c r="D2" s="53"/>
      <c r="E2" s="53"/>
      <c r="F2" s="53"/>
      <c r="G2" s="53"/>
      <c r="H2" s="53"/>
      <c r="I2" s="53"/>
    </row>
    <row r="3" spans="2:11" s="57" customFormat="1" ht="24" thickBot="1">
      <c r="C3" s="58" t="s">
        <v>130</v>
      </c>
      <c r="G3" s="59"/>
      <c r="H3" s="59"/>
      <c r="I3" s="59"/>
    </row>
    <row r="4" spans="2:11" s="57" customFormat="1" ht="19.5" customHeight="1" thickTop="1">
      <c r="C4" s="196" t="s">
        <v>5</v>
      </c>
      <c r="D4" s="197"/>
      <c r="E4" s="197"/>
      <c r="F4" s="198"/>
      <c r="G4" s="202"/>
      <c r="H4" s="204" t="s">
        <v>6</v>
      </c>
      <c r="I4" s="204" t="s">
        <v>7</v>
      </c>
    </row>
    <row r="5" spans="2:11" s="57" customFormat="1" ht="12" customHeight="1" thickBot="1">
      <c r="C5" s="199"/>
      <c r="D5" s="200"/>
      <c r="E5" s="200"/>
      <c r="F5" s="201"/>
      <c r="G5" s="203"/>
      <c r="H5" s="205"/>
      <c r="I5" s="205"/>
    </row>
    <row r="6" spans="2:11" s="57" customFormat="1" ht="24" thickTop="1">
      <c r="C6" s="206" t="s">
        <v>20</v>
      </c>
      <c r="D6" s="207"/>
      <c r="E6" s="207"/>
      <c r="F6" s="208"/>
      <c r="G6" s="60"/>
      <c r="H6" s="61"/>
      <c r="I6" s="61"/>
    </row>
    <row r="7" spans="2:11" s="57" customFormat="1">
      <c r="C7" s="209" t="s">
        <v>41</v>
      </c>
      <c r="D7" s="210"/>
      <c r="E7" s="210"/>
      <c r="F7" s="211"/>
      <c r="G7" s="62">
        <f>Data!G61</f>
        <v>4.4237288135593218</v>
      </c>
      <c r="H7" s="62">
        <f>Data!G62</f>
        <v>0.81374802993582207</v>
      </c>
      <c r="I7" s="63" t="str">
        <f>IF(G7&gt;4.5,"มากที่สุด",IF(G7&gt;3.5,"มาก",IF(G7&gt;2.5,"ปานกลาง",IF(G7&gt;1.5,"น้อย",IF(G7&lt;=1.5,"น้อยที่สุด")))))</f>
        <v>มาก</v>
      </c>
    </row>
    <row r="8" spans="2:11" s="57" customFormat="1">
      <c r="C8" s="64" t="s">
        <v>56</v>
      </c>
      <c r="D8" s="64"/>
      <c r="E8" s="64"/>
      <c r="F8" s="64"/>
      <c r="G8" s="62">
        <f>Data!H61</f>
        <v>4.101694915254237</v>
      </c>
      <c r="H8" s="62">
        <f>Data!H62</f>
        <v>0.97723951912124396</v>
      </c>
      <c r="I8" s="63" t="str">
        <f>IF(G8&gt;4.5,"มากที่สุด",IF(G8&gt;3.5,"มาก",IF(G8&gt;2.5,"ปานกลาง",IF(G8&gt;1.5,"น้อย",IF(G8&lt;=1.5,"น้อยที่สุด")))))</f>
        <v>มาก</v>
      </c>
    </row>
    <row r="9" spans="2:11" s="57" customFormat="1">
      <c r="C9" s="65" t="s">
        <v>19</v>
      </c>
      <c r="D9" s="66"/>
      <c r="E9" s="66"/>
      <c r="F9" s="67"/>
      <c r="G9" s="215">
        <f>Data!I61</f>
        <v>4.0169491525423728</v>
      </c>
      <c r="H9" s="215">
        <f>Data!I62</f>
        <v>1.1062756005022036</v>
      </c>
      <c r="I9" s="221" t="str">
        <f t="shared" ref="I9" si="0">IF(G9&gt;4.5,"มากที่สุด",IF(G9&gt;3.5,"มาก",IF(G9&gt;2.5,"ปานกลาง",IF(G9&gt;1.5,"น้อย",IF(G9&lt;=1.5,"น้อยที่สุด")))))</f>
        <v>มาก</v>
      </c>
    </row>
    <row r="10" spans="2:11" s="57" customFormat="1">
      <c r="C10" s="68" t="s">
        <v>57</v>
      </c>
      <c r="D10" s="69"/>
      <c r="E10" s="69"/>
      <c r="F10" s="70"/>
      <c r="G10" s="216"/>
      <c r="H10" s="216"/>
      <c r="I10" s="222"/>
    </row>
    <row r="11" spans="2:11" s="57" customFormat="1">
      <c r="C11" s="212" t="s">
        <v>8</v>
      </c>
      <c r="D11" s="213"/>
      <c r="E11" s="213"/>
      <c r="F11" s="214"/>
      <c r="G11" s="71">
        <f>Data!I63</f>
        <v>4.1807909604519775</v>
      </c>
      <c r="H11" s="71">
        <f>Data!I64</f>
        <v>0.98342712809920974</v>
      </c>
      <c r="I11" s="72" t="str">
        <f>IF(G11&gt;4.5,"มากที่สุด",IF(G11&gt;3.5,"มาก",IF(G11&gt;2.5,"ปานกลาง",IF(G11&gt;1.5,"น้อย",IF(G11&lt;=1.5,"น้อยที่สุด")))))</f>
        <v>มาก</v>
      </c>
      <c r="K11" s="73"/>
    </row>
    <row r="12" spans="2:11" s="57" customFormat="1">
      <c r="C12" s="209" t="s">
        <v>48</v>
      </c>
      <c r="D12" s="210"/>
      <c r="E12" s="210"/>
      <c r="F12" s="211"/>
      <c r="G12" s="78"/>
      <c r="H12" s="78"/>
      <c r="I12" s="79"/>
    </row>
    <row r="13" spans="2:11" s="57" customFormat="1" ht="23.25" customHeight="1">
      <c r="C13" s="229" t="s">
        <v>49</v>
      </c>
      <c r="D13" s="229"/>
      <c r="E13" s="229"/>
      <c r="F13" s="229"/>
      <c r="G13" s="78">
        <f>Data!N61</f>
        <v>4.2372881355932206</v>
      </c>
      <c r="H13" s="78">
        <f>Data!N62</f>
        <v>0.72727604802387258</v>
      </c>
      <c r="I13" s="63" t="str">
        <f t="shared" ref="I13:I16" si="1">IF(G13&gt;4.5,"มากที่สุด",IF(G13&gt;3.5,"มาก",IF(G13&gt;2.5,"ปานกลาง",IF(G13&gt;1.5,"น้อย",IF(G13&lt;=1.5,"น้อยที่สุด")))))</f>
        <v>มาก</v>
      </c>
    </row>
    <row r="14" spans="2:11" s="57" customFormat="1" ht="23.25" customHeight="1">
      <c r="C14" s="229" t="s">
        <v>50</v>
      </c>
      <c r="D14" s="229"/>
      <c r="E14" s="229"/>
      <c r="F14" s="229"/>
      <c r="G14" s="76">
        <f>Data!O61</f>
        <v>3.9491525423728815</v>
      </c>
      <c r="H14" s="76">
        <f>Data!O62</f>
        <v>1.0242529458191891</v>
      </c>
      <c r="I14" s="77" t="str">
        <f t="shared" si="1"/>
        <v>มาก</v>
      </c>
    </row>
    <row r="15" spans="2:11" s="57" customFormat="1">
      <c r="C15" s="223" t="s">
        <v>40</v>
      </c>
      <c r="D15" s="224"/>
      <c r="E15" s="224"/>
      <c r="F15" s="225"/>
      <c r="G15" s="74">
        <f>Data!O63</f>
        <v>4.093220338983051</v>
      </c>
      <c r="H15" s="74">
        <f>Data!O64</f>
        <v>0.89621510062670595</v>
      </c>
      <c r="I15" s="75" t="str">
        <f t="shared" si="1"/>
        <v>มาก</v>
      </c>
    </row>
    <row r="16" spans="2:11" s="57" customFormat="1" ht="24" thickBot="1">
      <c r="C16" s="226" t="s">
        <v>9</v>
      </c>
      <c r="D16" s="227"/>
      <c r="E16" s="227"/>
      <c r="F16" s="228"/>
      <c r="G16" s="80">
        <f>Data!P61</f>
        <v>4.1457627118644069</v>
      </c>
      <c r="H16" s="80">
        <f>Data!P62</f>
        <v>0.94892026608877023</v>
      </c>
      <c r="I16" s="81" t="str">
        <f t="shared" si="1"/>
        <v>มาก</v>
      </c>
    </row>
    <row r="17" spans="1:9" s="57" customFormat="1" ht="24" thickTop="1">
      <c r="C17" s="90"/>
      <c r="D17" s="90"/>
      <c r="E17" s="90"/>
      <c r="F17" s="90"/>
      <c r="G17" s="91"/>
      <c r="H17" s="91"/>
      <c r="I17" s="92"/>
    </row>
    <row r="18" spans="1:9" s="4" customFormat="1" ht="24">
      <c r="C18" s="96" t="s">
        <v>131</v>
      </c>
      <c r="D18" s="98"/>
      <c r="E18" s="98"/>
      <c r="F18" s="98"/>
      <c r="G18" s="98"/>
      <c r="H18" s="98"/>
      <c r="I18" s="98"/>
    </row>
    <row r="19" spans="1:9" s="4" customFormat="1" ht="24">
      <c r="C19" s="217" t="s">
        <v>58</v>
      </c>
      <c r="D19" s="218"/>
      <c r="E19" s="218"/>
      <c r="F19" s="218"/>
      <c r="G19" s="218"/>
      <c r="H19" s="218"/>
      <c r="I19" s="218"/>
    </row>
    <row r="20" spans="1:9" s="4" customFormat="1" ht="24">
      <c r="C20" s="100" t="s">
        <v>159</v>
      </c>
      <c r="D20" s="103"/>
      <c r="E20" s="103"/>
      <c r="F20" s="103"/>
      <c r="G20" s="103"/>
      <c r="H20" s="103"/>
      <c r="I20" s="103"/>
    </row>
    <row r="21" spans="1:9" s="4" customFormat="1" ht="24">
      <c r="C21" s="28" t="s">
        <v>123</v>
      </c>
      <c r="D21" s="28"/>
      <c r="E21" s="28"/>
      <c r="F21" s="28"/>
      <c r="G21" s="28"/>
      <c r="H21" s="28"/>
      <c r="I21" s="28"/>
    </row>
    <row r="22" spans="1:9" s="4" customFormat="1" ht="24">
      <c r="C22" s="28" t="s">
        <v>160</v>
      </c>
      <c r="D22" s="100"/>
      <c r="E22" s="100"/>
      <c r="F22" s="100"/>
      <c r="G22" s="100"/>
      <c r="H22" s="100"/>
      <c r="I22" s="100"/>
    </row>
    <row r="23" spans="1:9" s="4" customFormat="1" ht="24">
      <c r="C23" s="28" t="s">
        <v>135</v>
      </c>
      <c r="D23" s="100"/>
      <c r="E23" s="100"/>
      <c r="F23" s="100"/>
      <c r="G23" s="100"/>
      <c r="H23" s="100"/>
      <c r="I23" s="100"/>
    </row>
    <row r="24" spans="1:9" s="4" customFormat="1" ht="24">
      <c r="C24" s="219" t="s">
        <v>161</v>
      </c>
      <c r="D24" s="220"/>
      <c r="E24" s="220"/>
      <c r="F24" s="220"/>
      <c r="G24" s="220"/>
      <c r="H24" s="220"/>
      <c r="I24" s="220"/>
    </row>
    <row r="25" spans="1:9" s="4" customFormat="1" ht="24">
      <c r="C25" s="100"/>
      <c r="D25" s="103"/>
      <c r="E25" s="103"/>
      <c r="F25" s="103"/>
      <c r="G25" s="103"/>
      <c r="H25" s="103"/>
      <c r="I25" s="103"/>
    </row>
    <row r="26" spans="1:9" s="4" customFormat="1" ht="24">
      <c r="A26" s="5" t="s">
        <v>47</v>
      </c>
    </row>
    <row r="27" spans="1:9" s="4" customFormat="1" ht="24">
      <c r="B27" s="43" t="s">
        <v>124</v>
      </c>
    </row>
    <row r="28" spans="1:9" s="43" customFormat="1" ht="24">
      <c r="C28" s="43" t="s">
        <v>125</v>
      </c>
    </row>
    <row r="29" spans="1:9" s="4" customFormat="1" ht="24">
      <c r="B29" s="43"/>
      <c r="C29" s="4" t="s">
        <v>134</v>
      </c>
    </row>
    <row r="30" spans="1:9" s="4" customFormat="1" ht="24">
      <c r="B30" s="43"/>
      <c r="C30" s="4" t="s">
        <v>126</v>
      </c>
    </row>
  </sheetData>
  <mergeCells count="18">
    <mergeCell ref="C19:I19"/>
    <mergeCell ref="C24:I24"/>
    <mergeCell ref="I9:I10"/>
    <mergeCell ref="C15:F15"/>
    <mergeCell ref="C16:F16"/>
    <mergeCell ref="C14:F14"/>
    <mergeCell ref="C12:F12"/>
    <mergeCell ref="C13:F13"/>
    <mergeCell ref="C6:F6"/>
    <mergeCell ref="C7:F7"/>
    <mergeCell ref="C11:F11"/>
    <mergeCell ref="G9:G10"/>
    <mergeCell ref="H9:H10"/>
    <mergeCell ref="B1:I1"/>
    <mergeCell ref="C4:F5"/>
    <mergeCell ref="G4:G5"/>
    <mergeCell ref="H4:H5"/>
    <mergeCell ref="I4:I5"/>
  </mergeCells>
  <pageMargins left="0.2" right="0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41" r:id="rId4">
          <objectPr defaultSize="0" autoPict="0" r:id="rId5">
            <anchor moveWithCells="1" sizeWithCells="1">
              <from>
                <xdr:col>6</xdr:col>
                <xdr:colOff>123825</xdr:colOff>
                <xdr:row>3</xdr:row>
                <xdr:rowOff>142875</xdr:rowOff>
              </from>
              <to>
                <xdr:col>6</xdr:col>
                <xdr:colOff>285750</xdr:colOff>
                <xdr:row>4</xdr:row>
                <xdr:rowOff>19050</xdr:rowOff>
              </to>
            </anchor>
          </objectPr>
        </oleObject>
      </mc:Choice>
      <mc:Fallback>
        <oleObject progId="Equation.3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บทสรุป</vt:lpstr>
      <vt:lpstr>สรุปตาราง1-4</vt:lpstr>
      <vt:lpstr>ก่อน-หลัง</vt:lpstr>
      <vt:lpstr>ตาราง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2020-05-05T06:33:36Z</cp:lastPrinted>
  <dcterms:created xsi:type="dcterms:W3CDTF">2014-10-15T08:34:52Z</dcterms:created>
  <dcterms:modified xsi:type="dcterms:W3CDTF">2020-05-08T02:25:48Z</dcterms:modified>
</cp:coreProperties>
</file>