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199E7CDF-56BB-42CF-ADF6-1968FE50B450}" xr6:coauthVersionLast="36" xr6:coauthVersionMax="36" xr10:uidLastSave="{00000000-0000-0000-0000-000000000000}"/>
  <bookViews>
    <workbookView xWindow="-105" yWindow="-105" windowWidth="23250" windowHeight="12570" activeTab="7" xr2:uid="{00000000-000D-0000-FFFF-FFFF00000000}"/>
  </bookViews>
  <sheets>
    <sheet name="การตอบแบบฟอร์ม 1" sheetId="1" r:id="rId1"/>
    <sheet name="DATA" sheetId="11" r:id="rId2"/>
    <sheet name="EIementary 2" sheetId="13" r:id="rId3"/>
    <sheet name="lntermediate" sheetId="14" r:id="rId4"/>
    <sheet name="Per-lntermediate" sheetId="12" r:id="rId5"/>
    <sheet name="Staeter 2" sheetId="15" r:id="rId6"/>
    <sheet name="Upper-intermediate" sheetId="16" r:id="rId7"/>
    <sheet name="สรุปรวม" sheetId="8" r:id="rId8"/>
    <sheet name="บทสรุปผู้บริหาร" sheetId="7" r:id="rId9"/>
  </sheets>
  <definedNames>
    <definedName name="_xlnm._FilterDatabase" localSheetId="2" hidden="1">'EIementary 2'!$H$1:$H$34</definedName>
    <definedName name="_xlnm._FilterDatabase" localSheetId="3" hidden="1">lntermediate!$G$1:$G$89</definedName>
    <definedName name="_xlnm._FilterDatabase" localSheetId="4" hidden="1">'Per-lntermediate'!$F$1:$F$79</definedName>
    <definedName name="_xlnm._FilterDatabase" localSheetId="5" hidden="1">'Staeter 2'!$G$1:$G$50</definedName>
    <definedName name="_xlnm._FilterDatabase" localSheetId="6" hidden="1">'Upper-intermediate'!$G$2:$G$13</definedName>
    <definedName name="_xlnm._FilterDatabase" localSheetId="0" hidden="1">'การตอบแบบฟอร์ม 1'!$I$1:$I$161</definedName>
  </definedNames>
  <calcPr calcId="191029"/>
</workbook>
</file>

<file path=xl/calcChain.xml><?xml version="1.0" encoding="utf-8"?>
<calcChain xmlns="http://schemas.openxmlformats.org/spreadsheetml/2006/main">
  <c r="C395" i="8" l="1"/>
  <c r="C394" i="8"/>
  <c r="B403" i="8"/>
  <c r="B402" i="8"/>
  <c r="B401" i="8"/>
  <c r="B400" i="8"/>
  <c r="B399" i="8"/>
  <c r="B398" i="8"/>
  <c r="B397" i="8"/>
  <c r="B396" i="8"/>
  <c r="B395" i="8"/>
  <c r="B394" i="8"/>
  <c r="C643" i="8"/>
  <c r="C636" i="8"/>
  <c r="B645" i="8"/>
  <c r="C645" i="8" s="1"/>
  <c r="C644" i="8"/>
  <c r="B633" i="8"/>
  <c r="C633" i="8" s="1"/>
  <c r="C629" i="8"/>
  <c r="C631" i="8"/>
  <c r="C632" i="8"/>
  <c r="C628" i="8"/>
  <c r="C617" i="8"/>
  <c r="C618" i="8"/>
  <c r="C619" i="8"/>
  <c r="C621" i="8"/>
  <c r="C622" i="8"/>
  <c r="C623" i="8"/>
  <c r="C624" i="8"/>
  <c r="C615" i="8"/>
  <c r="B625" i="8"/>
  <c r="C625" i="8" s="1"/>
  <c r="B612" i="8"/>
  <c r="C612" i="8" s="1"/>
  <c r="C609" i="8"/>
  <c r="C608" i="8"/>
  <c r="C610" i="8"/>
  <c r="C607" i="8"/>
  <c r="C602" i="8"/>
  <c r="C603" i="8"/>
  <c r="C601" i="8"/>
  <c r="C599" i="8"/>
  <c r="B604" i="8"/>
  <c r="C604" i="8" s="1"/>
  <c r="B404" i="8" l="1"/>
  <c r="C289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02" i="8"/>
  <c r="B322" i="8"/>
  <c r="C322" i="8" s="1"/>
  <c r="C277" i="8"/>
  <c r="C278" i="8"/>
  <c r="C279" i="8"/>
  <c r="C280" i="8"/>
  <c r="C281" i="8"/>
  <c r="C282" i="8"/>
  <c r="C283" i="8"/>
  <c r="C284" i="8"/>
  <c r="C285" i="8"/>
  <c r="C286" i="8"/>
  <c r="C287" i="8"/>
  <c r="C288" i="8"/>
  <c r="C27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2" i="8"/>
  <c r="C273" i="8"/>
  <c r="C274" i="8"/>
  <c r="C256" i="8"/>
  <c r="C233" i="8"/>
  <c r="C234" i="8"/>
  <c r="C235" i="8"/>
  <c r="C236" i="8"/>
  <c r="C237" i="8"/>
  <c r="C238" i="8"/>
  <c r="C239" i="8"/>
  <c r="C240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32" i="8"/>
  <c r="C224" i="8"/>
  <c r="C225" i="8"/>
  <c r="C226" i="8"/>
  <c r="C227" i="8"/>
  <c r="C228" i="8"/>
  <c r="C229" i="8"/>
  <c r="C230" i="8"/>
  <c r="C223" i="8"/>
  <c r="C206" i="8" l="1"/>
  <c r="C198" i="8"/>
  <c r="C199" i="8"/>
  <c r="C200" i="8"/>
  <c r="C201" i="8"/>
  <c r="C202" i="8"/>
  <c r="C203" i="8"/>
  <c r="C204" i="8"/>
  <c r="C205" i="8"/>
  <c r="C197" i="8"/>
  <c r="B207" i="8"/>
  <c r="C207" i="8" s="1"/>
  <c r="C192" i="8"/>
  <c r="C191" i="8"/>
  <c r="C190" i="8"/>
  <c r="C189" i="8"/>
  <c r="C188" i="8"/>
  <c r="C187" i="8"/>
  <c r="C177" i="8"/>
  <c r="C178" i="8"/>
  <c r="C179" i="8"/>
  <c r="C180" i="8"/>
  <c r="C181" i="8"/>
  <c r="C182" i="8"/>
  <c r="C183" i="8"/>
  <c r="C184" i="8"/>
  <c r="C17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56" i="8"/>
  <c r="C150" i="8"/>
  <c r="C151" i="8"/>
  <c r="C152" i="8"/>
  <c r="C153" i="8"/>
  <c r="C154" i="8"/>
  <c r="C149" i="8"/>
  <c r="C134" i="8"/>
  <c r="C133" i="8"/>
  <c r="C131" i="8"/>
  <c r="C130" i="8"/>
  <c r="C127" i="8"/>
  <c r="C128" i="8"/>
  <c r="C125" i="8"/>
  <c r="C124" i="8"/>
  <c r="C122" i="8"/>
  <c r="C121" i="8"/>
  <c r="C102" i="8" l="1"/>
  <c r="C103" i="8"/>
  <c r="C104" i="8"/>
  <c r="C101" i="8"/>
  <c r="C98" i="8"/>
  <c r="C99" i="8"/>
  <c r="C97" i="8"/>
  <c r="C93" i="8"/>
  <c r="C94" i="8"/>
  <c r="C95" i="8"/>
  <c r="C92" i="8"/>
  <c r="C89" i="8"/>
  <c r="C90" i="8"/>
  <c r="C88" i="8"/>
  <c r="C84" i="8"/>
  <c r="C85" i="8"/>
  <c r="C86" i="8"/>
  <c r="C83" i="8"/>
  <c r="C30" i="8"/>
  <c r="C29" i="8"/>
  <c r="C27" i="8"/>
  <c r="C26" i="8"/>
  <c r="C24" i="8"/>
  <c r="C23" i="8"/>
  <c r="C21" i="8"/>
  <c r="C20" i="8"/>
  <c r="C18" i="8"/>
  <c r="C17" i="8"/>
  <c r="B31" i="8"/>
  <c r="C31" i="8" s="1"/>
  <c r="E90" i="16"/>
  <c r="E89" i="16"/>
  <c r="E88" i="16"/>
  <c r="E87" i="16"/>
  <c r="E86" i="16"/>
  <c r="E85" i="16"/>
  <c r="E84" i="16"/>
  <c r="E71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68" i="16"/>
  <c r="E67" i="16"/>
  <c r="E66" i="16"/>
  <c r="E62" i="16"/>
  <c r="E63" i="16"/>
  <c r="E59" i="16"/>
  <c r="B71" i="16"/>
  <c r="B70" i="16"/>
  <c r="B69" i="16"/>
  <c r="B68" i="16"/>
  <c r="B65" i="16"/>
  <c r="B64" i="16"/>
  <c r="B60" i="16"/>
  <c r="B59" i="16"/>
  <c r="J54" i="16"/>
  <c r="K54" i="16"/>
  <c r="L54" i="16"/>
  <c r="M54" i="16"/>
  <c r="N54" i="16"/>
  <c r="O54" i="16"/>
  <c r="P54" i="16"/>
  <c r="Q54" i="16"/>
  <c r="R54" i="16"/>
  <c r="S54" i="16"/>
  <c r="T54" i="16"/>
  <c r="J55" i="16"/>
  <c r="K55" i="16"/>
  <c r="L55" i="16"/>
  <c r="M55" i="16"/>
  <c r="N55" i="16"/>
  <c r="O55" i="16"/>
  <c r="P55" i="16"/>
  <c r="Q55" i="16"/>
  <c r="R55" i="16"/>
  <c r="S55" i="16"/>
  <c r="T55" i="16"/>
  <c r="J57" i="16"/>
  <c r="K57" i="16"/>
  <c r="L57" i="16"/>
  <c r="M57" i="16"/>
  <c r="N57" i="16"/>
  <c r="O57" i="16"/>
  <c r="P57" i="16"/>
  <c r="Q57" i="16"/>
  <c r="R57" i="16"/>
  <c r="S57" i="16"/>
  <c r="T57" i="16"/>
  <c r="I57" i="16"/>
  <c r="I55" i="16"/>
  <c r="I54" i="16"/>
  <c r="E48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4" i="15"/>
  <c r="E43" i="15"/>
  <c r="E42" i="15"/>
  <c r="E41" i="15"/>
  <c r="E37" i="15"/>
  <c r="E36" i="15"/>
  <c r="E35" i="15"/>
  <c r="B46" i="15"/>
  <c r="B45" i="15"/>
  <c r="B44" i="15"/>
  <c r="B41" i="15"/>
  <c r="B40" i="15"/>
  <c r="B36" i="15"/>
  <c r="B35" i="15"/>
  <c r="B37" i="15" s="1"/>
  <c r="I33" i="15"/>
  <c r="I31" i="15"/>
  <c r="I30" i="15"/>
  <c r="E81" i="12"/>
  <c r="E80" i="12"/>
  <c r="E79" i="12"/>
  <c r="E78" i="12"/>
  <c r="E77" i="12"/>
  <c r="E76" i="12"/>
  <c r="E75" i="12"/>
  <c r="E74" i="12"/>
  <c r="E73" i="12"/>
  <c r="E72" i="12"/>
  <c r="E70" i="12"/>
  <c r="E69" i="12"/>
  <c r="E68" i="12"/>
  <c r="E67" i="12"/>
  <c r="E66" i="12"/>
  <c r="E65" i="12"/>
  <c r="E64" i="12"/>
  <c r="E63" i="12"/>
  <c r="E58" i="12"/>
  <c r="E57" i="12"/>
  <c r="E56" i="12"/>
  <c r="E54" i="12"/>
  <c r="E55" i="12"/>
  <c r="E59" i="12"/>
  <c r="E51" i="12"/>
  <c r="E53" i="12"/>
  <c r="E52" i="12"/>
  <c r="B63" i="12"/>
  <c r="B62" i="12"/>
  <c r="B61" i="12"/>
  <c r="B60" i="12"/>
  <c r="B57" i="12"/>
  <c r="B56" i="12"/>
  <c r="B52" i="12"/>
  <c r="B51" i="12"/>
  <c r="B53" i="12" s="1"/>
  <c r="J37" i="12"/>
  <c r="K37" i="12"/>
  <c r="L37" i="12"/>
  <c r="M37" i="12"/>
  <c r="N37" i="12"/>
  <c r="O37" i="12"/>
  <c r="P37" i="12"/>
  <c r="Q37" i="12"/>
  <c r="R37" i="12"/>
  <c r="S37" i="12"/>
  <c r="T37" i="12"/>
  <c r="J38" i="12"/>
  <c r="K38" i="12"/>
  <c r="L38" i="12"/>
  <c r="M38" i="12"/>
  <c r="N38" i="12"/>
  <c r="O38" i="12"/>
  <c r="P38" i="12"/>
  <c r="Q38" i="12"/>
  <c r="R38" i="12"/>
  <c r="S38" i="12"/>
  <c r="T38" i="12"/>
  <c r="J40" i="12"/>
  <c r="K40" i="12"/>
  <c r="L40" i="12"/>
  <c r="M40" i="12"/>
  <c r="N40" i="12"/>
  <c r="O40" i="12"/>
  <c r="P40" i="12"/>
  <c r="Q40" i="12"/>
  <c r="R40" i="12"/>
  <c r="S40" i="12"/>
  <c r="T40" i="12"/>
  <c r="I40" i="12"/>
  <c r="I38" i="12"/>
  <c r="I40" i="14"/>
  <c r="I37" i="12"/>
  <c r="E81" i="14"/>
  <c r="E70" i="14"/>
  <c r="E87" i="14"/>
  <c r="E86" i="14"/>
  <c r="E85" i="14"/>
  <c r="E84" i="14"/>
  <c r="E83" i="14"/>
  <c r="E82" i="14"/>
  <c r="E80" i="14"/>
  <c r="E79" i="14"/>
  <c r="E78" i="14"/>
  <c r="E77" i="14"/>
  <c r="E76" i="14"/>
  <c r="E75" i="14"/>
  <c r="E74" i="14"/>
  <c r="E73" i="14"/>
  <c r="E72" i="14"/>
  <c r="E71" i="14"/>
  <c r="E69" i="14"/>
  <c r="E68" i="14"/>
  <c r="E82" i="12" l="1"/>
  <c r="E91" i="16"/>
  <c r="S56" i="16"/>
  <c r="O56" i="16"/>
  <c r="K56" i="16"/>
  <c r="R56" i="16"/>
  <c r="N56" i="16"/>
  <c r="J56" i="16"/>
  <c r="B72" i="16"/>
  <c r="I56" i="16"/>
  <c r="Q56" i="16"/>
  <c r="M56" i="16"/>
  <c r="B61" i="16"/>
  <c r="L56" i="16"/>
  <c r="P56" i="16"/>
  <c r="T56" i="16"/>
  <c r="I32" i="15"/>
  <c r="E62" i="15"/>
  <c r="T39" i="12"/>
  <c r="P39" i="12"/>
  <c r="L39" i="12"/>
  <c r="S39" i="12"/>
  <c r="O39" i="12"/>
  <c r="K39" i="12"/>
  <c r="Q39" i="12"/>
  <c r="M39" i="12"/>
  <c r="I39" i="12"/>
  <c r="R39" i="12"/>
  <c r="N39" i="12"/>
  <c r="J39" i="12"/>
  <c r="E60" i="12"/>
  <c r="E67" i="14"/>
  <c r="E89" i="14" s="1"/>
  <c r="E63" i="14"/>
  <c r="E62" i="14"/>
  <c r="E61" i="14"/>
  <c r="E60" i="14"/>
  <c r="E58" i="14"/>
  <c r="E59" i="14"/>
  <c r="E57" i="14"/>
  <c r="E56" i="14"/>
  <c r="E55" i="14"/>
  <c r="E54" i="14"/>
  <c r="E53" i="14"/>
  <c r="E52" i="14"/>
  <c r="E51" i="14"/>
  <c r="B63" i="14"/>
  <c r="B62" i="14"/>
  <c r="B61" i="14"/>
  <c r="B60" i="14"/>
  <c r="B57" i="14"/>
  <c r="B56" i="14"/>
  <c r="B52" i="14"/>
  <c r="B51" i="14"/>
  <c r="E33" i="13"/>
  <c r="E32" i="13"/>
  <c r="E31" i="13"/>
  <c r="E30" i="13"/>
  <c r="E29" i="13"/>
  <c r="E28" i="13"/>
  <c r="E27" i="13"/>
  <c r="E26" i="13"/>
  <c r="E25" i="13"/>
  <c r="E21" i="13"/>
  <c r="E20" i="13"/>
  <c r="E19" i="13"/>
  <c r="E16" i="13"/>
  <c r="E18" i="13"/>
  <c r="E17" i="13"/>
  <c r="B28" i="13"/>
  <c r="B27" i="13"/>
  <c r="B26" i="13"/>
  <c r="B25" i="13"/>
  <c r="B22" i="13"/>
  <c r="B21" i="13"/>
  <c r="B18" i="13"/>
  <c r="B17" i="13"/>
  <c r="B16" i="13"/>
  <c r="J30" i="15"/>
  <c r="K30" i="15"/>
  <c r="L30" i="15"/>
  <c r="M30" i="15"/>
  <c r="N30" i="15"/>
  <c r="O30" i="15"/>
  <c r="P30" i="15"/>
  <c r="Q30" i="15"/>
  <c r="R30" i="15"/>
  <c r="S30" i="15"/>
  <c r="T30" i="15"/>
  <c r="J31" i="15"/>
  <c r="K31" i="15"/>
  <c r="L31" i="15"/>
  <c r="M31" i="15"/>
  <c r="N31" i="15"/>
  <c r="O31" i="15"/>
  <c r="P31" i="15"/>
  <c r="Q31" i="15"/>
  <c r="R31" i="15"/>
  <c r="S31" i="15"/>
  <c r="T31" i="15"/>
  <c r="J33" i="15"/>
  <c r="K33" i="15"/>
  <c r="L33" i="15"/>
  <c r="M33" i="15"/>
  <c r="N33" i="15"/>
  <c r="O33" i="15"/>
  <c r="P33" i="15"/>
  <c r="Q33" i="15"/>
  <c r="R33" i="15"/>
  <c r="S33" i="15"/>
  <c r="T33" i="15"/>
  <c r="J39" i="14"/>
  <c r="K39" i="14"/>
  <c r="L39" i="14"/>
  <c r="M39" i="14"/>
  <c r="N39" i="14"/>
  <c r="O39" i="14"/>
  <c r="P39" i="14"/>
  <c r="Q39" i="14"/>
  <c r="R39" i="14"/>
  <c r="S39" i="14"/>
  <c r="S41" i="14" s="1"/>
  <c r="T39" i="14"/>
  <c r="J40" i="14"/>
  <c r="K40" i="14"/>
  <c r="L40" i="14"/>
  <c r="M40" i="14"/>
  <c r="N40" i="14"/>
  <c r="O40" i="14"/>
  <c r="P40" i="14"/>
  <c r="Q40" i="14"/>
  <c r="R40" i="14"/>
  <c r="S40" i="14"/>
  <c r="T40" i="14"/>
  <c r="J42" i="14"/>
  <c r="K42" i="14"/>
  <c r="L42" i="14"/>
  <c r="M42" i="14"/>
  <c r="N42" i="14"/>
  <c r="O42" i="14"/>
  <c r="P42" i="14"/>
  <c r="Q42" i="14"/>
  <c r="R42" i="14"/>
  <c r="S42" i="14"/>
  <c r="T42" i="14"/>
  <c r="I42" i="14"/>
  <c r="I39" i="14"/>
  <c r="J11" i="13"/>
  <c r="K11" i="13"/>
  <c r="L11" i="13"/>
  <c r="M11" i="13"/>
  <c r="M13" i="13" s="1"/>
  <c r="N11" i="13"/>
  <c r="O11" i="13"/>
  <c r="P11" i="13"/>
  <c r="Q11" i="13"/>
  <c r="Q13" i="13" s="1"/>
  <c r="R11" i="13"/>
  <c r="S11" i="13"/>
  <c r="T11" i="13"/>
  <c r="J12" i="13"/>
  <c r="J13" i="13" s="1"/>
  <c r="K12" i="13"/>
  <c r="L12" i="13"/>
  <c r="M12" i="13"/>
  <c r="N12" i="13"/>
  <c r="N13" i="13" s="1"/>
  <c r="O12" i="13"/>
  <c r="P12" i="13"/>
  <c r="Q12" i="13"/>
  <c r="R12" i="13"/>
  <c r="R13" i="13" s="1"/>
  <c r="S12" i="13"/>
  <c r="T12" i="13"/>
  <c r="K13" i="13"/>
  <c r="L13" i="13"/>
  <c r="O13" i="13"/>
  <c r="P13" i="13"/>
  <c r="S13" i="13"/>
  <c r="T13" i="13"/>
  <c r="J14" i="13"/>
  <c r="K14" i="13"/>
  <c r="L14" i="13"/>
  <c r="M14" i="13"/>
  <c r="N14" i="13"/>
  <c r="O14" i="13"/>
  <c r="P14" i="13"/>
  <c r="Q14" i="13"/>
  <c r="R14" i="13"/>
  <c r="S14" i="13"/>
  <c r="T14" i="13"/>
  <c r="I14" i="13"/>
  <c r="I13" i="13"/>
  <c r="I12" i="13"/>
  <c r="I11" i="13"/>
  <c r="S32" i="15" l="1"/>
  <c r="O32" i="15"/>
  <c r="K32" i="15"/>
  <c r="R32" i="15"/>
  <c r="N32" i="15"/>
  <c r="J32" i="15"/>
  <c r="Q32" i="15"/>
  <c r="M32" i="15"/>
  <c r="T32" i="15"/>
  <c r="P32" i="15"/>
  <c r="L32" i="15"/>
  <c r="I41" i="14"/>
  <c r="E64" i="14"/>
  <c r="K41" i="14"/>
  <c r="T41" i="14"/>
  <c r="P41" i="14"/>
  <c r="L41" i="14"/>
  <c r="O41" i="14"/>
  <c r="R41" i="14"/>
  <c r="N41" i="14"/>
  <c r="J41" i="14"/>
  <c r="Q41" i="14"/>
  <c r="M41" i="14"/>
  <c r="E22" i="13"/>
  <c r="B29" i="13"/>
  <c r="B23" i="13"/>
  <c r="C637" i="8"/>
  <c r="C638" i="8"/>
  <c r="C639" i="8"/>
  <c r="C640" i="8"/>
  <c r="C559" i="8" l="1"/>
  <c r="B555" i="8"/>
  <c r="D555" i="8" s="1"/>
  <c r="C193" i="8" l="1"/>
  <c r="C194" i="8"/>
  <c r="C195" i="8"/>
  <c r="C186" i="8"/>
  <c r="B135" i="8"/>
  <c r="C135" i="8" s="1"/>
  <c r="B105" i="8"/>
  <c r="C105" i="8" s="1"/>
  <c r="E65" i="16" l="1"/>
  <c r="E64" i="16"/>
  <c r="E61" i="16"/>
  <c r="E60" i="16"/>
  <c r="E69" i="16" l="1"/>
  <c r="C555" i="8"/>
  <c r="B66" i="16"/>
  <c r="C564" i="8"/>
  <c r="C581" i="8"/>
  <c r="C582" i="8" s="1"/>
  <c r="C578" i="8"/>
  <c r="C579" i="8" s="1"/>
  <c r="C563" i="8"/>
  <c r="C562" i="8"/>
  <c r="C561" i="8"/>
  <c r="C560" i="8"/>
  <c r="C558" i="8"/>
  <c r="C557" i="8"/>
  <c r="C556" i="8"/>
  <c r="B564" i="8"/>
  <c r="D564" i="8" s="1"/>
  <c r="B581" i="8"/>
  <c r="B578" i="8"/>
  <c r="B562" i="8"/>
  <c r="D562" i="8" s="1"/>
  <c r="B561" i="8"/>
  <c r="D561" i="8" s="1"/>
  <c r="B560" i="8"/>
  <c r="D560" i="8" s="1"/>
  <c r="B558" i="8"/>
  <c r="D558" i="8" s="1"/>
  <c r="B557" i="8"/>
  <c r="D557" i="8" s="1"/>
  <c r="B556" i="8"/>
  <c r="E40" i="15"/>
  <c r="E39" i="15"/>
  <c r="E38" i="15"/>
  <c r="B512" i="8"/>
  <c r="B513" i="8"/>
  <c r="B515" i="8"/>
  <c r="B516" i="8"/>
  <c r="B519" i="8"/>
  <c r="B542" i="8"/>
  <c r="B545" i="8"/>
  <c r="C513" i="8"/>
  <c r="C514" i="8"/>
  <c r="C515" i="8"/>
  <c r="C517" i="8"/>
  <c r="C518" i="8"/>
  <c r="C519" i="8"/>
  <c r="C545" i="8"/>
  <c r="C520" i="8"/>
  <c r="C511" i="8"/>
  <c r="B511" i="8"/>
  <c r="B47" i="15"/>
  <c r="B454" i="8"/>
  <c r="B455" i="8"/>
  <c r="B456" i="8"/>
  <c r="B458" i="8"/>
  <c r="B459" i="8"/>
  <c r="B484" i="8"/>
  <c r="B487" i="8"/>
  <c r="B462" i="8"/>
  <c r="B426" i="8"/>
  <c r="B429" i="8"/>
  <c r="C396" i="8"/>
  <c r="C397" i="8"/>
  <c r="C398" i="8"/>
  <c r="C399" i="8"/>
  <c r="C400" i="8"/>
  <c r="C401" i="8"/>
  <c r="C402" i="8"/>
  <c r="C426" i="8"/>
  <c r="C429" i="8"/>
  <c r="C403" i="8"/>
  <c r="B343" i="8"/>
  <c r="B344" i="8"/>
  <c r="B345" i="8"/>
  <c r="B347" i="8"/>
  <c r="B348" i="8"/>
  <c r="B349" i="8"/>
  <c r="B377" i="8"/>
  <c r="B380" i="8"/>
  <c r="B351" i="8"/>
  <c r="C344" i="8"/>
  <c r="C345" i="8"/>
  <c r="C346" i="8"/>
  <c r="C348" i="8"/>
  <c r="C349" i="8"/>
  <c r="C350" i="8"/>
  <c r="C380" i="8"/>
  <c r="C351" i="8"/>
  <c r="E45" i="15" l="1"/>
  <c r="B42" i="15"/>
  <c r="B559" i="8"/>
  <c r="D559" i="8" s="1"/>
  <c r="D556" i="8"/>
  <c r="B579" i="8"/>
  <c r="D579" i="8" s="1"/>
  <c r="D578" i="8"/>
  <c r="B563" i="8"/>
  <c r="D563" i="8" s="1"/>
  <c r="C565" i="8"/>
  <c r="B582" i="8"/>
  <c r="D582" i="8" s="1"/>
  <c r="D581" i="8"/>
  <c r="B517" i="8"/>
  <c r="C542" i="8"/>
  <c r="C516" i="8"/>
  <c r="C512" i="8"/>
  <c r="B520" i="8"/>
  <c r="B518" i="8"/>
  <c r="B514" i="8"/>
  <c r="B461" i="8"/>
  <c r="B457" i="8"/>
  <c r="B453" i="8"/>
  <c r="B460" i="8"/>
  <c r="C377" i="8"/>
  <c r="C347" i="8"/>
  <c r="C343" i="8"/>
  <c r="B350" i="8"/>
  <c r="B346" i="8"/>
  <c r="B48" i="15"/>
  <c r="B64" i="12"/>
  <c r="B58" i="12"/>
  <c r="C342" i="8"/>
  <c r="C352" i="8" l="1"/>
  <c r="B565" i="8"/>
  <c r="D565" i="8" s="1"/>
  <c r="B342" i="8"/>
  <c r="B352" i="8" s="1"/>
  <c r="B53" i="14"/>
  <c r="B64" i="14"/>
  <c r="B58" i="14"/>
  <c r="C430" i="8" l="1"/>
  <c r="B430" i="8"/>
  <c r="D430" i="8" s="1"/>
  <c r="C427" i="8"/>
  <c r="B427" i="8"/>
  <c r="D427" i="8" s="1"/>
  <c r="D403" i="8"/>
  <c r="D402" i="8"/>
  <c r="D401" i="8"/>
  <c r="D400" i="8"/>
  <c r="D399" i="8"/>
  <c r="D398" i="8"/>
  <c r="D397" i="8"/>
  <c r="D396" i="8"/>
  <c r="D395" i="8"/>
  <c r="D429" i="8" l="1"/>
  <c r="C404" i="8"/>
  <c r="D426" i="8"/>
  <c r="D404" i="8"/>
  <c r="D515" i="8" l="1"/>
  <c r="D516" i="8"/>
  <c r="D519" i="8"/>
  <c r="D518" i="8" l="1"/>
  <c r="D514" i="8"/>
  <c r="D513" i="8"/>
  <c r="D512" i="8"/>
  <c r="D520" i="8"/>
  <c r="D517" i="8"/>
  <c r="D511" i="8" l="1"/>
  <c r="B521" i="8"/>
  <c r="D521" i="8" s="1"/>
  <c r="C521" i="8" l="1"/>
  <c r="D352" i="8" l="1"/>
  <c r="D457" i="8" l="1"/>
  <c r="D460" i="8"/>
  <c r="D461" i="8"/>
  <c r="D462" i="8" l="1"/>
  <c r="D456" i="8"/>
  <c r="D459" i="8"/>
  <c r="D455" i="8"/>
  <c r="D458" i="8"/>
  <c r="D454" i="8" l="1"/>
  <c r="B463" i="8"/>
  <c r="D463" i="8" s="1"/>
  <c r="B485" i="8"/>
  <c r="D485" i="8" s="1"/>
  <c r="D484" i="8"/>
  <c r="D487" i="8"/>
  <c r="B488" i="8"/>
  <c r="D488" i="8" s="1"/>
  <c r="D453" i="8"/>
  <c r="C546" i="8" l="1"/>
  <c r="D545" i="8"/>
  <c r="C543" i="8"/>
  <c r="D542" i="8"/>
  <c r="B543" i="8" l="1"/>
  <c r="D543" i="8" s="1"/>
  <c r="B546" i="8"/>
  <c r="D546" i="8" s="1"/>
  <c r="D342" i="8"/>
  <c r="D344" i="8" l="1"/>
  <c r="D345" i="8"/>
  <c r="D346" i="8"/>
  <c r="D347" i="8"/>
  <c r="D348" i="8"/>
  <c r="D349" i="8"/>
  <c r="D350" i="8"/>
  <c r="D351" i="8"/>
  <c r="C378" i="8"/>
  <c r="C381" i="8"/>
  <c r="B381" i="8" l="1"/>
  <c r="D381" i="8" s="1"/>
  <c r="D380" i="8"/>
  <c r="B378" i="8"/>
  <c r="D378" i="8" s="1"/>
  <c r="D377" i="8"/>
  <c r="D343" i="8" l="1"/>
  <c r="C453" i="8"/>
  <c r="C456" i="8"/>
  <c r="C461" i="8"/>
  <c r="C462" i="8"/>
  <c r="C459" i="8"/>
  <c r="C455" i="8"/>
  <c r="C457" i="8"/>
  <c r="C460" i="8"/>
  <c r="C487" i="8"/>
  <c r="C488" i="8" s="1"/>
  <c r="C458" i="8"/>
  <c r="C454" i="8"/>
  <c r="C484" i="8"/>
  <c r="C485" i="8" s="1"/>
  <c r="C463" i="8" l="1"/>
</calcChain>
</file>

<file path=xl/sharedStrings.xml><?xml version="1.0" encoding="utf-8"?>
<sst xmlns="http://schemas.openxmlformats.org/spreadsheetml/2006/main" count="3451" uniqueCount="737">
  <si>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</si>
  <si>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</si>
  <si>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</si>
  <si>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</si>
  <si>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</si>
  <si>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</si>
  <si>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</si>
  <si>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</si>
  <si>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</si>
  <si>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</si>
  <si>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</si>
  <si>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</si>
  <si>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</si>
  <si>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</si>
  <si>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</si>
  <si>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</si>
  <si>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</si>
  <si>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</si>
  <si>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</si>
  <si>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</si>
  <si>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</si>
  <si>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</si>
  <si>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</si>
  <si>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EPE (Elementary 2)</t>
  </si>
  <si>
    <t>31-40 ปี</t>
  </si>
  <si>
    <t>หญิง</t>
  </si>
  <si>
    <t>20-30 ปี</t>
  </si>
  <si>
    <t>ปริญญาโท</t>
  </si>
  <si>
    <t>EPE (Starter 2)</t>
  </si>
  <si>
    <t>EPE (Pre-Intermediate)</t>
  </si>
  <si>
    <t>-</t>
  </si>
  <si>
    <t>51 ปีขึ้นไป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</si>
  <si>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</si>
  <si>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</si>
  <si>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</si>
  <si>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</si>
  <si>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</si>
  <si>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</si>
  <si>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</si>
  <si>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</si>
  <si>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</si>
  <si>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</si>
  <si>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</si>
  <si>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</si>
  <si>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</si>
  <si>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</si>
  <si>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</si>
  <si>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</si>
  <si>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</si>
  <si>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</si>
  <si>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</si>
  <si>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</si>
  <si>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</si>
  <si>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</si>
  <si>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</si>
  <si>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</si>
  <si>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</si>
  <si>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</si>
  <si>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</si>
  <si>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</si>
  <si>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Starter 2   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</si>
  <si>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</si>
  <si>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</si>
  <si>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</si>
  <si>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</si>
  <si>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</si>
  <si>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</si>
  <si>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</si>
  <si>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</si>
  <si>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</si>
  <si>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</si>
  <si>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</si>
  <si>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</si>
  <si>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</si>
  <si>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</si>
  <si>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</si>
  <si>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</si>
  <si>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</si>
  <si>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</si>
  <si>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</si>
  <si>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</si>
  <si>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</si>
  <si>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</si>
  <si>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</si>
  <si>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</si>
  <si>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</si>
  <si>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</si>
  <si>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</si>
  <si>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</si>
  <si>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Elementary 2</t>
  </si>
  <si>
    <t>กลุ่ม Starter 2</t>
  </si>
  <si>
    <t>คณะ</t>
  </si>
  <si>
    <t>เพศ</t>
  </si>
  <si>
    <t>ระดับ</t>
  </si>
  <si>
    <t>สาขาวิชา</t>
  </si>
  <si>
    <t>ที่อยู่อีเมล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</si>
  <si>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</si>
  <si>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หลักสูตรและการสอน</t>
  </si>
  <si>
    <t>สาธารณสุขศาสตร์</t>
  </si>
  <si>
    <t>เทคโนโลยีและสื่อสารการศึกษา</t>
  </si>
  <si>
    <t xml:space="preserve">   คณะสาธารณสุขศาสตร์</t>
  </si>
  <si>
    <t xml:space="preserve">   คณะวิศวกรรมศาสตร์</t>
  </si>
  <si>
    <t xml:space="preserve">   คณะวิทยาศาสตร์</t>
  </si>
  <si>
    <t xml:space="preserve">   คณะบริหารธุรกิจ เศรษฐศาสตร์และการสื่อสาร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</si>
  <si>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</t>
  </si>
  <si>
    <t>ภาษาไทย</t>
  </si>
  <si>
    <t xml:space="preserve">   คณะมนุษยศาสตร์</t>
  </si>
  <si>
    <t xml:space="preserve">          จากตารางแสดงจำนวนผู้เข้าร่วมรับการอบรมจำแนกตามคณะ/วิทยาลัย พบว่า กลุ่ม Elementary 2  </t>
  </si>
  <si>
    <t>การบริหารการศึกษา</t>
  </si>
  <si>
    <t>บริหารธุรกิจ</t>
  </si>
  <si>
    <t>วิทยาศาสตร์ศึกษา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</si>
  <si>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</si>
  <si>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</si>
  <si>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>พลศึกษาและวิทยาศาสตร์การออกกำลังกาย</t>
  </si>
  <si>
    <t>ดุริยางคศิลป์</t>
  </si>
  <si>
    <t>วิศวกรรมการจัดการ</t>
  </si>
  <si>
    <t>วิทยาลัยพลังงานทดแทนและสมาร์ตกริดเทคโนโลยี</t>
  </si>
  <si>
    <t xml:space="preserve">   51 ปีขึ้นไป</t>
  </si>
  <si>
    <t xml:space="preserve">   คณะสถาปัตยกรรมศาสตร์ ศิลปะและการออกแบบ</t>
  </si>
  <si>
    <t xml:space="preserve">   วิทยาลัยพลังงานทดแทนและสมาร์ตกริดเทคโนโลยี</t>
  </si>
  <si>
    <t xml:space="preserve">   คณะเกษตรศาสตร์ ทรัพยากรธรรมชาติและสิ่งแวดล้อม</t>
  </si>
  <si>
    <t xml:space="preserve">   สาขาวิชาหลักสูตรและการสอน</t>
  </si>
  <si>
    <t xml:space="preserve">   สาขาวิชาบริหารธุรกิจ</t>
  </si>
  <si>
    <t xml:space="preserve">   สาขาวิชาเทคโนโลยีและสื่อสารการศึกษา</t>
  </si>
  <si>
    <t xml:space="preserve">   สาขาวิชาดุริยางคศิลป์</t>
  </si>
  <si>
    <t xml:space="preserve">   สาขาวิชาการบริหารการศึกษา</t>
  </si>
  <si>
    <t xml:space="preserve">   สาขาวิชาสาธารณสุขศาสตร์</t>
  </si>
  <si>
    <t xml:space="preserve">   สาขาวิชาวิทยาศาสตร์ศึกษา</t>
  </si>
  <si>
    <t xml:space="preserve">   สาขาวิชาภาษาไทย</t>
  </si>
  <si>
    <t>1. กลุ่ม Elementary 2 พบว่า  ก่อนเข้ารับการอบรมผู้เข้าร่วมโครงการมีความรู้ความเข้าใจเกี่ยวกับ</t>
  </si>
  <si>
    <t>คณะศึกษาศาสตร์</t>
  </si>
  <si>
    <t>มากที่สุด</t>
  </si>
  <si>
    <t>คณะมนุษยศาสตร์</t>
  </si>
  <si>
    <t>คณะบริหารธุรกิจ เศรษฐกิจและการสื่อสาร</t>
  </si>
  <si>
    <t>คณะวิศวกรรมศาสตร์</t>
  </si>
  <si>
    <t>วิศวกรรมเครื่องกล</t>
  </si>
  <si>
    <t>คณะพยาบาลศาสตร์</t>
  </si>
  <si>
    <t>คณะสาธารณสุขศาสตร์</t>
  </si>
  <si>
    <t>คณะสังคมศาสตร์</t>
  </si>
  <si>
    <t>คณะสหเวชศาสตร์</t>
  </si>
  <si>
    <t>ชีวเวชศาสตร์</t>
  </si>
  <si>
    <t>พยาบาลศาสตร์</t>
  </si>
  <si>
    <t>สาธารณสุข</t>
  </si>
  <si>
    <t>คณะสถาปัตยกรรมศาสตร์ ศิลปะและการออกแบบ</t>
  </si>
  <si>
    <t>EPE (Intermediate)</t>
  </si>
  <si>
    <t>สมาร์ตกริดเทคโนโลยี</t>
  </si>
  <si>
    <t>คณะวิทยาศาสตร์</t>
  </si>
  <si>
    <t>คณะเกษตรศาสตร์ ทรัพยากรธรรมชาติและสิ่งแวดล้อม</t>
  </si>
  <si>
    <t>คณะเภสัชศาสตร์</t>
  </si>
  <si>
    <t xml:space="preserve">Intermediate </t>
  </si>
  <si>
    <t>Intermediate</t>
  </si>
  <si>
    <t xml:space="preserve">   คณะพยาบาลศาสตร์</t>
  </si>
  <si>
    <t xml:space="preserve">   คณะเภสัชศาสตร์</t>
  </si>
  <si>
    <t xml:space="preserve">   คณะสหเวชศาสตร์</t>
  </si>
  <si>
    <t xml:space="preserve">   คณะสังคมศาสตร์</t>
  </si>
  <si>
    <t xml:space="preserve">   สาขาวิชาสมาร์ตกริดเทคโนโลยี</t>
  </si>
  <si>
    <t xml:space="preserve">   สาขาวิชาพยาบาลศาสตร์</t>
  </si>
  <si>
    <t xml:space="preserve">Intermediate  </t>
  </si>
  <si>
    <t xml:space="preserve">ตาราง 8 แสดงผลการประเมินโครงการฯ กลุ่ม Intermediate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</si>
  <si>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</si>
  <si>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ตาราง 10 แสดงผลการประเมินโครงการฯ กลุ่ม Pre-Intermediate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</si>
  <si>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</si>
  <si>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12 แสดงผลการประเมินโครงการฯ กลุ่ม Starter 2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</si>
  <si>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</si>
  <si>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</si>
  <si>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2. กลุ่ม Intermediate  พบว่า  ก่อนเข้ารับการอบรมผู้เข้าร่วมโครงการมีความรู้ความเข้าใจเกี่ยวกับ</t>
  </si>
  <si>
    <t>4. กลุ่ม Starter 2 พบว่า  ก่อนเข้ารับการอบรมผู้เข้าร่วมโครงการมีความรู้ความเข้าใจเกี่ยวกับกิจกรรม</t>
  </si>
  <si>
    <t>chatnitaw65@nu.ac.th</t>
  </si>
  <si>
    <t>เทคนิคการแพทย์</t>
  </si>
  <si>
    <t>preedapornt65@nu.ac.th</t>
  </si>
  <si>
    <t>geeratij64@nu.ac.th</t>
  </si>
  <si>
    <t>pakkaponk65@nu.ac.th</t>
  </si>
  <si>
    <t>somsakult65@nu.ac.th</t>
  </si>
  <si>
    <t>gwok.za@gmail.com</t>
  </si>
  <si>
    <t>ไม่มี</t>
  </si>
  <si>
    <t>EPE (Upper-Intermediate)</t>
  </si>
  <si>
    <t>nutthaphongp64@nu.ac.th</t>
  </si>
  <si>
    <t>คณะวิทยาศาสตร์การแพทย์</t>
  </si>
  <si>
    <t>สรีรวิทยา</t>
  </si>
  <si>
    <t>wiriyas65@nu.ac.th</t>
  </si>
  <si>
    <t>jiradpengdang@gmail.com</t>
  </si>
  <si>
    <t>aekachaip65@nu.ac.th</t>
  </si>
  <si>
    <t>คณะโลจิสติกส์และดิจิทัลซัพพลายเชน</t>
  </si>
  <si>
    <t>โลจิสติกส์และดิจิทัลซัพพลายเชน</t>
  </si>
  <si>
    <t>troysutatta@gmail.com</t>
  </si>
  <si>
    <t>suriyac65@nu.ac.th</t>
  </si>
  <si>
    <t>penniphas65@nu.ac.th</t>
  </si>
  <si>
    <t>ศิลปะและการออกแบบ</t>
  </si>
  <si>
    <t>jiraponp65@nu.ac.th</t>
  </si>
  <si>
    <t>benjapornk64@nu.ac.th</t>
  </si>
  <si>
    <t>anakkanonr65@nu.ac.th</t>
  </si>
  <si>
    <t>pannapons65@nu.ac.th</t>
  </si>
  <si>
    <t>prachyak64@nu.ac.th</t>
  </si>
  <si>
    <t>jirapanb65@nu.ac.th</t>
  </si>
  <si>
    <t>areerutc65@nu.ac.th</t>
  </si>
  <si>
    <t>สถาปัตยกรรม</t>
  </si>
  <si>
    <t>เศรษฐศาสตร์</t>
  </si>
  <si>
    <t>เอเชียตะวันออกเฉียงใต้ศึกษา</t>
  </si>
  <si>
    <t>เภสัชศาสตร์</t>
  </si>
  <si>
    <t>bussarapornk65@nu.ac.th</t>
  </si>
  <si>
    <t>chonphasitsp64@nu.ac.th</t>
  </si>
  <si>
    <t>nguyenkieuy65@nu.ac.th</t>
  </si>
  <si>
    <t>kununyaw65@nu.ac.th</t>
  </si>
  <si>
    <t>คณิตศาสตร์ศึกษา</t>
  </si>
  <si>
    <t>kamonthips65@nu.ac.th</t>
  </si>
  <si>
    <t>krissadatharnc65@nu.ac.th</t>
  </si>
  <si>
    <t>worawiti65@nu.ac.th</t>
  </si>
  <si>
    <t>การบริหารเทคโนโลยีสารสนเทศเชิงกลยุทธ์</t>
  </si>
  <si>
    <t>pinkbird9@gmail.com</t>
  </si>
  <si>
    <t>mhopiya@gmail.com</t>
  </si>
  <si>
    <t>การจัดการสมาร์ตซิตี้และนวัตกรรมดิจิทัล</t>
  </si>
  <si>
    <t>maneesornt64@nu.ac.th</t>
  </si>
  <si>
    <t>nissornk65@nu.ac.th</t>
  </si>
  <si>
    <t>phopdechab65@nu.ac.th</t>
  </si>
  <si>
    <t>คติชนวิทยา</t>
  </si>
  <si>
    <t>wipaweeth65@nu.ac.th</t>
  </si>
  <si>
    <t>การบริหารธุรกิจ</t>
  </si>
  <si>
    <t>Pradapchaii65@nu.ac.th</t>
  </si>
  <si>
    <t>yadamu65@nu.ac.th</t>
  </si>
  <si>
    <t>thadsananc64@nu.ac.th</t>
  </si>
  <si>
    <t>วิทยาการคอมพิวเตอร์</t>
  </si>
  <si>
    <t>tripholw64@nu.ac.th</t>
  </si>
  <si>
    <t>เทคโนโลยีสารสนเทศ</t>
  </si>
  <si>
    <r>
      <t xml:space="preserve">1. </t>
    </r>
    <r>
      <rPr>
        <b/>
        <sz val="10"/>
        <color theme="1"/>
        <rFont val="Arial"/>
      </rPr>
      <t>Gender</t>
    </r>
  </si>
  <si>
    <r>
      <t xml:space="preserve">2.  </t>
    </r>
    <r>
      <rPr>
        <b/>
        <sz val="10"/>
        <color theme="1"/>
        <rFont val="Arial"/>
      </rPr>
      <t>Age</t>
    </r>
  </si>
  <si>
    <t>3. Degree</t>
  </si>
  <si>
    <t>4. Faculty</t>
  </si>
  <si>
    <r>
      <t xml:space="preserve">5.  </t>
    </r>
    <r>
      <rPr>
        <b/>
        <sz val="10"/>
        <color theme="1"/>
        <rFont val="Arial"/>
      </rPr>
      <t>Field of Study</t>
    </r>
  </si>
  <si>
    <t xml:space="preserve">6. Course </t>
  </si>
  <si>
    <r>
      <rPr>
        <b/>
        <sz val="10"/>
        <color theme="1"/>
        <rFont val="Arial"/>
      </rPr>
      <t xml:space="preserve">Registration system/staff/programs used </t>
    </r>
    <r>
      <rPr>
        <sz val="10"/>
        <color theme="1"/>
        <rFont val="Arial"/>
      </rPr>
      <t xml:space="preserve"> [The training registration system is convenient.]</t>
    </r>
  </si>
  <si>
    <r>
      <rPr>
        <b/>
        <sz val="10"/>
        <color theme="1"/>
        <rFont val="Arial"/>
      </rPr>
      <t xml:space="preserve">Registration system/staff/programs used </t>
    </r>
    <r>
      <rPr>
        <sz val="10"/>
        <color theme="1"/>
        <rFont val="Arial"/>
      </rPr>
      <t xml:space="preserve"> [The service staff’s answers to questions are prompt, accurate, clear, and service-oriented]</t>
    </r>
  </si>
  <si>
    <r>
      <rPr>
        <b/>
        <sz val="10"/>
        <color theme="1"/>
        <rFont val="Arial"/>
      </rPr>
      <t>2. Programs used for the course</t>
    </r>
    <r>
      <rPr>
        <sz val="10"/>
        <color theme="1"/>
        <rFont val="Arial"/>
      </rPr>
      <t xml:space="preserve"> [The registration system for the courses is convenient and easy to use]</t>
    </r>
  </si>
  <si>
    <r>
      <rPr>
        <b/>
        <sz val="10"/>
        <color theme="1"/>
        <rFont val="Arial"/>
      </rPr>
      <t>2. Programs used for the course</t>
    </r>
    <r>
      <rPr>
        <sz val="10"/>
        <color theme="1"/>
        <rFont val="Arial"/>
      </rPr>
      <t xml:space="preserve"> [The online training program/system is clear, easy to use, and works well.]</t>
    </r>
  </si>
  <si>
    <r>
      <rPr>
        <b/>
        <sz val="10"/>
        <color theme="1"/>
        <rFont val="Arial"/>
      </rPr>
      <t>2. Programs used for the course</t>
    </r>
    <r>
      <rPr>
        <sz val="10"/>
        <color theme="1"/>
        <rFont val="Arial"/>
      </rPr>
      <t xml:space="preserve"> [The program used is stable, and the menu is clear and provides everything that is needed]</t>
    </r>
  </si>
  <si>
    <r>
      <rPr>
        <b/>
        <sz val="10"/>
        <color theme="1"/>
        <rFont val="Arial"/>
      </rPr>
      <t>3. Contents used in the course and the instructors</t>
    </r>
    <r>
      <rPr>
        <sz val="10"/>
        <color theme="1"/>
        <rFont val="Arial"/>
      </rPr>
      <t xml:space="preserve"> [Materials used in the lessons for the course are appropriate and within the knowledge level.]</t>
    </r>
  </si>
  <si>
    <r>
      <rPr>
        <b/>
        <sz val="10"/>
        <color theme="1"/>
        <rFont val="Arial"/>
      </rPr>
      <t>3. Contents used in the course and the instructors</t>
    </r>
    <r>
      <rPr>
        <sz val="10"/>
        <color theme="1"/>
        <rFont val="Arial"/>
      </rPr>
      <t xml:space="preserve"> [Contents in the textbook used for the course are clear, comprehensive, easy to understand and meet the requirements of the course.]</t>
    </r>
  </si>
  <si>
    <r>
      <rPr>
        <b/>
        <sz val="10"/>
        <color theme="1"/>
        <rFont val="Arial"/>
      </rPr>
      <t>3. Contents used in the course and the instructors</t>
    </r>
    <r>
      <rPr>
        <sz val="10"/>
        <color theme="1"/>
        <rFont val="Arial"/>
      </rPr>
      <t xml:space="preserve"> [The instructor provides clear instructions and explains the lessons well to students.]</t>
    </r>
  </si>
  <si>
    <r>
      <rPr>
        <b/>
        <sz val="10"/>
        <color theme="1"/>
        <rFont val="Arial"/>
      </rPr>
      <t>3. Contents used in the course and the instructors</t>
    </r>
    <r>
      <rPr>
        <sz val="10"/>
        <color theme="1"/>
        <rFont val="Arial"/>
      </rPr>
      <t xml:space="preserve"> [The instructor uses appropriate training materials for the lessons and answers questions clearly.]</t>
    </r>
  </si>
  <si>
    <r>
      <rPr>
        <b/>
        <sz val="10"/>
        <color theme="1"/>
        <rFont val="Arial"/>
      </rPr>
      <t>3. Contents used in the course and the instructors</t>
    </r>
    <r>
      <rPr>
        <sz val="10"/>
        <color theme="1"/>
        <rFont val="Arial"/>
      </rPr>
      <t xml:space="preserve"> [The instructor starts and stops classes on time.]</t>
    </r>
  </si>
  <si>
    <r>
      <rPr>
        <b/>
        <sz val="10"/>
        <color theme="1"/>
        <rFont val="Arial"/>
      </rPr>
      <t>4. Knowledge level</t>
    </r>
    <r>
      <rPr>
        <sz val="10"/>
        <color theme="1"/>
        <rFont val="Arial"/>
      </rPr>
      <t xml:space="preserve"> [Your knowledge level before the training]</t>
    </r>
  </si>
  <si>
    <r>
      <rPr>
        <b/>
        <sz val="10"/>
        <color theme="1"/>
        <rFont val="Arial"/>
      </rPr>
      <t>4. Knowledge level</t>
    </r>
    <r>
      <rPr>
        <sz val="10"/>
        <color theme="1"/>
        <rFont val="Arial"/>
      </rPr>
      <t xml:space="preserve"> [Your knowledge level after the training]</t>
    </r>
  </si>
  <si>
    <r>
      <rPr>
        <b/>
        <sz val="10"/>
        <color theme="1"/>
        <rFont val="Arial"/>
      </rPr>
      <t>4. Knowledge level</t>
    </r>
    <r>
      <rPr>
        <sz val="10"/>
        <color theme="1"/>
        <rFont val="Arial"/>
      </rPr>
      <t xml:space="preserve"> [Knowledge acquired from the training is beneficial and applicable.]</t>
    </r>
  </si>
  <si>
    <t>suthasineear65@nu.ac.th</t>
  </si>
  <si>
    <t>Female</t>
  </si>
  <si>
    <t>41-50 yrs. old</t>
  </si>
  <si>
    <t>Doctoral</t>
  </si>
  <si>
    <t>Very High</t>
  </si>
  <si>
    <t>Master’s</t>
  </si>
  <si>
    <t>High</t>
  </si>
  <si>
    <t>Low</t>
  </si>
  <si>
    <t>moderate</t>
  </si>
  <si>
    <t>วิศวกรรมศาสตร์</t>
  </si>
  <si>
    <t xml:space="preserve">Upper - Intermediate  </t>
  </si>
  <si>
    <t>Upper - Intermediate</t>
  </si>
  <si>
    <t xml:space="preserve">   คณะวิทยาศาสตร์การแพทย์</t>
  </si>
  <si>
    <t xml:space="preserve">   คณะโลจิสติกส์และดิจิทัลซัพพลายเชน</t>
  </si>
  <si>
    <t xml:space="preserve">   สาขาวิชาวิศวกรรมการจัดการ</t>
  </si>
  <si>
    <t xml:space="preserve">   สาขาวิชาทรัพยากรธรรมชาติและสิ่งแวดล้อม</t>
  </si>
  <si>
    <t xml:space="preserve">   สาขาวิชาเทคนิคการแพทย์</t>
  </si>
  <si>
    <t xml:space="preserve">   สาขาวิชาการบริหารเทคโนโลยีสารสนเทศเชิงกลยุทธ์</t>
  </si>
  <si>
    <t xml:space="preserve">   สาขาวิชาเศรษฐศาสตร์</t>
  </si>
  <si>
    <t xml:space="preserve">   สาขาวิชาสรีรวิทยา</t>
  </si>
  <si>
    <t xml:space="preserve">   สาขาวิชาคณิตศาสตร์ศึกษา</t>
  </si>
  <si>
    <t xml:space="preserve">   สาขาวิชาคติชนวิทยา</t>
  </si>
  <si>
    <t xml:space="preserve">   สาขาวิชาวิศวกรรมศาสตร์</t>
  </si>
  <si>
    <t xml:space="preserve">   สาขาวิชาการจัดการสมาร์ตซิตี้และนวัตกรรมดิจิทัล</t>
  </si>
  <si>
    <t xml:space="preserve">   สาขาวิชาศิลปะและการออกแบบ</t>
  </si>
  <si>
    <t>Upper-Intermediate</t>
  </si>
  <si>
    <t xml:space="preserve">   สาขาวิชาพลศึกษาและวิทยาศาสตร์การออกกำลังกาย</t>
  </si>
  <si>
    <t xml:space="preserve">   สาขาวิชาเทคโนโลยีสารสนเทศ</t>
  </si>
  <si>
    <t xml:space="preserve">   สาขาวิชาเภสัชศาสตร์</t>
  </si>
  <si>
    <t>ตาราง 14 แสดงผลการประเมินโครงการฯ กลุ่ม Upper-Intermediate</t>
  </si>
  <si>
    <t>กลุ่ม Upper-Intermediate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</si>
  <si>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</si>
  <si>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</si>
  <si>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5. กลุ่ม Upper-Intermediate พบว่า  ก่อนเข้ารับการอบรมผู้เข้าร่วมโครงการมีความรู้ความเข้าใจ</t>
  </si>
  <si>
    <t xml:space="preserve">              เมื่อพิจารณารายข้อ พบว่า ข้อที่มีค่าเฉลี่ยสูงสุด คือ ข้อ 9) อาจารย์ผู้สอนเข้าสอน – เลิกสอน ตรงตามเวลา </t>
  </si>
  <si>
    <t>Beeverbkk@gmail.com</t>
  </si>
  <si>
    <t>aj.thunchanok@gmail.com</t>
  </si>
  <si>
    <t>เทคโนโลยีและการสื่อสารการศึกษา</t>
  </si>
  <si>
    <t>djkmical@gmail.com</t>
  </si>
  <si>
    <t>การสื่อสาร</t>
  </si>
  <si>
    <t>siraphath65@nu.ac.th</t>
  </si>
  <si>
    <t>อยากให้ลดจำนวนคอร์สเรียนลงเนื่องจากคอร์สเรียนมีหลายระดับทำให้ยากต่อการเข้าเรียนเพราะมีเรียนในวันที่อบรมภาษาอังกฤษด้วยต้องคอยมาเปิดเรียนย้อยหลัง</t>
  </si>
  <si>
    <t>nattanichhap65@nu.ac.th</t>
  </si>
  <si>
    <t>suchadap64@nu.ac.th</t>
  </si>
  <si>
    <t>jintapak64@nu.ac.th</t>
  </si>
  <si>
    <t>phamornnutjareel64@nu.ac.th</t>
  </si>
  <si>
    <t>thanaphanr64@nu.ac.th</t>
  </si>
  <si>
    <t>Kanyaratpu64@nu.ac.th</t>
  </si>
  <si>
    <t>Jannarongs65@nu.ac.th</t>
  </si>
  <si>
    <t>suriyapornm65@nu.ac.th</t>
  </si>
  <si>
    <t>patompongk65@nu.ac.th</t>
  </si>
  <si>
    <t>thitiphant65@nu.ac.th</t>
  </si>
  <si>
    <t>tummang_007@hotmail.com</t>
  </si>
  <si>
    <t>montatipj64@nu.ac.th</t>
  </si>
  <si>
    <t>khemmachatp65@nu.ac.th</t>
  </si>
  <si>
    <t>porntipk65@nu.ac.th</t>
  </si>
  <si>
    <t>jariyapornc65@nu.ac.th</t>
  </si>
  <si>
    <t>วิทยาศาสตร์และเทคโนโลยีการอาหาร</t>
  </si>
  <si>
    <t>ดี สนุก</t>
  </si>
  <si>
    <t>kitjanat1977@gmail.com</t>
  </si>
  <si>
    <t>สาขาหลักสูตรและการสอน</t>
  </si>
  <si>
    <t>khajonsakk64@nu.ac.th</t>
  </si>
  <si>
    <t xml:space="preserve">กาษาไทย </t>
  </si>
  <si>
    <t>angsumalink64@nu.ac.th</t>
  </si>
  <si>
    <t>koonlawut6127@gmail.com</t>
  </si>
  <si>
    <t>pongwatp65@nu.ac.th</t>
  </si>
  <si>
    <t>piyaratj61@nu.ac.th</t>
  </si>
  <si>
    <t>chanakansa65@nu.ac.th</t>
  </si>
  <si>
    <t>sawinees65@nu.ac.th</t>
  </si>
  <si>
    <t>very good</t>
  </si>
  <si>
    <t>thiennapatm65@nu.ac.th</t>
  </si>
  <si>
    <t>yaowapham65@nu.ac.th</t>
  </si>
  <si>
    <t>patloiden3534@gmail.com</t>
  </si>
  <si>
    <t>niwatcharapornw65@nu.ac.th</t>
  </si>
  <si>
    <t>chalitk64@nu.ac.th</t>
  </si>
  <si>
    <t>Intirap61@nu.ac.th</t>
  </si>
  <si>
    <t>เภสัชวิทยา</t>
  </si>
  <si>
    <t>natthakornph65@nu.ac.th</t>
  </si>
  <si>
    <t>พละศึกษาและวิทยาศาสตร์การออกกำลังกาย</t>
  </si>
  <si>
    <t>kittikuni65@nu.ac.th</t>
  </si>
  <si>
    <t>pattamawand64@nu.ac.th</t>
  </si>
  <si>
    <t>sorawatp65@nu.ac.th</t>
  </si>
  <si>
    <t>nathapatc65@nu.ac.th</t>
  </si>
  <si>
    <t>พัฒนศึกษา</t>
  </si>
  <si>
    <t>supapornso63@nu.ac.th</t>
  </si>
  <si>
    <t>phichakt65@nu.ac.th</t>
  </si>
  <si>
    <t>pitsanup63@nu.ac.th</t>
  </si>
  <si>
    <t>วิศวกรรมสิ่งแวดล้อม</t>
  </si>
  <si>
    <t>อาจารย์ผู้สอนมีรูปแบบและวิธีการสอนที่ดีเยี่ยม</t>
  </si>
  <si>
    <t>nattapongka65@nu.ac.th</t>
  </si>
  <si>
    <t>รัฐศาสตร์</t>
  </si>
  <si>
    <t>wanwisap65@nu.ac.th</t>
  </si>
  <si>
    <t>ขอบคุณอาจารย์และพี่ๆเจ้าหน้าที่ทุกคนเลยนะคะที่ให้การอำนวยความสะดวกในทุกๆเรื่อง</t>
  </si>
  <si>
    <t>Wachiradat65@nu.ac.th</t>
  </si>
  <si>
    <t>อยากให้มีชั่วโมงสำหรับติวก่อนสอบค่ะ</t>
  </si>
  <si>
    <t>jirakritj65@nu.ac.th</t>
  </si>
  <si>
    <t>budsayad63@nu.ac.th</t>
  </si>
  <si>
    <t>การพยาบาล</t>
  </si>
  <si>
    <t>nidam65@nu.ac.th</t>
  </si>
  <si>
    <t>KanpitchaR64@nu.ac.th</t>
  </si>
  <si>
    <t>ployngamr64@nu.ac.th</t>
  </si>
  <si>
    <t>เทคโนโลยีผู้ประกอบการและการจัดการนวัตกรรม</t>
  </si>
  <si>
    <t>ควรบอกระยะเวลาในการสมัครเรียนให้ชัดเจน นิสิตสามารถเห็นได้ตลอด</t>
  </si>
  <si>
    <t>tindanaia64@nu.ac.th</t>
  </si>
  <si>
    <t>thanyathipf65@nu.ac.th</t>
  </si>
  <si>
    <t xml:space="preserve">ข้อสอบ 5 ข้อแรก ค่อนข้างตอบได้ยาก มีความรู้สึกส่วนตัวว่า คำตอบอาจจะไม่ตรงกับข้อคำถาม </t>
  </si>
  <si>
    <t>banlangp64@nu.ac.th</t>
  </si>
  <si>
    <t>เทคโนโลยีผู้ประกอบการ และการจัดการนวัตกรรม</t>
  </si>
  <si>
    <t>panidapa65@nu.ac.th</t>
  </si>
  <si>
    <t>คณะทันตแพทยศาสตร์</t>
  </si>
  <si>
    <t>ทันตกรรมผู้สูงอายุ</t>
  </si>
  <si>
    <t>kittipony64@nu.ac.th</t>
  </si>
  <si>
    <t>trisitg65@nu.ac.th</t>
  </si>
  <si>
    <t>Management Engineering</t>
  </si>
  <si>
    <t>อยากให้มี course ระยะสั้นเปิดเพิ่มด้วยครับ</t>
  </si>
  <si>
    <t>chanukornk65@nu.ac.th</t>
  </si>
  <si>
    <t>suriyak61@nu.ac.th</t>
  </si>
  <si>
    <t>อยากให้ผู้สอนสรุปเนื้อหาทั้งหมดแบบครบถ้วนแลัสอนให้เข้าใจง่ายกว่านี้</t>
  </si>
  <si>
    <t>sawhtwayzaw@gmail.com</t>
  </si>
  <si>
    <t>physical Education</t>
  </si>
  <si>
    <t>matineet65@nu.ac.th</t>
  </si>
  <si>
    <t>piyarakta64@nu.ac.th</t>
  </si>
  <si>
    <t>บริหารธุรกิจ MBA</t>
  </si>
  <si>
    <t xml:space="preserve">ข้อสอบ Reading ตัวหนังสือ อ่านยากไปนิดนึงค่ะ </t>
  </si>
  <si>
    <t>wanidam65@nu.ac.th</t>
  </si>
  <si>
    <t>kiranay65@nu.ac.th</t>
  </si>
  <si>
    <t>suphalaks64@nu.ac.th</t>
  </si>
  <si>
    <t>suwatt64@nu.ac.th</t>
  </si>
  <si>
    <t>aekchumchons63@nu.ac.th</t>
  </si>
  <si>
    <t>natnareej64@nu.ac.th</t>
  </si>
  <si>
    <t>[ibskiT6idb0</t>
  </si>
  <si>
    <t>wichayakornb63@nu.ac.th</t>
  </si>
  <si>
    <t>เครื่องกล</t>
  </si>
  <si>
    <t>chaloemkiadc64@nu.ac.th</t>
  </si>
  <si>
    <t>Watcharagon65j@nu.ac.th</t>
  </si>
  <si>
    <t>pongsakk@nu.ac.th</t>
  </si>
  <si>
    <t>ฟิสิกส์ประยุกต์</t>
  </si>
  <si>
    <t>อยากให้จัดอบรมทุกภาคการเรียนรวมทั้งซัมเมอร์</t>
  </si>
  <si>
    <t>monwipha.m@psru.ac.th</t>
  </si>
  <si>
    <t>praneek65@nu.ac.th</t>
  </si>
  <si>
    <t>นวัตกรรมทางการวัดผลการเรียนรู้</t>
  </si>
  <si>
    <t>ขอขอบคุณอาจารย์ทุกท่านที่ให้ความรู้ในวิชาภาษาอังกฤษคะ</t>
  </si>
  <si>
    <t>pornsudas64@nu.ac.th</t>
  </si>
  <si>
    <t>natchaphons65@nu.ac.th</t>
  </si>
  <si>
    <t>thiraphongb64@nu.ac.th</t>
  </si>
  <si>
    <t>วิศวกรรมไฟฟ้า</t>
  </si>
  <si>
    <t>nattaponga62@nu.ac.th</t>
  </si>
  <si>
    <t>esptone59@gmail.om</t>
  </si>
  <si>
    <t xml:space="preserve">ดุริยางคศิลป์ </t>
  </si>
  <si>
    <t>suchananc58@nu.ac.th</t>
  </si>
  <si>
    <t>-ไม่มี-</t>
  </si>
  <si>
    <t>nutthanin2014@outlook.co.th</t>
  </si>
  <si>
    <t>ขอบพระคุณหน่วยงาน เจ้าหน้าที่และอาจารย์ผู้สอนที่อำนวยความสะดวกในการเรียนค่ะ</t>
  </si>
  <si>
    <t>yasintineea64@nu.ac.th</t>
  </si>
  <si>
    <t>การจัดการสมาร์ทซิตี้และนวัตกรรมดิจิทัล</t>
  </si>
  <si>
    <t>oammusicman@gmail.com</t>
  </si>
  <si>
    <t>มนุษย์ศาสตร์</t>
  </si>
  <si>
    <t>Charthnatham65@nu.ac.th</t>
  </si>
  <si>
    <t>ปรัชญาดุษฎีบัณฑิตสาขาวิชาสถาปัตยกรรม</t>
  </si>
  <si>
    <t>อาจารย์สอนได้ความรู้ชัดเจนครับ</t>
  </si>
  <si>
    <t>ทรัพยากรธรรมชาติและสิ่งแวดล้อม</t>
  </si>
  <si>
    <t>kongphuwatch@gmail.com</t>
  </si>
  <si>
    <t>kurapika_misu@hotmail.com</t>
  </si>
  <si>
    <t>ไม่มีคะ</t>
  </si>
  <si>
    <t>napattamonn65@nu.ac.th</t>
  </si>
  <si>
    <t>parapornt65@nu.ac.th</t>
  </si>
  <si>
    <t>nineww@gmail.com</t>
  </si>
  <si>
    <t>jetsadaporni65@nu.ac.th</t>
  </si>
  <si>
    <t>sasithornte65@nu.ac.th</t>
  </si>
  <si>
    <t>อยากให้มีการเปิดเทปฟังบ้างเล็กน้อยน้อยคะ</t>
  </si>
  <si>
    <t>thanarakc65@nu.ac.th</t>
  </si>
  <si>
    <t>ทันตกรรมประดิษฐ์</t>
  </si>
  <si>
    <t>anothais65@gmail.com</t>
  </si>
  <si>
    <t>การบริการการศึกษา</t>
  </si>
  <si>
    <t>kanokwanng65@nu.ac.th</t>
  </si>
  <si>
    <t>siriphailinj65@nu.ac.th</t>
  </si>
  <si>
    <t>การเรียนรวมกันทั้งเสาร์และอาทิตย์ทำให้การแบ่งเวลามาเรียนค่อนข้างลำบางค่ะ</t>
  </si>
  <si>
    <t>sakdak65@nu.ac.th</t>
  </si>
  <si>
    <t>thanya.dpc8@gmail.com</t>
  </si>
  <si>
    <t>cuangle15@hotmail.com</t>
  </si>
  <si>
    <t>ดีเยี่ยมครับ</t>
  </si>
  <si>
    <t>natayaa62@nu.ac.th</t>
  </si>
  <si>
    <t>เภสัชกรรมชุมชน</t>
  </si>
  <si>
    <t>อยากให้แจ้งเป็นลายลักษณ์อักษรว่ามีข้อสอบทั้งหมอกี่ข้อในการสอบค่ะ</t>
  </si>
  <si>
    <t>weerachong61@nu.ac.th</t>
  </si>
  <si>
    <t>pangvoice007@gmail.com</t>
  </si>
  <si>
    <t>การเรียนวันเสาร์ทั้งวัน ทำให้เนื้อหาแต่ละบทอัดแน่นจนเกินไป ต้องการให้มีการเรียนการสอนช่วงเย็นวันจันทร์-ศุกร์ เพื่อสามารถแบ่งเนื้อหาและทำความเข้าใจไปทีละเรื่องค่ะ</t>
  </si>
  <si>
    <t>tipananb65@nu.ac.th</t>
  </si>
  <si>
    <t>sathitb65@nu.ac.th</t>
  </si>
  <si>
    <t xml:space="preserve"> </t>
  </si>
  <si>
    <t>aonphailin.48@gmail.com</t>
  </si>
  <si>
    <t>roipimm65@nu.ac.th</t>
  </si>
  <si>
    <t>สัตวศาสตร์</t>
  </si>
  <si>
    <t>mdc_mkt@hotmail.com</t>
  </si>
  <si>
    <t>วิทยาศาสตร์เครื่องสำอาง</t>
  </si>
  <si>
    <t>kaelynp65@nu.ac.th</t>
  </si>
  <si>
    <t>suwanat.t@nu.ac.th</t>
  </si>
  <si>
    <t>chadaphornn@nu.ac.th</t>
  </si>
  <si>
    <t>yanawutw65@nu.ac.th</t>
  </si>
  <si>
    <t>lalitpats65@nu.ac.th</t>
  </si>
  <si>
    <t>สังคมศึกษา</t>
  </si>
  <si>
    <t>thatsaneew65@nu.ac.th</t>
  </si>
  <si>
    <t>Thiraratt65@nu.ac.th</t>
  </si>
  <si>
    <t>prisanaw65@nu.ac.th</t>
  </si>
  <si>
    <t>kitphisarns65@nu.ac.th</t>
  </si>
  <si>
    <t>sirinatj65@nu.ac.th</t>
  </si>
  <si>
    <t>yupinyusinchai@gmail.com</t>
  </si>
  <si>
    <t>nirutk65@nu.ac.th</t>
  </si>
  <si>
    <t>netkhanang@gmail.com</t>
  </si>
  <si>
    <t>อาจารย์อธิบายชัดเจน เวลาไม่เพียงพอจึงทำให้เรียนรู้ไม่ครบตามสาระการเรียนรู้ในแต่ละบท</t>
  </si>
  <si>
    <t>Punyawatk65@nu.ac.th</t>
  </si>
  <si>
    <t>parichatmo65@nu.ac.th</t>
  </si>
  <si>
    <t>naphatk65@nu.ac.th</t>
  </si>
  <si>
    <t>thunchanitm65@nu.ac.th</t>
  </si>
  <si>
    <t>khanakornn65@nu.ac.th</t>
  </si>
  <si>
    <t>lua65@nu.ac.th</t>
  </si>
  <si>
    <t>31-40 yrs. old</t>
  </si>
  <si>
    <t>Faculty of Architecture Arts and Design</t>
  </si>
  <si>
    <t>art and designs</t>
  </si>
  <si>
    <t>There is no comments,I think the train is good</t>
  </si>
  <si>
    <t>yiz65@nu.ac.th</t>
  </si>
  <si>
    <t>Art and Design</t>
  </si>
  <si>
    <t>Zhimeiy65@nu.ac.th</t>
  </si>
  <si>
    <t>20-30 yrs. old</t>
  </si>
  <si>
    <t>Arts and Design</t>
  </si>
  <si>
    <t>no</t>
  </si>
  <si>
    <t>temsirip65@nu.ac.th</t>
  </si>
  <si>
    <t>School of Renewable  Energy and Smart Grid Technology</t>
  </si>
  <si>
    <t>Smart grid technology</t>
  </si>
  <si>
    <t>luoh64@nu.ac.th</t>
  </si>
  <si>
    <t>Faculty of Engineering</t>
  </si>
  <si>
    <t>Engineering</t>
  </si>
  <si>
    <t>ขอบคุณ4ครับ</t>
  </si>
  <si>
    <t>อาจารย์สอนและให้คำแนะนำดี4</t>
  </si>
  <si>
    <t>เจ้าหน้าที่ให้คำปรึกษา,ติดตามให้คำแนะนำเกี่ยวกับการเข้าเรียนตามช่วงเวลาและอำนวยความสะดวกดี4ๆ ขอบพระคุณครับ</t>
  </si>
  <si>
    <t>ดี4ๆครับอาจารย์สอนเข้าใจและสนุกครับ</t>
  </si>
  <si>
    <t>อาจารย์สอนดี4ค่ะ</t>
  </si>
  <si>
    <t>ดี4</t>
  </si>
  <si>
    <t>การจัดการเหมาะสมดี4แล้วครับ เป็นการเพิ่มทักษะทางภาษาอังกฤษให้ใช้ได้จริงครับ</t>
  </si>
  <si>
    <t>ทุกอย่างดี4 อาจารย์สอนเข้าใจง่ายครับ</t>
  </si>
  <si>
    <t>ระบบการเรียนการสอน /การสอบ ปัจจุบันสะดวก ลดขั้นตอน เข้าถึงการเรียนการสอนได้ง่ายคะ ควรจัดระบบนี้ต่อไปนะคะ ขอบคุณ4คะ</t>
  </si>
  <si>
    <t xml:space="preserve">อาจารย์สอนดี4ค่ะ  อาจารย์เข้าใจผู้เรียนเพราะพื้นฐานไม่ดี  อาจารย์ค่อย ๆ สอน ไม่เร็ว ไม่กดดันผู้เรียน ชื่นชมอาจารย์เป็นอย่าง4ค่ะ </t>
  </si>
  <si>
    <t>ระบบการเรียนการสอน และการสอบแบบonline ช่วยเพิ่มช่องทางการเรียนรู้ได้4 ควรคงช่องทางการเรียนรูปแบบนี้ไว้ ขอบคุณค่ะ</t>
  </si>
  <si>
    <t>ถ้ามีเฉลยแบบฝึกหัดในระหว่างบทเรียนร่วมด้วยจะเป็นประโยชน์แก่ผู้เรียน4ขึ้นค่ะ เนื่องจากในบทเรียนมีแบบฝึกหัดหลายข้อ ซึ่งผู้เรียนมีสิทธิ์ทราบและได้ความรู้เพิ่มเติมนอกจากแบบฝึกหัดที่อาจารย์สอน ทั้งนี้อาจารย์ผู้สอน อธิบายเข้าใจ4 ๆ ทำให้ภาษาอังกฤษเป็นเรื่องที่เข้าใจง่ายขึ้น และมีจิตวิทยาที่ดีในการอธิบายเนื้อหาให้เหมาะสมกับผู้เรียนค่ะ ขอบคุณเจ้าหน้าที่ทุกท่านนะคะ ขอให้เป็นวันที่ดีค่ะ</t>
  </si>
  <si>
    <t>อยากให้สอนเนื้อหาในหนังสือให้ครบถ้วน ไม่ข้ามไป ถ้าให้ทำครบจะช่วยทำให้เข้าใจในเนื้อหาที่เรียน4กว่านี้</t>
  </si>
  <si>
    <t>โจทย์ของแบบฝึกหัดหลังบทเรียน อาจให้มีความหลากหลาย4ขึ้น เช่น การเพิ่มเติ่มข้อแบบฝึกหัดจากในหนังสือ หรือโจทย์จากหนังสือเล่มอื่นเพื่อเป็นการให้นิสิตฝึกการใช้ tense หรือ vocab. ที่อยู่ในบทเรียนให้4ขึ้น</t>
  </si>
  <si>
    <t>ควรเพิ่มการอธิบายหลักแกรมม่าให้4หน่อย และควรมีแบบฝีกหัดเพิ่มเติม พร้อมเฉลย เพื่อความเข้าใจ4ขึ้น</t>
  </si>
  <si>
    <t>เป็นโครงการที่ดี4ๆครับ ควรทำอย่างต่อเนื่องครับผม</t>
  </si>
  <si>
    <t>เป็นการพัฒนาทักษะภาษาอังกฤษของนิสิตได้ดี4</t>
  </si>
  <si>
    <t>ขอขอบคุณอาจารย์และเจ้าหน้าที่ทุกท่าน4ๆครับ</t>
  </si>
  <si>
    <t>ท่านอาจารย์สอนดี4ครับ</t>
  </si>
  <si>
    <t>ตัวข้อสอบและคำตอบอยู่คนละส่วน ต้องเลื่อนขึ้นเลื่อนลงตลอด ทำให้เสียเวลาและเวียนหัว4</t>
  </si>
  <si>
    <t xml:space="preserve">บริหารธุรกิจ </t>
  </si>
  <si>
    <t>มนุษยศาสตร์</t>
  </si>
  <si>
    <t>วันที่ 11 มีนาคม 2566</t>
  </si>
  <si>
    <t>ในครั้งนี้ จำนวนทั้งสิ้น 161 คน จำแนกเป็น</t>
  </si>
  <si>
    <t xml:space="preserve">    1. Elementary 2                    จำนวน 9 คน</t>
  </si>
  <si>
    <t xml:space="preserve">    2. Intermediate                    จำนวน 37 คน</t>
  </si>
  <si>
    <t xml:space="preserve">    4. Starter 2                          จำนวน 28 คน</t>
  </si>
  <si>
    <t xml:space="preserve">    5. Upper - Intermediate        จำนวน 52 คน</t>
  </si>
  <si>
    <t>คิดเป็นร้อยละ 11.18</t>
  </si>
  <si>
    <t xml:space="preserve">          จากตารางพบว่า กลุ่ม Elementary 2 มีอายุระหว่าง 20 - 30 ปี  คิดเป็นร้อยละ 2.48 รองลงมาคือ  </t>
  </si>
  <si>
    <t xml:space="preserve">มีอายุระหว่าง 20 - 30 ปี และอายุระหว่าง 31 - 40 ปี คิดเป็นร้อยละ 9.32 รองลงมาคือ อายุระหว่าง 41 - 50 ปี </t>
  </si>
  <si>
    <t>คิดเป็นร้อยละ 2.48 กลุ่ม Intermediate นิสิตปริญญาเอก คิดเป็นร้อยละ 11.80 รองลงมาคือ นิสิตระดับปริญญาโท</t>
  </si>
  <si>
    <t>คิดเป็นร้อยละ 7.45 กลุ่ม Starter 2 เป็นนิสิตปริญญาโท คิดเป็นร้อยละ 14.29 รองลงมาคือ นิสิตปริญญาเอก</t>
  </si>
  <si>
    <t>คิดเป็นร้อยละ 4.35</t>
  </si>
  <si>
    <t xml:space="preserve">คิดเป็นร้อยละ 3.11 กลุ่ม Upper - Intermediate นิสิตปริญญาเอก คิดเป็นร้อยละ 27.95 นิสิตปริญญาโท </t>
  </si>
  <si>
    <t xml:space="preserve">   คณะทันตแพทยศาสตร์</t>
  </si>
  <si>
    <t xml:space="preserve">สังกัดคณะบริหารธุรกิจ เศรษฐศาสตร์และการสื่อสาร คิดเป็นร้อยละ 1.86 รองลงมาคือ คณะศึกษาศาสตร์  </t>
  </si>
  <si>
    <t xml:space="preserve">   สาขาวิชาการสื่อสาร</t>
  </si>
  <si>
    <t xml:space="preserve">   สาขาวิชาพัฒนศึกษา</t>
  </si>
  <si>
    <t xml:space="preserve">   สาขาวิชารัฐศาสตร์</t>
  </si>
  <si>
    <t xml:space="preserve">   สาขาวิชาฟิสิกส์ประยุกต์</t>
  </si>
  <si>
    <t xml:space="preserve">   สาขาวิชาทันตกรรมประดิษฐ์</t>
  </si>
  <si>
    <t xml:space="preserve">   สาขาวิชาสังคมศึกษา</t>
  </si>
  <si>
    <t xml:space="preserve">   สาขาวิชาวิทยาศาสตร์เครื่องสำอาง</t>
  </si>
  <si>
    <t xml:space="preserve">   สาขาวิชาวิศวกรรมเครื่องกล</t>
  </si>
  <si>
    <t xml:space="preserve">   สาขาวิชาวิศวกรรมไฟฟ้า</t>
  </si>
  <si>
    <t xml:space="preserve">   สาขาวิชานวัตกรรมทางการวัดผลการเรียนรู้</t>
  </si>
  <si>
    <t xml:space="preserve">   สาขาวิชาเภสัชกรรมชุมชน</t>
  </si>
  <si>
    <t xml:space="preserve">   สาขาวิชาชีวเวชศาสตร์</t>
  </si>
  <si>
    <t xml:space="preserve">    สาขาวิชาภาษาไทย</t>
  </si>
  <si>
    <t xml:space="preserve">    สาขาวิชาเทคโนโลยีและสื่อสารการศึกษา</t>
  </si>
  <si>
    <t xml:space="preserve">    สาขาวิชาการสื่อสาร</t>
  </si>
  <si>
    <t xml:space="preserve">    สาขาวิชาสมาร์ตกริดเทคโนโลยี</t>
  </si>
  <si>
    <t xml:space="preserve">    สาขาวิชาทันตกรรมผู้สูงอายุ</t>
  </si>
  <si>
    <t xml:space="preserve">    สาขาวิชาวิทยาศาสตร์และเทคโนโลยีการอาหาร</t>
  </si>
  <si>
    <t xml:space="preserve">    สาขาวิชารัฐศาสตร์</t>
  </si>
  <si>
    <t xml:space="preserve">    สาขาวิชาเอเซียตะวันออกเฉียงใต้ศึกษา</t>
  </si>
  <si>
    <t xml:space="preserve">    สาขาวิชาคณิตศาสตร์ศึกษา</t>
  </si>
  <si>
    <t xml:space="preserve">    สาขาวิชาพยาบาลศาสตร์</t>
  </si>
  <si>
    <t xml:space="preserve">    สาขาวิชาเทคโนโลยีผู้ประกอบการและการจัดการนวัตกรรม</t>
  </si>
  <si>
    <t xml:space="preserve">    สาขาวิชาวิศวกรรมสิ่งแวดล้อม</t>
  </si>
  <si>
    <t xml:space="preserve">   สาขาวิชาเภสัชวิทยา</t>
  </si>
  <si>
    <t xml:space="preserve">   สาขาวิชามนุษยศาสตร์</t>
  </si>
  <si>
    <t xml:space="preserve">   สาขาวิชาการบริหารธุรกิจ</t>
  </si>
  <si>
    <t xml:space="preserve">   สาขาวิชาโลจิสติกส์และดิจิทัลซัพพลายเชน</t>
  </si>
  <si>
    <t xml:space="preserve">   สาขาวิชาวิทยาการคอมพิวเตอร์</t>
  </si>
  <si>
    <t xml:space="preserve">   สาขาวิชาสัตวศาสตร์</t>
  </si>
  <si>
    <t xml:space="preserve">          จากตารางแสดงจำนวนผู้เข้าร่วมรับการอบรมจำแนกตามสาขาวิชา พบว่า กลุ่ม Elementary 2 สาขาวิชาบริหารธุรกิจ</t>
  </si>
  <si>
    <t>คิดเป็นร้อยละ 1.24 รองลงมาคือ สาขาวิชาการสื่อสาร สาขาวิชาภาษาไทย สาขาวิชาสรีรวิทยา สาขาวิชาพัฒนศึกษา สาขาวิชา</t>
  </si>
  <si>
    <t>รัฐศาสตร์ สาขาวิชาฟิสิกส์ประยุกต์ และสาขาวิชาดุริยางคศิลป์ คิดเป็นร้อยละ 0.62 กลุ่ม Intermediate สาขาวิชาหลักสูตร</t>
  </si>
  <si>
    <t>สาขาวิชาหลักสูตรและการสอน คิดเป็นร้อยละ 4.35 รองลงมาคือ สาขาวิชาเทคนิคการแพทย์ คิดเป็นร้อยละ 3.11</t>
  </si>
  <si>
    <t>กลุ่ม Starter 2 สาขาวิชาภาษาไทย คิดเป็นร้อยละ 5.59 รองลงมาคือ สาขาวิชาบริหารธุรกิจ คิดเป็นร้อยละ 2.48</t>
  </si>
  <si>
    <t>กลุ่ม Upper-Intermediate สาขาวิชาการบริหารการศึกษา คิดเป็นร้อยละ 16.15 รองลงมาคือ สาขาวิชาหลักสูตรและการสอน</t>
  </si>
  <si>
    <t>คิดเป็นร้อยละ 2.48</t>
  </si>
  <si>
    <t>EPE (Elementary 2) N=9</t>
  </si>
  <si>
    <t>กลุ่ม Elementary 2 (N =9)</t>
  </si>
  <si>
    <t>EPE (Intermediate) N=37</t>
  </si>
  <si>
    <t>กลุ่ม Intermediate  (N =37)</t>
  </si>
  <si>
    <t>EPE (Pre-Intermediate) N=35</t>
  </si>
  <si>
    <t>กลุ่ม Pre-Intermediate (N = 35)</t>
  </si>
  <si>
    <t>EPE (Starter 2) N = 28</t>
  </si>
  <si>
    <t>กลุ่ม Starter 2 (N = 28)</t>
  </si>
  <si>
    <t>EPE (Upper-Intermediate) N = 52</t>
  </si>
  <si>
    <t>กลุ่ม Upper-Intermediate (N = 52)</t>
  </si>
  <si>
    <t xml:space="preserve">บัณฑิตศึกษา ในกลุ่ม Elementary 2  พบว่า ภาพรวมมีความพึงพอใจอยู่ในระดับมากที่สุด (ค่าเฉลี่ยเท่ากับ 4.83) เมื่อพิจารณา </t>
  </si>
  <si>
    <t xml:space="preserve">รายข้อ พบว่า ข้อที่มีค่าเฉลี่ยสูงสุด คือ ข้อ 3) การใช้งานโปรแกรมออนไลน์ในการอบรมมีความชัดเจน ใช้งานง่าย ตอบสนอง          </t>
  </si>
  <si>
    <t xml:space="preserve">ความต้องการ ข้อ 5) เนื้อหาสาระในบทเรียนที่ท่านอบรมมีความเหมาะสมกับระดับความรู้ ข้อ 6) หนังสือที่เรียนมีเนื้อหาสาระ </t>
  </si>
  <si>
    <t xml:space="preserve">ความชัดเจน ความครบถ้วนตรงตามความต้องการ และเข้าใจง่าย ข้อ 7) อาจารย์ผู้สอนมีการอธิบายเนื้อหาวิชาได้อย่างชัดเจน </t>
  </si>
  <si>
    <t>และเข้าใจง่าย ข้อ 8) อาจารย์ผู้สอนใช้สื่อในการอบรมที่เหมาะสมกับเนื้อหา และตอบคำถามได้อย่างชัดเจน ข้อ 9) อาจารย์</t>
  </si>
  <si>
    <t>ผู้สอนเข้าสอน – เลิกสอน ตรงตามเวลาอยู่ในระดับมากที่สุด (ค่าเฉลี่ยเท่ากับ 4.89) รองลงมาคือ ข้อ 1) เจ้าหน้าที่ให้บริการ</t>
  </si>
  <si>
    <t xml:space="preserve">(ค่าเฉลี่ย 4.22) </t>
  </si>
  <si>
    <t xml:space="preserve">บัณฑิตศึกษา ในกลุ่ม Intermediate  พบว่า ภาพรวมมีความพึงพอใจอยู่ในระดับมากที่สุด (ค่าเฉลี่ยเท่ากับ 4.59) เมื่อพิจารณา </t>
  </si>
  <si>
    <t xml:space="preserve">รองลงมาคือ ข้อ 2) การสมัครเข้ารับการอบบรมมีความสะดวกและง่ายต่อการใช้งานอยู่ในระดับมากที่สุด </t>
  </si>
  <si>
    <t xml:space="preserve">(ค่าเฉลี่ยเท่ากับ 4.68) </t>
  </si>
  <si>
    <t>อยู่ในระดับมาก (ค่าเฉลี่ย 3.54)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</si>
  <si>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4.19) </t>
  </si>
  <si>
    <t xml:space="preserve">นิสิตบัณฑิตศึกษา ในกลุ่ม Pre-Intermediate  พบว่า ภาพรวมมีความพึงพอใจอยู่ในระดับมาก (ค่าเฉลี่ยเท่ากับ 4.48) </t>
  </si>
  <si>
    <t>ภาพรวมอยู่ในระดับปานกลาง (ค่าเฉลี่ย 3.37)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</si>
  <si>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4.14) </t>
  </si>
  <si>
    <t>บัณฑิตศึกษา ในกลุ่ม Starter 2 พบว่า ภาพรวมมีความพึงพอใจอยู่ในระดับมากที่สุด (ค่าเฉลี่ยเท่ากับ 4.72) เมื่อพิจารณา</t>
  </si>
  <si>
    <t xml:space="preserve">และข้อ 9) อาจารย์ผู้สอนเข้าสอน – เลิกสอน ตรงตามเวลาอยู่ในระดับมากที่สุด (ค่าเฉลี่ยเท่ากับ 4.93)  </t>
  </si>
  <si>
    <t>รองลงมาคือ ข้อ 8) อาจารย์ผู้สอนใช้สื่อในการอบรมที่เหมาะสมกับเนื้อหา และตอบคำถามได้อย่างชัดเจน</t>
  </si>
  <si>
    <t xml:space="preserve">อยู่ในระดับมากที่สุด (ค่าเฉลี่ยเท่ากับ 4.85)  </t>
  </si>
  <si>
    <t xml:space="preserve">(ค่าเฉลี่ย 4.36) </t>
  </si>
  <si>
    <t xml:space="preserve">อยู่ในระดับมากที่สุด (ค่าเฉลี่ยเท่ากับ 4.81) </t>
  </si>
  <si>
    <t>อยู่ในระดับปานกลาง (ค่าเฉลี่ย 3.48)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</si>
  <si>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4.33) </t>
  </si>
  <si>
    <t>1.อยากให้ลดจำนวนคอร์สเรียนลงเนื่องจากคอร์สเรียนมีหลายระดับทำให้ยากต่อการเข้าเรียน</t>
  </si>
  <si>
    <t>2.การจัดการเหมาะสมดีเป็นการเพิ่มทักษะทางภาษาอังกฤษให้ใช้ได้จริง</t>
  </si>
  <si>
    <t>3.อยากให้จัดอบรมทุกภาคการเรียนรวมทั้งซัมเมอร์</t>
  </si>
  <si>
    <t>4.เป็นโครงการที่ดีควรทำอย่างต่อเนื่อง</t>
  </si>
  <si>
    <t>1.ขอบคุณอาจารย์และพี่ๆเจ้าหน้าที่ทุกคนที่ให้การอำนวยความสะดวกในทุกๆเรื่อง</t>
  </si>
  <si>
    <t>3.อาจารย์สอนได้ความรู้ชัดเจน</t>
  </si>
  <si>
    <t>4.การเรียนวันเสาร์ทั้งวัน ทำให้เนื้อหาแต่ละบทอัดแน่นจนเกินไป ต้องการให้มีการเรียน</t>
  </si>
  <si>
    <t>การสอนช่วงเย็นวันจันทร์-ศุกร์ เพื่อสามารถแบ่งเนื้อหาและทำความเข้าใจไปทีละเรื่อง</t>
  </si>
  <si>
    <t>2.อยากให้มี course ระยะสั้นเปิดเพิ่ม</t>
  </si>
  <si>
    <t>3.อยากให้ผู้สอนสรุปเนื้อหาทั้งหมดแบบครบถ้วนและสอนให้เข้าใจง่ายกว่านี้</t>
  </si>
  <si>
    <t>5.อยากให้มีการเปิดเทปฟังบ้างเล็กน้อย</t>
  </si>
  <si>
    <t>7.ควรเพิ่มการอธิบายหลักแกรมม่าและควรมีแบบฝีกหัดเพิ่มเติมพร้อมเฉลยเพื่อความเข้าใจ</t>
  </si>
  <si>
    <t>8.อยากให้แจ้งเป็นลายลักษณ์อักษรว่ามีข้อสอบทั้งหมอกี่ข้อในการสอบ</t>
  </si>
  <si>
    <t>1.อาจารย์ผู้สอนมีรูปแบบและวิธีการสอนที่ดีเยี่ยม</t>
  </si>
  <si>
    <t>3.ควรบอกระยะเวลาในการสมัครเรียนให้ชัดเจน นิสิตสามารถเห็นได้ตลอด</t>
  </si>
  <si>
    <t>4.ระบบการเรียนการสอนและการสอบแบบ online ช่วยเพิ่มช่องทางการเรียนรู้ได้</t>
  </si>
  <si>
    <t>1.อาจารย์สอนและให้คำแนะนำดี</t>
  </si>
  <si>
    <t xml:space="preserve">2.ข้อสอบ Reading ตัวหนังสือ อ่านยากไปนิดนึง </t>
  </si>
  <si>
    <t>3.ขอขอบคุณอาจารย์ทุกท่านที่ให้ความรู้ในวิชาภาษาอังกฤษ</t>
  </si>
  <si>
    <t>4.เจ้าหน้าที่และอาจารย์ผู้สอนที่อำนวยความสะดวกในการเรียนดี</t>
  </si>
  <si>
    <t>5.โจทย์ของแบบฝึกหัดหลังบทเรียนอาจให้มีความหลากหลาย เช่น การเพิ่มเติ่มข้อแบบฝึกหัด</t>
  </si>
  <si>
    <t>6.เป็นการพัฒนาทักษะภาษาอังกฤษของนิสิตได้ดี</t>
  </si>
  <si>
    <t>7.อาจารย์อธิบายชัดเจน เวลาไม่เพียงพอจึงทำให้เรียนรู้ไม่ครบตามสาระการเรียนรู้ในแต่ละบท</t>
  </si>
  <si>
    <t xml:space="preserve">และข้อ 12) สามารถนำความรู้ไปประยุกต์ใช้ให้เกิดประโยชน์ อยู่ในระดับมากที่สุด (ค่าเฉลี่ยเท่ากับ 4.78) </t>
  </si>
  <si>
    <t>อยู่ในระดับมาก (ค่าเฉลี่ย 3.56) และหลังเข้ารับการอบรมค่าเฉลี่ยความรู้ ความเข้าใจสูงขึ้นอยู่ในระดับมาก</t>
  </si>
  <si>
    <t>อยู่ในระดับปานกลาง (ค่าเฉลี่ย 3.25) และหลังเข้ารับการอบรมค่าเฉลี่ยความรู้ ความเข้าใจสูงขึ้นอยู่ในระดับมาก</t>
  </si>
  <si>
    <t xml:space="preserve">บัณฑิตศึกษา ในกลุ่ม Upper-Intermediate พบว่า ภาพรวมมีความพึงพอใจอยู่ในระดับมากที่สุด (ค่าเฉลี่ยเท่ากับ 4.73) </t>
  </si>
  <si>
    <t xml:space="preserve">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ชัดเจน </t>
  </si>
  <si>
    <t>และรวดเร็ว อยู่ในระดับมากที่สุด (ค่าเฉลี่ยเท่ากับ 4.83) รองลงมาคือ ข้อ 9) อาจารย์ผู้สอนเข้าสอน – เลิกสอน ตรงตามเวลา</t>
  </si>
  <si>
    <t>2.ระบบการเรียนการสอน/การสอบปัจจุบันสะดวกลดขั้นตอนเข้าถึงการเรียนการสอนได้ง่าย</t>
  </si>
  <si>
    <t>1.เจ้าหน้าที่ให้คำปรึกษาติดตามให้คำแนะนำเกี่ยวกับการเข้าเรียนตามช่วงเวลา</t>
  </si>
  <si>
    <t>และอำนวยความสะดวกดี</t>
  </si>
  <si>
    <t>2.อาจารย์สอนดีเข้าใจผู้เรียนเพราะพื้นฐานอาจารย์ค่อยๆ สอนไม่เร็วไม่กดดัน</t>
  </si>
  <si>
    <t>ผู้เรียนชื่นชมอาจารย์</t>
  </si>
  <si>
    <t>ผลการประเมินโครงการภาษาอังกฤษเพื่อยกระดับความรู้นิสิตบัณฑิตศึกษา วันที่ 11 มีนาคม 2566</t>
  </si>
  <si>
    <t>จำนวนทั้งสิ้น 161 คน จำแนกเป็น</t>
  </si>
  <si>
    <t xml:space="preserve">         1. Elementary 2                    จำนวน 9 คน</t>
  </si>
  <si>
    <t xml:space="preserve">         2. Intermediate                    จำนวน 37 คน</t>
  </si>
  <si>
    <t xml:space="preserve">         4. Starter 2                          จำนวน 28 คน</t>
  </si>
  <si>
    <t xml:space="preserve">         5. Upper - Intermediate        จำนวน 52 คน</t>
  </si>
  <si>
    <t xml:space="preserve">              4. กลุ่ม Starter 2 พบว่า จำนวนผู้เข้ารับการอบรมจำแนกตามเพศเป็นเพศหญิง คิดเป็นร้อยละ 10.56</t>
  </si>
  <si>
    <t xml:space="preserve">เพศชาย คิดเป็นร้อยละ 6.83 แสดงจำนวนผู้เข้ารับการอบรมจำแนกตามอายุ พบว่า ผู้เข้ารับการอบรมส่วนใหญ่ </t>
  </si>
  <si>
    <t>อายุระหว่าง 20 - 30 ปี คิดเป็นร้อยละ 9.94 รองลงมาคือ มีอายุระหว่าง 31 - 40 ปี คิดเป็นร้อยละ 6.83</t>
  </si>
  <si>
    <t>จำนวนผู้เข้ารับการอบรมจำแนกตามระดับการศึกษา พบว่า เป็นนิสิตปริญญาโท คิดเป็นร้อยละ 14.29</t>
  </si>
  <si>
    <t xml:space="preserve">รองลงมาคือ นิสิตปริญญาเอก คิดเป็นร้อยละ 3.11 จำนวนผู้เข้ารับการอบรมจำแนกตามคณะ/วิทยาลัย พบว่า </t>
  </si>
  <si>
    <t xml:space="preserve">เป็นนิสิตสังกัดคณะศึกษาศาสตร์ คิดเป็นร้อยละ 8.74 รองลงมาคือ คณะบริหารธุรกิจ เศรษฐศาสตร์และการสื่อสาร </t>
  </si>
  <si>
    <t>คิดเป็นร้อยละ 4.35 แสดงจำนวนผู้เข้ารับการอบรมจำแนกตามสาขาวิชา พบว่า ส่วนใหญ่สาขาวิชาภาษาไทย</t>
  </si>
  <si>
    <t>คิดเป็นร้อยละ 5.59 รองลงมาคือ สาขาวิชาบริหารธุรกิจ คิดเป็นร้อยละ 2.48</t>
  </si>
  <si>
    <t xml:space="preserve">              5. กลุ่ม Upper-Intermediate พบว่า จำนวนผู้เข้ารับการอบรมจำแนกตามเพศเป็นเพศหญิง</t>
  </si>
  <si>
    <t>คิดเป็นร้อยละ 21.12 เพศชาย คิดเป็นร้อยละ 11.18 แสดงจำนวนผู้เข้ารับการอบรมจำแนกตามอายุ พบว่า ผู้เข้ารับ</t>
  </si>
  <si>
    <t xml:space="preserve">การอบรมส่วนใหญ่มีอายุระหว่าง 31 - 40 ปี คิดเป็นร้อยละ 18.01 รองลงมาคือ อายุระหว่าง 41 - 50 ปี คิดเป็นร้อยละ </t>
  </si>
  <si>
    <t>11.18 จำนวนผู้เข้ารับการอบรมจำแนกตามระดับการศึกษา พบว่า เป็นนิสิตปริญญาเอก คิดเป็นร้อยละ 27.95</t>
  </si>
  <si>
    <t>นิสิตปริญญาโท คิดเป็นร้อยละ 4.35 จำนวนผู้เข้ารับการอบรมจำแนกตามคณะ/วิทยาลัย พบว่า เป็นนิสิตสังกัด</t>
  </si>
  <si>
    <t>11.18 เพศหญิง คิดเป็นร้อยละ 10.56 แสดงจำนวนผู้เข้ารับการอบรมจำแนกตามอายุ พบว่า ผู้เข้ารับการอบรม</t>
  </si>
  <si>
    <t xml:space="preserve">ส่วนใหญ่มีอายุระหว่าง 20 - 30 ปี อายุระหว่าง 31 - 40 ปี คิดเป็นร้อยละ 9.32 รองลงมาคือ อายุระหว่าง 41 - 50 ปี </t>
  </si>
  <si>
    <t xml:space="preserve">คิดเป็นร้อยละ 1.86 จำนวนผู้เข้ารับการอบรมจำแนกตามระดับการศึกษา พบว่า นิสิตปริญญาโท คิดเป็นร้อยละ 14.29 </t>
  </si>
  <si>
    <t>รองลงมาคือ นิสิตปริญญาเอก คิดเป็นร้อยละ 7.45 จำนวนผู้เข้ารับการอบรม จำแนกตามคณะ/วิทยาลัย พบว่าเป็นนิสิต</t>
  </si>
  <si>
    <t>เทคนิคการแพทย์ คิดเป็นร้อยละ 3.11</t>
  </si>
  <si>
    <t>การอบรมจำแนกตามสาขาวิชา พบว่า ส่วนใหญ่สาขาหลักสูตรและการสอน คิดเป็นร้อยละ 4.35 รองลงมาคือ สาขาวิชา</t>
  </si>
  <si>
    <t>คณะศึกษาศาสตร์ คิดเป็นร้อยละ 23.60 รองลงมาคือ คณะมนุษยศาสตร์ คิดเป็นร้อยละ 2.48 แสดงจำนวนผู้เข้ารับ</t>
  </si>
  <si>
    <t xml:space="preserve">การอบรมจำแนกตามสาขาวิชา พบว่า ส่วนใหญ่สาขาวิชาการบริหารการศึกษา คิดเป็นร้อยละ 16.15 รองลงมาคือ </t>
  </si>
  <si>
    <t xml:space="preserve">กิจกรรมที่จัดในโครงการฯ ภาพรวม อยู่ในระดับมาก (ค่าเฉลี่ย 3.56) และหลังเข้ารับการอบรมมีค่าเฉลี่ยความรู้ </t>
  </si>
  <si>
    <t>ความเข้าใจสูงขึ้นอยู่ในระดับมาก (ค่าเฉลี่ย 4.22)</t>
  </si>
  <si>
    <t xml:space="preserve">กิจกรรมที่จัดก่อนการอบรมอยู่ในระดับมาก (ค่าเฉลี่ย 3.54) และหลังเข้ารับการอบรมค่าเฉลี่ยความรู้ </t>
  </si>
  <si>
    <t xml:space="preserve">ความเข้าใจสูงขึ้นอยู่ในระดับมาก (ค่าเฉลี่ย 4.19) </t>
  </si>
  <si>
    <t xml:space="preserve">กิจกรรมที่จัดก่อนการอบรมอยู่ในระดับปานกลาง (ค่าเฉลี่ย 3.37) และหลังเข้ารับการอบรมค่าเฉลี่ยความรู้ </t>
  </si>
  <si>
    <t xml:space="preserve">ความเข้าใจสูงขึ้นอยู่ในระดับมาก (ค่าเฉลี่ย 4.14) </t>
  </si>
  <si>
    <t>ที่จัดก่อนการอบรมอยู่ในระดับปานกลาง (ค่าเฉลี่ย 3.25)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</si>
  <si>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4.36) </t>
  </si>
  <si>
    <t xml:space="preserve">เกี่ยวกับกิจกรรมที่จัดก่อนการอบรมอยู่ในระดับปานกลาง (ค่าเฉลี่ย 3.48) และหลังเข้ารับการอบรมค่าเฉลี่ยความรู้ </t>
  </si>
  <si>
    <t xml:space="preserve">ความเข้าใจสูงขึ้นอยู่ในระดับมาก (ค่าเฉลี่ย 4.33) </t>
  </si>
  <si>
    <t xml:space="preserve">คิดเป็นร้อยละ 1.86 กลุ่ม Starter 2 อายุระหว่าง 20 - 30  ปี คิดเป็นร้อยละ 9.94 รองลงมาคือ มีอายุระหว่าง </t>
  </si>
  <si>
    <t xml:space="preserve">31 - 40  ปี คิดเป็นร้อยละ 6.83 กลุ่ม Upper - Intermediate อายุระหว่าง 31 - 40  ปี คิดเป็นร้อยละ 18.01 </t>
  </si>
  <si>
    <t>รองลงมาคือ อายุระหว่าง 41 - 50 ปี คิดเป็นร้อยละ 11.18</t>
  </si>
  <si>
    <t xml:space="preserve">รายข้อ พบว่า ข้อที่มีค่าเฉลี่ยสูงสุดคือ ข้อ 9) อาจารย์ผู้สอนเข้าสอน – เลิกสอน ตรงตามเวลา (ค่าเฉลี่ยเท่ากับ 4.74) </t>
  </si>
  <si>
    <t xml:space="preserve">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ชัดเจน  </t>
  </si>
  <si>
    <t xml:space="preserve">และรวดเร็ว ข้อ 2) การสมัครเข้ารับการอบบรมมีความสะดวกและง่ายต่อการใช้งานอยู่ในระดับมากที่สุด (ค่าเฉลี่ยเท่ากับ 4.66) </t>
  </si>
  <si>
    <t>รองลงมาคือ ข้อ 3) การใช้งานโปรแกรมออนไลน์ในการอบรมมีความชัดเจน ใช้งานง่าย ตอบสนองความต้องการอยู่ในระดับ</t>
  </si>
  <si>
    <t>มากที่สุด (ค่าเฉลี่ยเท่ากับ 4.63)</t>
  </si>
  <si>
    <t xml:space="preserve">รายข้อพบว่า ข้อที่มีค่าเฉลี่ยสูงสุดคือ ข้อ 7) อาจารย์ผู้สอนมีการอธิบายเนื้อหาวิชาได้อย่างชัดเจน และเข้าใจง่าย </t>
  </si>
  <si>
    <t>4.อยากให้สอนเนื้อหาในหนังสือให้ครบถ้วนไม่ข้ามไปถ้าให้ทำครบจะช่วยทำให้เข้าใจ</t>
  </si>
  <si>
    <t>ในเนื้อหาที่เรียน</t>
  </si>
  <si>
    <t>ที่อยู่ในบทเรียน</t>
  </si>
  <si>
    <t xml:space="preserve">1. กลุ่ม Elementary 2  พบว่า ภาพรวมมีความพึงพอใจอยู่ในระดับมากที่สุด (ค่าเฉลี่ยเท่ากับ 4.83) </t>
  </si>
  <si>
    <t xml:space="preserve">              เมื่อพิจารณารายข้อ พบว่า ข้อที่มีค่าเฉลี่ยสูงสุด คือ ข้อ 3) การใช้งานโปรแกรมออนไลน์ในการอบรมมีความชัดเจน         </t>
  </si>
  <si>
    <t xml:space="preserve">              ใช้งานง่าย ตอบสนอง  ความต้องการ ข้อ 5) เนื้อหาสาระในบทเรียนที่ท่านอบรมมีความเหมาะสมกับระดับความรู้  </t>
  </si>
  <si>
    <t xml:space="preserve">             ข้อ 6) หนังสือที่เรียนมีเนื้อหาสาระความชัดเจน ความครบถ้วนตรงตามความต้องการ และเข้าใจง่าย ข้อ 7) อาจารย์</t>
  </si>
  <si>
    <t xml:space="preserve">             ผู้สอนมีการอธิบายเนื้อหาวิชาได้อย่างชัดเจน และเข้าใจง่าย ข้อ 8) อาจารย์ผู้สอนใช้สื่อในการอบรมที่เหมาะสมกับเนื้อหา </t>
  </si>
  <si>
    <t xml:space="preserve">ตอบคำถามออนไลน์ได้ถูกต้อง ชัดเจน และรวดเร็ว ข้อ 2) การสมัครเข้ารับการอบบรมมีความสะดวกและง่ายต่อการใช้งาน </t>
  </si>
  <si>
    <t xml:space="preserve">             (ค่าเฉลี่ยเท่ากับ 4.74) รองลงมาคือ ข้อ 2) การสมัครเข้ารับการอบบรมมีความสะดวกและง่ายต่อการใช้งานอยู่ใน</t>
  </si>
  <si>
    <t xml:space="preserve">             ระดับมากที่สุด (ค่าเฉลี่ยเท่ากับ 4.68) </t>
  </si>
  <si>
    <t xml:space="preserve">2. กลุ่ม Intermediate พบว่า ภาพรวมมีความพึงพอใจอยู่ในระดับมากที่สุด (ค่าเฉลี่ยเท่ากับ 4.59)  </t>
  </si>
  <si>
    <t xml:space="preserve">            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ชัดเจน  </t>
  </si>
  <si>
    <t xml:space="preserve">            และรวดเร็ว ข้อ 2) การสมัครเข้ารับการอบบรมมีความสะดวกและง่ายต่อการใช้งานอยู่ในระดับมากที่สุด </t>
  </si>
  <si>
    <t xml:space="preserve">            (ค่าเฉลี่ยเท่ากับ 4.66) รองลงมาคือ ข้อ 3) การใช้งานโปรแกรมออนไลน์ในการอบรมมีความชัดเจน ใช้งานง่าย </t>
  </si>
  <si>
    <t xml:space="preserve">            ตอบสนองความต้องการอยู่ในระดับมากที่สุด (ค่าเฉลี่ยเท่ากับ 4.63)</t>
  </si>
  <si>
    <t xml:space="preserve">4. กลุ่ม Starter 2 พบว่า ภาพรวมมีความพึงพอใจอยู่ในระดับมากที่สุด (ค่าเฉลี่ยเท่ากับ 4.72) </t>
  </si>
  <si>
    <t xml:space="preserve">            รองลงมาคือ ข้อ 8) อาจารย์ผู้สอนใช้สื่อในการอบรมที่เหมาะสมกับเนื้อหา และตอบคำถามได้อย่างชัดเจน</t>
  </si>
  <si>
    <t xml:space="preserve">            อยู่ในระดับมากที่สุด (ค่าเฉลี่ยเท่ากับ 4.85)  </t>
  </si>
  <si>
    <t xml:space="preserve">5. กลุ่ม Upper-Intermediate พบว่า ภาพรวมมีความพึงพอใจอยู่ในระดับมากที่สุด (ค่าเฉลี่ยเท่ากับ 4.73) </t>
  </si>
  <si>
    <t xml:space="preserve">            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ชัดเจน </t>
  </si>
  <si>
    <t xml:space="preserve">            และรวดเร็ว อยู่ในระดับมากที่สุด (ค่าเฉลี่ยเท่ากับ 4.83) รองลงมาคือ ข้อ 9) อาจารย์ผู้สอนเข้าสอน – เลิกสอน </t>
  </si>
  <si>
    <t xml:space="preserve">            ตรงตามเวลาอยู่ในระดับมากที่สุด (ค่าเฉลี่ยเท่ากับ 4.81) </t>
  </si>
  <si>
    <t xml:space="preserve">         3. Pre-Intermediate               จำนวน 35 คน</t>
  </si>
  <si>
    <t xml:space="preserve">              3. กลุ่ม Pre-Intermediate พบว่า จำนวนผู้เข้ารับการอบรมจำแนกตามเพศเป็นเพศชาย คิดเป็นร้อยละ </t>
  </si>
  <si>
    <t>3. กลุ่ม Pre-Intermediate  พบว่า  ก่อนเข้ารับการอบรมผู้เข้าร่วมโครงการมีความรู้ความเข้าใจเกี่ยวกับ</t>
  </si>
  <si>
    <t xml:space="preserve">3. กลุ่ม Pre-Intermediate พบว่า ภาพรวมมีความพึงพอใจอยู่ในระดับมาก (ค่าเฉลี่ยเท่ากับ 4.48)  </t>
  </si>
  <si>
    <t xml:space="preserve">            </t>
  </si>
  <si>
    <t xml:space="preserve">            เมื่อพิจารณารายข้อพบว่า ข้อที่มีค่าเฉลี่ยสูงสุด คือ ข้อ 7) อาจารย์ผู้สอนมีการอธิบายเนื้อหาวิชาได้อย่างชัดเจน </t>
  </si>
  <si>
    <t xml:space="preserve">    3. Pre-Intermediate               จำนวน 35 คน</t>
  </si>
  <si>
    <t>Pre-Intermediate</t>
  </si>
  <si>
    <t xml:space="preserve">           จากตารางพบว่า กลุ่ม Elementary 2 เป็นเพศชาย คิดเป็นร้อยละ 3.73 เพศหญิง คิดเป็นร้อยละ 1.86</t>
  </si>
  <si>
    <t xml:space="preserve">กลุ่ม Intermediate เป็นเพศชาย คิดเป็นร้อยละ 13.66 เพศหญิง คิดเป็นร้อยละ 9.32 กลุ่ม Pre-Intermediate </t>
  </si>
  <si>
    <t>เป็นเพศชาย คิดเป็นร้อยละ 11.18 เพศหญิง คิดเป็นร้อยละ 10.56 กลุ่ม Starter 2 เป็นเพศหญิง คิดเป็นร้อยละ 10.56</t>
  </si>
  <si>
    <t>เพศชาย คิดเป็นร้อยละ 6.83 และกลุ่ม Upper - Intermediate เป็นเพศหญิง คิดเป็นร้อยละ 21.12 เพศชาย</t>
  </si>
  <si>
    <t xml:space="preserve">Pre-Intermediate </t>
  </si>
  <si>
    <t xml:space="preserve">อายุระหว่าง 31 - 40 ปี และอายุระหว่าง 41 - 50 ปี คิดเป็นร้อยละ 1.24 กลุ่ม Intermediate อายุระหว่าง 31 - 40 ปี  </t>
  </si>
  <si>
    <t xml:space="preserve">คิดเป็นร้อยละ 12.42 รองลงมาคือ อายุระหว่าง 20 - 30 ปี คิดเป็นร้อยละ 6.83  กลุ่ม Pre-Intermediate </t>
  </si>
  <si>
    <t xml:space="preserve">          จากตารางพบว่า กลุ่ม Elementary 2 เป็นนิสิตปริญญาโท คิดเป็นร้อยละ 3.11 นิสิตปริญญาเอก </t>
  </si>
  <si>
    <t>คิดเป็นร้อยละ 11.18 กลุ่ม Pre-Intermediate นิสิตปริญญาโท คิดเป็นร้อยละ 14.29 รองลงมาคือ นิสิตปริญญาเอก</t>
  </si>
  <si>
    <t xml:space="preserve">รองลงมาคือ คณะบริหารธุรกิจ เศรษฐศาสตร์และการสื่อสาร คิดเป็นร้อยละ 4.35 กลุ่ม Upper - Intermediate </t>
  </si>
  <si>
    <t>สังกัดคณะศึกษาศาสตร์ คิดเป็นร้อยละ 23.60 รองลงมาคือ คณะมนุษยศาสตร์ คิดเป็นร้อยละ 2.48</t>
  </si>
  <si>
    <t xml:space="preserve">คิดเป็นร้อยละ 1.24 กลุ่ม Intermediate สังกัดคณะศึกษาศาสตร์ คิดเป็นร้อยละ 6.83 รองลงมาคือ </t>
  </si>
  <si>
    <t xml:space="preserve">คณะพยาบาลศาสตร์ คิดเป็นร้อยละ 2.48 กลุ่ม Pre-Intermediate สังกัดคณะศึกษาศาสตร์ คิดเป็นร้อยละ 7.45 </t>
  </si>
  <si>
    <t xml:space="preserve">รองลงมาคือ คณะสหเวชศาสตร์ คิดเป็นร้อยละ 4.97 กลุ่ม Starter 2 สังกัดคณะศึกษาศาสตร์ คิดเป็นร้อยละ 8.74 </t>
  </si>
  <si>
    <t xml:space="preserve">และการสอน คิดเป็นร้อยละ 3.11 รองลงมาคือ สาขาวิชาพยาบาลศาสตร์ คิดเป็นร้อยละ 2.48 กลุ่ม Pre-Intermediate </t>
  </si>
  <si>
    <t>เพราะมีเรียนในวันที่อบรมภาษาอังกฤษด้วยต้องคอยมาเปิดเรียนย้อนหลัง</t>
  </si>
  <si>
    <t>6.การเรียนรวมกันทั้งเสาร์และอาทิตย์ทำให้การแบ่งเวลามาเรียนค่อนข้างลำบาก</t>
  </si>
  <si>
    <t>กลุ่ม Pre-Intermediate</t>
  </si>
  <si>
    <t>จากในหนังสือหรือโจทย์จากหนังสือเล่มอื่นเพื่อเป็นการให้นิสิตฝึกการใช้ tense หรือ vocabulary</t>
  </si>
  <si>
    <t xml:space="preserve">         สาขาวิชาหลักสูตรและการสอน คิดเป็นร้อยละ 2.48</t>
  </si>
  <si>
    <t xml:space="preserve">              2. กลุ่ม Intermediate พบว่า จำนวนผู้เข้ารับการอบรมจำแนกตามเพศเป็นเพศชาย คิดเป็นร้อยละ 13.66 </t>
  </si>
  <si>
    <t xml:space="preserve">1. กลุ่ม Elementary 2  พบว่า จำนวนผู้เข้ารับการอบรมจำแนกตามเพศ เป็นเพศชาย คิดเป็นร้อยละ 3.73 </t>
  </si>
  <si>
    <t>เพศหญิง คิดเป็นร้อยละ 1.86 แสดงจำนวนผู้เข้ารับการอบรมจำแนกตามอายุ พบว่า ผู้เข้ารับการอบรมส่วนใหญ่มีอายุ</t>
  </si>
  <si>
    <t xml:space="preserve">ระหว่าง 20 - 30 ปี คิดเป็นร้อยละ 2.48 รองลงมาคือ อายุระหว่าง 31 - 40 ปี และอายุระหว่าง 41 - 50 ปี </t>
  </si>
  <si>
    <t xml:space="preserve">คิดเป็นร้อยละ 1.24 แสดงจำนวนผู้เข้ารับการอบรมจำแนกตามระดับการศึกษา พบว่า เป็นนิสิตปริญญาโท </t>
  </si>
  <si>
    <t>คิดเป็นร้อยละ 3.11 รองลงมาคือ นิสิตปริญญาเอก คิดเป็นร้อยละ 2.48 แสดงจำนวนผู้เข้ารับการอบรมจำแนก</t>
  </si>
  <si>
    <t xml:space="preserve">จำแนกตามสาขาวิชา พบว่า ส่วนใหญ่สาขาวิชาบริหารธุรกิจ คิดเป็นร้อยละ 1.24 รองลงมาคือ สาขาวิชาการสื่อสาร </t>
  </si>
  <si>
    <t xml:space="preserve">และสาขาวิชาดุริยางคศิลป์ คิดเป็นร้อยละ 0.62 </t>
  </si>
  <si>
    <t xml:space="preserve">สาขาวิชาภาษาไทย สาขาวิชาสรีรวิทยา สาขาวิชาพัฒนศึกษา สาขาวิชารัฐศาสตร์ สาขาวิชาฟิสิกส์ประยุกต์ </t>
  </si>
  <si>
    <t>เพศหญิง คิดเป็นร้อยละ 9.32 แสดงจำนวนผู้เข้ารับการอบรมจำแนกตามอายุ พบว่า ผู้เข้ารับการอบรมส่วนใหญ่มีอายุ</t>
  </si>
  <si>
    <t>ระหว่าง 31 - 40 ปี คิดเป็นร้อยละ 12.42 รองลงมาคือ อายุระหว่าง 20 - 30 ปี คิดเป็นร้อยละ 6.83 จำนวนผู้เข้ารับ</t>
  </si>
  <si>
    <t xml:space="preserve">การอบรมจำแนกตามระดับการศึกษา พบว่า นิสิตปริญญาเอก คิดเป็นร้อยละ 11.80 รองลงมาคือ นิสิตปริญญาโท </t>
  </si>
  <si>
    <t>คิดเป็นร้อยละ 6.83 รองลงมาคือ คณะพยาบาลศาสตร์ คิดเป็นร้อยละ 2.48 แสดงจำนวนผู้เข้ารับการอบรม</t>
  </si>
  <si>
    <t>สาขาวิชาพยาบาลศาสตร์ คิดเป็นร้อยละ 2.48</t>
  </si>
  <si>
    <t xml:space="preserve">จำแนกตามสาขาวิชา พบว่า ส่วนใหญ่สาขาหลักสูตรและการสอน คิดเป็นร้อยละ 3.11 รองลงมาคือ </t>
  </si>
  <si>
    <t xml:space="preserve">         ตามคณะ/วิทยาลัย พบว่า เป็นนิสิตสังกัดคณะบริหารธุรกิจ เศรษฐศาสตร์และการสื่อสาร คิดเป็นร้อยละ 1.24 </t>
  </si>
  <si>
    <t xml:space="preserve">         รองลงมาคือ คณะบริหารธุรกิจ เศรษฐศาสตร์และการสื่อสาร คิดเป็นร้อยละ 1.86 แสดงจำนวนผู้เข้ารับการอบรม</t>
  </si>
  <si>
    <t xml:space="preserve">         คิดเป็นร้อยละ 11.18 จำนวนผู้เข้ารับการอบรมจำแนกตามคณะ/วิทยาลัย พบว่า เป็นนิสิตสังกัดคณะศึกษาศาสตร์ </t>
  </si>
  <si>
    <t xml:space="preserve">         สังกัดคณะศึกษาศาสตร์ คิดเป็นร้อยละ 7.45 รองลงมาคือ คณะสหเวชศาสตร์ คิดเป็นร้อยละ 4.97 แสดงจำนวนผู้เข้ารับ</t>
  </si>
  <si>
    <t xml:space="preserve">   และเข้าใจง่าย ข้อ 9) อาจารย์ผู้สอนเข้าสอน – เลิกสอน ตรงตามเวลาอยู่ในระดับมากที่สุด (ค่าเฉลี่ยเท่ากับ 4.93)  </t>
  </si>
  <si>
    <t xml:space="preserve">             และตอบคำถามได้อย่างชัดเจน ข้อ 9) อาจารย์ผู้สอนเข้าสอน – เลิกสอน ตรงตามเวลาอยู่ในระดับมากที่สุด  </t>
  </si>
  <si>
    <t xml:space="preserve">             (ค่าเฉลี่ยเท่ากับ 4.89) รองลงมาคือ ข้อ 1) เจ้าหน้าที่ให้บริการตอบคำถามออนไลน์ได้ถูกต้อง ชัดเจน และรวดเร็ว  </t>
  </si>
  <si>
    <t xml:space="preserve">             ข้อ 2) การสมัครเข้ารับการอบบรมมีความสะดวกและง่ายต่อการใช้งานและข้อ 12) สามารถนำความรู้ไปประยุกต์</t>
  </si>
  <si>
    <t xml:space="preserve">    ใช้ให้เกิดประโยชน์ อยู่ในระดับมากที่สุด (ค่าเฉลี่ยเท่ากับ 4.78) </t>
  </si>
  <si>
    <t>ข้อเสนอแนะ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</si>
</sst>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3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sz val="16"/>
      <color rgb="FF000000"/>
      <name val="TH Sarabun New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 applyFont="1" applyAlignment="1"/>
    <xf numFmtId="2" fontId="1" fillId="2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 applyFill="1" applyAlignment="1"/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2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Border="1" applyAlignment="1"/>
    <xf numFmtId="0" fontId="6" fillId="0" borderId="4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0" xfId="0" applyFont="1" applyFill="1" applyBorder="1" applyAlignment="1"/>
    <xf numFmtId="0" fontId="12" fillId="0" borderId="0" xfId="0" applyFont="1" applyAlignment="1"/>
    <xf numFmtId="0" fontId="6" fillId="0" borderId="4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2" fontId="4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1" fillId="0" borderId="0" xfId="0" applyFont="1" applyAlignment="1"/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4" xfId="0" applyFont="1" applyFill="1" applyBorder="1" applyAlignment="1"/>
    <xf numFmtId="0" fontId="5" fillId="0" borderId="4" xfId="0" applyFont="1" applyBorder="1" applyAlignment="1">
      <alignment horizontal="center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16" fillId="0" borderId="0" xfId="0" applyFont="1" applyFill="1" applyAlignment="1"/>
    <xf numFmtId="0" fontId="16" fillId="0" borderId="0" xfId="0" applyFont="1" applyAlignment="1">
      <alignment horizontal="center"/>
    </xf>
    <xf numFmtId="0" fontId="22" fillId="0" borderId="0" xfId="0" applyFont="1" applyAlignment="1"/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/>
    <xf numFmtId="0" fontId="18" fillId="0" borderId="3" xfId="0" applyFont="1" applyBorder="1" applyAlignment="1"/>
    <xf numFmtId="0" fontId="18" fillId="0" borderId="2" xfId="0" applyFont="1" applyBorder="1" applyAlignment="1"/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5" borderId="0" xfId="0" applyFont="1" applyFill="1" applyAlignment="1"/>
    <xf numFmtId="0" fontId="4" fillId="0" borderId="0" xfId="0" applyFont="1" applyFill="1" applyBorder="1" applyAlignment="1">
      <alignment vertical="top"/>
    </xf>
    <xf numFmtId="0" fontId="23" fillId="0" borderId="0" xfId="0" applyFont="1" applyAlignment="1">
      <alignment horizontal="center"/>
    </xf>
    <xf numFmtId="0" fontId="4" fillId="6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7" fillId="6" borderId="4" xfId="0" applyFont="1" applyFill="1" applyBorder="1" applyAlignment="1"/>
    <xf numFmtId="0" fontId="4" fillId="6" borderId="11" xfId="0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5" borderId="0" xfId="0" applyFont="1" applyFill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Fill="1" applyAlignment="1"/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25" fillId="0" borderId="0" xfId="0" applyFont="1" applyAlignment="1"/>
    <xf numFmtId="2" fontId="4" fillId="0" borderId="7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Fill="1" applyBorder="1" applyAlignment="1"/>
    <xf numFmtId="0" fontId="26" fillId="0" borderId="0" xfId="0" applyFont="1"/>
    <xf numFmtId="187" fontId="26" fillId="0" borderId="0" xfId="0" applyNumberFormat="1" applyFont="1" applyAlignment="1"/>
    <xf numFmtId="0" fontId="26" fillId="0" borderId="0" xfId="0" applyFont="1" applyAlignment="1"/>
    <xf numFmtId="0" fontId="28" fillId="0" borderId="0" xfId="0" applyFont="1"/>
    <xf numFmtId="0" fontId="30" fillId="6" borderId="4" xfId="0" applyFont="1" applyFill="1" applyBorder="1" applyAlignment="1"/>
    <xf numFmtId="0" fontId="31" fillId="6" borderId="4" xfId="0" applyFont="1" applyFill="1" applyBorder="1" applyAlignment="1"/>
    <xf numFmtId="0" fontId="6" fillId="5" borderId="0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8" fillId="0" borderId="0" xfId="0" applyFont="1" applyFill="1" applyBorder="1" applyAlignment="1">
      <alignment vertical="top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7" fillId="0" borderId="4" xfId="0" applyFont="1" applyBorder="1" applyAlignment="1"/>
    <xf numFmtId="0" fontId="6" fillId="6" borderId="0" xfId="0" applyFont="1" applyFill="1" applyBorder="1" applyAlignment="1">
      <alignment horizontal="center"/>
    </xf>
    <xf numFmtId="0" fontId="2" fillId="6" borderId="4" xfId="0" applyFont="1" applyFill="1" applyBorder="1" applyAlignment="1"/>
    <xf numFmtId="0" fontId="7" fillId="6" borderId="4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2" fontId="1" fillId="0" borderId="0" xfId="0" applyNumberFormat="1" applyFont="1" applyBorder="1" applyAlignment="1">
      <alignment vertical="top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8" fillId="0" borderId="6" xfId="0" applyFont="1" applyFill="1" applyBorder="1" applyAlignment="1"/>
    <xf numFmtId="0" fontId="18" fillId="0" borderId="5" xfId="0" applyFont="1" applyBorder="1" applyAlignment="1"/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5" xfId="0" applyFont="1" applyFill="1" applyBorder="1" applyAlignment="1"/>
    <xf numFmtId="0" fontId="2" fillId="0" borderId="7" xfId="0" applyFont="1" applyFill="1" applyBorder="1" applyAlignment="1"/>
    <xf numFmtId="0" fontId="5" fillId="0" borderId="15" xfId="0" applyFont="1" applyFill="1" applyBorder="1" applyAlignment="1">
      <alignment horizontal="center" wrapText="1"/>
    </xf>
    <xf numFmtId="0" fontId="7" fillId="0" borderId="2" xfId="0" applyFont="1" applyBorder="1" applyAlignment="1"/>
    <xf numFmtId="0" fontId="7" fillId="0" borderId="7" xfId="0" applyFont="1" applyBorder="1" applyAlignment="1"/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2025253</xdr:colOff>
      <xdr:row>60</xdr:row>
      <xdr:rowOff>280987</xdr:rowOff>
    </xdr:from>
    <xdr:ext cx="65" cy="32444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0704909" y="11270456"/>
          <a:ext cx="65" cy="324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373</xdr:row>
          <xdr:rowOff>219075</xdr:rowOff>
        </xdr:from>
        <xdr:to>
          <xdr:col>1</xdr:col>
          <xdr:colOff>257175</xdr:colOff>
          <xdr:row>374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538</xdr:row>
          <xdr:rowOff>161925</xdr:rowOff>
        </xdr:from>
        <xdr:to>
          <xdr:col>1</xdr:col>
          <xdr:colOff>257175</xdr:colOff>
          <xdr:row>539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373</xdr:row>
          <xdr:rowOff>219075</xdr:rowOff>
        </xdr:from>
        <xdr:to>
          <xdr:col>1</xdr:col>
          <xdr:colOff>257175</xdr:colOff>
          <xdr:row>374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538</xdr:row>
          <xdr:rowOff>161925</xdr:rowOff>
        </xdr:from>
        <xdr:to>
          <xdr:col>1</xdr:col>
          <xdr:colOff>257175</xdr:colOff>
          <xdr:row>539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7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480</xdr:row>
          <xdr:rowOff>219075</xdr:rowOff>
        </xdr:from>
        <xdr:to>
          <xdr:col>1</xdr:col>
          <xdr:colOff>257175</xdr:colOff>
          <xdr:row>481</xdr:row>
          <xdr:rowOff>85725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7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480</xdr:row>
          <xdr:rowOff>219075</xdr:rowOff>
        </xdr:from>
        <xdr:to>
          <xdr:col>1</xdr:col>
          <xdr:colOff>257175</xdr:colOff>
          <xdr:row>481</xdr:row>
          <xdr:rowOff>85725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7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422</xdr:row>
          <xdr:rowOff>219075</xdr:rowOff>
        </xdr:from>
        <xdr:to>
          <xdr:col>1</xdr:col>
          <xdr:colOff>257175</xdr:colOff>
          <xdr:row>423</xdr:row>
          <xdr:rowOff>85725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7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422</xdr:row>
          <xdr:rowOff>219075</xdr:rowOff>
        </xdr:from>
        <xdr:to>
          <xdr:col>1</xdr:col>
          <xdr:colOff>257175</xdr:colOff>
          <xdr:row>423</xdr:row>
          <xdr:rowOff>85725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7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574</xdr:row>
          <xdr:rowOff>161925</xdr:rowOff>
        </xdr:from>
        <xdr:to>
          <xdr:col>1</xdr:col>
          <xdr:colOff>257175</xdr:colOff>
          <xdr:row>575</xdr:row>
          <xdr:rowOff>28575</xdr:rowOff>
        </xdr:to>
        <xdr:sp macro="" textlink="">
          <xdr:nvSpPr>
            <xdr:cNvPr id="8206" name="Object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7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574</xdr:row>
          <xdr:rowOff>161925</xdr:rowOff>
        </xdr:from>
        <xdr:to>
          <xdr:col>1</xdr:col>
          <xdr:colOff>257175</xdr:colOff>
          <xdr:row>575</xdr:row>
          <xdr:rowOff>28575</xdr:rowOff>
        </xdr:to>
        <xdr:sp macro="" textlink="">
          <xdr:nvSpPr>
            <xdr:cNvPr id="8207" name="Object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7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kokulope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"/>
  <sheetViews>
    <sheetView topLeftCell="G1" zoomScale="93" zoomScaleNormal="93" workbookViewId="0">
      <pane ySplit="1" topLeftCell="A2" activePane="bottomLeft" state="frozen"/>
      <selection pane="bottomLeft" activeCell="L15" sqref="L15"/>
    </sheetView>
  </sheetViews>
  <sheetFormatPr defaultColWidth="12.5703125" defaultRowHeight="15.75" customHeight="1" x14ac:dyDescent="0.2"/>
  <cols>
    <col min="1" max="28" width="18.85546875" customWidth="1"/>
  </cols>
  <sheetData>
    <row r="1" spans="1:22" ht="12.75" x14ac:dyDescent="0.2">
      <c r="A1" s="161" t="s">
        <v>0</v>
      </c>
      <c r="B1" s="161" t="s">
        <v>95</v>
      </c>
      <c r="C1" s="161" t="s">
        <v>223</v>
      </c>
      <c r="D1" s="161" t="s">
        <v>224</v>
      </c>
      <c r="E1" s="164" t="s">
        <v>225</v>
      </c>
      <c r="F1" s="164" t="s">
        <v>226</v>
      </c>
      <c r="G1" s="161" t="s">
        <v>227</v>
      </c>
      <c r="H1" s="164" t="s">
        <v>228</v>
      </c>
      <c r="I1" s="161" t="s">
        <v>229</v>
      </c>
      <c r="J1" s="161" t="s">
        <v>230</v>
      </c>
      <c r="K1" s="161" t="s">
        <v>231</v>
      </c>
      <c r="L1" s="161" t="s">
        <v>232</v>
      </c>
      <c r="M1" s="161" t="s">
        <v>233</v>
      </c>
      <c r="N1" s="161" t="s">
        <v>234</v>
      </c>
      <c r="O1" s="161" t="s">
        <v>235</v>
      </c>
      <c r="P1" s="161" t="s">
        <v>236</v>
      </c>
      <c r="Q1" s="161" t="s">
        <v>237</v>
      </c>
      <c r="R1" s="161" t="s">
        <v>238</v>
      </c>
      <c r="S1" s="161" t="s">
        <v>239</v>
      </c>
      <c r="T1" s="161" t="s">
        <v>240</v>
      </c>
      <c r="U1" s="161" t="s">
        <v>241</v>
      </c>
      <c r="V1" s="161" t="s">
        <v>19</v>
      </c>
    </row>
    <row r="2" spans="1:22" ht="12.75" x14ac:dyDescent="0.2">
      <c r="A2" s="162">
        <v>44996.425819641205</v>
      </c>
      <c r="B2" s="163" t="s">
        <v>457</v>
      </c>
      <c r="C2" s="163" t="s">
        <v>243</v>
      </c>
      <c r="D2" s="163" t="s">
        <v>458</v>
      </c>
      <c r="E2" s="163" t="s">
        <v>245</v>
      </c>
      <c r="F2" s="163" t="s">
        <v>459</v>
      </c>
      <c r="G2" s="163" t="s">
        <v>460</v>
      </c>
      <c r="H2" s="163" t="s">
        <v>28</v>
      </c>
      <c r="I2" s="163" t="s">
        <v>246</v>
      </c>
      <c r="J2" s="163" t="s">
        <v>246</v>
      </c>
      <c r="K2" s="163" t="s">
        <v>246</v>
      </c>
      <c r="L2" s="163" t="s">
        <v>246</v>
      </c>
      <c r="M2" s="163" t="s">
        <v>246</v>
      </c>
      <c r="N2" s="163" t="s">
        <v>246</v>
      </c>
      <c r="O2" s="163" t="s">
        <v>246</v>
      </c>
      <c r="P2" s="163" t="s">
        <v>246</v>
      </c>
      <c r="Q2" s="163" t="s">
        <v>246</v>
      </c>
      <c r="R2" s="163" t="s">
        <v>246</v>
      </c>
      <c r="S2" s="163" t="s">
        <v>248</v>
      </c>
      <c r="T2" s="163" t="s">
        <v>248</v>
      </c>
      <c r="U2" s="163" t="s">
        <v>246</v>
      </c>
      <c r="V2" s="163" t="s">
        <v>461</v>
      </c>
    </row>
    <row r="3" spans="1:22" ht="12.75" x14ac:dyDescent="0.2">
      <c r="A3" s="162">
        <v>44996.431389247686</v>
      </c>
      <c r="B3" s="163" t="s">
        <v>462</v>
      </c>
      <c r="C3" s="163" t="s">
        <v>243</v>
      </c>
      <c r="D3" s="163" t="s">
        <v>458</v>
      </c>
      <c r="E3" s="163" t="s">
        <v>245</v>
      </c>
      <c r="F3" s="163" t="s">
        <v>459</v>
      </c>
      <c r="G3" s="163" t="s">
        <v>463</v>
      </c>
      <c r="H3" s="163" t="s">
        <v>28</v>
      </c>
      <c r="I3" s="163" t="s">
        <v>246</v>
      </c>
      <c r="J3" s="163" t="s">
        <v>246</v>
      </c>
      <c r="K3" s="163" t="s">
        <v>246</v>
      </c>
      <c r="L3" s="163" t="s">
        <v>246</v>
      </c>
      <c r="M3" s="163" t="s">
        <v>246</v>
      </c>
      <c r="N3" s="163" t="s">
        <v>246</v>
      </c>
      <c r="O3" s="163" t="s">
        <v>246</v>
      </c>
      <c r="P3" s="163" t="s">
        <v>246</v>
      </c>
      <c r="Q3" s="163" t="s">
        <v>246</v>
      </c>
      <c r="R3" s="163" t="s">
        <v>246</v>
      </c>
      <c r="S3" s="163" t="s">
        <v>246</v>
      </c>
      <c r="T3" s="163" t="s">
        <v>246</v>
      </c>
      <c r="U3" s="163" t="s">
        <v>246</v>
      </c>
    </row>
    <row r="4" spans="1:22" ht="12.75" x14ac:dyDescent="0.2">
      <c r="A4" s="162">
        <v>44996.431720775465</v>
      </c>
      <c r="B4" s="163" t="s">
        <v>464</v>
      </c>
      <c r="C4" s="163" t="s">
        <v>243</v>
      </c>
      <c r="D4" s="163" t="s">
        <v>465</v>
      </c>
      <c r="E4" s="163" t="s">
        <v>245</v>
      </c>
      <c r="F4" s="163" t="s">
        <v>459</v>
      </c>
      <c r="G4" s="163" t="s">
        <v>466</v>
      </c>
      <c r="H4" s="163" t="s">
        <v>28</v>
      </c>
      <c r="I4" s="163" t="s">
        <v>246</v>
      </c>
      <c r="J4" s="163" t="s">
        <v>246</v>
      </c>
      <c r="K4" s="163" t="s">
        <v>246</v>
      </c>
      <c r="L4" s="163" t="s">
        <v>246</v>
      </c>
      <c r="M4" s="163" t="s">
        <v>246</v>
      </c>
      <c r="N4" s="163" t="s">
        <v>246</v>
      </c>
      <c r="O4" s="163" t="s">
        <v>246</v>
      </c>
      <c r="P4" s="163" t="s">
        <v>246</v>
      </c>
      <c r="Q4" s="163" t="s">
        <v>246</v>
      </c>
      <c r="R4" s="163" t="s">
        <v>246</v>
      </c>
      <c r="S4" s="163" t="s">
        <v>246</v>
      </c>
      <c r="T4" s="163" t="s">
        <v>246</v>
      </c>
      <c r="U4" s="163" t="s">
        <v>246</v>
      </c>
      <c r="V4" s="163" t="s">
        <v>467</v>
      </c>
    </row>
    <row r="5" spans="1:22" ht="12.75" x14ac:dyDescent="0.2">
      <c r="A5" s="162">
        <v>44996.437995439817</v>
      </c>
      <c r="B5" s="163" t="s">
        <v>468</v>
      </c>
      <c r="C5" s="163" t="s">
        <v>243</v>
      </c>
      <c r="D5" s="163" t="s">
        <v>465</v>
      </c>
      <c r="E5" s="163" t="s">
        <v>247</v>
      </c>
      <c r="F5" s="163" t="s">
        <v>469</v>
      </c>
      <c r="G5" s="163" t="s">
        <v>470</v>
      </c>
      <c r="H5" s="163" t="s">
        <v>28</v>
      </c>
      <c r="I5" s="163" t="s">
        <v>248</v>
      </c>
      <c r="J5" s="163" t="s">
        <v>248</v>
      </c>
      <c r="K5" s="163" t="s">
        <v>248</v>
      </c>
      <c r="L5" s="163" t="s">
        <v>248</v>
      </c>
      <c r="M5" s="163" t="s">
        <v>248</v>
      </c>
      <c r="N5" s="163" t="s">
        <v>248</v>
      </c>
      <c r="O5" s="163" t="s">
        <v>248</v>
      </c>
      <c r="P5" s="163" t="s">
        <v>248</v>
      </c>
      <c r="Q5" s="163" t="s">
        <v>248</v>
      </c>
      <c r="R5" s="163" t="s">
        <v>248</v>
      </c>
      <c r="S5" s="163" t="s">
        <v>249</v>
      </c>
      <c r="T5" s="163" t="s">
        <v>248</v>
      </c>
      <c r="U5" s="163" t="s">
        <v>248</v>
      </c>
      <c r="V5" s="163" t="s">
        <v>30</v>
      </c>
    </row>
    <row r="6" spans="1:22" ht="12.75" x14ac:dyDescent="0.2">
      <c r="A6" s="162">
        <v>44996.465261666672</v>
      </c>
      <c r="B6" s="163" t="s">
        <v>471</v>
      </c>
      <c r="C6" s="163" t="s">
        <v>243</v>
      </c>
      <c r="D6" s="163" t="s">
        <v>244</v>
      </c>
      <c r="E6" s="163" t="s">
        <v>245</v>
      </c>
      <c r="F6" s="163" t="s">
        <v>472</v>
      </c>
      <c r="G6" s="163" t="s">
        <v>473</v>
      </c>
      <c r="H6" s="163" t="s">
        <v>175</v>
      </c>
      <c r="I6" s="163" t="s">
        <v>246</v>
      </c>
      <c r="J6" s="163" t="s">
        <v>246</v>
      </c>
      <c r="K6" s="163" t="s">
        <v>246</v>
      </c>
      <c r="L6" s="163" t="s">
        <v>246</v>
      </c>
      <c r="M6" s="163" t="s">
        <v>246</v>
      </c>
      <c r="N6" s="163" t="s">
        <v>246</v>
      </c>
      <c r="O6" s="163" t="s">
        <v>246</v>
      </c>
      <c r="P6" s="163" t="s">
        <v>246</v>
      </c>
      <c r="Q6" s="163" t="s">
        <v>246</v>
      </c>
      <c r="R6" s="163" t="s">
        <v>246</v>
      </c>
      <c r="S6" s="163" t="s">
        <v>250</v>
      </c>
      <c r="T6" s="163" t="s">
        <v>248</v>
      </c>
      <c r="U6" s="163" t="s">
        <v>248</v>
      </c>
    </row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</sheetData>
  <autoFilter ref="I1:I161" xr:uid="{CADC735E-FAB5-4685-865D-11839172C801}"/>
  <hyperlinks>
    <hyperlink ref="C75" r:id="rId1" display="mekokulope@gmail.com" xr:uid="{1FF4F4FC-8EF7-4D90-8B63-3A13AF228C0F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7183-7D3F-4323-AB47-E38B9BCFFF3A}">
  <dimension ref="A1:U162"/>
  <sheetViews>
    <sheetView topLeftCell="A139" workbookViewId="0">
      <selection activeCell="C170" sqref="C170"/>
    </sheetView>
  </sheetViews>
  <sheetFormatPr defaultColWidth="12.5703125" defaultRowHeight="12.75" x14ac:dyDescent="0.2"/>
  <cols>
    <col min="1" max="27" width="18.85546875" customWidth="1"/>
  </cols>
  <sheetData>
    <row r="1" spans="1:21" x14ac:dyDescent="0.2">
      <c r="A1" s="161" t="s">
        <v>0</v>
      </c>
      <c r="B1" s="161" t="s">
        <v>95</v>
      </c>
      <c r="C1" s="161" t="s">
        <v>1</v>
      </c>
      <c r="D1" s="161" t="s">
        <v>2</v>
      </c>
      <c r="E1" s="161" t="s">
        <v>3</v>
      </c>
      <c r="F1" s="161" t="s">
        <v>4</v>
      </c>
      <c r="G1" s="161" t="s">
        <v>5</v>
      </c>
      <c r="H1" s="161" t="s">
        <v>6</v>
      </c>
      <c r="I1" s="161" t="s">
        <v>7</v>
      </c>
      <c r="J1" s="161" t="s">
        <v>8</v>
      </c>
      <c r="K1" s="161" t="s">
        <v>9</v>
      </c>
      <c r="L1" s="161" t="s">
        <v>10</v>
      </c>
      <c r="M1" s="161" t="s">
        <v>11</v>
      </c>
      <c r="N1" s="161" t="s">
        <v>12</v>
      </c>
      <c r="O1" s="161" t="s">
        <v>13</v>
      </c>
      <c r="P1" s="161" t="s">
        <v>14</v>
      </c>
      <c r="Q1" s="161" t="s">
        <v>15</v>
      </c>
      <c r="R1" s="161" t="s">
        <v>16</v>
      </c>
      <c r="S1" s="161" t="s">
        <v>17</v>
      </c>
      <c r="T1" s="161" t="s">
        <v>18</v>
      </c>
      <c r="U1" s="161" t="s">
        <v>19</v>
      </c>
    </row>
    <row r="2" spans="1:21" x14ac:dyDescent="0.2">
      <c r="A2" s="162">
        <v>44996.409949837966</v>
      </c>
      <c r="B2" s="163" t="s">
        <v>277</v>
      </c>
      <c r="C2" s="163" t="s">
        <v>20</v>
      </c>
      <c r="D2" s="163" t="s">
        <v>24</v>
      </c>
      <c r="E2" s="163" t="s">
        <v>22</v>
      </c>
      <c r="F2" s="163" t="s">
        <v>130</v>
      </c>
      <c r="G2" s="163" t="s">
        <v>99</v>
      </c>
      <c r="H2" s="163" t="s">
        <v>29</v>
      </c>
      <c r="I2" s="163">
        <v>5</v>
      </c>
      <c r="J2" s="163">
        <v>5</v>
      </c>
      <c r="K2" s="163">
        <v>5</v>
      </c>
      <c r="L2" s="163">
        <v>5</v>
      </c>
      <c r="M2" s="163">
        <v>5</v>
      </c>
      <c r="N2" s="163">
        <v>5</v>
      </c>
      <c r="O2" s="163">
        <v>5</v>
      </c>
      <c r="P2" s="163">
        <v>5</v>
      </c>
      <c r="Q2" s="163">
        <v>4</v>
      </c>
      <c r="R2" s="163">
        <v>3</v>
      </c>
      <c r="S2" s="163">
        <v>5</v>
      </c>
      <c r="T2" s="163">
        <v>5</v>
      </c>
      <c r="U2" s="163" t="s">
        <v>474</v>
      </c>
    </row>
    <row r="3" spans="1:21" x14ac:dyDescent="0.2">
      <c r="A3" s="162">
        <v>44996.411194988425</v>
      </c>
      <c r="B3" s="163" t="s">
        <v>278</v>
      </c>
      <c r="C3" s="163" t="s">
        <v>25</v>
      </c>
      <c r="D3" s="163" t="s">
        <v>24</v>
      </c>
      <c r="E3" s="163" t="s">
        <v>22</v>
      </c>
      <c r="F3" s="163" t="s">
        <v>130</v>
      </c>
      <c r="G3" s="163" t="s">
        <v>279</v>
      </c>
      <c r="H3" s="163" t="s">
        <v>175</v>
      </c>
      <c r="I3" s="163">
        <v>5</v>
      </c>
      <c r="J3" s="163">
        <v>5</v>
      </c>
      <c r="K3" s="163">
        <v>5</v>
      </c>
      <c r="L3" s="163">
        <v>5</v>
      </c>
      <c r="M3" s="163">
        <v>5</v>
      </c>
      <c r="N3" s="163">
        <v>5</v>
      </c>
      <c r="O3" s="163">
        <v>5</v>
      </c>
      <c r="P3" s="163">
        <v>5</v>
      </c>
      <c r="Q3" s="163">
        <v>5</v>
      </c>
      <c r="R3" s="163">
        <v>5</v>
      </c>
      <c r="S3" s="163">
        <v>5</v>
      </c>
      <c r="T3" s="163">
        <v>5</v>
      </c>
      <c r="U3" s="163" t="s">
        <v>475</v>
      </c>
    </row>
    <row r="4" spans="1:21" x14ac:dyDescent="0.2">
      <c r="A4" s="162">
        <v>44996.413845949079</v>
      </c>
      <c r="B4" s="163" t="s">
        <v>280</v>
      </c>
      <c r="C4" s="163" t="s">
        <v>20</v>
      </c>
      <c r="D4" s="163" t="s">
        <v>24</v>
      </c>
      <c r="E4" s="163" t="s">
        <v>27</v>
      </c>
      <c r="F4" s="163" t="s">
        <v>133</v>
      </c>
      <c r="G4" s="163" t="s">
        <v>281</v>
      </c>
      <c r="H4" s="163" t="s">
        <v>23</v>
      </c>
      <c r="I4" s="163">
        <v>5</v>
      </c>
      <c r="J4" s="163">
        <v>5</v>
      </c>
      <c r="K4" s="163">
        <v>5</v>
      </c>
      <c r="L4" s="163">
        <v>5</v>
      </c>
      <c r="M4" s="163">
        <v>5</v>
      </c>
      <c r="N4" s="163">
        <v>5</v>
      </c>
      <c r="O4" s="163">
        <v>5</v>
      </c>
      <c r="P4" s="163">
        <v>5</v>
      </c>
      <c r="Q4" s="163">
        <v>5</v>
      </c>
      <c r="R4" s="163">
        <v>5</v>
      </c>
      <c r="S4" s="163">
        <v>5</v>
      </c>
      <c r="T4" s="163">
        <v>5</v>
      </c>
      <c r="U4" s="163" t="s">
        <v>174</v>
      </c>
    </row>
    <row r="5" spans="1:21" x14ac:dyDescent="0.2">
      <c r="A5" s="162">
        <v>44996.41432304398</v>
      </c>
      <c r="B5" s="163" t="s">
        <v>282</v>
      </c>
      <c r="C5" s="163" t="s">
        <v>20</v>
      </c>
      <c r="D5" s="163" t="s">
        <v>26</v>
      </c>
      <c r="E5" s="163" t="s">
        <v>27</v>
      </c>
      <c r="F5" s="163" t="s">
        <v>130</v>
      </c>
      <c r="G5" s="163" t="s">
        <v>105</v>
      </c>
      <c r="H5" s="163" t="s">
        <v>23</v>
      </c>
      <c r="I5" s="163">
        <v>5</v>
      </c>
      <c r="J5" s="163">
        <v>5</v>
      </c>
      <c r="K5" s="163">
        <v>5</v>
      </c>
      <c r="L5" s="163">
        <v>5</v>
      </c>
      <c r="M5" s="163">
        <v>5</v>
      </c>
      <c r="N5" s="163">
        <v>5</v>
      </c>
      <c r="O5" s="163">
        <v>5</v>
      </c>
      <c r="P5" s="163">
        <v>5</v>
      </c>
      <c r="Q5" s="163">
        <v>5</v>
      </c>
      <c r="R5" s="163">
        <v>5</v>
      </c>
      <c r="S5" s="163">
        <v>5</v>
      </c>
      <c r="T5" s="163">
        <v>5</v>
      </c>
      <c r="U5" s="163" t="s">
        <v>283</v>
      </c>
    </row>
    <row r="6" spans="1:21" x14ac:dyDescent="0.2">
      <c r="A6" s="162">
        <v>44996.414581712961</v>
      </c>
      <c r="B6" s="163" t="s">
        <v>284</v>
      </c>
      <c r="C6" s="163" t="s">
        <v>25</v>
      </c>
      <c r="D6" s="163" t="s">
        <v>26</v>
      </c>
      <c r="E6" s="163" t="s">
        <v>27</v>
      </c>
      <c r="F6" s="163" t="s">
        <v>130</v>
      </c>
      <c r="G6" s="163" t="s">
        <v>97</v>
      </c>
      <c r="H6" s="163" t="s">
        <v>175</v>
      </c>
      <c r="I6" s="163">
        <v>5</v>
      </c>
      <c r="J6" s="163">
        <v>5</v>
      </c>
      <c r="K6" s="163">
        <v>5</v>
      </c>
      <c r="L6" s="163">
        <v>5</v>
      </c>
      <c r="M6" s="163">
        <v>5</v>
      </c>
      <c r="N6" s="163">
        <v>5</v>
      </c>
      <c r="O6" s="163">
        <v>5</v>
      </c>
      <c r="P6" s="163">
        <v>5</v>
      </c>
      <c r="Q6" s="163">
        <v>5</v>
      </c>
      <c r="R6" s="163">
        <v>5</v>
      </c>
      <c r="S6" s="163">
        <v>5</v>
      </c>
      <c r="T6" s="163">
        <v>5</v>
      </c>
    </row>
    <row r="7" spans="1:21" x14ac:dyDescent="0.2">
      <c r="A7" s="162">
        <v>44996.415513657412</v>
      </c>
      <c r="B7" s="163" t="s">
        <v>285</v>
      </c>
      <c r="C7" s="163" t="s">
        <v>25</v>
      </c>
      <c r="D7" s="163" t="s">
        <v>24</v>
      </c>
      <c r="E7" s="163" t="s">
        <v>27</v>
      </c>
      <c r="F7" s="163" t="s">
        <v>137</v>
      </c>
      <c r="G7" s="163" t="s">
        <v>98</v>
      </c>
      <c r="H7" s="163" t="s">
        <v>28</v>
      </c>
      <c r="I7" s="163">
        <v>5</v>
      </c>
      <c r="J7" s="163">
        <v>5</v>
      </c>
      <c r="K7" s="163">
        <v>5</v>
      </c>
      <c r="L7" s="163">
        <v>5</v>
      </c>
      <c r="M7" s="163">
        <v>5</v>
      </c>
      <c r="N7" s="163">
        <v>5</v>
      </c>
      <c r="O7" s="163">
        <v>5</v>
      </c>
      <c r="P7" s="163">
        <v>5</v>
      </c>
      <c r="Q7" s="163">
        <v>5</v>
      </c>
      <c r="R7" s="163">
        <v>3</v>
      </c>
      <c r="S7" s="163">
        <v>5</v>
      </c>
      <c r="T7" s="163">
        <v>5</v>
      </c>
    </row>
    <row r="8" spans="1:21" x14ac:dyDescent="0.2">
      <c r="A8" s="162">
        <v>44996.415869479169</v>
      </c>
      <c r="B8" s="163" t="s">
        <v>286</v>
      </c>
      <c r="C8" s="163" t="s">
        <v>25</v>
      </c>
      <c r="D8" s="163" t="s">
        <v>26</v>
      </c>
      <c r="E8" s="163" t="s">
        <v>27</v>
      </c>
      <c r="F8" s="163" t="s">
        <v>133</v>
      </c>
      <c r="G8" s="163" t="s">
        <v>109</v>
      </c>
      <c r="H8" s="163" t="s">
        <v>28</v>
      </c>
      <c r="I8" s="163">
        <v>4</v>
      </c>
      <c r="J8" s="163">
        <v>4</v>
      </c>
      <c r="K8" s="163">
        <v>4</v>
      </c>
      <c r="L8" s="163">
        <v>4</v>
      </c>
      <c r="M8" s="163">
        <v>5</v>
      </c>
      <c r="N8" s="163">
        <v>5</v>
      </c>
      <c r="O8" s="163">
        <v>5</v>
      </c>
      <c r="P8" s="163">
        <v>5</v>
      </c>
      <c r="Q8" s="163">
        <v>5</v>
      </c>
      <c r="R8" s="163">
        <v>2</v>
      </c>
      <c r="S8" s="163">
        <v>4</v>
      </c>
      <c r="T8" s="163">
        <v>4</v>
      </c>
    </row>
    <row r="9" spans="1:21" x14ac:dyDescent="0.2">
      <c r="A9" s="162">
        <v>44996.415869907403</v>
      </c>
      <c r="B9" s="163" t="s">
        <v>287</v>
      </c>
      <c r="C9" s="163" t="s">
        <v>25</v>
      </c>
      <c r="D9" s="163" t="s">
        <v>24</v>
      </c>
      <c r="E9" s="163" t="s">
        <v>27</v>
      </c>
      <c r="F9" s="163" t="s">
        <v>130</v>
      </c>
      <c r="G9" s="163" t="s">
        <v>105</v>
      </c>
      <c r="H9" s="163" t="s">
        <v>28</v>
      </c>
      <c r="I9" s="163">
        <v>5</v>
      </c>
      <c r="J9" s="163">
        <v>5</v>
      </c>
      <c r="K9" s="163">
        <v>5</v>
      </c>
      <c r="L9" s="163">
        <v>2</v>
      </c>
      <c r="M9" s="163">
        <v>5</v>
      </c>
      <c r="N9" s="163">
        <v>5</v>
      </c>
      <c r="O9" s="163">
        <v>5</v>
      </c>
      <c r="P9" s="163">
        <v>5</v>
      </c>
      <c r="Q9" s="163">
        <v>5</v>
      </c>
      <c r="R9" s="163">
        <v>2</v>
      </c>
      <c r="S9" s="163">
        <v>3</v>
      </c>
      <c r="T9" s="163">
        <v>4</v>
      </c>
      <c r="U9" s="163" t="s">
        <v>174</v>
      </c>
    </row>
    <row r="10" spans="1:21" x14ac:dyDescent="0.2">
      <c r="A10" s="162">
        <v>44996.416494120371</v>
      </c>
      <c r="B10" s="163" t="s">
        <v>288</v>
      </c>
      <c r="C10" s="163" t="s">
        <v>20</v>
      </c>
      <c r="D10" s="163" t="s">
        <v>24</v>
      </c>
      <c r="E10" s="163" t="s">
        <v>27</v>
      </c>
      <c r="F10" s="163" t="s">
        <v>130</v>
      </c>
      <c r="G10" s="163" t="s">
        <v>99</v>
      </c>
      <c r="H10" s="163" t="s">
        <v>28</v>
      </c>
      <c r="I10" s="163">
        <v>5</v>
      </c>
      <c r="J10" s="163">
        <v>5</v>
      </c>
      <c r="K10" s="163">
        <v>5</v>
      </c>
      <c r="L10" s="163">
        <v>5</v>
      </c>
      <c r="M10" s="163">
        <v>5</v>
      </c>
      <c r="N10" s="163">
        <v>5</v>
      </c>
      <c r="O10" s="163">
        <v>5</v>
      </c>
      <c r="P10" s="163">
        <v>5</v>
      </c>
      <c r="Q10" s="163">
        <v>5</v>
      </c>
      <c r="R10" s="163">
        <v>1</v>
      </c>
      <c r="S10" s="163">
        <v>4</v>
      </c>
      <c r="T10" s="163">
        <v>4</v>
      </c>
    </row>
    <row r="11" spans="1:21" x14ac:dyDescent="0.2">
      <c r="A11" s="162">
        <v>44996.416864965278</v>
      </c>
      <c r="B11" s="163" t="s">
        <v>289</v>
      </c>
      <c r="C11" s="163" t="s">
        <v>25</v>
      </c>
      <c r="D11" s="163" t="s">
        <v>26</v>
      </c>
      <c r="E11" s="163" t="s">
        <v>27</v>
      </c>
      <c r="F11" s="163" t="s">
        <v>130</v>
      </c>
      <c r="G11" s="163" t="s">
        <v>105</v>
      </c>
      <c r="H11" s="163" t="s">
        <v>28</v>
      </c>
      <c r="I11" s="163">
        <v>5</v>
      </c>
      <c r="J11" s="163">
        <v>5</v>
      </c>
      <c r="K11" s="163">
        <v>5</v>
      </c>
      <c r="L11" s="163">
        <v>5</v>
      </c>
      <c r="M11" s="163">
        <v>5</v>
      </c>
      <c r="N11" s="163">
        <v>5</v>
      </c>
      <c r="O11" s="163">
        <v>5</v>
      </c>
      <c r="P11" s="163">
        <v>5</v>
      </c>
      <c r="Q11" s="163">
        <v>5</v>
      </c>
      <c r="R11" s="163">
        <v>5</v>
      </c>
      <c r="S11" s="163">
        <v>5</v>
      </c>
      <c r="T11" s="163">
        <v>5</v>
      </c>
    </row>
    <row r="12" spans="1:21" x14ac:dyDescent="0.2">
      <c r="A12" s="162">
        <v>44996.41779486111</v>
      </c>
      <c r="B12" s="163" t="s">
        <v>290</v>
      </c>
      <c r="C12" s="163" t="s">
        <v>20</v>
      </c>
      <c r="D12" s="163" t="s">
        <v>26</v>
      </c>
      <c r="E12" s="163" t="s">
        <v>27</v>
      </c>
      <c r="F12" s="163" t="s">
        <v>130</v>
      </c>
      <c r="G12" s="163" t="s">
        <v>97</v>
      </c>
      <c r="H12" s="163" t="s">
        <v>29</v>
      </c>
      <c r="I12" s="163">
        <v>5</v>
      </c>
      <c r="J12" s="163">
        <v>5</v>
      </c>
      <c r="K12" s="163">
        <v>5</v>
      </c>
      <c r="L12" s="163">
        <v>5</v>
      </c>
      <c r="M12" s="163">
        <v>5</v>
      </c>
      <c r="N12" s="163">
        <v>5</v>
      </c>
      <c r="O12" s="163">
        <v>5</v>
      </c>
      <c r="P12" s="163">
        <v>5</v>
      </c>
      <c r="Q12" s="163">
        <v>5</v>
      </c>
      <c r="R12" s="163">
        <v>5</v>
      </c>
      <c r="S12" s="163">
        <v>5</v>
      </c>
      <c r="T12" s="163">
        <v>5</v>
      </c>
      <c r="U12" s="163" t="s">
        <v>30</v>
      </c>
    </row>
    <row r="13" spans="1:21" x14ac:dyDescent="0.2">
      <c r="A13" s="162">
        <v>44996.417934594909</v>
      </c>
      <c r="B13" s="163" t="s">
        <v>291</v>
      </c>
      <c r="C13" s="163" t="s">
        <v>25</v>
      </c>
      <c r="D13" s="163" t="s">
        <v>26</v>
      </c>
      <c r="E13" s="163" t="s">
        <v>27</v>
      </c>
      <c r="F13" s="163" t="s">
        <v>130</v>
      </c>
      <c r="G13" s="163" t="s">
        <v>97</v>
      </c>
      <c r="H13" s="163" t="s">
        <v>29</v>
      </c>
      <c r="I13" s="163">
        <v>5</v>
      </c>
      <c r="J13" s="163">
        <v>5</v>
      </c>
      <c r="K13" s="163">
        <v>5</v>
      </c>
      <c r="L13" s="163">
        <v>5</v>
      </c>
      <c r="M13" s="163">
        <v>4</v>
      </c>
      <c r="N13" s="163">
        <v>4</v>
      </c>
      <c r="O13" s="163">
        <v>5</v>
      </c>
      <c r="P13" s="163">
        <v>5</v>
      </c>
      <c r="Q13" s="163">
        <v>5</v>
      </c>
      <c r="R13" s="163">
        <v>3</v>
      </c>
      <c r="S13" s="163">
        <v>4</v>
      </c>
      <c r="T13" s="163">
        <v>4</v>
      </c>
    </row>
    <row r="14" spans="1:21" x14ac:dyDescent="0.2">
      <c r="A14" s="162">
        <v>44996.418364432873</v>
      </c>
      <c r="B14" s="163" t="s">
        <v>292</v>
      </c>
      <c r="C14" s="163" t="s">
        <v>20</v>
      </c>
      <c r="D14" s="163" t="s">
        <v>26</v>
      </c>
      <c r="E14" s="163" t="s">
        <v>27</v>
      </c>
      <c r="F14" s="163" t="s">
        <v>130</v>
      </c>
      <c r="G14" s="163" t="s">
        <v>97</v>
      </c>
      <c r="H14" s="163" t="s">
        <v>29</v>
      </c>
      <c r="I14" s="163">
        <v>4</v>
      </c>
      <c r="J14" s="163">
        <v>4</v>
      </c>
      <c r="K14" s="163">
        <v>4</v>
      </c>
      <c r="L14" s="163">
        <v>3</v>
      </c>
      <c r="M14" s="163">
        <v>3</v>
      </c>
      <c r="N14" s="163">
        <v>4</v>
      </c>
      <c r="O14" s="163">
        <v>5</v>
      </c>
      <c r="P14" s="163">
        <v>4</v>
      </c>
      <c r="Q14" s="163">
        <v>5</v>
      </c>
      <c r="R14" s="163">
        <v>4</v>
      </c>
      <c r="S14" s="163">
        <v>5</v>
      </c>
      <c r="T14" s="163">
        <v>4</v>
      </c>
    </row>
    <row r="15" spans="1:21" x14ac:dyDescent="0.2">
      <c r="A15" s="162">
        <v>44996.418385960649</v>
      </c>
      <c r="B15" s="163" t="s">
        <v>293</v>
      </c>
      <c r="C15" s="163" t="s">
        <v>20</v>
      </c>
      <c r="D15" s="163" t="s">
        <v>24</v>
      </c>
      <c r="E15" s="163" t="s">
        <v>27</v>
      </c>
      <c r="F15" s="163" t="s">
        <v>116</v>
      </c>
      <c r="G15" s="163" t="s">
        <v>145</v>
      </c>
      <c r="H15" s="163" t="s">
        <v>28</v>
      </c>
      <c r="I15" s="163">
        <v>4</v>
      </c>
      <c r="J15" s="163">
        <v>4</v>
      </c>
      <c r="K15" s="163">
        <v>4</v>
      </c>
      <c r="L15" s="163">
        <v>4</v>
      </c>
      <c r="M15" s="163">
        <v>4</v>
      </c>
      <c r="N15" s="163">
        <v>4</v>
      </c>
      <c r="O15" s="163">
        <v>4</v>
      </c>
      <c r="P15" s="163">
        <v>4</v>
      </c>
      <c r="Q15" s="163">
        <v>5</v>
      </c>
      <c r="R15" s="163">
        <v>3</v>
      </c>
      <c r="S15" s="163">
        <v>4</v>
      </c>
      <c r="T15" s="163">
        <v>4</v>
      </c>
    </row>
    <row r="16" spans="1:21" x14ac:dyDescent="0.2">
      <c r="A16" s="162">
        <v>44996.418491249999</v>
      </c>
      <c r="B16" s="163" t="s">
        <v>294</v>
      </c>
      <c r="C16" s="163" t="s">
        <v>20</v>
      </c>
      <c r="D16" s="163" t="s">
        <v>24</v>
      </c>
      <c r="E16" s="163" t="s">
        <v>22</v>
      </c>
      <c r="F16" s="163" t="s">
        <v>130</v>
      </c>
      <c r="G16" s="163" t="s">
        <v>113</v>
      </c>
      <c r="H16" s="163" t="s">
        <v>144</v>
      </c>
      <c r="I16" s="163">
        <v>5</v>
      </c>
      <c r="J16" s="163">
        <v>5</v>
      </c>
      <c r="K16" s="163">
        <v>5</v>
      </c>
      <c r="L16" s="163">
        <v>5</v>
      </c>
      <c r="M16" s="163">
        <v>5</v>
      </c>
      <c r="N16" s="163">
        <v>5</v>
      </c>
      <c r="O16" s="163">
        <v>5</v>
      </c>
      <c r="P16" s="163">
        <v>5</v>
      </c>
      <c r="Q16" s="163">
        <v>5</v>
      </c>
      <c r="R16" s="163">
        <v>2</v>
      </c>
      <c r="S16" s="163">
        <v>2</v>
      </c>
      <c r="T16" s="163">
        <v>4</v>
      </c>
    </row>
    <row r="17" spans="1:21" x14ac:dyDescent="0.2">
      <c r="A17" s="162">
        <v>44996.419005243057</v>
      </c>
      <c r="B17" s="163" t="s">
        <v>295</v>
      </c>
      <c r="C17" s="163" t="s">
        <v>25</v>
      </c>
      <c r="D17" s="163" t="s">
        <v>26</v>
      </c>
      <c r="E17" s="163" t="s">
        <v>27</v>
      </c>
      <c r="F17" s="163" t="s">
        <v>130</v>
      </c>
      <c r="G17" s="163" t="s">
        <v>105</v>
      </c>
      <c r="H17" s="163" t="s">
        <v>28</v>
      </c>
      <c r="I17" s="163">
        <v>5</v>
      </c>
      <c r="J17" s="163">
        <v>5</v>
      </c>
      <c r="K17" s="163">
        <v>5</v>
      </c>
      <c r="L17" s="163">
        <v>5</v>
      </c>
      <c r="M17" s="163">
        <v>5</v>
      </c>
      <c r="N17" s="163">
        <v>5</v>
      </c>
      <c r="O17" s="163">
        <v>5</v>
      </c>
      <c r="P17" s="163">
        <v>5</v>
      </c>
      <c r="Q17" s="163">
        <v>5</v>
      </c>
      <c r="R17" s="163">
        <v>5</v>
      </c>
      <c r="S17" s="163">
        <v>5</v>
      </c>
      <c r="T17" s="163">
        <v>5</v>
      </c>
      <c r="U17" s="163" t="s">
        <v>30</v>
      </c>
    </row>
    <row r="18" spans="1:21" x14ac:dyDescent="0.2">
      <c r="A18" s="162">
        <v>44996.419728946756</v>
      </c>
      <c r="B18" s="163" t="s">
        <v>296</v>
      </c>
      <c r="C18" s="163" t="s">
        <v>20</v>
      </c>
      <c r="D18" s="163" t="s">
        <v>26</v>
      </c>
      <c r="E18" s="163" t="s">
        <v>27</v>
      </c>
      <c r="F18" s="163" t="s">
        <v>148</v>
      </c>
      <c r="G18" s="163" t="s">
        <v>198</v>
      </c>
      <c r="H18" s="163" t="s">
        <v>29</v>
      </c>
      <c r="I18" s="163">
        <v>5</v>
      </c>
      <c r="J18" s="163">
        <v>5</v>
      </c>
      <c r="K18" s="163">
        <v>5</v>
      </c>
      <c r="L18" s="163">
        <v>4</v>
      </c>
      <c r="M18" s="163">
        <v>3</v>
      </c>
      <c r="N18" s="163">
        <v>3</v>
      </c>
      <c r="O18" s="163">
        <v>4</v>
      </c>
      <c r="P18" s="163">
        <v>5</v>
      </c>
      <c r="Q18" s="163">
        <v>4</v>
      </c>
      <c r="R18" s="163">
        <v>2</v>
      </c>
      <c r="S18" s="163">
        <v>3</v>
      </c>
      <c r="T18" s="163">
        <v>4</v>
      </c>
      <c r="U18" s="163" t="s">
        <v>30</v>
      </c>
    </row>
    <row r="19" spans="1:21" x14ac:dyDescent="0.2">
      <c r="A19" s="162">
        <v>44996.419942476852</v>
      </c>
      <c r="B19" s="163" t="s">
        <v>297</v>
      </c>
      <c r="C19" s="163" t="s">
        <v>25</v>
      </c>
      <c r="D19" s="163" t="s">
        <v>24</v>
      </c>
      <c r="E19" s="163" t="s">
        <v>22</v>
      </c>
      <c r="F19" s="163" t="s">
        <v>130</v>
      </c>
      <c r="G19" s="163" t="s">
        <v>97</v>
      </c>
      <c r="H19" s="163" t="s">
        <v>29</v>
      </c>
      <c r="I19" s="163">
        <v>5</v>
      </c>
      <c r="J19" s="163">
        <v>5</v>
      </c>
      <c r="K19" s="163">
        <v>5</v>
      </c>
      <c r="L19" s="163">
        <v>4</v>
      </c>
      <c r="M19" s="163">
        <v>5</v>
      </c>
      <c r="N19" s="163">
        <v>5</v>
      </c>
      <c r="O19" s="163">
        <v>5</v>
      </c>
      <c r="P19" s="163">
        <v>5</v>
      </c>
      <c r="Q19" s="163">
        <v>5</v>
      </c>
      <c r="R19" s="163">
        <v>2</v>
      </c>
      <c r="S19" s="163">
        <v>4</v>
      </c>
      <c r="T19" s="163">
        <v>4</v>
      </c>
    </row>
    <row r="20" spans="1:21" x14ac:dyDescent="0.2">
      <c r="A20" s="162">
        <v>44996.420680821757</v>
      </c>
      <c r="B20" s="163" t="s">
        <v>298</v>
      </c>
      <c r="C20" s="163" t="s">
        <v>25</v>
      </c>
      <c r="D20" s="163" t="s">
        <v>26</v>
      </c>
      <c r="E20" s="163" t="s">
        <v>27</v>
      </c>
      <c r="F20" s="163" t="s">
        <v>147</v>
      </c>
      <c r="G20" s="163" t="s">
        <v>299</v>
      </c>
      <c r="H20" s="163" t="s">
        <v>28</v>
      </c>
      <c r="I20" s="163">
        <v>5</v>
      </c>
      <c r="J20" s="163">
        <v>5</v>
      </c>
      <c r="K20" s="163">
        <v>5</v>
      </c>
      <c r="L20" s="163">
        <v>5</v>
      </c>
      <c r="M20" s="163">
        <v>5</v>
      </c>
      <c r="N20" s="163">
        <v>5</v>
      </c>
      <c r="O20" s="163">
        <v>5</v>
      </c>
      <c r="P20" s="163">
        <v>5</v>
      </c>
      <c r="Q20" s="163">
        <v>5</v>
      </c>
      <c r="R20" s="163">
        <v>2</v>
      </c>
      <c r="S20" s="163">
        <v>5</v>
      </c>
      <c r="T20" s="163">
        <v>5</v>
      </c>
      <c r="U20" s="163" t="s">
        <v>300</v>
      </c>
    </row>
    <row r="21" spans="1:21" x14ac:dyDescent="0.2">
      <c r="A21" s="162">
        <v>44996.420897442134</v>
      </c>
      <c r="B21" s="163" t="s">
        <v>301</v>
      </c>
      <c r="C21" s="163" t="s">
        <v>20</v>
      </c>
      <c r="D21" s="163" t="s">
        <v>21</v>
      </c>
      <c r="E21" s="163" t="s">
        <v>22</v>
      </c>
      <c r="F21" s="163" t="s">
        <v>130</v>
      </c>
      <c r="G21" s="163" t="s">
        <v>302</v>
      </c>
      <c r="H21" s="163" t="s">
        <v>29</v>
      </c>
      <c r="I21" s="163">
        <v>5</v>
      </c>
      <c r="J21" s="163">
        <v>5</v>
      </c>
      <c r="K21" s="163">
        <v>5</v>
      </c>
      <c r="L21" s="163">
        <v>4</v>
      </c>
      <c r="M21" s="163">
        <v>4</v>
      </c>
      <c r="N21" s="163">
        <v>4</v>
      </c>
      <c r="O21" s="163">
        <v>4</v>
      </c>
      <c r="P21" s="163">
        <v>4</v>
      </c>
      <c r="Q21" s="163">
        <v>4</v>
      </c>
      <c r="R21" s="163">
        <v>4</v>
      </c>
      <c r="S21" s="163">
        <v>4</v>
      </c>
      <c r="T21" s="163">
        <v>4</v>
      </c>
      <c r="U21" s="163" t="s">
        <v>476</v>
      </c>
    </row>
    <row r="22" spans="1:21" x14ac:dyDescent="0.2">
      <c r="A22" s="162">
        <v>44996.421182210644</v>
      </c>
      <c r="B22" s="163" t="s">
        <v>303</v>
      </c>
      <c r="C22" s="163" t="s">
        <v>20</v>
      </c>
      <c r="D22" s="163" t="s">
        <v>26</v>
      </c>
      <c r="E22" s="163" t="s">
        <v>27</v>
      </c>
      <c r="F22" s="163" t="s">
        <v>130</v>
      </c>
      <c r="G22" s="163" t="s">
        <v>304</v>
      </c>
      <c r="H22" s="163" t="s">
        <v>28</v>
      </c>
      <c r="I22" s="163">
        <v>5</v>
      </c>
      <c r="J22" s="163">
        <v>4</v>
      </c>
      <c r="K22" s="163">
        <v>4</v>
      </c>
      <c r="L22" s="163">
        <v>4</v>
      </c>
      <c r="M22" s="163">
        <v>4</v>
      </c>
      <c r="N22" s="163">
        <v>4</v>
      </c>
      <c r="O22" s="163">
        <v>5</v>
      </c>
      <c r="P22" s="163">
        <v>5</v>
      </c>
      <c r="Q22" s="163">
        <v>5</v>
      </c>
      <c r="R22" s="163">
        <v>2</v>
      </c>
      <c r="S22" s="163">
        <v>4</v>
      </c>
      <c r="T22" s="163">
        <v>4</v>
      </c>
    </row>
    <row r="23" spans="1:21" x14ac:dyDescent="0.2">
      <c r="A23" s="162">
        <v>44996.421613067127</v>
      </c>
      <c r="B23" s="163" t="s">
        <v>305</v>
      </c>
      <c r="C23" s="163" t="s">
        <v>25</v>
      </c>
      <c r="D23" s="163" t="s">
        <v>26</v>
      </c>
      <c r="E23" s="163" t="s">
        <v>27</v>
      </c>
      <c r="F23" s="163" t="s">
        <v>138</v>
      </c>
      <c r="G23" s="163" t="s">
        <v>197</v>
      </c>
      <c r="H23" s="163" t="s">
        <v>28</v>
      </c>
      <c r="I23" s="163">
        <v>5</v>
      </c>
      <c r="J23" s="163">
        <v>5</v>
      </c>
      <c r="K23" s="163">
        <v>5</v>
      </c>
      <c r="L23" s="163">
        <v>5</v>
      </c>
      <c r="M23" s="163">
        <v>5</v>
      </c>
      <c r="N23" s="163">
        <v>5</v>
      </c>
      <c r="O23" s="163">
        <v>5</v>
      </c>
      <c r="P23" s="163">
        <v>5</v>
      </c>
      <c r="Q23" s="163">
        <v>5</v>
      </c>
      <c r="R23" s="163">
        <v>5</v>
      </c>
      <c r="S23" s="163">
        <v>5</v>
      </c>
      <c r="T23" s="163">
        <v>5</v>
      </c>
      <c r="U23" s="163" t="s">
        <v>30</v>
      </c>
    </row>
    <row r="24" spans="1:21" x14ac:dyDescent="0.2">
      <c r="A24" s="162">
        <v>44996.421828634258</v>
      </c>
      <c r="B24" s="163" t="s">
        <v>180</v>
      </c>
      <c r="C24" s="163" t="s">
        <v>20</v>
      </c>
      <c r="D24" s="163" t="s">
        <v>24</v>
      </c>
      <c r="E24" s="163" t="s">
        <v>22</v>
      </c>
      <c r="F24" s="163" t="s">
        <v>130</v>
      </c>
      <c r="G24" s="163" t="s">
        <v>105</v>
      </c>
      <c r="H24" s="163" t="s">
        <v>144</v>
      </c>
      <c r="I24" s="163">
        <v>5</v>
      </c>
      <c r="J24" s="163">
        <v>5</v>
      </c>
      <c r="K24" s="163">
        <v>5</v>
      </c>
      <c r="L24" s="163">
        <v>5</v>
      </c>
      <c r="M24" s="163">
        <v>3</v>
      </c>
      <c r="N24" s="163">
        <v>4</v>
      </c>
      <c r="O24" s="163">
        <v>4</v>
      </c>
      <c r="P24" s="163">
        <v>4</v>
      </c>
      <c r="Q24" s="163">
        <v>4</v>
      </c>
      <c r="R24" s="163">
        <v>3</v>
      </c>
      <c r="S24" s="163">
        <v>4</v>
      </c>
      <c r="T24" s="163">
        <v>4</v>
      </c>
    </row>
    <row r="25" spans="1:21" x14ac:dyDescent="0.2">
      <c r="A25" s="162">
        <v>44996.422187800927</v>
      </c>
      <c r="B25" s="163" t="s">
        <v>306</v>
      </c>
      <c r="C25" s="163" t="s">
        <v>20</v>
      </c>
      <c r="D25" s="163" t="s">
        <v>24</v>
      </c>
      <c r="E25" s="163" t="s">
        <v>22</v>
      </c>
      <c r="F25" s="163" t="s">
        <v>130</v>
      </c>
      <c r="G25" s="163" t="s">
        <v>113</v>
      </c>
      <c r="H25" s="163" t="s">
        <v>144</v>
      </c>
      <c r="I25" s="163">
        <v>5</v>
      </c>
      <c r="J25" s="163">
        <v>5</v>
      </c>
      <c r="K25" s="163">
        <v>5</v>
      </c>
      <c r="L25" s="163">
        <v>5</v>
      </c>
      <c r="M25" s="163">
        <v>5</v>
      </c>
      <c r="N25" s="163">
        <v>5</v>
      </c>
      <c r="O25" s="163">
        <v>5</v>
      </c>
      <c r="P25" s="163">
        <v>5</v>
      </c>
      <c r="Q25" s="163">
        <v>5</v>
      </c>
      <c r="R25" s="163">
        <v>5</v>
      </c>
      <c r="S25" s="163">
        <v>5</v>
      </c>
      <c r="T25" s="163">
        <v>5</v>
      </c>
      <c r="U25" s="163" t="s">
        <v>477</v>
      </c>
    </row>
    <row r="26" spans="1:21" x14ac:dyDescent="0.2">
      <c r="A26" s="162">
        <v>44996.422444733791</v>
      </c>
      <c r="B26" s="163" t="s">
        <v>307</v>
      </c>
      <c r="C26" s="163" t="s">
        <v>20</v>
      </c>
      <c r="D26" s="163" t="s">
        <v>26</v>
      </c>
      <c r="E26" s="163" t="s">
        <v>27</v>
      </c>
      <c r="F26" s="163" t="s">
        <v>130</v>
      </c>
      <c r="G26" s="163" t="s">
        <v>203</v>
      </c>
      <c r="H26" s="163" t="s">
        <v>28</v>
      </c>
      <c r="I26" s="163">
        <v>5</v>
      </c>
      <c r="J26" s="163">
        <v>3</v>
      </c>
      <c r="K26" s="163">
        <v>5</v>
      </c>
      <c r="L26" s="163">
        <v>5</v>
      </c>
      <c r="M26" s="163">
        <v>4</v>
      </c>
      <c r="N26" s="163">
        <v>4</v>
      </c>
      <c r="O26" s="163">
        <v>5</v>
      </c>
      <c r="P26" s="163">
        <v>5</v>
      </c>
      <c r="Q26" s="163">
        <v>5</v>
      </c>
      <c r="R26" s="163">
        <v>3</v>
      </c>
      <c r="S26" s="163">
        <v>4</v>
      </c>
      <c r="T26" s="163">
        <v>4</v>
      </c>
    </row>
    <row r="27" spans="1:21" x14ac:dyDescent="0.2">
      <c r="A27" s="162">
        <v>44996.423813009256</v>
      </c>
      <c r="B27" s="163" t="s">
        <v>308</v>
      </c>
      <c r="C27" s="163" t="s">
        <v>20</v>
      </c>
      <c r="D27" s="163" t="s">
        <v>26</v>
      </c>
      <c r="E27" s="163" t="s">
        <v>27</v>
      </c>
      <c r="F27" s="163" t="s">
        <v>134</v>
      </c>
      <c r="G27" s="163" t="s">
        <v>135</v>
      </c>
      <c r="H27" s="163" t="s">
        <v>29</v>
      </c>
      <c r="I27" s="163">
        <v>4</v>
      </c>
      <c r="J27" s="163">
        <v>4</v>
      </c>
      <c r="K27" s="163">
        <v>3</v>
      </c>
      <c r="L27" s="163">
        <v>4</v>
      </c>
      <c r="M27" s="163">
        <v>4</v>
      </c>
      <c r="N27" s="163">
        <v>4</v>
      </c>
      <c r="O27" s="163">
        <v>4</v>
      </c>
      <c r="P27" s="163">
        <v>5</v>
      </c>
      <c r="Q27" s="163">
        <v>4</v>
      </c>
      <c r="R27" s="163">
        <v>3</v>
      </c>
      <c r="S27" s="163">
        <v>4</v>
      </c>
      <c r="T27" s="163">
        <v>4</v>
      </c>
    </row>
    <row r="28" spans="1:21" x14ac:dyDescent="0.2">
      <c r="A28" s="162">
        <v>44996.424991851847</v>
      </c>
      <c r="B28" s="163" t="s">
        <v>167</v>
      </c>
      <c r="C28" s="163" t="s">
        <v>25</v>
      </c>
      <c r="D28" s="163" t="s">
        <v>24</v>
      </c>
      <c r="E28" s="163" t="s">
        <v>27</v>
      </c>
      <c r="F28" s="163" t="s">
        <v>139</v>
      </c>
      <c r="G28" s="163" t="s">
        <v>168</v>
      </c>
      <c r="H28" s="163" t="s">
        <v>29</v>
      </c>
      <c r="I28" s="163">
        <v>5</v>
      </c>
      <c r="J28" s="163">
        <v>5</v>
      </c>
      <c r="K28" s="163">
        <v>5</v>
      </c>
      <c r="L28" s="163">
        <v>5</v>
      </c>
      <c r="M28" s="163">
        <v>5</v>
      </c>
      <c r="N28" s="163">
        <v>5</v>
      </c>
      <c r="O28" s="163">
        <v>5</v>
      </c>
      <c r="P28" s="163">
        <v>5</v>
      </c>
      <c r="Q28" s="163">
        <v>5</v>
      </c>
      <c r="R28" s="163">
        <v>5</v>
      </c>
      <c r="S28" s="163">
        <v>5</v>
      </c>
      <c r="T28" s="163">
        <v>5</v>
      </c>
    </row>
    <row r="29" spans="1:21" x14ac:dyDescent="0.2">
      <c r="A29" s="162">
        <v>44996.42536606481</v>
      </c>
      <c r="B29" s="163" t="s">
        <v>309</v>
      </c>
      <c r="C29" s="163" t="s">
        <v>25</v>
      </c>
      <c r="D29" s="163" t="s">
        <v>24</v>
      </c>
      <c r="E29" s="163" t="s">
        <v>22</v>
      </c>
      <c r="F29" s="163" t="s">
        <v>136</v>
      </c>
      <c r="G29" s="163" t="s">
        <v>141</v>
      </c>
      <c r="H29" s="163" t="s">
        <v>28</v>
      </c>
      <c r="I29" s="163">
        <v>5</v>
      </c>
      <c r="J29" s="163">
        <v>5</v>
      </c>
      <c r="K29" s="163">
        <v>5</v>
      </c>
      <c r="L29" s="163">
        <v>5</v>
      </c>
      <c r="M29" s="163">
        <v>5</v>
      </c>
      <c r="N29" s="163">
        <v>5</v>
      </c>
      <c r="O29" s="163">
        <v>5</v>
      </c>
      <c r="P29" s="163">
        <v>5</v>
      </c>
      <c r="Q29" s="163">
        <v>5</v>
      </c>
      <c r="R29" s="163">
        <v>3</v>
      </c>
      <c r="S29" s="163">
        <v>5</v>
      </c>
      <c r="T29" s="163">
        <v>5</v>
      </c>
      <c r="U29" s="163" t="s">
        <v>174</v>
      </c>
    </row>
    <row r="30" spans="1:21" x14ac:dyDescent="0.2">
      <c r="A30" s="162">
        <v>44996.425920092588</v>
      </c>
      <c r="B30" s="163" t="s">
        <v>310</v>
      </c>
      <c r="C30" s="163" t="s">
        <v>25</v>
      </c>
      <c r="D30" s="163" t="s">
        <v>26</v>
      </c>
      <c r="E30" s="163" t="s">
        <v>27</v>
      </c>
      <c r="F30" s="163" t="s">
        <v>147</v>
      </c>
      <c r="G30" s="163" t="s">
        <v>299</v>
      </c>
      <c r="H30" s="163" t="s">
        <v>28</v>
      </c>
      <c r="I30" s="163">
        <v>3</v>
      </c>
      <c r="J30" s="163">
        <v>4</v>
      </c>
      <c r="K30" s="163">
        <v>4</v>
      </c>
      <c r="L30" s="163">
        <v>4</v>
      </c>
      <c r="M30" s="163">
        <v>4</v>
      </c>
      <c r="N30" s="163">
        <v>3</v>
      </c>
      <c r="O30" s="163">
        <v>4</v>
      </c>
      <c r="P30" s="163">
        <v>4</v>
      </c>
      <c r="Q30" s="163">
        <v>4</v>
      </c>
      <c r="R30" s="163">
        <v>4</v>
      </c>
      <c r="S30" s="163">
        <v>4</v>
      </c>
      <c r="T30" s="163">
        <v>4</v>
      </c>
      <c r="U30" s="163" t="s">
        <v>30</v>
      </c>
    </row>
    <row r="31" spans="1:21" x14ac:dyDescent="0.2">
      <c r="A31" s="162">
        <v>44996.426024247688</v>
      </c>
      <c r="B31" s="163" t="s">
        <v>176</v>
      </c>
      <c r="C31" s="163" t="s">
        <v>20</v>
      </c>
      <c r="D31" s="163" t="s">
        <v>26</v>
      </c>
      <c r="E31" s="163" t="s">
        <v>27</v>
      </c>
      <c r="F31" s="163" t="s">
        <v>177</v>
      </c>
      <c r="G31" s="163" t="s">
        <v>178</v>
      </c>
      <c r="H31" s="163" t="s">
        <v>29</v>
      </c>
      <c r="I31" s="163">
        <v>4</v>
      </c>
      <c r="J31" s="163">
        <v>4</v>
      </c>
      <c r="K31" s="163">
        <v>4</v>
      </c>
      <c r="L31" s="163">
        <v>4</v>
      </c>
      <c r="M31" s="163">
        <v>4</v>
      </c>
      <c r="N31" s="163">
        <v>4</v>
      </c>
      <c r="O31" s="163">
        <v>4</v>
      </c>
      <c r="P31" s="163">
        <v>4</v>
      </c>
      <c r="Q31" s="163">
        <v>4</v>
      </c>
      <c r="R31" s="163">
        <v>4</v>
      </c>
      <c r="S31" s="163">
        <v>4</v>
      </c>
      <c r="T31" s="163">
        <v>4</v>
      </c>
      <c r="U31" s="163" t="s">
        <v>311</v>
      </c>
    </row>
    <row r="32" spans="1:21" x14ac:dyDescent="0.2">
      <c r="A32" s="162">
        <v>44996.426276620376</v>
      </c>
      <c r="B32" s="163" t="s">
        <v>179</v>
      </c>
      <c r="C32" s="163" t="s">
        <v>25</v>
      </c>
      <c r="D32" s="163" t="s">
        <v>24</v>
      </c>
      <c r="E32" s="163" t="s">
        <v>27</v>
      </c>
      <c r="F32" s="163" t="s">
        <v>139</v>
      </c>
      <c r="G32" s="163" t="s">
        <v>168</v>
      </c>
      <c r="H32" s="163" t="s">
        <v>29</v>
      </c>
      <c r="I32" s="163">
        <v>5</v>
      </c>
      <c r="J32" s="163">
        <v>5</v>
      </c>
      <c r="K32" s="163">
        <v>5</v>
      </c>
      <c r="L32" s="163">
        <v>5</v>
      </c>
      <c r="M32" s="163">
        <v>5</v>
      </c>
      <c r="N32" s="163">
        <v>5</v>
      </c>
      <c r="O32" s="163">
        <v>5</v>
      </c>
      <c r="P32" s="163">
        <v>5</v>
      </c>
      <c r="Q32" s="163">
        <v>5</v>
      </c>
      <c r="R32" s="163">
        <v>3</v>
      </c>
      <c r="S32" s="163">
        <v>4</v>
      </c>
      <c r="T32" s="163">
        <v>4</v>
      </c>
    </row>
    <row r="33" spans="1:21" x14ac:dyDescent="0.2">
      <c r="A33" s="162">
        <v>44996.426432453707</v>
      </c>
      <c r="B33" s="163" t="s">
        <v>312</v>
      </c>
      <c r="C33" s="163" t="s">
        <v>20</v>
      </c>
      <c r="D33" s="163" t="s">
        <v>24</v>
      </c>
      <c r="E33" s="163" t="s">
        <v>22</v>
      </c>
      <c r="F33" s="163" t="s">
        <v>132</v>
      </c>
      <c r="G33" s="163" t="s">
        <v>105</v>
      </c>
      <c r="H33" s="163" t="s">
        <v>28</v>
      </c>
      <c r="I33" s="163">
        <v>4</v>
      </c>
      <c r="J33" s="163">
        <v>4</v>
      </c>
      <c r="K33" s="163">
        <v>3</v>
      </c>
      <c r="L33" s="163">
        <v>3</v>
      </c>
      <c r="M33" s="163">
        <v>4</v>
      </c>
      <c r="N33" s="163">
        <v>4</v>
      </c>
      <c r="O33" s="163">
        <v>5</v>
      </c>
      <c r="P33" s="163">
        <v>5</v>
      </c>
      <c r="Q33" s="163">
        <v>5</v>
      </c>
      <c r="R33" s="163">
        <v>1</v>
      </c>
      <c r="S33" s="163">
        <v>2</v>
      </c>
      <c r="T33" s="163">
        <v>3</v>
      </c>
    </row>
    <row r="34" spans="1:21" x14ac:dyDescent="0.2">
      <c r="A34" s="162">
        <v>44996.427082060181</v>
      </c>
      <c r="B34" s="163" t="s">
        <v>313</v>
      </c>
      <c r="C34" s="163" t="s">
        <v>25</v>
      </c>
      <c r="D34" s="163" t="s">
        <v>24</v>
      </c>
      <c r="E34" s="163" t="s">
        <v>22</v>
      </c>
      <c r="F34" s="163" t="s">
        <v>132</v>
      </c>
      <c r="G34" s="163" t="s">
        <v>105</v>
      </c>
      <c r="H34" s="163" t="s">
        <v>28</v>
      </c>
      <c r="I34" s="163">
        <v>5</v>
      </c>
      <c r="J34" s="163">
        <v>5</v>
      </c>
      <c r="K34" s="163">
        <v>5</v>
      </c>
      <c r="L34" s="163">
        <v>5</v>
      </c>
      <c r="M34" s="163">
        <v>5</v>
      </c>
      <c r="N34" s="163">
        <v>5</v>
      </c>
      <c r="O34" s="163">
        <v>5</v>
      </c>
      <c r="P34" s="163">
        <v>5</v>
      </c>
      <c r="Q34" s="163">
        <v>5</v>
      </c>
      <c r="R34" s="163">
        <v>3</v>
      </c>
      <c r="S34" s="163">
        <v>4</v>
      </c>
      <c r="T34" s="163">
        <v>5</v>
      </c>
      <c r="U34" s="163" t="s">
        <v>478</v>
      </c>
    </row>
    <row r="35" spans="1:21" x14ac:dyDescent="0.2">
      <c r="A35" s="162">
        <v>44996.428291053242</v>
      </c>
      <c r="B35" s="163" t="s">
        <v>173</v>
      </c>
      <c r="C35" s="163" t="s">
        <v>20</v>
      </c>
      <c r="D35" s="163" t="s">
        <v>24</v>
      </c>
      <c r="E35" s="163" t="s">
        <v>22</v>
      </c>
      <c r="F35" s="163" t="s">
        <v>130</v>
      </c>
      <c r="G35" s="163" t="s">
        <v>97</v>
      </c>
      <c r="H35" s="163" t="s">
        <v>144</v>
      </c>
      <c r="I35" s="163">
        <v>4</v>
      </c>
      <c r="J35" s="163">
        <v>4</v>
      </c>
      <c r="K35" s="163">
        <v>4</v>
      </c>
      <c r="L35" s="163">
        <v>5</v>
      </c>
      <c r="M35" s="163">
        <v>5</v>
      </c>
      <c r="N35" s="163">
        <v>5</v>
      </c>
      <c r="O35" s="163">
        <v>5</v>
      </c>
      <c r="P35" s="163">
        <v>5</v>
      </c>
      <c r="Q35" s="163">
        <v>5</v>
      </c>
      <c r="R35" s="163">
        <v>3</v>
      </c>
      <c r="S35" s="163">
        <v>4</v>
      </c>
      <c r="T35" s="163">
        <v>5</v>
      </c>
    </row>
    <row r="36" spans="1:21" x14ac:dyDescent="0.2">
      <c r="A36" s="162">
        <v>44996.428616967591</v>
      </c>
      <c r="B36" s="163" t="s">
        <v>314</v>
      </c>
      <c r="C36" s="163" t="s">
        <v>20</v>
      </c>
      <c r="D36" s="163" t="s">
        <v>26</v>
      </c>
      <c r="E36" s="163" t="s">
        <v>22</v>
      </c>
      <c r="F36" s="163" t="s">
        <v>130</v>
      </c>
      <c r="G36" s="163" t="s">
        <v>97</v>
      </c>
      <c r="H36" s="163" t="s">
        <v>144</v>
      </c>
      <c r="I36" s="163">
        <v>5</v>
      </c>
      <c r="J36" s="163">
        <v>5</v>
      </c>
      <c r="K36" s="163">
        <v>5</v>
      </c>
      <c r="L36" s="163">
        <v>5</v>
      </c>
      <c r="M36" s="163">
        <v>5</v>
      </c>
      <c r="N36" s="163">
        <v>5</v>
      </c>
      <c r="O36" s="163">
        <v>5</v>
      </c>
      <c r="P36" s="163">
        <v>5</v>
      </c>
      <c r="Q36" s="163">
        <v>5</v>
      </c>
      <c r="R36" s="163">
        <v>5</v>
      </c>
      <c r="S36" s="163">
        <v>5</v>
      </c>
      <c r="T36" s="163">
        <v>5</v>
      </c>
      <c r="U36" s="163" t="s">
        <v>479</v>
      </c>
    </row>
    <row r="37" spans="1:21" x14ac:dyDescent="0.2">
      <c r="A37" s="162">
        <v>44996.429277812495</v>
      </c>
      <c r="B37" s="163" t="s">
        <v>315</v>
      </c>
      <c r="C37" s="163" t="s">
        <v>25</v>
      </c>
      <c r="D37" s="163" t="s">
        <v>26</v>
      </c>
      <c r="E37" s="163" t="s">
        <v>27</v>
      </c>
      <c r="F37" s="163" t="s">
        <v>177</v>
      </c>
      <c r="G37" s="163" t="s">
        <v>178</v>
      </c>
      <c r="H37" s="163" t="s">
        <v>23</v>
      </c>
      <c r="I37" s="163">
        <v>4</v>
      </c>
      <c r="J37" s="163">
        <v>5</v>
      </c>
      <c r="K37" s="163">
        <v>5</v>
      </c>
      <c r="L37" s="163">
        <v>4</v>
      </c>
      <c r="M37" s="163">
        <v>5</v>
      </c>
      <c r="N37" s="163">
        <v>5</v>
      </c>
      <c r="O37" s="163">
        <v>5</v>
      </c>
      <c r="P37" s="163">
        <v>5</v>
      </c>
      <c r="Q37" s="163">
        <v>5</v>
      </c>
      <c r="R37" s="163">
        <v>2</v>
      </c>
      <c r="S37" s="163">
        <v>3</v>
      </c>
      <c r="T37" s="163">
        <v>5</v>
      </c>
    </row>
    <row r="38" spans="1:21" x14ac:dyDescent="0.2">
      <c r="A38" s="162">
        <v>44996.429346377314</v>
      </c>
      <c r="B38" s="163" t="s">
        <v>316</v>
      </c>
      <c r="C38" s="163" t="s">
        <v>20</v>
      </c>
      <c r="D38" s="163" t="s">
        <v>26</v>
      </c>
      <c r="E38" s="163" t="s">
        <v>27</v>
      </c>
      <c r="F38" s="163" t="s">
        <v>133</v>
      </c>
      <c r="G38" s="163" t="s">
        <v>109</v>
      </c>
      <c r="H38" s="163" t="s">
        <v>28</v>
      </c>
      <c r="I38" s="163">
        <v>5</v>
      </c>
      <c r="J38" s="163">
        <v>4</v>
      </c>
      <c r="K38" s="163">
        <v>4</v>
      </c>
      <c r="L38" s="163">
        <v>4</v>
      </c>
      <c r="M38" s="163">
        <v>4</v>
      </c>
      <c r="N38" s="163">
        <v>4</v>
      </c>
      <c r="O38" s="163">
        <v>5</v>
      </c>
      <c r="P38" s="163">
        <v>3</v>
      </c>
      <c r="Q38" s="163">
        <v>4</v>
      </c>
      <c r="R38" s="163">
        <v>4</v>
      </c>
      <c r="S38" s="163">
        <v>5</v>
      </c>
      <c r="T38" s="163">
        <v>4</v>
      </c>
    </row>
    <row r="39" spans="1:21" x14ac:dyDescent="0.2">
      <c r="A39" s="162">
        <v>44996.431485104171</v>
      </c>
      <c r="B39" s="163" t="s">
        <v>317</v>
      </c>
      <c r="C39" s="163" t="s">
        <v>25</v>
      </c>
      <c r="D39" s="163" t="s">
        <v>21</v>
      </c>
      <c r="E39" s="163" t="s">
        <v>22</v>
      </c>
      <c r="F39" s="163" t="s">
        <v>148</v>
      </c>
      <c r="G39" s="163" t="s">
        <v>318</v>
      </c>
      <c r="H39" s="163" t="s">
        <v>175</v>
      </c>
      <c r="I39" s="163">
        <v>4</v>
      </c>
      <c r="J39" s="163">
        <v>4</v>
      </c>
      <c r="K39" s="163">
        <v>4</v>
      </c>
      <c r="L39" s="163">
        <v>4</v>
      </c>
      <c r="M39" s="163">
        <v>4</v>
      </c>
      <c r="N39" s="163">
        <v>4</v>
      </c>
      <c r="O39" s="163">
        <v>4</v>
      </c>
      <c r="P39" s="163">
        <v>4</v>
      </c>
      <c r="Q39" s="163">
        <v>4</v>
      </c>
      <c r="R39" s="163">
        <v>3</v>
      </c>
      <c r="S39" s="163">
        <v>4</v>
      </c>
      <c r="T39" s="163">
        <v>4</v>
      </c>
    </row>
    <row r="40" spans="1:21" x14ac:dyDescent="0.2">
      <c r="A40" s="162">
        <v>44996.431522303239</v>
      </c>
      <c r="B40" s="163" t="s">
        <v>171</v>
      </c>
      <c r="C40" s="163" t="s">
        <v>20</v>
      </c>
      <c r="D40" s="163" t="s">
        <v>24</v>
      </c>
      <c r="E40" s="163" t="s">
        <v>22</v>
      </c>
      <c r="F40" s="163" t="s">
        <v>130</v>
      </c>
      <c r="G40" s="163" t="s">
        <v>105</v>
      </c>
      <c r="H40" s="163" t="s">
        <v>175</v>
      </c>
      <c r="I40" s="163">
        <v>5</v>
      </c>
      <c r="J40" s="163">
        <v>5</v>
      </c>
      <c r="K40" s="163">
        <v>5</v>
      </c>
      <c r="L40" s="163">
        <v>5</v>
      </c>
      <c r="M40" s="163">
        <v>5</v>
      </c>
      <c r="N40" s="163">
        <v>5</v>
      </c>
      <c r="O40" s="163">
        <v>5</v>
      </c>
      <c r="P40" s="163">
        <v>5</v>
      </c>
      <c r="Q40" s="163">
        <v>5</v>
      </c>
      <c r="R40" s="163">
        <v>1</v>
      </c>
      <c r="S40" s="163">
        <v>3</v>
      </c>
      <c r="T40" s="163">
        <v>4</v>
      </c>
    </row>
    <row r="41" spans="1:21" x14ac:dyDescent="0.2">
      <c r="A41" s="162">
        <v>44996.431578981486</v>
      </c>
      <c r="B41" s="163" t="s">
        <v>319</v>
      </c>
      <c r="C41" s="163" t="s">
        <v>20</v>
      </c>
      <c r="D41" s="163" t="s">
        <v>24</v>
      </c>
      <c r="E41" s="163" t="s">
        <v>22</v>
      </c>
      <c r="F41" s="163" t="s">
        <v>130</v>
      </c>
      <c r="G41" s="163" t="s">
        <v>320</v>
      </c>
      <c r="H41" s="163" t="s">
        <v>29</v>
      </c>
      <c r="I41" s="163">
        <v>3</v>
      </c>
      <c r="J41" s="163">
        <v>4</v>
      </c>
      <c r="K41" s="163">
        <v>3</v>
      </c>
      <c r="L41" s="163">
        <v>4</v>
      </c>
      <c r="M41" s="163">
        <v>3</v>
      </c>
      <c r="N41" s="163">
        <v>3</v>
      </c>
      <c r="O41" s="163">
        <v>3</v>
      </c>
      <c r="P41" s="163">
        <v>3</v>
      </c>
      <c r="Q41" s="163">
        <v>4</v>
      </c>
      <c r="R41" s="163">
        <v>2</v>
      </c>
      <c r="S41" s="163">
        <v>3</v>
      </c>
      <c r="T41" s="163">
        <v>3</v>
      </c>
    </row>
    <row r="42" spans="1:21" x14ac:dyDescent="0.2">
      <c r="A42" s="162">
        <v>44996.432394884258</v>
      </c>
      <c r="B42" s="163" t="s">
        <v>321</v>
      </c>
      <c r="C42" s="163" t="s">
        <v>20</v>
      </c>
      <c r="D42" s="163" t="s">
        <v>24</v>
      </c>
      <c r="E42" s="163" t="s">
        <v>22</v>
      </c>
      <c r="F42" s="163" t="s">
        <v>130</v>
      </c>
      <c r="G42" s="163" t="s">
        <v>108</v>
      </c>
      <c r="H42" s="163" t="s">
        <v>175</v>
      </c>
      <c r="I42" s="163">
        <v>5</v>
      </c>
      <c r="J42" s="163">
        <v>5</v>
      </c>
      <c r="K42" s="163">
        <v>5</v>
      </c>
      <c r="L42" s="163">
        <v>5</v>
      </c>
      <c r="M42" s="163">
        <v>5</v>
      </c>
      <c r="N42" s="163">
        <v>5</v>
      </c>
      <c r="O42" s="163">
        <v>5</v>
      </c>
      <c r="P42" s="163">
        <v>5</v>
      </c>
      <c r="Q42" s="163">
        <v>5</v>
      </c>
      <c r="R42" s="163">
        <v>5</v>
      </c>
      <c r="S42" s="163">
        <v>5</v>
      </c>
      <c r="T42" s="163">
        <v>5</v>
      </c>
    </row>
    <row r="43" spans="1:21" x14ac:dyDescent="0.2">
      <c r="A43" s="162">
        <v>44996.432522835647</v>
      </c>
      <c r="B43" s="163" t="s">
        <v>322</v>
      </c>
      <c r="C43" s="163" t="s">
        <v>25</v>
      </c>
      <c r="D43" s="163" t="s">
        <v>26</v>
      </c>
      <c r="E43" s="163" t="s">
        <v>27</v>
      </c>
      <c r="F43" s="163" t="s">
        <v>133</v>
      </c>
      <c r="G43" s="163" t="s">
        <v>109</v>
      </c>
      <c r="H43" s="163" t="s">
        <v>23</v>
      </c>
      <c r="I43" s="163">
        <v>4</v>
      </c>
      <c r="J43" s="163">
        <v>4</v>
      </c>
      <c r="K43" s="163">
        <v>4</v>
      </c>
      <c r="L43" s="163">
        <v>4</v>
      </c>
      <c r="M43" s="163">
        <v>4</v>
      </c>
      <c r="N43" s="163">
        <v>4</v>
      </c>
      <c r="O43" s="163">
        <v>4</v>
      </c>
      <c r="P43" s="163">
        <v>4</v>
      </c>
      <c r="Q43" s="163">
        <v>4</v>
      </c>
      <c r="R43" s="163">
        <v>3</v>
      </c>
      <c r="S43" s="163">
        <v>3</v>
      </c>
      <c r="T43" s="163">
        <v>4</v>
      </c>
    </row>
    <row r="44" spans="1:21" x14ac:dyDescent="0.2">
      <c r="A44" s="162">
        <v>44996.432752766203</v>
      </c>
      <c r="B44" s="163" t="s">
        <v>323</v>
      </c>
      <c r="C44" s="163" t="s">
        <v>20</v>
      </c>
      <c r="D44" s="163" t="s">
        <v>24</v>
      </c>
      <c r="E44" s="163" t="s">
        <v>22</v>
      </c>
      <c r="F44" s="163" t="s">
        <v>146</v>
      </c>
      <c r="G44" s="163" t="s">
        <v>222</v>
      </c>
      <c r="H44" s="163" t="s">
        <v>175</v>
      </c>
      <c r="I44" s="163">
        <v>5</v>
      </c>
      <c r="J44" s="163">
        <v>5</v>
      </c>
      <c r="K44" s="163">
        <v>5</v>
      </c>
      <c r="L44" s="163">
        <v>5</v>
      </c>
      <c r="M44" s="163">
        <v>5</v>
      </c>
      <c r="N44" s="163">
        <v>5</v>
      </c>
      <c r="O44" s="163">
        <v>5</v>
      </c>
      <c r="P44" s="163">
        <v>5</v>
      </c>
      <c r="Q44" s="163">
        <v>5</v>
      </c>
      <c r="R44" s="163">
        <v>3</v>
      </c>
      <c r="S44" s="163">
        <v>4</v>
      </c>
      <c r="T44" s="163">
        <v>4</v>
      </c>
    </row>
    <row r="45" spans="1:21" x14ac:dyDescent="0.2">
      <c r="A45" s="162">
        <v>44996.433668680555</v>
      </c>
      <c r="B45" s="163" t="s">
        <v>324</v>
      </c>
      <c r="C45" s="163" t="s">
        <v>20</v>
      </c>
      <c r="D45" s="163" t="s">
        <v>24</v>
      </c>
      <c r="E45" s="163" t="s">
        <v>22</v>
      </c>
      <c r="F45" s="163" t="s">
        <v>130</v>
      </c>
      <c r="G45" s="163" t="s">
        <v>325</v>
      </c>
      <c r="H45" s="163" t="s">
        <v>29</v>
      </c>
      <c r="I45" s="163">
        <v>5</v>
      </c>
      <c r="J45" s="163">
        <v>5</v>
      </c>
      <c r="K45" s="163">
        <v>5</v>
      </c>
      <c r="L45" s="163">
        <v>5</v>
      </c>
      <c r="M45" s="163">
        <v>5</v>
      </c>
      <c r="N45" s="163">
        <v>5</v>
      </c>
      <c r="O45" s="163">
        <v>4</v>
      </c>
      <c r="P45" s="163">
        <v>4</v>
      </c>
      <c r="Q45" s="163">
        <v>5</v>
      </c>
      <c r="R45" s="163">
        <v>3</v>
      </c>
      <c r="S45" s="163">
        <v>4</v>
      </c>
      <c r="T45" s="163">
        <v>5</v>
      </c>
      <c r="U45" s="163" t="s">
        <v>30</v>
      </c>
    </row>
    <row r="46" spans="1:21" x14ac:dyDescent="0.2">
      <c r="A46" s="162">
        <v>44996.433780208332</v>
      </c>
      <c r="B46" s="163" t="s">
        <v>326</v>
      </c>
      <c r="C46" s="163" t="s">
        <v>25</v>
      </c>
      <c r="D46" s="163" t="s">
        <v>26</v>
      </c>
      <c r="E46" s="163" t="s">
        <v>27</v>
      </c>
      <c r="F46" s="163" t="s">
        <v>133</v>
      </c>
      <c r="G46" s="163" t="s">
        <v>281</v>
      </c>
      <c r="H46" s="163" t="s">
        <v>29</v>
      </c>
      <c r="I46" s="163">
        <v>5</v>
      </c>
      <c r="J46" s="163">
        <v>5</v>
      </c>
      <c r="K46" s="163">
        <v>5</v>
      </c>
      <c r="L46" s="163">
        <v>5</v>
      </c>
      <c r="M46" s="163">
        <v>5</v>
      </c>
      <c r="N46" s="163">
        <v>5</v>
      </c>
      <c r="O46" s="163">
        <v>5</v>
      </c>
      <c r="P46" s="163">
        <v>5</v>
      </c>
      <c r="Q46" s="163">
        <v>5</v>
      </c>
      <c r="R46" s="163">
        <v>1</v>
      </c>
      <c r="S46" s="163">
        <v>3</v>
      </c>
      <c r="T46" s="163">
        <v>3</v>
      </c>
    </row>
    <row r="47" spans="1:21" x14ac:dyDescent="0.2">
      <c r="A47" s="162">
        <v>44996.434153449074</v>
      </c>
      <c r="B47" s="163" t="s">
        <v>327</v>
      </c>
      <c r="C47" s="163" t="s">
        <v>20</v>
      </c>
      <c r="D47" s="163" t="s">
        <v>21</v>
      </c>
      <c r="E47" s="163" t="s">
        <v>22</v>
      </c>
      <c r="F47" s="163" t="s">
        <v>130</v>
      </c>
      <c r="G47" s="163" t="s">
        <v>325</v>
      </c>
      <c r="H47" s="163" t="s">
        <v>23</v>
      </c>
      <c r="I47" s="163">
        <v>5</v>
      </c>
      <c r="J47" s="163">
        <v>5</v>
      </c>
      <c r="K47" s="163">
        <v>5</v>
      </c>
      <c r="L47" s="163">
        <v>5</v>
      </c>
      <c r="M47" s="163">
        <v>5</v>
      </c>
      <c r="N47" s="163">
        <v>5</v>
      </c>
      <c r="O47" s="163">
        <v>5</v>
      </c>
      <c r="P47" s="163">
        <v>5</v>
      </c>
      <c r="Q47" s="163">
        <v>5</v>
      </c>
      <c r="R47" s="163">
        <v>3</v>
      </c>
      <c r="S47" s="163">
        <v>4</v>
      </c>
      <c r="T47" s="163">
        <v>5</v>
      </c>
      <c r="U47" s="163" t="s">
        <v>480</v>
      </c>
    </row>
    <row r="48" spans="1:21" x14ac:dyDescent="0.2">
      <c r="A48" s="162">
        <v>44996.434436076393</v>
      </c>
      <c r="B48" s="163" t="s">
        <v>190</v>
      </c>
      <c r="C48" s="163" t="s">
        <v>20</v>
      </c>
      <c r="D48" s="163" t="s">
        <v>24</v>
      </c>
      <c r="E48" s="163" t="s">
        <v>22</v>
      </c>
      <c r="F48" s="163" t="s">
        <v>143</v>
      </c>
      <c r="G48" s="163" t="s">
        <v>187</v>
      </c>
      <c r="H48" s="163" t="s">
        <v>144</v>
      </c>
      <c r="I48" s="163">
        <v>5</v>
      </c>
      <c r="J48" s="163">
        <v>5</v>
      </c>
      <c r="K48" s="163">
        <v>5</v>
      </c>
      <c r="L48" s="163">
        <v>5</v>
      </c>
      <c r="M48" s="163">
        <v>5</v>
      </c>
      <c r="N48" s="163">
        <v>5</v>
      </c>
      <c r="O48" s="163">
        <v>5</v>
      </c>
      <c r="P48" s="163">
        <v>5</v>
      </c>
      <c r="Q48" s="163">
        <v>5</v>
      </c>
      <c r="R48" s="163">
        <v>3</v>
      </c>
      <c r="S48" s="163">
        <v>4</v>
      </c>
      <c r="T48" s="163">
        <v>5</v>
      </c>
    </row>
    <row r="49" spans="1:21" x14ac:dyDescent="0.2">
      <c r="A49" s="162">
        <v>44996.434599907407</v>
      </c>
      <c r="B49" s="163" t="s">
        <v>328</v>
      </c>
      <c r="C49" s="163" t="s">
        <v>20</v>
      </c>
      <c r="D49" s="163" t="s">
        <v>24</v>
      </c>
      <c r="E49" s="163" t="s">
        <v>22</v>
      </c>
      <c r="F49" s="163" t="s">
        <v>134</v>
      </c>
      <c r="G49" s="163" t="s">
        <v>329</v>
      </c>
      <c r="H49" s="163" t="s">
        <v>28</v>
      </c>
      <c r="I49" s="163">
        <v>5</v>
      </c>
      <c r="J49" s="163">
        <v>5</v>
      </c>
      <c r="K49" s="163">
        <v>5</v>
      </c>
      <c r="L49" s="163">
        <v>5</v>
      </c>
      <c r="M49" s="163">
        <v>5</v>
      </c>
      <c r="N49" s="163">
        <v>5</v>
      </c>
      <c r="O49" s="163">
        <v>5</v>
      </c>
      <c r="P49" s="163">
        <v>5</v>
      </c>
      <c r="Q49" s="163">
        <v>5</v>
      </c>
      <c r="R49" s="163">
        <v>5</v>
      </c>
      <c r="S49" s="163">
        <v>5</v>
      </c>
      <c r="T49" s="163">
        <v>5</v>
      </c>
      <c r="U49" s="163" t="s">
        <v>330</v>
      </c>
    </row>
    <row r="50" spans="1:21" x14ac:dyDescent="0.2">
      <c r="A50" s="162">
        <v>44996.434632268516</v>
      </c>
      <c r="B50" s="163" t="s">
        <v>331</v>
      </c>
      <c r="C50" s="163" t="s">
        <v>20</v>
      </c>
      <c r="D50" s="163" t="s">
        <v>24</v>
      </c>
      <c r="E50" s="163" t="s">
        <v>22</v>
      </c>
      <c r="F50" s="163" t="s">
        <v>138</v>
      </c>
      <c r="G50" s="163" t="s">
        <v>332</v>
      </c>
      <c r="H50" s="163" t="s">
        <v>29</v>
      </c>
      <c r="I50" s="163">
        <v>5</v>
      </c>
      <c r="J50" s="163">
        <v>5</v>
      </c>
      <c r="K50" s="163">
        <v>5</v>
      </c>
      <c r="L50" s="163">
        <v>5</v>
      </c>
      <c r="M50" s="163">
        <v>5</v>
      </c>
      <c r="N50" s="163">
        <v>5</v>
      </c>
      <c r="O50" s="163">
        <v>5</v>
      </c>
      <c r="P50" s="163">
        <v>5</v>
      </c>
      <c r="Q50" s="163">
        <v>5</v>
      </c>
      <c r="R50" s="163">
        <v>5</v>
      </c>
      <c r="S50" s="163">
        <v>5</v>
      </c>
      <c r="T50" s="163">
        <v>5</v>
      </c>
      <c r="U50" s="163" t="s">
        <v>481</v>
      </c>
    </row>
    <row r="51" spans="1:21" x14ac:dyDescent="0.2">
      <c r="A51" s="162">
        <v>44996.434638321763</v>
      </c>
      <c r="B51" s="163" t="s">
        <v>333</v>
      </c>
      <c r="C51" s="163" t="s">
        <v>25</v>
      </c>
      <c r="D51" s="163" t="s">
        <v>24</v>
      </c>
      <c r="E51" s="163" t="s">
        <v>22</v>
      </c>
      <c r="F51" s="163" t="s">
        <v>130</v>
      </c>
      <c r="G51" s="163" t="s">
        <v>97</v>
      </c>
      <c r="H51" s="163" t="s">
        <v>144</v>
      </c>
      <c r="I51" s="163">
        <v>5</v>
      </c>
      <c r="J51" s="163">
        <v>5</v>
      </c>
      <c r="K51" s="163">
        <v>5</v>
      </c>
      <c r="L51" s="163">
        <v>5</v>
      </c>
      <c r="M51" s="163">
        <v>5</v>
      </c>
      <c r="N51" s="163">
        <v>5</v>
      </c>
      <c r="O51" s="163">
        <v>5</v>
      </c>
      <c r="P51" s="163">
        <v>5</v>
      </c>
      <c r="Q51" s="163">
        <v>5</v>
      </c>
      <c r="R51" s="163">
        <v>3</v>
      </c>
      <c r="S51" s="163">
        <v>4</v>
      </c>
      <c r="T51" s="163">
        <v>4</v>
      </c>
      <c r="U51" s="163" t="s">
        <v>334</v>
      </c>
    </row>
    <row r="52" spans="1:21" x14ac:dyDescent="0.2">
      <c r="A52" s="162">
        <v>44996.434996400465</v>
      </c>
      <c r="B52" s="163" t="s">
        <v>335</v>
      </c>
      <c r="C52" s="163" t="s">
        <v>25</v>
      </c>
      <c r="D52" s="163" t="s">
        <v>24</v>
      </c>
      <c r="E52" s="163" t="s">
        <v>27</v>
      </c>
      <c r="F52" s="163" t="s">
        <v>139</v>
      </c>
      <c r="G52" s="163" t="s">
        <v>168</v>
      </c>
      <c r="H52" s="163" t="s">
        <v>144</v>
      </c>
      <c r="I52" s="163">
        <v>5</v>
      </c>
      <c r="J52" s="163">
        <v>5</v>
      </c>
      <c r="K52" s="163">
        <v>5</v>
      </c>
      <c r="L52" s="163">
        <v>5</v>
      </c>
      <c r="M52" s="163">
        <v>5</v>
      </c>
      <c r="N52" s="163">
        <v>5</v>
      </c>
      <c r="O52" s="163">
        <v>5</v>
      </c>
      <c r="P52" s="163">
        <v>5</v>
      </c>
      <c r="Q52" s="163">
        <v>5</v>
      </c>
      <c r="R52" s="163">
        <v>5</v>
      </c>
      <c r="S52" s="163">
        <v>5</v>
      </c>
      <c r="T52" s="163">
        <v>5</v>
      </c>
      <c r="U52" s="163" t="s">
        <v>336</v>
      </c>
    </row>
    <row r="53" spans="1:21" x14ac:dyDescent="0.2">
      <c r="A53" s="162">
        <v>44996.435207858798</v>
      </c>
      <c r="B53" s="163" t="s">
        <v>337</v>
      </c>
      <c r="C53" s="163" t="s">
        <v>20</v>
      </c>
      <c r="D53" s="163" t="s">
        <v>26</v>
      </c>
      <c r="E53" s="163" t="s">
        <v>22</v>
      </c>
      <c r="F53" s="163" t="s">
        <v>143</v>
      </c>
      <c r="G53" s="163" t="s">
        <v>195</v>
      </c>
      <c r="H53" s="163" t="s">
        <v>144</v>
      </c>
      <c r="I53" s="163">
        <v>4</v>
      </c>
      <c r="J53" s="163">
        <v>4</v>
      </c>
      <c r="K53" s="163">
        <v>4</v>
      </c>
      <c r="L53" s="163">
        <v>4</v>
      </c>
      <c r="M53" s="163">
        <v>3</v>
      </c>
      <c r="N53" s="163">
        <v>4</v>
      </c>
      <c r="O53" s="163">
        <v>4</v>
      </c>
      <c r="P53" s="163">
        <v>4</v>
      </c>
      <c r="Q53" s="163">
        <v>5</v>
      </c>
      <c r="R53" s="163">
        <v>3</v>
      </c>
      <c r="S53" s="163">
        <v>4</v>
      </c>
      <c r="T53" s="163">
        <v>4</v>
      </c>
    </row>
    <row r="54" spans="1:21" x14ac:dyDescent="0.2">
      <c r="A54" s="162">
        <v>44996.435636666662</v>
      </c>
      <c r="B54" s="163" t="s">
        <v>338</v>
      </c>
      <c r="C54" s="163" t="s">
        <v>25</v>
      </c>
      <c r="D54" s="163" t="s">
        <v>21</v>
      </c>
      <c r="E54" s="163" t="s">
        <v>22</v>
      </c>
      <c r="F54" s="163" t="s">
        <v>136</v>
      </c>
      <c r="G54" s="163" t="s">
        <v>339</v>
      </c>
      <c r="H54" s="163" t="s">
        <v>144</v>
      </c>
      <c r="I54" s="163">
        <v>5</v>
      </c>
      <c r="J54" s="163">
        <v>5</v>
      </c>
      <c r="K54" s="163">
        <v>5</v>
      </c>
      <c r="L54" s="163">
        <v>5</v>
      </c>
      <c r="M54" s="163">
        <v>5</v>
      </c>
      <c r="N54" s="163">
        <v>5</v>
      </c>
      <c r="O54" s="163">
        <v>5</v>
      </c>
      <c r="P54" s="163">
        <v>5</v>
      </c>
      <c r="R54" s="163">
        <v>5</v>
      </c>
      <c r="S54" s="163">
        <v>5</v>
      </c>
      <c r="T54" s="163">
        <v>5</v>
      </c>
      <c r="U54" s="163" t="s">
        <v>482</v>
      </c>
    </row>
    <row r="55" spans="1:21" x14ac:dyDescent="0.2">
      <c r="A55" s="162">
        <v>44996.436245185185</v>
      </c>
      <c r="B55" s="163" t="s">
        <v>340</v>
      </c>
      <c r="C55" s="163" t="s">
        <v>25</v>
      </c>
      <c r="D55" s="163" t="s">
        <v>24</v>
      </c>
      <c r="E55" s="163" t="s">
        <v>22</v>
      </c>
      <c r="F55" s="163" t="s">
        <v>136</v>
      </c>
      <c r="G55" s="163" t="s">
        <v>141</v>
      </c>
      <c r="H55" s="163" t="s">
        <v>28</v>
      </c>
      <c r="I55" s="163">
        <v>5</v>
      </c>
      <c r="J55" s="163">
        <v>5</v>
      </c>
      <c r="K55" s="163">
        <v>5</v>
      </c>
      <c r="L55" s="163">
        <v>5</v>
      </c>
      <c r="M55" s="163">
        <v>5</v>
      </c>
      <c r="N55" s="163">
        <v>5</v>
      </c>
      <c r="O55" s="163">
        <v>5</v>
      </c>
      <c r="Q55" s="163">
        <v>5</v>
      </c>
      <c r="R55" s="163">
        <v>5</v>
      </c>
      <c r="S55" s="163">
        <v>5</v>
      </c>
      <c r="T55" s="163">
        <v>5</v>
      </c>
      <c r="U55" s="163" t="s">
        <v>483</v>
      </c>
    </row>
    <row r="56" spans="1:21" x14ac:dyDescent="0.2">
      <c r="A56" s="162">
        <v>44996.436639583335</v>
      </c>
      <c r="B56" s="163" t="s">
        <v>169</v>
      </c>
      <c r="C56" s="163" t="s">
        <v>25</v>
      </c>
      <c r="D56" s="163" t="s">
        <v>26</v>
      </c>
      <c r="E56" s="163" t="s">
        <v>27</v>
      </c>
      <c r="F56" s="163" t="s">
        <v>130</v>
      </c>
      <c r="G56" s="163" t="s">
        <v>97</v>
      </c>
      <c r="H56" s="163" t="s">
        <v>29</v>
      </c>
      <c r="I56" s="163">
        <v>5</v>
      </c>
      <c r="J56" s="163">
        <v>5</v>
      </c>
      <c r="K56" s="163">
        <v>5</v>
      </c>
      <c r="L56" s="163">
        <v>5</v>
      </c>
      <c r="M56" s="163">
        <v>5</v>
      </c>
      <c r="N56" s="163">
        <v>5</v>
      </c>
      <c r="O56" s="163">
        <v>5</v>
      </c>
      <c r="P56" s="163">
        <v>5</v>
      </c>
      <c r="Q56" s="163">
        <v>5</v>
      </c>
      <c r="R56" s="163">
        <v>3</v>
      </c>
      <c r="S56" s="163">
        <v>5</v>
      </c>
      <c r="T56" s="163">
        <v>5</v>
      </c>
    </row>
    <row r="57" spans="1:21" x14ac:dyDescent="0.2">
      <c r="A57" s="162">
        <v>44996.436851539351</v>
      </c>
      <c r="B57" s="163" t="s">
        <v>341</v>
      </c>
      <c r="C57" s="163" t="s">
        <v>25</v>
      </c>
      <c r="D57" s="163" t="s">
        <v>26</v>
      </c>
      <c r="E57" s="163" t="s">
        <v>27</v>
      </c>
      <c r="F57" s="163" t="s">
        <v>133</v>
      </c>
      <c r="G57" s="163" t="s">
        <v>109</v>
      </c>
      <c r="H57" s="163" t="s">
        <v>23</v>
      </c>
      <c r="I57" s="163">
        <v>5</v>
      </c>
      <c r="J57" s="163">
        <v>4</v>
      </c>
      <c r="K57" s="163">
        <v>5</v>
      </c>
      <c r="L57" s="163">
        <v>4</v>
      </c>
      <c r="M57" s="163">
        <v>5</v>
      </c>
      <c r="N57" s="163">
        <v>5</v>
      </c>
      <c r="O57" s="163">
        <v>5</v>
      </c>
      <c r="P57" s="163">
        <v>5</v>
      </c>
      <c r="Q57" s="163">
        <v>5</v>
      </c>
      <c r="R57" s="163">
        <v>3</v>
      </c>
      <c r="S57" s="163">
        <v>5</v>
      </c>
      <c r="T57" s="163">
        <v>5</v>
      </c>
    </row>
    <row r="58" spans="1:21" x14ac:dyDescent="0.2">
      <c r="A58" s="162">
        <v>44996.43852009259</v>
      </c>
      <c r="B58" s="163" t="s">
        <v>342</v>
      </c>
      <c r="C58" s="163" t="s">
        <v>25</v>
      </c>
      <c r="D58" s="163" t="s">
        <v>26</v>
      </c>
      <c r="E58" s="163" t="s">
        <v>27</v>
      </c>
      <c r="F58" s="163" t="s">
        <v>133</v>
      </c>
      <c r="G58" s="163" t="s">
        <v>343</v>
      </c>
      <c r="H58" s="163" t="s">
        <v>28</v>
      </c>
      <c r="I58" s="163">
        <v>4</v>
      </c>
      <c r="J58" s="163">
        <v>3</v>
      </c>
      <c r="K58" s="163">
        <v>4</v>
      </c>
      <c r="L58" s="163">
        <v>4</v>
      </c>
      <c r="M58" s="163">
        <v>5</v>
      </c>
      <c r="N58" s="163">
        <v>5</v>
      </c>
      <c r="O58" s="163">
        <v>5</v>
      </c>
      <c r="P58" s="163">
        <v>5</v>
      </c>
      <c r="Q58" s="163">
        <v>5</v>
      </c>
      <c r="R58" s="163">
        <v>3</v>
      </c>
      <c r="S58" s="163">
        <v>4</v>
      </c>
      <c r="T58" s="163">
        <v>5</v>
      </c>
      <c r="U58" s="163" t="s">
        <v>344</v>
      </c>
    </row>
    <row r="59" spans="1:21" x14ac:dyDescent="0.2">
      <c r="A59" s="162">
        <v>44996.439160393522</v>
      </c>
      <c r="B59" s="163" t="s">
        <v>345</v>
      </c>
      <c r="C59" s="163" t="s">
        <v>20</v>
      </c>
      <c r="D59" s="163" t="s">
        <v>26</v>
      </c>
      <c r="E59" s="163" t="s">
        <v>27</v>
      </c>
      <c r="F59" s="163" t="s">
        <v>137</v>
      </c>
      <c r="G59" s="163" t="s">
        <v>142</v>
      </c>
      <c r="H59" s="163" t="s">
        <v>144</v>
      </c>
      <c r="I59" s="163">
        <v>4</v>
      </c>
      <c r="J59" s="163">
        <v>4</v>
      </c>
      <c r="K59" s="163">
        <v>3</v>
      </c>
      <c r="L59" s="163">
        <v>4</v>
      </c>
      <c r="M59" s="163">
        <v>4</v>
      </c>
      <c r="N59" s="163">
        <v>4</v>
      </c>
      <c r="O59" s="163">
        <v>2</v>
      </c>
      <c r="P59" s="163">
        <v>2</v>
      </c>
      <c r="Q59" s="163">
        <v>5</v>
      </c>
      <c r="R59" s="163">
        <v>3</v>
      </c>
      <c r="S59" s="163">
        <v>4</v>
      </c>
      <c r="T59" s="163">
        <v>5</v>
      </c>
    </row>
    <row r="60" spans="1:21" x14ac:dyDescent="0.2">
      <c r="A60" s="162">
        <v>44996.439384039353</v>
      </c>
      <c r="B60" s="163" t="s">
        <v>346</v>
      </c>
      <c r="C60" s="163" t="s">
        <v>25</v>
      </c>
      <c r="D60" s="163" t="s">
        <v>24</v>
      </c>
      <c r="E60" s="163" t="s">
        <v>22</v>
      </c>
      <c r="F60" s="163" t="s">
        <v>130</v>
      </c>
      <c r="G60" s="163" t="s">
        <v>108</v>
      </c>
      <c r="H60" s="163" t="s">
        <v>175</v>
      </c>
      <c r="I60" s="163">
        <v>5</v>
      </c>
      <c r="J60" s="163">
        <v>5</v>
      </c>
      <c r="K60" s="163">
        <v>5</v>
      </c>
      <c r="L60" s="163">
        <v>5</v>
      </c>
      <c r="M60" s="163">
        <v>5</v>
      </c>
      <c r="N60" s="163">
        <v>5</v>
      </c>
      <c r="O60" s="163">
        <v>5</v>
      </c>
      <c r="P60" s="163">
        <v>5</v>
      </c>
      <c r="Q60" s="163">
        <v>5</v>
      </c>
      <c r="R60" s="163">
        <v>3</v>
      </c>
      <c r="S60" s="163">
        <v>4</v>
      </c>
      <c r="T60" s="163">
        <v>4</v>
      </c>
      <c r="U60" s="163" t="s">
        <v>347</v>
      </c>
    </row>
    <row r="61" spans="1:21" x14ac:dyDescent="0.2">
      <c r="A61" s="162">
        <v>44996.439669444444</v>
      </c>
      <c r="B61" s="163" t="s">
        <v>348</v>
      </c>
      <c r="C61" s="163" t="s">
        <v>20</v>
      </c>
      <c r="D61" s="163" t="s">
        <v>26</v>
      </c>
      <c r="E61" s="163" t="s">
        <v>27</v>
      </c>
      <c r="F61" s="163" t="s">
        <v>133</v>
      </c>
      <c r="G61" s="163" t="s">
        <v>349</v>
      </c>
      <c r="H61" s="163" t="s">
        <v>28</v>
      </c>
      <c r="I61" s="163">
        <v>4</v>
      </c>
      <c r="J61" s="163">
        <v>4</v>
      </c>
      <c r="K61" s="163">
        <v>5</v>
      </c>
      <c r="L61" s="163">
        <v>4</v>
      </c>
      <c r="M61" s="163">
        <v>5</v>
      </c>
      <c r="N61" s="163">
        <v>5</v>
      </c>
      <c r="O61" s="163">
        <v>5</v>
      </c>
      <c r="P61" s="163">
        <v>5</v>
      </c>
      <c r="Q61" s="163">
        <v>5</v>
      </c>
      <c r="R61" s="163">
        <v>3</v>
      </c>
      <c r="S61" s="163">
        <v>5</v>
      </c>
      <c r="T61" s="163">
        <v>5</v>
      </c>
    </row>
    <row r="62" spans="1:21" x14ac:dyDescent="0.2">
      <c r="A62" s="162">
        <v>44996.439880578706</v>
      </c>
      <c r="B62" s="163" t="s">
        <v>350</v>
      </c>
      <c r="C62" s="163" t="s">
        <v>25</v>
      </c>
      <c r="D62" s="163" t="s">
        <v>21</v>
      </c>
      <c r="E62" s="163" t="s">
        <v>27</v>
      </c>
      <c r="F62" s="163" t="s">
        <v>351</v>
      </c>
      <c r="G62" s="163" t="s">
        <v>352</v>
      </c>
      <c r="H62" s="163" t="s">
        <v>28</v>
      </c>
      <c r="I62" s="163">
        <v>4</v>
      </c>
      <c r="J62" s="163">
        <v>5</v>
      </c>
      <c r="K62" s="163">
        <v>5</v>
      </c>
      <c r="L62" s="163">
        <v>5</v>
      </c>
      <c r="M62" s="163">
        <v>5</v>
      </c>
      <c r="N62" s="163">
        <v>5</v>
      </c>
      <c r="O62" s="163">
        <v>5</v>
      </c>
      <c r="P62" s="163">
        <v>5</v>
      </c>
      <c r="Q62" s="163">
        <v>5</v>
      </c>
      <c r="R62" s="163">
        <v>3</v>
      </c>
      <c r="S62" s="163">
        <v>4</v>
      </c>
      <c r="T62" s="163">
        <v>4</v>
      </c>
      <c r="U62" s="163" t="s">
        <v>484</v>
      </c>
    </row>
    <row r="63" spans="1:21" x14ac:dyDescent="0.2">
      <c r="A63" s="162">
        <v>44996.440253414352</v>
      </c>
      <c r="B63" s="163" t="s">
        <v>353</v>
      </c>
      <c r="C63" s="163" t="s">
        <v>20</v>
      </c>
      <c r="D63" s="163" t="s">
        <v>24</v>
      </c>
      <c r="E63" s="163" t="s">
        <v>27</v>
      </c>
      <c r="F63" s="163" t="s">
        <v>137</v>
      </c>
      <c r="G63" s="163" t="s">
        <v>98</v>
      </c>
      <c r="H63" s="163" t="s">
        <v>144</v>
      </c>
      <c r="I63" s="163">
        <v>4</v>
      </c>
      <c r="J63" s="163">
        <v>4</v>
      </c>
      <c r="K63" s="163">
        <v>4</v>
      </c>
      <c r="L63" s="163">
        <v>4</v>
      </c>
      <c r="M63" s="163">
        <v>4</v>
      </c>
      <c r="N63" s="163">
        <v>4</v>
      </c>
      <c r="O63" s="163">
        <v>4</v>
      </c>
      <c r="P63" s="163">
        <v>4</v>
      </c>
      <c r="Q63" s="163">
        <v>4</v>
      </c>
      <c r="R63" s="163">
        <v>4</v>
      </c>
      <c r="S63" s="163">
        <v>4</v>
      </c>
      <c r="T63" s="163">
        <v>4</v>
      </c>
    </row>
    <row r="64" spans="1:21" x14ac:dyDescent="0.2">
      <c r="A64" s="162">
        <v>44996.440789780092</v>
      </c>
      <c r="B64" s="163" t="s">
        <v>354</v>
      </c>
      <c r="C64" s="163" t="s">
        <v>20</v>
      </c>
      <c r="D64" s="163" t="s">
        <v>24</v>
      </c>
      <c r="E64" s="163" t="s">
        <v>22</v>
      </c>
      <c r="F64" s="163" t="s">
        <v>134</v>
      </c>
      <c r="G64" s="163" t="s">
        <v>355</v>
      </c>
      <c r="H64" s="163" t="s">
        <v>29</v>
      </c>
      <c r="I64" s="163">
        <v>5</v>
      </c>
      <c r="J64" s="163">
        <v>4</v>
      </c>
      <c r="K64" s="163">
        <v>4</v>
      </c>
      <c r="L64" s="163">
        <v>4</v>
      </c>
      <c r="M64" s="163">
        <v>5</v>
      </c>
      <c r="N64" s="163">
        <v>4</v>
      </c>
      <c r="O64" s="163">
        <v>4</v>
      </c>
      <c r="P64" s="163">
        <v>5</v>
      </c>
      <c r="Q64" s="163">
        <v>5</v>
      </c>
      <c r="R64" s="163">
        <v>4</v>
      </c>
      <c r="S64" s="163">
        <v>5</v>
      </c>
      <c r="T64" s="163">
        <v>5</v>
      </c>
      <c r="U64" s="163" t="s">
        <v>356</v>
      </c>
    </row>
    <row r="65" spans="1:21" x14ac:dyDescent="0.2">
      <c r="A65" s="162">
        <v>44996.441172071762</v>
      </c>
      <c r="B65" s="163" t="s">
        <v>357</v>
      </c>
      <c r="C65" s="163" t="s">
        <v>20</v>
      </c>
      <c r="D65" s="163" t="s">
        <v>24</v>
      </c>
      <c r="E65" s="163" t="s">
        <v>22</v>
      </c>
      <c r="F65" s="163" t="s">
        <v>136</v>
      </c>
      <c r="G65" s="163" t="s">
        <v>141</v>
      </c>
      <c r="H65" s="163" t="s">
        <v>29</v>
      </c>
      <c r="I65" s="163">
        <v>5</v>
      </c>
      <c r="J65" s="163">
        <v>5</v>
      </c>
      <c r="K65" s="163">
        <v>5</v>
      </c>
      <c r="L65" s="163">
        <v>5</v>
      </c>
      <c r="M65" s="163">
        <v>5</v>
      </c>
      <c r="N65" s="163">
        <v>5</v>
      </c>
      <c r="O65" s="163">
        <v>5</v>
      </c>
      <c r="P65" s="163">
        <v>5</v>
      </c>
      <c r="Q65" s="163">
        <v>5</v>
      </c>
      <c r="R65" s="163">
        <v>2</v>
      </c>
      <c r="S65" s="163">
        <v>4</v>
      </c>
      <c r="T65" s="163">
        <v>4</v>
      </c>
    </row>
    <row r="66" spans="1:21" x14ac:dyDescent="0.2">
      <c r="A66" s="162">
        <v>44996.442343368057</v>
      </c>
      <c r="B66" s="163" t="s">
        <v>358</v>
      </c>
      <c r="C66" s="163" t="s">
        <v>20</v>
      </c>
      <c r="D66" s="163" t="s">
        <v>26</v>
      </c>
      <c r="E66" s="163" t="s">
        <v>27</v>
      </c>
      <c r="F66" s="163" t="s">
        <v>134</v>
      </c>
      <c r="G66" s="163" t="s">
        <v>251</v>
      </c>
      <c r="H66" s="163" t="s">
        <v>29</v>
      </c>
      <c r="I66" s="163">
        <v>4</v>
      </c>
      <c r="J66" s="163">
        <v>4</v>
      </c>
      <c r="K66" s="163">
        <v>4</v>
      </c>
      <c r="L66" s="163">
        <v>4</v>
      </c>
      <c r="M66" s="163">
        <v>4</v>
      </c>
      <c r="N66" s="163">
        <v>4</v>
      </c>
      <c r="O66" s="163">
        <v>2</v>
      </c>
      <c r="P66" s="163">
        <v>2</v>
      </c>
      <c r="Q66" s="163">
        <v>2</v>
      </c>
      <c r="R66" s="163">
        <v>2</v>
      </c>
      <c r="S66" s="163">
        <v>3</v>
      </c>
      <c r="T66" s="163">
        <v>2</v>
      </c>
      <c r="U66" s="163" t="s">
        <v>359</v>
      </c>
    </row>
    <row r="67" spans="1:21" x14ac:dyDescent="0.2">
      <c r="A67" s="162">
        <v>44996.443481979164</v>
      </c>
      <c r="B67" s="163" t="s">
        <v>360</v>
      </c>
      <c r="C67" s="163" t="s">
        <v>20</v>
      </c>
      <c r="D67" s="163" t="s">
        <v>26</v>
      </c>
      <c r="E67" s="163" t="s">
        <v>27</v>
      </c>
      <c r="F67" s="163" t="s">
        <v>130</v>
      </c>
      <c r="G67" s="163" t="s">
        <v>361</v>
      </c>
      <c r="H67" s="163" t="s">
        <v>144</v>
      </c>
      <c r="I67" s="163">
        <v>4</v>
      </c>
      <c r="J67" s="163">
        <v>4</v>
      </c>
      <c r="K67" s="163">
        <v>3</v>
      </c>
      <c r="L67" s="163">
        <v>4</v>
      </c>
      <c r="M67" s="163">
        <v>4</v>
      </c>
      <c r="N67" s="163">
        <v>4</v>
      </c>
      <c r="O67" s="163">
        <v>4</v>
      </c>
      <c r="P67" s="163">
        <v>4</v>
      </c>
      <c r="Q67" s="163">
        <v>4</v>
      </c>
      <c r="R67" s="163">
        <v>4</v>
      </c>
      <c r="S67" s="163">
        <v>4</v>
      </c>
      <c r="T67" s="163">
        <v>4</v>
      </c>
    </row>
    <row r="68" spans="1:21" x14ac:dyDescent="0.2">
      <c r="A68" s="162">
        <v>44996.443573055556</v>
      </c>
      <c r="B68" s="163" t="s">
        <v>362</v>
      </c>
      <c r="C68" s="163" t="s">
        <v>25</v>
      </c>
      <c r="D68" s="163" t="s">
        <v>26</v>
      </c>
      <c r="E68" s="163" t="s">
        <v>27</v>
      </c>
      <c r="F68" s="163" t="s">
        <v>133</v>
      </c>
      <c r="G68" s="163" t="s">
        <v>281</v>
      </c>
      <c r="H68" s="163" t="s">
        <v>28</v>
      </c>
      <c r="I68" s="163">
        <v>5</v>
      </c>
      <c r="J68" s="163">
        <v>5</v>
      </c>
      <c r="K68" s="163">
        <v>5</v>
      </c>
      <c r="L68" s="163">
        <v>5</v>
      </c>
      <c r="M68" s="163">
        <v>5</v>
      </c>
      <c r="N68" s="163">
        <v>5</v>
      </c>
      <c r="O68" s="163">
        <v>5</v>
      </c>
      <c r="P68" s="163">
        <v>5</v>
      </c>
      <c r="Q68" s="163">
        <v>5</v>
      </c>
      <c r="R68" s="163">
        <v>3</v>
      </c>
      <c r="S68" s="163">
        <v>4</v>
      </c>
      <c r="T68" s="163">
        <v>4</v>
      </c>
    </row>
    <row r="69" spans="1:21" x14ac:dyDescent="0.2">
      <c r="A69" s="162">
        <v>44996.443736435183</v>
      </c>
      <c r="B69" s="163" t="s">
        <v>363</v>
      </c>
      <c r="C69" s="163" t="s">
        <v>25</v>
      </c>
      <c r="D69" s="163" t="s">
        <v>26</v>
      </c>
      <c r="E69" s="163" t="s">
        <v>27</v>
      </c>
      <c r="F69" s="163" t="s">
        <v>133</v>
      </c>
      <c r="G69" s="163" t="s">
        <v>364</v>
      </c>
      <c r="H69" s="163" t="s">
        <v>28</v>
      </c>
      <c r="I69" s="163">
        <v>5</v>
      </c>
      <c r="J69" s="163">
        <v>4</v>
      </c>
      <c r="K69" s="163">
        <v>5</v>
      </c>
      <c r="L69" s="163">
        <v>5</v>
      </c>
      <c r="M69" s="163">
        <v>5</v>
      </c>
      <c r="N69" s="163">
        <v>5</v>
      </c>
      <c r="O69" s="163">
        <v>5</v>
      </c>
      <c r="P69" s="163">
        <v>5</v>
      </c>
      <c r="Q69" s="163">
        <v>5</v>
      </c>
      <c r="R69" s="163">
        <v>3</v>
      </c>
      <c r="S69" s="163">
        <v>4</v>
      </c>
      <c r="T69" s="163">
        <v>4</v>
      </c>
    </row>
    <row r="70" spans="1:21" x14ac:dyDescent="0.2">
      <c r="A70" s="162">
        <v>44996.44426585648</v>
      </c>
      <c r="B70" s="163" t="s">
        <v>204</v>
      </c>
      <c r="C70" s="163" t="s">
        <v>25</v>
      </c>
      <c r="D70" s="163" t="s">
        <v>24</v>
      </c>
      <c r="E70" s="163" t="s">
        <v>22</v>
      </c>
      <c r="F70" s="163" t="s">
        <v>130</v>
      </c>
      <c r="G70" s="163" t="s">
        <v>97</v>
      </c>
      <c r="H70" s="163" t="s">
        <v>175</v>
      </c>
      <c r="I70" s="163">
        <v>5</v>
      </c>
      <c r="J70" s="163">
        <v>5</v>
      </c>
      <c r="K70" s="163">
        <v>5</v>
      </c>
      <c r="L70" s="163">
        <v>5</v>
      </c>
      <c r="M70" s="163">
        <v>5</v>
      </c>
      <c r="N70" s="163">
        <v>4</v>
      </c>
      <c r="O70" s="163">
        <v>4</v>
      </c>
      <c r="P70" s="163">
        <v>5</v>
      </c>
      <c r="Q70" s="163">
        <v>5</v>
      </c>
      <c r="R70" s="163">
        <v>3</v>
      </c>
      <c r="S70" s="163">
        <v>4</v>
      </c>
      <c r="T70" s="163">
        <v>4</v>
      </c>
      <c r="U70" s="163" t="s">
        <v>365</v>
      </c>
    </row>
    <row r="71" spans="1:21" x14ac:dyDescent="0.2">
      <c r="A71" s="162">
        <v>44996.444357071756</v>
      </c>
      <c r="B71" s="163" t="s">
        <v>366</v>
      </c>
      <c r="C71" s="163" t="s">
        <v>25</v>
      </c>
      <c r="D71" s="163" t="s">
        <v>26</v>
      </c>
      <c r="E71" s="163" t="s">
        <v>27</v>
      </c>
      <c r="F71" s="163" t="s">
        <v>130</v>
      </c>
      <c r="G71" s="163" t="s">
        <v>97</v>
      </c>
      <c r="H71" s="163" t="s">
        <v>144</v>
      </c>
      <c r="I71" s="163">
        <v>5</v>
      </c>
      <c r="J71" s="163">
        <v>5</v>
      </c>
      <c r="K71" s="163">
        <v>5</v>
      </c>
      <c r="L71" s="163">
        <v>5</v>
      </c>
      <c r="M71" s="163">
        <v>5</v>
      </c>
      <c r="N71" s="163">
        <v>5</v>
      </c>
      <c r="O71" s="163">
        <v>5</v>
      </c>
      <c r="P71" s="163">
        <v>5</v>
      </c>
      <c r="Q71" s="163">
        <v>5</v>
      </c>
      <c r="R71" s="163">
        <v>5</v>
      </c>
      <c r="S71" s="163">
        <v>5</v>
      </c>
      <c r="T71" s="163">
        <v>5</v>
      </c>
    </row>
    <row r="72" spans="1:21" x14ac:dyDescent="0.2">
      <c r="A72" s="162">
        <v>44996.444459652776</v>
      </c>
      <c r="B72" s="163" t="s">
        <v>367</v>
      </c>
      <c r="C72" s="163" t="s">
        <v>25</v>
      </c>
      <c r="D72" s="163" t="s">
        <v>24</v>
      </c>
      <c r="E72" s="163" t="s">
        <v>22</v>
      </c>
      <c r="F72" s="163" t="s">
        <v>130</v>
      </c>
      <c r="G72" s="163" t="s">
        <v>113</v>
      </c>
      <c r="H72" s="163" t="s">
        <v>144</v>
      </c>
      <c r="I72" s="163">
        <v>4</v>
      </c>
      <c r="J72" s="163">
        <v>5</v>
      </c>
      <c r="K72" s="163">
        <v>5</v>
      </c>
      <c r="L72" s="163">
        <v>4</v>
      </c>
      <c r="M72" s="163">
        <v>4</v>
      </c>
      <c r="N72" s="163">
        <v>5</v>
      </c>
      <c r="O72" s="163">
        <v>5</v>
      </c>
      <c r="P72" s="163">
        <v>5</v>
      </c>
      <c r="Q72" s="163">
        <v>4</v>
      </c>
      <c r="R72" s="163">
        <v>3</v>
      </c>
      <c r="S72" s="163">
        <v>4</v>
      </c>
      <c r="T72" s="163">
        <v>4</v>
      </c>
    </row>
    <row r="73" spans="1:21" x14ac:dyDescent="0.2">
      <c r="A73" s="162">
        <v>44996.444552870365</v>
      </c>
      <c r="B73" s="163" t="s">
        <v>368</v>
      </c>
      <c r="C73" s="163" t="s">
        <v>25</v>
      </c>
      <c r="D73" s="163" t="s">
        <v>26</v>
      </c>
      <c r="E73" s="163" t="s">
        <v>27</v>
      </c>
      <c r="F73" s="163" t="s">
        <v>130</v>
      </c>
      <c r="G73" s="163" t="s">
        <v>105</v>
      </c>
      <c r="H73" s="163" t="s">
        <v>28</v>
      </c>
      <c r="I73" s="163">
        <v>5</v>
      </c>
      <c r="J73" s="163">
        <v>5</v>
      </c>
      <c r="K73" s="163">
        <v>5</v>
      </c>
      <c r="L73" s="163">
        <v>5</v>
      </c>
      <c r="M73" s="163">
        <v>5</v>
      </c>
      <c r="N73" s="163">
        <v>5</v>
      </c>
      <c r="O73" s="163">
        <v>5</v>
      </c>
      <c r="P73" s="163">
        <v>5</v>
      </c>
      <c r="Q73" s="163">
        <v>5</v>
      </c>
      <c r="R73" s="163">
        <v>5</v>
      </c>
      <c r="S73" s="163">
        <v>5</v>
      </c>
      <c r="T73" s="163">
        <v>5</v>
      </c>
      <c r="U73" s="163" t="s">
        <v>30</v>
      </c>
    </row>
    <row r="74" spans="1:21" x14ac:dyDescent="0.2">
      <c r="A74" s="162">
        <v>44996.445663402774</v>
      </c>
      <c r="B74" s="163" t="s">
        <v>369</v>
      </c>
      <c r="C74" s="163" t="s">
        <v>20</v>
      </c>
      <c r="D74" s="163" t="s">
        <v>24</v>
      </c>
      <c r="E74" s="163" t="s">
        <v>27</v>
      </c>
      <c r="F74" s="163" t="s">
        <v>130</v>
      </c>
      <c r="G74" s="163" t="s">
        <v>105</v>
      </c>
      <c r="H74" s="163" t="s">
        <v>28</v>
      </c>
      <c r="I74" s="163">
        <v>5</v>
      </c>
      <c r="J74" s="163">
        <v>5</v>
      </c>
      <c r="K74" s="163">
        <v>5</v>
      </c>
      <c r="L74" s="163">
        <v>5</v>
      </c>
      <c r="M74" s="163">
        <v>5</v>
      </c>
      <c r="N74" s="163">
        <v>5</v>
      </c>
      <c r="O74" s="163">
        <v>5</v>
      </c>
      <c r="P74" s="163">
        <v>5</v>
      </c>
      <c r="Q74" s="163">
        <v>5</v>
      </c>
      <c r="R74" s="163">
        <v>3</v>
      </c>
      <c r="S74" s="163">
        <v>4</v>
      </c>
      <c r="T74" s="163">
        <v>5</v>
      </c>
    </row>
    <row r="75" spans="1:21" x14ac:dyDescent="0.2">
      <c r="A75" s="162">
        <v>44996.446372326391</v>
      </c>
      <c r="B75" s="163" t="s">
        <v>370</v>
      </c>
      <c r="C75" s="163" t="s">
        <v>20</v>
      </c>
      <c r="D75" s="163" t="s">
        <v>26</v>
      </c>
      <c r="E75" s="163" t="s">
        <v>27</v>
      </c>
      <c r="F75" s="163" t="s">
        <v>138</v>
      </c>
      <c r="G75" s="163" t="s">
        <v>332</v>
      </c>
      <c r="H75" s="163" t="s">
        <v>28</v>
      </c>
      <c r="I75" s="163">
        <v>3</v>
      </c>
      <c r="J75" s="163">
        <v>5</v>
      </c>
      <c r="K75" s="163">
        <v>5</v>
      </c>
      <c r="L75" s="163">
        <v>5</v>
      </c>
      <c r="M75" s="163">
        <v>5</v>
      </c>
      <c r="N75" s="163">
        <v>4</v>
      </c>
      <c r="O75" s="163">
        <v>5</v>
      </c>
      <c r="P75" s="163">
        <v>5</v>
      </c>
      <c r="Q75" s="163">
        <v>5</v>
      </c>
      <c r="R75" s="163">
        <v>2</v>
      </c>
      <c r="S75" s="163">
        <v>4</v>
      </c>
      <c r="T75" s="163">
        <v>3</v>
      </c>
      <c r="U75" s="163" t="s">
        <v>30</v>
      </c>
    </row>
    <row r="76" spans="1:21" x14ac:dyDescent="0.2">
      <c r="A76" s="162">
        <v>44996.446421469911</v>
      </c>
      <c r="B76" s="163" t="s">
        <v>371</v>
      </c>
      <c r="C76" s="163" t="s">
        <v>25</v>
      </c>
      <c r="D76" s="163" t="s">
        <v>26</v>
      </c>
      <c r="E76" s="163" t="s">
        <v>27</v>
      </c>
      <c r="F76" s="163" t="s">
        <v>133</v>
      </c>
      <c r="G76" s="163" t="s">
        <v>372</v>
      </c>
      <c r="H76" s="163" t="s">
        <v>29</v>
      </c>
      <c r="I76" s="163">
        <v>5</v>
      </c>
      <c r="J76" s="163">
        <v>5</v>
      </c>
      <c r="K76" s="163">
        <v>5</v>
      </c>
      <c r="L76" s="163">
        <v>5</v>
      </c>
      <c r="M76" s="163">
        <v>4</v>
      </c>
      <c r="N76" s="163">
        <v>4</v>
      </c>
      <c r="O76" s="163">
        <v>5</v>
      </c>
      <c r="P76" s="163">
        <v>5</v>
      </c>
      <c r="Q76" s="163">
        <v>5</v>
      </c>
      <c r="R76" s="163">
        <v>3</v>
      </c>
      <c r="S76" s="163">
        <v>4</v>
      </c>
      <c r="T76" s="163">
        <v>5</v>
      </c>
      <c r="U76" s="163" t="s">
        <v>485</v>
      </c>
    </row>
    <row r="77" spans="1:21" x14ac:dyDescent="0.2">
      <c r="A77" s="162">
        <v>44996.446800000005</v>
      </c>
      <c r="B77" s="163" t="s">
        <v>200</v>
      </c>
      <c r="C77" s="163" t="s">
        <v>20</v>
      </c>
      <c r="D77" s="163" t="s">
        <v>24</v>
      </c>
      <c r="E77" s="163" t="s">
        <v>27</v>
      </c>
      <c r="F77" s="163" t="s">
        <v>139</v>
      </c>
      <c r="G77" s="163" t="s">
        <v>168</v>
      </c>
      <c r="H77" s="163" t="s">
        <v>144</v>
      </c>
      <c r="I77" s="163">
        <v>4</v>
      </c>
      <c r="J77" s="163">
        <v>5</v>
      </c>
      <c r="K77" s="163">
        <v>5</v>
      </c>
      <c r="L77" s="163">
        <v>5</v>
      </c>
      <c r="M77" s="163">
        <v>5</v>
      </c>
      <c r="N77" s="163">
        <v>5</v>
      </c>
      <c r="O77" s="163">
        <v>5</v>
      </c>
      <c r="P77" s="163">
        <v>5</v>
      </c>
      <c r="Q77" s="163">
        <v>5</v>
      </c>
      <c r="R77" s="163">
        <v>3</v>
      </c>
      <c r="S77" s="163">
        <v>4</v>
      </c>
      <c r="T77" s="163">
        <v>4</v>
      </c>
      <c r="U77" s="163" t="s">
        <v>30</v>
      </c>
    </row>
    <row r="78" spans="1:21" x14ac:dyDescent="0.2">
      <c r="A78" s="162">
        <v>44996.447466215279</v>
      </c>
      <c r="B78" s="163" t="s">
        <v>373</v>
      </c>
      <c r="C78" s="163" t="s">
        <v>20</v>
      </c>
      <c r="D78" s="163" t="s">
        <v>26</v>
      </c>
      <c r="E78" s="163" t="s">
        <v>27</v>
      </c>
      <c r="F78" s="163" t="s">
        <v>134</v>
      </c>
      <c r="G78" s="163" t="s">
        <v>374</v>
      </c>
      <c r="H78" s="163" t="s">
        <v>29</v>
      </c>
      <c r="I78" s="163">
        <v>4</v>
      </c>
      <c r="J78" s="163">
        <v>4</v>
      </c>
      <c r="K78" s="163">
        <v>4</v>
      </c>
      <c r="L78" s="163">
        <v>3</v>
      </c>
      <c r="M78" s="163">
        <v>4</v>
      </c>
      <c r="N78" s="163">
        <v>4</v>
      </c>
      <c r="O78" s="163">
        <v>4</v>
      </c>
      <c r="P78" s="163">
        <v>4</v>
      </c>
      <c r="Q78" s="163">
        <v>4</v>
      </c>
      <c r="R78" s="163">
        <v>4</v>
      </c>
      <c r="S78" s="163">
        <v>4</v>
      </c>
      <c r="T78" s="163">
        <v>4</v>
      </c>
    </row>
    <row r="79" spans="1:21" x14ac:dyDescent="0.2">
      <c r="A79" s="162">
        <v>44996.447568159725</v>
      </c>
      <c r="B79" s="163" t="s">
        <v>205</v>
      </c>
      <c r="C79" s="163" t="s">
        <v>20</v>
      </c>
      <c r="D79" s="163" t="s">
        <v>21</v>
      </c>
      <c r="E79" s="163" t="s">
        <v>27</v>
      </c>
      <c r="F79" s="163" t="s">
        <v>132</v>
      </c>
      <c r="G79" s="163" t="s">
        <v>114</v>
      </c>
      <c r="H79" s="163" t="s">
        <v>175</v>
      </c>
      <c r="I79" s="163">
        <v>5</v>
      </c>
      <c r="J79" s="163">
        <v>5</v>
      </c>
      <c r="K79" s="163">
        <v>5</v>
      </c>
      <c r="L79" s="163">
        <v>5</v>
      </c>
      <c r="M79" s="163">
        <v>5</v>
      </c>
      <c r="N79" s="163">
        <v>5</v>
      </c>
      <c r="O79" s="163">
        <v>5</v>
      </c>
      <c r="P79" s="163">
        <v>5</v>
      </c>
      <c r="Q79" s="163">
        <v>5</v>
      </c>
      <c r="R79" s="163">
        <v>5</v>
      </c>
      <c r="S79" s="163">
        <v>5</v>
      </c>
      <c r="T79" s="163">
        <v>5</v>
      </c>
    </row>
    <row r="80" spans="1:21" x14ac:dyDescent="0.2">
      <c r="A80" s="162">
        <v>44996.447930335649</v>
      </c>
      <c r="B80" s="163" t="s">
        <v>375</v>
      </c>
      <c r="C80" s="163" t="s">
        <v>20</v>
      </c>
      <c r="D80" s="163" t="s">
        <v>26</v>
      </c>
      <c r="E80" s="163" t="s">
        <v>27</v>
      </c>
      <c r="F80" s="163" t="s">
        <v>133</v>
      </c>
      <c r="G80" s="163" t="s">
        <v>109</v>
      </c>
      <c r="H80" s="163" t="s">
        <v>28</v>
      </c>
      <c r="I80" s="163">
        <v>5</v>
      </c>
      <c r="J80" s="163">
        <v>5</v>
      </c>
      <c r="K80" s="163">
        <v>5</v>
      </c>
      <c r="L80" s="163">
        <v>5</v>
      </c>
      <c r="M80" s="163">
        <v>5</v>
      </c>
      <c r="N80" s="163">
        <v>5</v>
      </c>
      <c r="O80" s="163">
        <v>5</v>
      </c>
      <c r="P80" s="163">
        <v>5</v>
      </c>
      <c r="Q80" s="163">
        <v>5</v>
      </c>
      <c r="R80" s="163">
        <v>5</v>
      </c>
      <c r="S80" s="163">
        <v>5</v>
      </c>
      <c r="T80" s="163">
        <v>5</v>
      </c>
    </row>
    <row r="81" spans="1:21" x14ac:dyDescent="0.2">
      <c r="A81" s="162">
        <v>44996.447982071761</v>
      </c>
      <c r="B81" s="163" t="s">
        <v>376</v>
      </c>
      <c r="C81" s="163" t="s">
        <v>20</v>
      </c>
      <c r="D81" s="163" t="s">
        <v>26</v>
      </c>
      <c r="E81" s="163" t="s">
        <v>22</v>
      </c>
      <c r="F81" s="163" t="s">
        <v>132</v>
      </c>
      <c r="G81" s="163" t="s">
        <v>114</v>
      </c>
      <c r="H81" s="163" t="s">
        <v>144</v>
      </c>
      <c r="I81" s="163">
        <v>5</v>
      </c>
      <c r="J81" s="163">
        <v>5</v>
      </c>
      <c r="K81" s="163">
        <v>5</v>
      </c>
      <c r="L81" s="163">
        <v>5</v>
      </c>
      <c r="M81" s="163">
        <v>5</v>
      </c>
      <c r="N81" s="163">
        <v>5</v>
      </c>
      <c r="O81" s="163">
        <v>5</v>
      </c>
      <c r="P81" s="163">
        <v>5</v>
      </c>
      <c r="Q81" s="163">
        <v>5</v>
      </c>
      <c r="R81" s="163">
        <v>5</v>
      </c>
      <c r="S81" s="163">
        <v>5</v>
      </c>
      <c r="T81" s="163">
        <v>5</v>
      </c>
    </row>
    <row r="82" spans="1:21" x14ac:dyDescent="0.2">
      <c r="A82" s="162">
        <v>44996.449096979166</v>
      </c>
      <c r="B82" s="163" t="s">
        <v>377</v>
      </c>
      <c r="C82" s="163" t="s">
        <v>20</v>
      </c>
      <c r="D82" s="163" t="s">
        <v>21</v>
      </c>
      <c r="E82" s="163" t="s">
        <v>22</v>
      </c>
      <c r="F82" s="163" t="s">
        <v>146</v>
      </c>
      <c r="G82" s="163" t="s">
        <v>378</v>
      </c>
      <c r="H82" s="163" t="s">
        <v>23</v>
      </c>
      <c r="I82" s="163">
        <v>5</v>
      </c>
      <c r="J82" s="163">
        <v>5</v>
      </c>
      <c r="K82" s="163">
        <v>5</v>
      </c>
      <c r="L82" s="163">
        <v>5</v>
      </c>
      <c r="M82" s="163">
        <v>5</v>
      </c>
      <c r="N82" s="163">
        <v>5</v>
      </c>
      <c r="O82" s="163">
        <v>5</v>
      </c>
      <c r="P82" s="163">
        <v>5</v>
      </c>
      <c r="Q82" s="163">
        <v>5</v>
      </c>
      <c r="R82" s="163">
        <v>3</v>
      </c>
      <c r="S82" s="163">
        <v>4</v>
      </c>
      <c r="T82" s="163">
        <v>5</v>
      </c>
      <c r="U82" s="163" t="s">
        <v>379</v>
      </c>
    </row>
    <row r="83" spans="1:21" x14ac:dyDescent="0.2">
      <c r="A83" s="162">
        <v>44996.449269571764</v>
      </c>
      <c r="B83" s="163" t="s">
        <v>380</v>
      </c>
      <c r="C83" s="163" t="s">
        <v>25</v>
      </c>
      <c r="D83" s="163" t="s">
        <v>26</v>
      </c>
      <c r="E83" s="163" t="s">
        <v>22</v>
      </c>
      <c r="F83" s="163" t="s">
        <v>130</v>
      </c>
      <c r="G83" s="163" t="s">
        <v>97</v>
      </c>
      <c r="H83" s="163" t="s">
        <v>29</v>
      </c>
      <c r="I83" s="163">
        <v>5</v>
      </c>
      <c r="J83" s="163">
        <v>5</v>
      </c>
      <c r="K83" s="163">
        <v>5</v>
      </c>
      <c r="L83" s="163">
        <v>5</v>
      </c>
      <c r="M83" s="163">
        <v>5</v>
      </c>
      <c r="N83" s="163">
        <v>5</v>
      </c>
      <c r="O83" s="163">
        <v>5</v>
      </c>
      <c r="P83" s="163">
        <v>5</v>
      </c>
      <c r="Q83" s="163">
        <v>5</v>
      </c>
      <c r="R83" s="163">
        <v>5</v>
      </c>
      <c r="S83" s="163">
        <v>5</v>
      </c>
      <c r="T83" s="163">
        <v>5</v>
      </c>
    </row>
    <row r="84" spans="1:21" x14ac:dyDescent="0.2">
      <c r="A84" s="162">
        <v>44996.449983356477</v>
      </c>
      <c r="B84" s="163" t="s">
        <v>221</v>
      </c>
      <c r="C84" s="163" t="s">
        <v>20</v>
      </c>
      <c r="D84" s="163" t="s">
        <v>24</v>
      </c>
      <c r="E84" s="163" t="s">
        <v>27</v>
      </c>
      <c r="F84" s="163" t="s">
        <v>133</v>
      </c>
      <c r="G84" s="163" t="s">
        <v>207</v>
      </c>
      <c r="H84" s="163" t="s">
        <v>29</v>
      </c>
      <c r="I84" s="163">
        <v>5</v>
      </c>
      <c r="J84" s="163">
        <v>5</v>
      </c>
      <c r="K84" s="163">
        <v>5</v>
      </c>
      <c r="L84" s="163">
        <v>5</v>
      </c>
      <c r="M84" s="163">
        <v>5</v>
      </c>
      <c r="N84" s="163">
        <v>5</v>
      </c>
      <c r="O84" s="163">
        <v>4</v>
      </c>
      <c r="P84" s="163">
        <v>4</v>
      </c>
      <c r="Q84" s="163">
        <v>5</v>
      </c>
      <c r="R84" s="163">
        <v>3</v>
      </c>
      <c r="S84" s="163">
        <v>4</v>
      </c>
      <c r="T84" s="163">
        <v>5</v>
      </c>
      <c r="U84" s="163" t="s">
        <v>486</v>
      </c>
    </row>
    <row r="85" spans="1:21" x14ac:dyDescent="0.2">
      <c r="A85" s="162">
        <v>44996.450942071759</v>
      </c>
      <c r="B85" s="163" t="s">
        <v>381</v>
      </c>
      <c r="C85" s="163" t="s">
        <v>25</v>
      </c>
      <c r="D85" s="163" t="s">
        <v>24</v>
      </c>
      <c r="E85" s="163" t="s">
        <v>22</v>
      </c>
      <c r="F85" s="163" t="s">
        <v>130</v>
      </c>
      <c r="G85" s="163" t="s">
        <v>382</v>
      </c>
      <c r="H85" s="163" t="s">
        <v>175</v>
      </c>
      <c r="I85" s="163">
        <v>5</v>
      </c>
      <c r="J85" s="163">
        <v>5</v>
      </c>
      <c r="K85" s="163">
        <v>5</v>
      </c>
      <c r="L85" s="163">
        <v>5</v>
      </c>
      <c r="M85" s="163">
        <v>5</v>
      </c>
      <c r="N85" s="163">
        <v>5</v>
      </c>
      <c r="O85" s="163">
        <v>5</v>
      </c>
      <c r="P85" s="163">
        <v>5</v>
      </c>
      <c r="Q85" s="163">
        <v>5</v>
      </c>
      <c r="R85" s="163">
        <v>5</v>
      </c>
      <c r="S85" s="163">
        <v>5</v>
      </c>
      <c r="T85" s="163">
        <v>5</v>
      </c>
      <c r="U85" s="163" t="s">
        <v>383</v>
      </c>
    </row>
    <row r="86" spans="1:21" x14ac:dyDescent="0.2">
      <c r="A86" s="162">
        <v>44996.451065381945</v>
      </c>
      <c r="B86" s="163" t="s">
        <v>384</v>
      </c>
      <c r="C86" s="163" t="s">
        <v>25</v>
      </c>
      <c r="D86" s="163" t="s">
        <v>26</v>
      </c>
      <c r="E86" s="163" t="s">
        <v>22</v>
      </c>
      <c r="F86" s="163" t="s">
        <v>139</v>
      </c>
      <c r="G86" s="163" t="s">
        <v>140</v>
      </c>
      <c r="H86" s="163" t="s">
        <v>175</v>
      </c>
      <c r="I86" s="163">
        <v>4</v>
      </c>
      <c r="J86" s="163">
        <v>4</v>
      </c>
      <c r="K86" s="163">
        <v>4</v>
      </c>
      <c r="L86" s="163">
        <v>4</v>
      </c>
      <c r="M86" s="163">
        <v>4</v>
      </c>
      <c r="N86" s="163">
        <v>4</v>
      </c>
      <c r="O86" s="163">
        <v>4</v>
      </c>
      <c r="P86" s="163">
        <v>4</v>
      </c>
      <c r="Q86" s="163">
        <v>4</v>
      </c>
      <c r="R86" s="163">
        <v>3</v>
      </c>
      <c r="S86" s="163">
        <v>4</v>
      </c>
      <c r="T86" s="163">
        <v>3</v>
      </c>
    </row>
    <row r="87" spans="1:21" x14ac:dyDescent="0.2">
      <c r="A87" s="162">
        <v>44996.45137623843</v>
      </c>
      <c r="B87" s="163" t="s">
        <v>188</v>
      </c>
      <c r="C87" s="163" t="s">
        <v>20</v>
      </c>
      <c r="D87" s="163" t="s">
        <v>26</v>
      </c>
      <c r="E87" s="163" t="s">
        <v>27</v>
      </c>
      <c r="F87" s="163" t="s">
        <v>134</v>
      </c>
      <c r="G87" s="163" t="s">
        <v>115</v>
      </c>
      <c r="H87" s="163" t="s">
        <v>29</v>
      </c>
      <c r="I87" s="163">
        <v>5</v>
      </c>
      <c r="J87" s="163">
        <v>5</v>
      </c>
      <c r="K87" s="163">
        <v>5</v>
      </c>
      <c r="L87" s="163">
        <v>5</v>
      </c>
      <c r="M87" s="163">
        <v>5</v>
      </c>
      <c r="N87" s="163">
        <v>5</v>
      </c>
      <c r="O87" s="163">
        <v>5</v>
      </c>
      <c r="P87" s="163">
        <v>5</v>
      </c>
      <c r="Q87" s="163">
        <v>5</v>
      </c>
      <c r="R87" s="163">
        <v>5</v>
      </c>
      <c r="S87" s="163">
        <v>5</v>
      </c>
      <c r="T87" s="163">
        <v>5</v>
      </c>
    </row>
    <row r="88" spans="1:21" x14ac:dyDescent="0.2">
      <c r="A88" s="162">
        <v>44996.451979108795</v>
      </c>
      <c r="B88" s="163" t="s">
        <v>385</v>
      </c>
      <c r="C88" s="163" t="s">
        <v>20</v>
      </c>
      <c r="D88" s="163" t="s">
        <v>26</v>
      </c>
      <c r="E88" s="163" t="s">
        <v>27</v>
      </c>
      <c r="F88" s="163" t="s">
        <v>134</v>
      </c>
      <c r="G88" s="163" t="s">
        <v>135</v>
      </c>
      <c r="H88" s="163" t="s">
        <v>144</v>
      </c>
      <c r="I88" s="163">
        <v>5</v>
      </c>
      <c r="J88" s="163">
        <v>4</v>
      </c>
      <c r="K88" s="163">
        <v>5</v>
      </c>
      <c r="L88" s="163">
        <v>5</v>
      </c>
      <c r="M88" s="163">
        <v>5</v>
      </c>
      <c r="N88" s="163">
        <v>4</v>
      </c>
      <c r="O88" s="163">
        <v>4</v>
      </c>
      <c r="P88" s="163">
        <v>4</v>
      </c>
      <c r="R88" s="163">
        <v>4</v>
      </c>
      <c r="S88" s="163">
        <v>4</v>
      </c>
      <c r="T88" s="163">
        <v>4</v>
      </c>
    </row>
    <row r="89" spans="1:21" x14ac:dyDescent="0.2">
      <c r="A89" s="162">
        <v>44996.452272314811</v>
      </c>
      <c r="B89" s="163" t="s">
        <v>185</v>
      </c>
      <c r="C89" s="163" t="s">
        <v>20</v>
      </c>
      <c r="D89" s="163" t="s">
        <v>24</v>
      </c>
      <c r="E89" s="163" t="s">
        <v>22</v>
      </c>
      <c r="F89" s="163" t="s">
        <v>130</v>
      </c>
      <c r="G89" s="163" t="s">
        <v>99</v>
      </c>
      <c r="H89" s="163" t="s">
        <v>175</v>
      </c>
      <c r="I89" s="163">
        <v>4</v>
      </c>
      <c r="J89" s="163">
        <v>4</v>
      </c>
      <c r="K89" s="163">
        <v>4</v>
      </c>
      <c r="L89" s="163">
        <v>4</v>
      </c>
      <c r="M89" s="163">
        <v>4</v>
      </c>
      <c r="N89" s="163">
        <v>4</v>
      </c>
      <c r="O89" s="163">
        <v>4</v>
      </c>
      <c r="P89" s="163">
        <v>4</v>
      </c>
      <c r="Q89" s="163">
        <v>4</v>
      </c>
      <c r="R89" s="163">
        <v>4</v>
      </c>
      <c r="S89" s="163">
        <v>4</v>
      </c>
      <c r="T89" s="163">
        <v>4</v>
      </c>
    </row>
    <row r="90" spans="1:21" x14ac:dyDescent="0.2">
      <c r="A90" s="162">
        <v>44996.453071018521</v>
      </c>
      <c r="B90" s="163" t="s">
        <v>386</v>
      </c>
      <c r="C90" s="163" t="s">
        <v>20</v>
      </c>
      <c r="D90" s="163" t="s">
        <v>26</v>
      </c>
      <c r="E90" s="163" t="s">
        <v>27</v>
      </c>
      <c r="F90" s="163" t="s">
        <v>134</v>
      </c>
      <c r="G90" s="163" t="s">
        <v>387</v>
      </c>
      <c r="H90" s="163" t="s">
        <v>144</v>
      </c>
      <c r="I90" s="163">
        <v>5</v>
      </c>
      <c r="J90" s="163">
        <v>5</v>
      </c>
      <c r="K90" s="163">
        <v>5</v>
      </c>
      <c r="L90" s="163">
        <v>4</v>
      </c>
      <c r="M90" s="163">
        <v>5</v>
      </c>
      <c r="N90" s="163">
        <v>5</v>
      </c>
      <c r="O90" s="163">
        <v>5</v>
      </c>
      <c r="P90" s="163">
        <v>5</v>
      </c>
      <c r="Q90" s="163">
        <v>5</v>
      </c>
      <c r="R90" s="163">
        <v>3</v>
      </c>
      <c r="S90" s="163">
        <v>4</v>
      </c>
      <c r="T90" s="163">
        <v>4</v>
      </c>
    </row>
    <row r="91" spans="1:21" x14ac:dyDescent="0.2">
      <c r="A91" s="162">
        <v>44996.453329710646</v>
      </c>
      <c r="B91" s="163" t="s">
        <v>388</v>
      </c>
      <c r="C91" s="163" t="s">
        <v>20</v>
      </c>
      <c r="D91" s="163" t="s">
        <v>26</v>
      </c>
      <c r="E91" s="163" t="s">
        <v>27</v>
      </c>
      <c r="F91" s="163" t="s">
        <v>146</v>
      </c>
      <c r="G91" s="163" t="s">
        <v>378</v>
      </c>
      <c r="H91" s="163" t="s">
        <v>144</v>
      </c>
      <c r="I91" s="163">
        <v>3</v>
      </c>
      <c r="J91" s="163">
        <v>4</v>
      </c>
      <c r="K91" s="163">
        <v>3</v>
      </c>
      <c r="L91" s="163">
        <v>3</v>
      </c>
      <c r="M91" s="163">
        <v>4</v>
      </c>
      <c r="N91" s="163">
        <v>3</v>
      </c>
      <c r="O91" s="163">
        <v>4</v>
      </c>
      <c r="P91" s="163">
        <v>3</v>
      </c>
      <c r="Q91" s="163">
        <v>4</v>
      </c>
      <c r="R91" s="163">
        <v>3</v>
      </c>
      <c r="S91" s="163">
        <v>3</v>
      </c>
      <c r="T91" s="163">
        <v>4</v>
      </c>
    </row>
    <row r="92" spans="1:21" x14ac:dyDescent="0.2">
      <c r="A92" s="162">
        <v>44996.453485740742</v>
      </c>
      <c r="B92" s="163" t="s">
        <v>389</v>
      </c>
      <c r="C92" s="163" t="s">
        <v>20</v>
      </c>
      <c r="D92" s="163" t="s">
        <v>24</v>
      </c>
      <c r="E92" s="163" t="s">
        <v>27</v>
      </c>
      <c r="F92" s="163" t="s">
        <v>132</v>
      </c>
      <c r="G92" s="163" t="s">
        <v>390</v>
      </c>
      <c r="H92" s="163" t="s">
        <v>144</v>
      </c>
      <c r="I92" s="163">
        <v>5</v>
      </c>
      <c r="J92" s="163">
        <v>5</v>
      </c>
      <c r="K92" s="163">
        <v>5</v>
      </c>
      <c r="L92" s="163">
        <v>5</v>
      </c>
      <c r="M92" s="163">
        <v>5</v>
      </c>
      <c r="N92" s="163">
        <v>5</v>
      </c>
      <c r="O92" s="163">
        <v>5</v>
      </c>
      <c r="P92" s="163">
        <v>5</v>
      </c>
      <c r="Q92" s="163">
        <v>5</v>
      </c>
      <c r="R92" s="163">
        <v>5</v>
      </c>
      <c r="S92" s="163">
        <v>5</v>
      </c>
      <c r="T92" s="163">
        <v>5</v>
      </c>
    </row>
    <row r="93" spans="1:21" x14ac:dyDescent="0.2">
      <c r="A93" s="162">
        <v>44996.454790694443</v>
      </c>
      <c r="B93" s="163" t="s">
        <v>192</v>
      </c>
      <c r="C93" s="163" t="s">
        <v>20</v>
      </c>
      <c r="D93" s="163" t="s">
        <v>24</v>
      </c>
      <c r="E93" s="163" t="s">
        <v>27</v>
      </c>
      <c r="F93" s="163" t="s">
        <v>133</v>
      </c>
      <c r="G93" s="163" t="s">
        <v>109</v>
      </c>
      <c r="H93" s="163" t="s">
        <v>144</v>
      </c>
      <c r="I93" s="163">
        <v>4</v>
      </c>
      <c r="J93" s="163">
        <v>5</v>
      </c>
      <c r="K93" s="163">
        <v>5</v>
      </c>
      <c r="L93" s="163">
        <v>5</v>
      </c>
      <c r="M93" s="163">
        <v>5</v>
      </c>
      <c r="N93" s="163">
        <v>5</v>
      </c>
      <c r="O93" s="163">
        <v>4</v>
      </c>
      <c r="P93" s="163">
        <v>4</v>
      </c>
      <c r="Q93" s="163">
        <v>5</v>
      </c>
      <c r="R93" s="163">
        <v>3</v>
      </c>
      <c r="S93" s="163">
        <v>4</v>
      </c>
      <c r="T93" s="163">
        <v>4</v>
      </c>
    </row>
    <row r="94" spans="1:21" x14ac:dyDescent="0.2">
      <c r="A94" s="162">
        <v>44996.455136064818</v>
      </c>
      <c r="B94" s="163" t="s">
        <v>391</v>
      </c>
      <c r="C94" s="163" t="s">
        <v>25</v>
      </c>
      <c r="D94" s="163" t="s">
        <v>31</v>
      </c>
      <c r="E94" s="163" t="s">
        <v>22</v>
      </c>
      <c r="F94" s="163" t="s">
        <v>130</v>
      </c>
      <c r="G94" s="163" t="s">
        <v>99</v>
      </c>
      <c r="H94" s="163" t="s">
        <v>29</v>
      </c>
      <c r="I94" s="163">
        <v>5</v>
      </c>
      <c r="J94" s="163">
        <v>5</v>
      </c>
      <c r="K94" s="163">
        <v>5</v>
      </c>
      <c r="L94" s="163">
        <v>5</v>
      </c>
      <c r="M94" s="163">
        <v>5</v>
      </c>
      <c r="N94" s="163">
        <v>5</v>
      </c>
      <c r="O94" s="163">
        <v>5</v>
      </c>
      <c r="P94" s="163">
        <v>5</v>
      </c>
      <c r="Q94" s="163">
        <v>5</v>
      </c>
      <c r="R94" s="163">
        <v>5</v>
      </c>
      <c r="S94" s="163">
        <v>5</v>
      </c>
      <c r="T94" s="163">
        <v>5</v>
      </c>
    </row>
    <row r="95" spans="1:21" x14ac:dyDescent="0.2">
      <c r="A95" s="162">
        <v>44996.456260543986</v>
      </c>
      <c r="B95" s="163" t="s">
        <v>170</v>
      </c>
      <c r="C95" s="163" t="s">
        <v>25</v>
      </c>
      <c r="D95" s="163" t="s">
        <v>24</v>
      </c>
      <c r="E95" s="163" t="s">
        <v>27</v>
      </c>
      <c r="F95" s="163" t="s">
        <v>139</v>
      </c>
      <c r="G95" s="163" t="s">
        <v>168</v>
      </c>
      <c r="H95" s="163" t="s">
        <v>29</v>
      </c>
      <c r="I95" s="163">
        <v>4</v>
      </c>
      <c r="J95" s="163">
        <v>4</v>
      </c>
      <c r="K95" s="163">
        <v>4</v>
      </c>
      <c r="L95" s="163">
        <v>4</v>
      </c>
      <c r="M95" s="163">
        <v>4</v>
      </c>
      <c r="N95" s="163">
        <v>4</v>
      </c>
      <c r="O95" s="163">
        <v>3</v>
      </c>
      <c r="P95" s="163">
        <v>4</v>
      </c>
      <c r="Q95" s="163">
        <v>4</v>
      </c>
      <c r="R95" s="163">
        <v>2</v>
      </c>
      <c r="S95" s="163">
        <v>3</v>
      </c>
      <c r="T95" s="163">
        <v>4</v>
      </c>
    </row>
    <row r="96" spans="1:21" x14ac:dyDescent="0.2">
      <c r="A96" s="162">
        <v>44996.456615671297</v>
      </c>
      <c r="B96" s="163" t="s">
        <v>201</v>
      </c>
      <c r="C96" s="163" t="s">
        <v>25</v>
      </c>
      <c r="D96" s="163" t="s">
        <v>24</v>
      </c>
      <c r="E96" s="163" t="s">
        <v>22</v>
      </c>
      <c r="F96" s="163" t="s">
        <v>130</v>
      </c>
      <c r="G96" s="163" t="s">
        <v>105</v>
      </c>
      <c r="H96" s="163" t="s">
        <v>175</v>
      </c>
      <c r="I96" s="163">
        <v>5</v>
      </c>
      <c r="J96" s="163">
        <v>5</v>
      </c>
      <c r="K96" s="163">
        <v>5</v>
      </c>
      <c r="L96" s="163">
        <v>5</v>
      </c>
      <c r="M96" s="163">
        <v>5</v>
      </c>
      <c r="N96" s="163">
        <v>5</v>
      </c>
      <c r="O96" s="163">
        <v>5</v>
      </c>
      <c r="P96" s="163">
        <v>5</v>
      </c>
      <c r="Q96" s="163">
        <v>5</v>
      </c>
      <c r="R96" s="163">
        <v>3</v>
      </c>
      <c r="S96" s="163">
        <v>4</v>
      </c>
      <c r="T96" s="163">
        <v>4</v>
      </c>
      <c r="U96" s="163" t="s">
        <v>392</v>
      </c>
    </row>
    <row r="97" spans="1:21" x14ac:dyDescent="0.2">
      <c r="A97" s="162">
        <v>44996.456891805559</v>
      </c>
      <c r="B97" s="163" t="s">
        <v>393</v>
      </c>
      <c r="C97" s="163" t="s">
        <v>25</v>
      </c>
      <c r="D97" s="163" t="s">
        <v>21</v>
      </c>
      <c r="E97" s="163" t="s">
        <v>27</v>
      </c>
      <c r="F97" s="163" t="s">
        <v>132</v>
      </c>
      <c r="G97" s="163" t="s">
        <v>214</v>
      </c>
      <c r="H97" s="163" t="s">
        <v>175</v>
      </c>
      <c r="I97" s="163">
        <v>5</v>
      </c>
      <c r="J97" s="163">
        <v>5</v>
      </c>
      <c r="K97" s="163">
        <v>4</v>
      </c>
      <c r="L97" s="163">
        <v>5</v>
      </c>
      <c r="M97" s="163">
        <v>5</v>
      </c>
      <c r="N97" s="163">
        <v>5</v>
      </c>
      <c r="O97" s="163">
        <v>5</v>
      </c>
      <c r="P97" s="163">
        <v>5</v>
      </c>
      <c r="Q97" s="163">
        <v>5</v>
      </c>
      <c r="R97" s="163">
        <v>3</v>
      </c>
      <c r="S97" s="163">
        <v>3</v>
      </c>
      <c r="T97" s="163">
        <v>3</v>
      </c>
      <c r="U97" s="163" t="s">
        <v>394</v>
      </c>
    </row>
    <row r="98" spans="1:21" x14ac:dyDescent="0.2">
      <c r="A98" s="162">
        <v>44996.457160810183</v>
      </c>
      <c r="B98" s="163" t="s">
        <v>217</v>
      </c>
      <c r="C98" s="163" t="s">
        <v>20</v>
      </c>
      <c r="D98" s="163" t="s">
        <v>24</v>
      </c>
      <c r="E98" s="163" t="s">
        <v>22</v>
      </c>
      <c r="F98" s="163" t="s">
        <v>130</v>
      </c>
      <c r="G98" s="163" t="s">
        <v>110</v>
      </c>
      <c r="H98" s="163" t="s">
        <v>175</v>
      </c>
      <c r="I98" s="163">
        <v>5</v>
      </c>
      <c r="J98" s="163">
        <v>5</v>
      </c>
      <c r="K98" s="163">
        <v>5</v>
      </c>
      <c r="L98" s="163">
        <v>5</v>
      </c>
      <c r="M98" s="163">
        <v>5</v>
      </c>
      <c r="N98" s="163">
        <v>5</v>
      </c>
      <c r="O98" s="163">
        <v>5</v>
      </c>
      <c r="P98" s="163">
        <v>5</v>
      </c>
      <c r="Q98" s="163">
        <v>5</v>
      </c>
      <c r="R98" s="163">
        <v>3</v>
      </c>
      <c r="S98" s="163">
        <v>5</v>
      </c>
      <c r="T98" s="163">
        <v>5</v>
      </c>
    </row>
    <row r="99" spans="1:21" x14ac:dyDescent="0.2">
      <c r="A99" s="162">
        <v>44996.458314050928</v>
      </c>
      <c r="B99" s="163" t="s">
        <v>395</v>
      </c>
      <c r="C99" s="163" t="s">
        <v>25</v>
      </c>
      <c r="D99" s="163" t="s">
        <v>24</v>
      </c>
      <c r="E99" s="163" t="s">
        <v>27</v>
      </c>
      <c r="F99" s="163" t="s">
        <v>116</v>
      </c>
      <c r="G99" s="163" t="s">
        <v>396</v>
      </c>
      <c r="H99" s="163" t="s">
        <v>144</v>
      </c>
      <c r="I99" s="163">
        <v>5</v>
      </c>
      <c r="J99" s="163">
        <v>5</v>
      </c>
      <c r="K99" s="163">
        <v>5</v>
      </c>
      <c r="L99" s="163">
        <v>5</v>
      </c>
      <c r="M99" s="163">
        <v>5</v>
      </c>
      <c r="N99" s="163">
        <v>5</v>
      </c>
      <c r="O99" s="163">
        <v>5</v>
      </c>
      <c r="P99" s="163">
        <v>5</v>
      </c>
      <c r="Q99" s="163">
        <v>5</v>
      </c>
      <c r="R99" s="163">
        <v>5</v>
      </c>
      <c r="S99" s="163">
        <v>5</v>
      </c>
      <c r="T99" s="163">
        <v>5</v>
      </c>
    </row>
    <row r="100" spans="1:21" x14ac:dyDescent="0.2">
      <c r="A100" s="162">
        <v>44996.458452534724</v>
      </c>
      <c r="B100" s="163" t="s">
        <v>397</v>
      </c>
      <c r="C100" s="163" t="s">
        <v>20</v>
      </c>
      <c r="D100" s="163" t="s">
        <v>24</v>
      </c>
      <c r="E100" s="163" t="s">
        <v>22</v>
      </c>
      <c r="F100" s="163" t="s">
        <v>132</v>
      </c>
      <c r="G100" s="163" t="s">
        <v>398</v>
      </c>
      <c r="H100" s="163" t="s">
        <v>175</v>
      </c>
      <c r="I100" s="163">
        <v>5</v>
      </c>
      <c r="J100" s="163">
        <v>5</v>
      </c>
      <c r="K100" s="163">
        <v>5</v>
      </c>
      <c r="L100" s="163">
        <v>5</v>
      </c>
      <c r="M100" s="163">
        <v>5</v>
      </c>
      <c r="N100" s="163">
        <v>5</v>
      </c>
      <c r="O100" s="163">
        <v>5</v>
      </c>
      <c r="P100" s="163">
        <v>5</v>
      </c>
      <c r="Q100" s="163">
        <v>5</v>
      </c>
      <c r="R100" s="163">
        <v>5</v>
      </c>
      <c r="S100" s="163">
        <v>5</v>
      </c>
      <c r="T100" s="163">
        <v>5</v>
      </c>
    </row>
    <row r="101" spans="1:21" x14ac:dyDescent="0.2">
      <c r="A101" s="162">
        <v>44996.45963164352</v>
      </c>
      <c r="B101" s="163" t="s">
        <v>399</v>
      </c>
      <c r="C101" s="163" t="s">
        <v>20</v>
      </c>
      <c r="D101" s="163" t="s">
        <v>21</v>
      </c>
      <c r="E101" s="163" t="s">
        <v>22</v>
      </c>
      <c r="F101" s="163" t="s">
        <v>143</v>
      </c>
      <c r="G101" s="163" t="s">
        <v>400</v>
      </c>
      <c r="H101" s="163" t="s">
        <v>144</v>
      </c>
      <c r="I101" s="163">
        <v>5</v>
      </c>
      <c r="J101" s="163">
        <v>5</v>
      </c>
      <c r="K101" s="163">
        <v>5</v>
      </c>
      <c r="L101" s="163">
        <v>5</v>
      </c>
      <c r="M101" s="163">
        <v>5</v>
      </c>
      <c r="N101" s="163">
        <v>5</v>
      </c>
      <c r="O101" s="163">
        <v>5</v>
      </c>
      <c r="P101" s="163">
        <v>5</v>
      </c>
      <c r="Q101" s="163">
        <v>5</v>
      </c>
      <c r="R101" s="163">
        <v>3</v>
      </c>
      <c r="S101" s="163">
        <v>4</v>
      </c>
      <c r="T101" s="163">
        <v>4</v>
      </c>
      <c r="U101" s="163" t="s">
        <v>401</v>
      </c>
    </row>
    <row r="102" spans="1:21" x14ac:dyDescent="0.2">
      <c r="A102" s="162">
        <v>44996.4596928588</v>
      </c>
      <c r="B102" s="163" t="s">
        <v>172</v>
      </c>
      <c r="C102" s="163" t="s">
        <v>20</v>
      </c>
      <c r="D102" s="163" t="s">
        <v>21</v>
      </c>
      <c r="E102" s="163" t="s">
        <v>22</v>
      </c>
      <c r="F102" s="163" t="s">
        <v>134</v>
      </c>
      <c r="G102" s="163" t="s">
        <v>115</v>
      </c>
      <c r="H102" s="163" t="s">
        <v>144</v>
      </c>
      <c r="I102" s="163">
        <v>4</v>
      </c>
      <c r="J102" s="163">
        <v>4</v>
      </c>
      <c r="K102" s="163">
        <v>4</v>
      </c>
      <c r="L102" s="163">
        <v>4</v>
      </c>
      <c r="M102" s="163">
        <v>4</v>
      </c>
      <c r="N102" s="163">
        <v>4</v>
      </c>
      <c r="O102" s="163">
        <v>4</v>
      </c>
      <c r="P102" s="163">
        <v>4</v>
      </c>
      <c r="Q102" s="163">
        <v>4</v>
      </c>
      <c r="R102" s="163">
        <v>3</v>
      </c>
      <c r="S102" s="163">
        <v>4</v>
      </c>
      <c r="T102" s="163">
        <v>4</v>
      </c>
    </row>
    <row r="103" spans="1:21" x14ac:dyDescent="0.2">
      <c r="A103" s="162">
        <v>44996.459883125004</v>
      </c>
      <c r="B103" s="163" t="s">
        <v>189</v>
      </c>
      <c r="C103" s="163" t="s">
        <v>25</v>
      </c>
      <c r="D103" s="163" t="s">
        <v>24</v>
      </c>
      <c r="E103" s="163" t="s">
        <v>27</v>
      </c>
      <c r="F103" s="163" t="s">
        <v>147</v>
      </c>
      <c r="G103" s="163" t="s">
        <v>402</v>
      </c>
      <c r="H103" s="163" t="s">
        <v>144</v>
      </c>
      <c r="I103" s="163">
        <v>5</v>
      </c>
      <c r="J103" s="163">
        <v>5</v>
      </c>
      <c r="K103" s="163">
        <v>5</v>
      </c>
      <c r="L103" s="163">
        <v>5</v>
      </c>
      <c r="M103" s="163">
        <v>5</v>
      </c>
      <c r="N103" s="163">
        <v>5</v>
      </c>
      <c r="O103" s="163">
        <v>5</v>
      </c>
      <c r="P103" s="163">
        <v>5</v>
      </c>
      <c r="Q103" s="163">
        <v>5</v>
      </c>
      <c r="R103" s="163">
        <v>5</v>
      </c>
      <c r="S103" s="163">
        <v>5</v>
      </c>
      <c r="T103" s="163">
        <v>5</v>
      </c>
    </row>
    <row r="104" spans="1:21" x14ac:dyDescent="0.2">
      <c r="A104" s="162">
        <v>44996.461097708336</v>
      </c>
      <c r="B104" s="163" t="s">
        <v>202</v>
      </c>
      <c r="C104" s="163" t="s">
        <v>25</v>
      </c>
      <c r="D104" s="163" t="s">
        <v>24</v>
      </c>
      <c r="E104" s="163" t="s">
        <v>22</v>
      </c>
      <c r="F104" s="163" t="s">
        <v>130</v>
      </c>
      <c r="G104" s="163" t="s">
        <v>203</v>
      </c>
      <c r="H104" s="163" t="s">
        <v>175</v>
      </c>
      <c r="I104" s="163">
        <v>5</v>
      </c>
      <c r="J104" s="163">
        <v>5</v>
      </c>
      <c r="K104" s="163">
        <v>5</v>
      </c>
      <c r="L104" s="163">
        <v>5</v>
      </c>
      <c r="M104" s="163">
        <v>5</v>
      </c>
      <c r="N104" s="163">
        <v>5</v>
      </c>
      <c r="O104" s="163">
        <v>5</v>
      </c>
      <c r="P104" s="163">
        <v>5</v>
      </c>
      <c r="Q104" s="163">
        <v>5</v>
      </c>
      <c r="R104" s="163">
        <v>3</v>
      </c>
      <c r="S104" s="163">
        <v>4</v>
      </c>
      <c r="T104" s="163">
        <v>4</v>
      </c>
    </row>
    <row r="105" spans="1:21" x14ac:dyDescent="0.2">
      <c r="A105" s="162">
        <v>44996.461133958335</v>
      </c>
      <c r="B105" s="163" t="s">
        <v>403</v>
      </c>
      <c r="C105" s="163" t="s">
        <v>25</v>
      </c>
      <c r="D105" s="163" t="s">
        <v>21</v>
      </c>
      <c r="E105" s="163" t="s">
        <v>22</v>
      </c>
      <c r="F105" s="163" t="s">
        <v>130</v>
      </c>
      <c r="G105" s="163" t="s">
        <v>108</v>
      </c>
      <c r="H105" s="163" t="s">
        <v>175</v>
      </c>
      <c r="I105" s="163">
        <v>5</v>
      </c>
      <c r="J105" s="163">
        <v>5</v>
      </c>
      <c r="K105" s="163">
        <v>5</v>
      </c>
      <c r="L105" s="163">
        <v>5</v>
      </c>
      <c r="M105" s="163">
        <v>5</v>
      </c>
      <c r="N105" s="163">
        <v>5</v>
      </c>
      <c r="O105" s="163">
        <v>5</v>
      </c>
      <c r="P105" s="163">
        <v>5</v>
      </c>
      <c r="Q105" s="163">
        <v>5</v>
      </c>
      <c r="R105" s="163">
        <v>3</v>
      </c>
      <c r="S105" s="163">
        <v>4</v>
      </c>
      <c r="T105" s="163">
        <v>4</v>
      </c>
      <c r="U105" s="163" t="s">
        <v>30</v>
      </c>
    </row>
    <row r="106" spans="1:21" x14ac:dyDescent="0.2">
      <c r="A106" s="162">
        <v>44996.463233634262</v>
      </c>
      <c r="B106" s="163" t="s">
        <v>404</v>
      </c>
      <c r="C106" s="163" t="s">
        <v>25</v>
      </c>
      <c r="D106" s="163" t="s">
        <v>24</v>
      </c>
      <c r="E106" s="163" t="s">
        <v>22</v>
      </c>
      <c r="F106" s="163" t="s">
        <v>130</v>
      </c>
      <c r="G106" s="163" t="s">
        <v>105</v>
      </c>
      <c r="H106" s="163" t="s">
        <v>175</v>
      </c>
      <c r="I106" s="163">
        <v>5</v>
      </c>
      <c r="J106" s="163">
        <v>4</v>
      </c>
      <c r="K106" s="163">
        <v>4</v>
      </c>
      <c r="L106" s="163">
        <v>4</v>
      </c>
      <c r="M106" s="163">
        <v>4</v>
      </c>
      <c r="N106" s="163">
        <v>5</v>
      </c>
      <c r="O106" s="163">
        <v>4</v>
      </c>
      <c r="P106" s="163">
        <v>4</v>
      </c>
      <c r="Q106" s="163">
        <v>4</v>
      </c>
      <c r="R106" s="163">
        <v>3</v>
      </c>
      <c r="S106" s="163">
        <v>4</v>
      </c>
      <c r="T106" s="163">
        <v>4</v>
      </c>
      <c r="U106" s="163" t="s">
        <v>30</v>
      </c>
    </row>
    <row r="107" spans="1:21" x14ac:dyDescent="0.2">
      <c r="A107" s="162">
        <v>44996.464071574075</v>
      </c>
      <c r="B107" s="163" t="s">
        <v>211</v>
      </c>
      <c r="C107" s="163" t="s">
        <v>25</v>
      </c>
      <c r="D107" s="163" t="s">
        <v>26</v>
      </c>
      <c r="E107" s="163" t="s">
        <v>27</v>
      </c>
      <c r="F107" s="163" t="s">
        <v>137</v>
      </c>
      <c r="G107" s="163" t="s">
        <v>98</v>
      </c>
      <c r="H107" s="163" t="s">
        <v>29</v>
      </c>
      <c r="I107" s="163">
        <v>5</v>
      </c>
      <c r="J107" s="163">
        <v>5</v>
      </c>
      <c r="K107" s="163">
        <v>5</v>
      </c>
      <c r="L107" s="163">
        <v>5</v>
      </c>
      <c r="M107" s="163">
        <v>5</v>
      </c>
      <c r="N107" s="163">
        <v>5</v>
      </c>
      <c r="O107" s="163">
        <v>5</v>
      </c>
      <c r="P107" s="163">
        <v>5</v>
      </c>
      <c r="Q107" s="163">
        <v>5</v>
      </c>
      <c r="R107" s="163">
        <v>5</v>
      </c>
      <c r="S107" s="163">
        <v>5</v>
      </c>
      <c r="T107" s="163">
        <v>5</v>
      </c>
    </row>
    <row r="108" spans="1:21" x14ac:dyDescent="0.2">
      <c r="A108" s="162">
        <v>44996.464446574071</v>
      </c>
      <c r="B108" s="163" t="s">
        <v>208</v>
      </c>
      <c r="C108" s="163" t="s">
        <v>25</v>
      </c>
      <c r="D108" s="163" t="s">
        <v>31</v>
      </c>
      <c r="E108" s="163" t="s">
        <v>22</v>
      </c>
      <c r="F108" s="163" t="s">
        <v>130</v>
      </c>
      <c r="G108" s="163" t="s">
        <v>97</v>
      </c>
      <c r="H108" s="163" t="s">
        <v>175</v>
      </c>
      <c r="I108" s="163">
        <v>5</v>
      </c>
      <c r="J108" s="163">
        <v>5</v>
      </c>
      <c r="K108" s="163">
        <v>5</v>
      </c>
      <c r="L108" s="163">
        <v>5</v>
      </c>
      <c r="M108" s="163">
        <v>5</v>
      </c>
      <c r="N108" s="163">
        <v>5</v>
      </c>
      <c r="O108" s="163">
        <v>5</v>
      </c>
      <c r="P108" s="163">
        <v>5</v>
      </c>
      <c r="Q108" s="163">
        <v>5</v>
      </c>
      <c r="R108" s="163">
        <v>3</v>
      </c>
      <c r="S108" s="163">
        <v>5</v>
      </c>
      <c r="T108" s="163">
        <v>5</v>
      </c>
      <c r="U108" s="163" t="s">
        <v>405</v>
      </c>
    </row>
    <row r="109" spans="1:21" x14ac:dyDescent="0.2">
      <c r="A109" s="162">
        <v>44996.466524837961</v>
      </c>
      <c r="B109" s="163" t="s">
        <v>406</v>
      </c>
      <c r="C109" s="163" t="s">
        <v>25</v>
      </c>
      <c r="D109" s="163" t="s">
        <v>24</v>
      </c>
      <c r="E109" s="163" t="s">
        <v>22</v>
      </c>
      <c r="F109" s="163" t="s">
        <v>130</v>
      </c>
      <c r="G109" s="163" t="s">
        <v>97</v>
      </c>
      <c r="H109" s="163" t="s">
        <v>175</v>
      </c>
      <c r="I109" s="163">
        <v>5</v>
      </c>
      <c r="J109" s="163">
        <v>5</v>
      </c>
      <c r="K109" s="163">
        <v>5</v>
      </c>
      <c r="L109" s="163">
        <v>5</v>
      </c>
      <c r="M109" s="163">
        <v>5</v>
      </c>
      <c r="N109" s="163">
        <v>4</v>
      </c>
      <c r="O109" s="163">
        <v>5</v>
      </c>
      <c r="P109" s="163">
        <v>5</v>
      </c>
      <c r="Q109" s="163">
        <v>4</v>
      </c>
      <c r="R109" s="163">
        <v>3</v>
      </c>
      <c r="S109" s="163">
        <v>4</v>
      </c>
      <c r="T109" s="163">
        <v>4</v>
      </c>
      <c r="U109" s="163" t="s">
        <v>30</v>
      </c>
    </row>
    <row r="110" spans="1:21" x14ac:dyDescent="0.2">
      <c r="A110" s="162">
        <v>44996.467156724539</v>
      </c>
      <c r="B110" s="163" t="s">
        <v>407</v>
      </c>
      <c r="C110" s="163" t="s">
        <v>25</v>
      </c>
      <c r="D110" s="163" t="s">
        <v>21</v>
      </c>
      <c r="E110" s="163" t="s">
        <v>22</v>
      </c>
      <c r="F110" s="163" t="s">
        <v>136</v>
      </c>
      <c r="G110" s="163" t="s">
        <v>141</v>
      </c>
      <c r="H110" s="163" t="s">
        <v>144</v>
      </c>
      <c r="I110" s="163">
        <v>4</v>
      </c>
      <c r="J110" s="163">
        <v>4</v>
      </c>
      <c r="K110" s="163">
        <v>4</v>
      </c>
      <c r="L110" s="163">
        <v>4</v>
      </c>
      <c r="M110" s="163">
        <v>4</v>
      </c>
      <c r="N110" s="163">
        <v>4</v>
      </c>
      <c r="O110" s="163">
        <v>5</v>
      </c>
      <c r="P110" s="163">
        <v>5</v>
      </c>
      <c r="Q110" s="163">
        <v>5</v>
      </c>
      <c r="R110" s="163">
        <v>2</v>
      </c>
      <c r="S110" s="163">
        <v>3</v>
      </c>
      <c r="T110" s="163">
        <v>3</v>
      </c>
    </row>
    <row r="111" spans="1:21" x14ac:dyDescent="0.2">
      <c r="A111" s="162">
        <v>44996.467756979167</v>
      </c>
      <c r="B111" s="163" t="s">
        <v>408</v>
      </c>
      <c r="C111" s="163" t="s">
        <v>20</v>
      </c>
      <c r="D111" s="163" t="s">
        <v>24</v>
      </c>
      <c r="E111" s="163" t="s">
        <v>22</v>
      </c>
      <c r="F111" s="163" t="s">
        <v>132</v>
      </c>
      <c r="G111" s="163" t="s">
        <v>114</v>
      </c>
      <c r="H111" s="163" t="s">
        <v>175</v>
      </c>
      <c r="I111" s="163">
        <v>5</v>
      </c>
      <c r="J111" s="163">
        <v>5</v>
      </c>
      <c r="K111" s="163">
        <v>5</v>
      </c>
      <c r="L111" s="163">
        <v>5</v>
      </c>
      <c r="M111" s="163">
        <v>5</v>
      </c>
      <c r="N111" s="163">
        <v>5</v>
      </c>
      <c r="O111" s="163">
        <v>5</v>
      </c>
      <c r="P111" s="163">
        <v>5</v>
      </c>
      <c r="Q111" s="163">
        <v>5</v>
      </c>
      <c r="R111" s="163">
        <v>5</v>
      </c>
      <c r="S111" s="163">
        <v>5</v>
      </c>
      <c r="T111" s="163">
        <v>5</v>
      </c>
    </row>
    <row r="112" spans="1:21" x14ac:dyDescent="0.2">
      <c r="A112" s="162">
        <v>44996.470416331023</v>
      </c>
      <c r="B112" s="163" t="s">
        <v>409</v>
      </c>
      <c r="C112" s="163" t="s">
        <v>25</v>
      </c>
      <c r="D112" s="163" t="s">
        <v>24</v>
      </c>
      <c r="E112" s="163" t="s">
        <v>22</v>
      </c>
      <c r="F112" s="163" t="s">
        <v>136</v>
      </c>
      <c r="G112" s="163" t="s">
        <v>141</v>
      </c>
      <c r="H112" s="163" t="s">
        <v>144</v>
      </c>
      <c r="I112" s="163">
        <v>4</v>
      </c>
      <c r="J112" s="163">
        <v>5</v>
      </c>
      <c r="K112" s="163">
        <v>5</v>
      </c>
      <c r="L112" s="163">
        <v>5</v>
      </c>
      <c r="M112" s="163">
        <v>5</v>
      </c>
      <c r="N112" s="163">
        <v>5</v>
      </c>
      <c r="O112" s="163">
        <v>5</v>
      </c>
      <c r="P112" s="163">
        <v>5</v>
      </c>
      <c r="Q112" s="163">
        <v>5</v>
      </c>
      <c r="R112" s="163">
        <v>3</v>
      </c>
      <c r="S112" s="163">
        <v>4</v>
      </c>
      <c r="T112" s="163">
        <v>4</v>
      </c>
    </row>
    <row r="113" spans="1:21" x14ac:dyDescent="0.2">
      <c r="A113" s="162">
        <v>44996.471307245374</v>
      </c>
      <c r="B113" s="163" t="s">
        <v>209</v>
      </c>
      <c r="C113" s="163" t="s">
        <v>20</v>
      </c>
      <c r="D113" s="163" t="s">
        <v>31</v>
      </c>
      <c r="E113" s="163" t="s">
        <v>27</v>
      </c>
      <c r="F113" s="163" t="s">
        <v>116</v>
      </c>
      <c r="G113" s="163" t="s">
        <v>210</v>
      </c>
      <c r="H113" s="163" t="s">
        <v>175</v>
      </c>
      <c r="I113" s="163">
        <v>5</v>
      </c>
      <c r="J113" s="163">
        <v>4</v>
      </c>
      <c r="K113" s="163">
        <v>4</v>
      </c>
      <c r="L113" s="163">
        <v>4</v>
      </c>
      <c r="M113" s="163">
        <v>5</v>
      </c>
      <c r="N113" s="163">
        <v>4</v>
      </c>
      <c r="O113" s="163">
        <v>5</v>
      </c>
      <c r="P113" s="163">
        <v>4</v>
      </c>
      <c r="Q113" s="163">
        <v>5</v>
      </c>
      <c r="R113" s="163">
        <v>3</v>
      </c>
      <c r="S113" s="163">
        <v>4</v>
      </c>
      <c r="T113" s="163">
        <v>5</v>
      </c>
    </row>
    <row r="114" spans="1:21" x14ac:dyDescent="0.2">
      <c r="A114" s="162">
        <v>44996.472363425928</v>
      </c>
      <c r="B114" s="163" t="s">
        <v>218</v>
      </c>
      <c r="C114" s="163" t="s">
        <v>25</v>
      </c>
      <c r="D114" s="163" t="s">
        <v>24</v>
      </c>
      <c r="E114" s="163" t="s">
        <v>22</v>
      </c>
      <c r="F114" s="163" t="s">
        <v>130</v>
      </c>
      <c r="G114" s="163" t="s">
        <v>108</v>
      </c>
      <c r="H114" s="163" t="s">
        <v>175</v>
      </c>
      <c r="I114" s="163">
        <v>5</v>
      </c>
      <c r="J114" s="163">
        <v>4</v>
      </c>
      <c r="K114" s="163">
        <v>4</v>
      </c>
      <c r="L114" s="163">
        <v>4</v>
      </c>
      <c r="M114" s="163">
        <v>4</v>
      </c>
      <c r="N114" s="163">
        <v>4</v>
      </c>
      <c r="O114" s="163">
        <v>4</v>
      </c>
      <c r="P114" s="163">
        <v>4</v>
      </c>
      <c r="Q114" s="163">
        <v>5</v>
      </c>
      <c r="R114" s="163">
        <v>3</v>
      </c>
      <c r="S114" s="163">
        <v>4</v>
      </c>
      <c r="T114" s="163">
        <v>4</v>
      </c>
      <c r="U114" s="163" t="s">
        <v>487</v>
      </c>
    </row>
    <row r="115" spans="1:21" x14ac:dyDescent="0.2">
      <c r="A115" s="162">
        <v>44996.472718437501</v>
      </c>
      <c r="B115" s="163" t="s">
        <v>242</v>
      </c>
      <c r="C115" s="163" t="s">
        <v>25</v>
      </c>
      <c r="D115" s="163" t="s">
        <v>21</v>
      </c>
      <c r="E115" s="163" t="s">
        <v>22</v>
      </c>
      <c r="F115" s="163" t="s">
        <v>133</v>
      </c>
      <c r="G115" s="163" t="s">
        <v>216</v>
      </c>
      <c r="H115" s="163" t="s">
        <v>175</v>
      </c>
      <c r="I115" s="163">
        <v>5</v>
      </c>
      <c r="J115" s="163">
        <v>5</v>
      </c>
      <c r="K115" s="163">
        <v>5</v>
      </c>
      <c r="L115" s="163">
        <v>5</v>
      </c>
      <c r="M115" s="163">
        <v>5</v>
      </c>
      <c r="N115" s="163">
        <v>5</v>
      </c>
      <c r="O115" s="163">
        <v>5</v>
      </c>
      <c r="P115" s="163">
        <v>5</v>
      </c>
      <c r="Q115" s="163">
        <v>5</v>
      </c>
      <c r="R115" s="163">
        <v>5</v>
      </c>
      <c r="S115" s="163">
        <v>5</v>
      </c>
      <c r="T115" s="163">
        <v>5</v>
      </c>
    </row>
    <row r="116" spans="1:21" x14ac:dyDescent="0.2">
      <c r="A116" s="162">
        <v>44996.475416203699</v>
      </c>
      <c r="B116" s="163" t="s">
        <v>410</v>
      </c>
      <c r="C116" s="163" t="s">
        <v>25</v>
      </c>
      <c r="D116" s="163" t="s">
        <v>31</v>
      </c>
      <c r="E116" s="163" t="s">
        <v>22</v>
      </c>
      <c r="F116" s="163" t="s">
        <v>136</v>
      </c>
      <c r="G116" s="163" t="s">
        <v>141</v>
      </c>
      <c r="H116" s="163" t="s">
        <v>29</v>
      </c>
      <c r="I116" s="163">
        <v>5</v>
      </c>
      <c r="J116" s="163">
        <v>5</v>
      </c>
      <c r="K116" s="163">
        <v>5</v>
      </c>
      <c r="L116" s="163">
        <v>4</v>
      </c>
      <c r="M116" s="163">
        <v>5</v>
      </c>
      <c r="N116" s="163">
        <v>5</v>
      </c>
      <c r="O116" s="163">
        <v>5</v>
      </c>
      <c r="P116" s="163">
        <v>5</v>
      </c>
      <c r="Q116" s="163">
        <v>5</v>
      </c>
      <c r="R116" s="163">
        <v>3</v>
      </c>
      <c r="S116" s="163">
        <v>4</v>
      </c>
      <c r="T116" s="163">
        <v>4</v>
      </c>
      <c r="U116" s="163" t="s">
        <v>411</v>
      </c>
    </row>
    <row r="117" spans="1:21" x14ac:dyDescent="0.2">
      <c r="A117" s="162">
        <v>44996.475785972223</v>
      </c>
      <c r="B117" s="163" t="s">
        <v>412</v>
      </c>
      <c r="C117" s="163" t="s">
        <v>20</v>
      </c>
      <c r="D117" s="163" t="s">
        <v>26</v>
      </c>
      <c r="E117" s="163" t="s">
        <v>27</v>
      </c>
      <c r="F117" s="163" t="s">
        <v>351</v>
      </c>
      <c r="G117" s="163" t="s">
        <v>413</v>
      </c>
      <c r="H117" s="163" t="s">
        <v>144</v>
      </c>
      <c r="I117" s="163">
        <v>5</v>
      </c>
      <c r="J117" s="163">
        <v>5</v>
      </c>
      <c r="K117" s="163">
        <v>5</v>
      </c>
      <c r="L117" s="163">
        <v>5</v>
      </c>
      <c r="M117" s="163">
        <v>5</v>
      </c>
      <c r="N117" s="163">
        <v>5</v>
      </c>
      <c r="O117" s="163">
        <v>5</v>
      </c>
      <c r="P117" s="163">
        <v>5</v>
      </c>
      <c r="Q117" s="163">
        <v>5</v>
      </c>
      <c r="R117" s="163">
        <v>5</v>
      </c>
      <c r="S117" s="163">
        <v>5</v>
      </c>
      <c r="T117" s="163">
        <v>5</v>
      </c>
    </row>
    <row r="118" spans="1:21" x14ac:dyDescent="0.2">
      <c r="A118" s="162">
        <v>44996.476913182865</v>
      </c>
      <c r="B118" s="163" t="s">
        <v>414</v>
      </c>
      <c r="C118" s="163" t="s">
        <v>25</v>
      </c>
      <c r="D118" s="163" t="s">
        <v>24</v>
      </c>
      <c r="E118" s="163" t="s">
        <v>22</v>
      </c>
      <c r="F118" s="163" t="s">
        <v>130</v>
      </c>
      <c r="G118" s="163" t="s">
        <v>415</v>
      </c>
      <c r="H118" s="163" t="s">
        <v>175</v>
      </c>
      <c r="I118" s="163">
        <v>5</v>
      </c>
      <c r="J118" s="163">
        <v>4</v>
      </c>
      <c r="K118" s="163">
        <v>4</v>
      </c>
      <c r="L118" s="163">
        <v>4</v>
      </c>
      <c r="M118" s="163">
        <v>4</v>
      </c>
      <c r="N118" s="163">
        <v>4</v>
      </c>
      <c r="O118" s="163">
        <v>4</v>
      </c>
      <c r="P118" s="163">
        <v>4</v>
      </c>
      <c r="Q118" s="163">
        <v>4</v>
      </c>
      <c r="R118" s="163">
        <v>1</v>
      </c>
      <c r="S118" s="163">
        <v>4</v>
      </c>
      <c r="T118" s="163">
        <v>4</v>
      </c>
    </row>
    <row r="119" spans="1:21" x14ac:dyDescent="0.2">
      <c r="A119" s="162">
        <v>44996.477401493059</v>
      </c>
      <c r="B119" s="163" t="s">
        <v>416</v>
      </c>
      <c r="C119" s="163" t="s">
        <v>25</v>
      </c>
      <c r="D119" s="163" t="s">
        <v>26</v>
      </c>
      <c r="E119" s="163" t="s">
        <v>27</v>
      </c>
      <c r="F119" s="163" t="s">
        <v>139</v>
      </c>
      <c r="G119" s="163" t="s">
        <v>140</v>
      </c>
      <c r="H119" s="163" t="s">
        <v>29</v>
      </c>
      <c r="I119" s="163">
        <v>4</v>
      </c>
      <c r="J119" s="163">
        <v>5</v>
      </c>
      <c r="K119" s="163">
        <v>5</v>
      </c>
      <c r="L119" s="163">
        <v>5</v>
      </c>
      <c r="M119" s="163">
        <v>5</v>
      </c>
      <c r="N119" s="163">
        <v>5</v>
      </c>
      <c r="O119" s="163">
        <v>3</v>
      </c>
      <c r="P119" s="163">
        <v>4</v>
      </c>
      <c r="Q119" s="163">
        <v>5</v>
      </c>
      <c r="R119" s="163">
        <v>3</v>
      </c>
      <c r="S119" s="163">
        <v>4</v>
      </c>
      <c r="T119" s="163">
        <v>5</v>
      </c>
    </row>
    <row r="120" spans="1:21" x14ac:dyDescent="0.2">
      <c r="A120" s="162">
        <v>44996.478156516205</v>
      </c>
      <c r="B120" s="163" t="s">
        <v>417</v>
      </c>
      <c r="C120" s="163" t="s">
        <v>25</v>
      </c>
      <c r="D120" s="163" t="s">
        <v>24</v>
      </c>
      <c r="E120" s="163" t="s">
        <v>27</v>
      </c>
      <c r="F120" s="163" t="s">
        <v>139</v>
      </c>
      <c r="G120" s="163" t="s">
        <v>140</v>
      </c>
      <c r="H120" s="163" t="s">
        <v>29</v>
      </c>
      <c r="I120" s="163">
        <v>4</v>
      </c>
      <c r="J120" s="163">
        <v>4</v>
      </c>
      <c r="K120" s="163">
        <v>4</v>
      </c>
      <c r="L120" s="163">
        <v>4</v>
      </c>
      <c r="M120" s="163">
        <v>4</v>
      </c>
      <c r="N120" s="163">
        <v>4</v>
      </c>
      <c r="O120" s="163">
        <v>4</v>
      </c>
      <c r="P120" s="163">
        <v>4</v>
      </c>
      <c r="Q120" s="163">
        <v>4</v>
      </c>
      <c r="R120" s="163">
        <v>4</v>
      </c>
      <c r="S120" s="163">
        <v>4</v>
      </c>
      <c r="T120" s="163">
        <v>4</v>
      </c>
      <c r="U120" s="163" t="s">
        <v>418</v>
      </c>
    </row>
    <row r="121" spans="1:21" x14ac:dyDescent="0.2">
      <c r="A121" s="162">
        <v>44996.478265138889</v>
      </c>
      <c r="B121" s="163" t="s">
        <v>419</v>
      </c>
      <c r="C121" s="163" t="s">
        <v>20</v>
      </c>
      <c r="D121" s="163" t="s">
        <v>21</v>
      </c>
      <c r="E121" s="163" t="s">
        <v>27</v>
      </c>
      <c r="F121" s="163" t="s">
        <v>139</v>
      </c>
      <c r="G121" s="163" t="s">
        <v>168</v>
      </c>
      <c r="H121" s="163" t="s">
        <v>29</v>
      </c>
      <c r="I121" s="163">
        <v>4</v>
      </c>
      <c r="J121" s="163">
        <v>4</v>
      </c>
      <c r="K121" s="163">
        <v>4</v>
      </c>
      <c r="L121" s="163">
        <v>4</v>
      </c>
      <c r="M121" s="163">
        <v>3</v>
      </c>
      <c r="N121" s="163">
        <v>3</v>
      </c>
      <c r="O121" s="163">
        <v>3</v>
      </c>
      <c r="P121" s="163">
        <v>3</v>
      </c>
      <c r="Q121" s="163">
        <v>3</v>
      </c>
      <c r="R121" s="163">
        <v>3</v>
      </c>
      <c r="S121" s="163">
        <v>4</v>
      </c>
      <c r="T121" s="163">
        <v>4</v>
      </c>
      <c r="U121" s="163" t="s">
        <v>488</v>
      </c>
    </row>
    <row r="122" spans="1:21" x14ac:dyDescent="0.2">
      <c r="A122" s="162">
        <v>44996.478603020834</v>
      </c>
      <c r="B122" s="163" t="s">
        <v>420</v>
      </c>
      <c r="C122" s="163" t="s">
        <v>25</v>
      </c>
      <c r="D122" s="163" t="s">
        <v>21</v>
      </c>
      <c r="E122" s="163" t="s">
        <v>27</v>
      </c>
      <c r="F122" s="163" t="s">
        <v>137</v>
      </c>
      <c r="G122" s="163" t="s">
        <v>98</v>
      </c>
      <c r="H122" s="163" t="s">
        <v>144</v>
      </c>
      <c r="I122" s="163">
        <v>4</v>
      </c>
      <c r="J122" s="163">
        <v>4</v>
      </c>
      <c r="K122" s="163">
        <v>4</v>
      </c>
      <c r="L122" s="163">
        <v>4</v>
      </c>
      <c r="M122" s="163">
        <v>4</v>
      </c>
      <c r="N122" s="163">
        <v>4</v>
      </c>
      <c r="O122" s="163">
        <v>4</v>
      </c>
      <c r="P122" s="163">
        <v>4</v>
      </c>
      <c r="Q122" s="163">
        <v>4</v>
      </c>
      <c r="R122" s="163">
        <v>4</v>
      </c>
      <c r="S122" s="163">
        <v>4</v>
      </c>
      <c r="T122" s="163">
        <v>4</v>
      </c>
    </row>
    <row r="123" spans="1:21" x14ac:dyDescent="0.2">
      <c r="A123" s="162">
        <v>44996.478686122689</v>
      </c>
      <c r="B123" s="163" t="s">
        <v>215</v>
      </c>
      <c r="C123" s="163" t="s">
        <v>25</v>
      </c>
      <c r="D123" s="163" t="s">
        <v>24</v>
      </c>
      <c r="E123" s="163" t="s">
        <v>27</v>
      </c>
      <c r="F123" s="163" t="s">
        <v>139</v>
      </c>
      <c r="G123" s="163" t="s">
        <v>140</v>
      </c>
      <c r="H123" s="163" t="s">
        <v>29</v>
      </c>
      <c r="I123" s="163">
        <v>4</v>
      </c>
      <c r="J123" s="163">
        <v>4</v>
      </c>
      <c r="K123" s="163">
        <v>5</v>
      </c>
      <c r="L123" s="163">
        <v>5</v>
      </c>
      <c r="M123" s="163">
        <v>3</v>
      </c>
      <c r="N123" s="163">
        <v>4</v>
      </c>
      <c r="O123" s="163">
        <v>2</v>
      </c>
      <c r="P123" s="163">
        <v>3</v>
      </c>
      <c r="Q123" s="163">
        <v>4</v>
      </c>
      <c r="R123" s="163">
        <v>3</v>
      </c>
      <c r="S123" s="163">
        <v>3</v>
      </c>
      <c r="T123" s="163">
        <v>3</v>
      </c>
    </row>
    <row r="124" spans="1:21" x14ac:dyDescent="0.2">
      <c r="A124" s="162">
        <v>44996.478987789349</v>
      </c>
      <c r="B124" s="163" t="s">
        <v>421</v>
      </c>
      <c r="C124" s="163" t="s">
        <v>20</v>
      </c>
      <c r="D124" s="163" t="s">
        <v>31</v>
      </c>
      <c r="E124" s="163" t="s">
        <v>22</v>
      </c>
      <c r="F124" s="163" t="s">
        <v>132</v>
      </c>
      <c r="G124" s="163" t="s">
        <v>114</v>
      </c>
      <c r="H124" s="163" t="s">
        <v>23</v>
      </c>
      <c r="I124" s="163">
        <v>5</v>
      </c>
      <c r="J124" s="163">
        <v>5</v>
      </c>
      <c r="K124" s="163">
        <v>5</v>
      </c>
      <c r="L124" s="163">
        <v>5</v>
      </c>
      <c r="M124" s="163">
        <v>5</v>
      </c>
      <c r="N124" s="163">
        <v>5</v>
      </c>
      <c r="O124" s="163">
        <v>5</v>
      </c>
      <c r="P124" s="163">
        <v>5</v>
      </c>
      <c r="Q124" s="163">
        <v>5</v>
      </c>
      <c r="R124" s="163">
        <v>5</v>
      </c>
      <c r="S124" s="163">
        <v>5</v>
      </c>
      <c r="T124" s="163">
        <v>5</v>
      </c>
      <c r="U124" s="163" t="s">
        <v>422</v>
      </c>
    </row>
    <row r="125" spans="1:21" x14ac:dyDescent="0.2">
      <c r="A125" s="162">
        <v>44996.480369513883</v>
      </c>
      <c r="B125" s="163" t="s">
        <v>423</v>
      </c>
      <c r="C125" s="163" t="s">
        <v>25</v>
      </c>
      <c r="D125" s="163" t="s">
        <v>24</v>
      </c>
      <c r="E125" s="163" t="s">
        <v>27</v>
      </c>
      <c r="F125" s="163" t="s">
        <v>148</v>
      </c>
      <c r="G125" s="163" t="s">
        <v>424</v>
      </c>
      <c r="H125" s="163" t="s">
        <v>29</v>
      </c>
      <c r="I125" s="163">
        <v>5</v>
      </c>
      <c r="J125" s="163">
        <v>5</v>
      </c>
      <c r="K125" s="163">
        <v>5</v>
      </c>
      <c r="L125" s="163">
        <v>4</v>
      </c>
      <c r="M125" s="163">
        <v>4</v>
      </c>
      <c r="N125" s="163">
        <v>5</v>
      </c>
      <c r="O125" s="163">
        <v>4</v>
      </c>
      <c r="P125" s="163">
        <v>4</v>
      </c>
      <c r="Q125" s="163">
        <v>4</v>
      </c>
      <c r="R125" s="163">
        <v>3</v>
      </c>
      <c r="S125" s="163">
        <v>4</v>
      </c>
      <c r="T125" s="163">
        <v>4</v>
      </c>
      <c r="U125" s="163" t="s">
        <v>425</v>
      </c>
    </row>
    <row r="126" spans="1:21" x14ac:dyDescent="0.2">
      <c r="A126" s="162">
        <v>44996.483205648146</v>
      </c>
      <c r="B126" s="163" t="s">
        <v>426</v>
      </c>
      <c r="C126" s="163" t="s">
        <v>20</v>
      </c>
      <c r="D126" s="163" t="s">
        <v>24</v>
      </c>
      <c r="E126" s="163" t="s">
        <v>22</v>
      </c>
      <c r="F126" s="163" t="s">
        <v>138</v>
      </c>
      <c r="G126" s="163" t="s">
        <v>332</v>
      </c>
      <c r="H126" s="163" t="s">
        <v>23</v>
      </c>
      <c r="I126" s="163">
        <v>5</v>
      </c>
      <c r="J126" s="163">
        <v>5</v>
      </c>
      <c r="K126" s="163">
        <v>5</v>
      </c>
      <c r="L126" s="163">
        <v>5</v>
      </c>
      <c r="M126" s="163">
        <v>5</v>
      </c>
      <c r="N126" s="163">
        <v>5</v>
      </c>
      <c r="O126" s="163">
        <v>5</v>
      </c>
      <c r="P126" s="163">
        <v>5</v>
      </c>
      <c r="Q126" s="163">
        <v>5</v>
      </c>
      <c r="R126" s="163">
        <v>3</v>
      </c>
      <c r="S126" s="163">
        <v>4</v>
      </c>
      <c r="T126" s="163">
        <v>4</v>
      </c>
      <c r="U126" s="163" t="s">
        <v>489</v>
      </c>
    </row>
    <row r="127" spans="1:21" x14ac:dyDescent="0.2">
      <c r="A127" s="162">
        <v>44996.486124340277</v>
      </c>
      <c r="B127" s="163" t="s">
        <v>181</v>
      </c>
      <c r="C127" s="163" t="s">
        <v>20</v>
      </c>
      <c r="D127" s="163" t="s">
        <v>24</v>
      </c>
      <c r="E127" s="163" t="s">
        <v>22</v>
      </c>
      <c r="F127" s="163" t="s">
        <v>182</v>
      </c>
      <c r="G127" s="163" t="s">
        <v>183</v>
      </c>
      <c r="H127" s="163" t="s">
        <v>175</v>
      </c>
      <c r="I127" s="163">
        <v>5</v>
      </c>
      <c r="J127" s="163">
        <v>5</v>
      </c>
      <c r="K127" s="163">
        <v>5</v>
      </c>
      <c r="L127" s="163">
        <v>5</v>
      </c>
      <c r="M127" s="163">
        <v>5</v>
      </c>
      <c r="N127" s="163">
        <v>5</v>
      </c>
      <c r="O127" s="163">
        <v>5</v>
      </c>
      <c r="P127" s="163">
        <v>5</v>
      </c>
      <c r="Q127" s="163">
        <v>5</v>
      </c>
      <c r="R127" s="163">
        <v>2</v>
      </c>
      <c r="S127" s="163">
        <v>4</v>
      </c>
      <c r="T127" s="163">
        <v>5</v>
      </c>
    </row>
    <row r="128" spans="1:21" x14ac:dyDescent="0.2">
      <c r="A128" s="162">
        <v>44996.486918599534</v>
      </c>
      <c r="B128" s="163" t="s">
        <v>427</v>
      </c>
      <c r="C128" s="163" t="s">
        <v>25</v>
      </c>
      <c r="D128" s="163" t="s">
        <v>26</v>
      </c>
      <c r="E128" s="163" t="s">
        <v>22</v>
      </c>
      <c r="F128" s="163" t="s">
        <v>132</v>
      </c>
      <c r="G128" s="163" t="s">
        <v>114</v>
      </c>
      <c r="H128" s="163" t="s">
        <v>144</v>
      </c>
      <c r="I128" s="163">
        <v>5</v>
      </c>
      <c r="J128" s="163">
        <v>5</v>
      </c>
      <c r="K128" s="163">
        <v>5</v>
      </c>
      <c r="L128" s="163">
        <v>5</v>
      </c>
      <c r="M128" s="163">
        <v>5</v>
      </c>
      <c r="N128" s="163">
        <v>5</v>
      </c>
      <c r="O128" s="163">
        <v>5</v>
      </c>
      <c r="P128" s="163">
        <v>5</v>
      </c>
      <c r="Q128" s="163">
        <v>5</v>
      </c>
      <c r="R128" s="163">
        <v>3</v>
      </c>
      <c r="S128" s="163">
        <v>5</v>
      </c>
      <c r="T128" s="163">
        <v>5</v>
      </c>
      <c r="U128" s="163" t="s">
        <v>428</v>
      </c>
    </row>
    <row r="129" spans="1:21" x14ac:dyDescent="0.2">
      <c r="A129" s="162">
        <v>44996.491174143521</v>
      </c>
      <c r="B129" s="163" t="s">
        <v>429</v>
      </c>
      <c r="C129" s="163" t="s">
        <v>25</v>
      </c>
      <c r="D129" s="163" t="s">
        <v>24</v>
      </c>
      <c r="E129" s="163" t="s">
        <v>27</v>
      </c>
      <c r="F129" s="163" t="s">
        <v>136</v>
      </c>
      <c r="G129" s="163" t="s">
        <v>141</v>
      </c>
      <c r="H129" s="163" t="s">
        <v>144</v>
      </c>
      <c r="I129" s="163">
        <v>4</v>
      </c>
      <c r="J129" s="163">
        <v>4</v>
      </c>
      <c r="K129" s="163">
        <v>4</v>
      </c>
      <c r="L129" s="163">
        <v>4</v>
      </c>
      <c r="M129" s="163">
        <v>4</v>
      </c>
      <c r="N129" s="163">
        <v>4</v>
      </c>
      <c r="O129" s="163">
        <v>4</v>
      </c>
      <c r="P129" s="163">
        <v>4</v>
      </c>
      <c r="Q129" s="163">
        <v>4</v>
      </c>
      <c r="R129" s="163">
        <v>4</v>
      </c>
      <c r="S129" s="163">
        <v>4</v>
      </c>
      <c r="T129" s="163">
        <v>4</v>
      </c>
    </row>
    <row r="130" spans="1:21" x14ac:dyDescent="0.2">
      <c r="A130" s="162">
        <v>44996.491255925925</v>
      </c>
      <c r="B130" s="163" t="s">
        <v>430</v>
      </c>
      <c r="C130" s="163" t="s">
        <v>20</v>
      </c>
      <c r="D130" s="163" t="s">
        <v>24</v>
      </c>
      <c r="E130" s="163" t="s">
        <v>22</v>
      </c>
      <c r="F130" s="163" t="s">
        <v>116</v>
      </c>
      <c r="G130" s="163" t="s">
        <v>145</v>
      </c>
      <c r="H130" s="163" t="s">
        <v>144</v>
      </c>
      <c r="I130" s="163">
        <v>4</v>
      </c>
      <c r="J130" s="163">
        <v>4</v>
      </c>
      <c r="K130" s="163">
        <v>4</v>
      </c>
      <c r="L130" s="163">
        <v>4</v>
      </c>
      <c r="M130" s="163">
        <v>5</v>
      </c>
      <c r="N130" s="163">
        <v>4</v>
      </c>
      <c r="O130" s="163">
        <v>5</v>
      </c>
      <c r="P130" s="163">
        <v>4</v>
      </c>
      <c r="Q130" s="163">
        <v>4</v>
      </c>
      <c r="R130" s="163">
        <v>3</v>
      </c>
      <c r="S130" s="163">
        <v>4</v>
      </c>
      <c r="T130" s="163">
        <v>4</v>
      </c>
      <c r="U130" s="163" t="s">
        <v>431</v>
      </c>
    </row>
    <row r="131" spans="1:21" x14ac:dyDescent="0.2">
      <c r="A131" s="162">
        <v>44996.492581643513</v>
      </c>
      <c r="B131" s="163" t="s">
        <v>432</v>
      </c>
      <c r="C131" s="163" t="s">
        <v>25</v>
      </c>
      <c r="D131" s="163" t="s">
        <v>24</v>
      </c>
      <c r="E131" s="163" t="s">
        <v>27</v>
      </c>
      <c r="F131" s="163" t="s">
        <v>139</v>
      </c>
      <c r="G131" s="163" t="s">
        <v>168</v>
      </c>
      <c r="H131" s="163" t="s">
        <v>29</v>
      </c>
      <c r="I131" s="163">
        <v>5</v>
      </c>
      <c r="J131" s="163">
        <v>4</v>
      </c>
      <c r="K131" s="163">
        <v>4</v>
      </c>
      <c r="L131" s="163">
        <v>4</v>
      </c>
      <c r="M131" s="163">
        <v>4</v>
      </c>
      <c r="N131" s="163">
        <v>4</v>
      </c>
      <c r="O131" s="163">
        <v>4</v>
      </c>
      <c r="P131" s="163">
        <v>4</v>
      </c>
      <c r="Q131" s="163">
        <v>4</v>
      </c>
      <c r="R131" s="163">
        <v>2</v>
      </c>
      <c r="S131" s="163">
        <v>3</v>
      </c>
      <c r="T131" s="163">
        <v>3</v>
      </c>
      <c r="U131" s="163" t="s">
        <v>30</v>
      </c>
    </row>
    <row r="132" spans="1:21" x14ac:dyDescent="0.2">
      <c r="A132" s="162">
        <v>44996.493761284721</v>
      </c>
      <c r="B132" s="163" t="s">
        <v>219</v>
      </c>
      <c r="C132" s="163" t="s">
        <v>20</v>
      </c>
      <c r="D132" s="163" t="s">
        <v>24</v>
      </c>
      <c r="E132" s="163" t="s">
        <v>22</v>
      </c>
      <c r="F132" s="163" t="s">
        <v>146</v>
      </c>
      <c r="G132" s="163" t="s">
        <v>220</v>
      </c>
      <c r="H132" s="163" t="s">
        <v>175</v>
      </c>
      <c r="I132" s="163">
        <v>4</v>
      </c>
      <c r="J132" s="163">
        <v>4</v>
      </c>
      <c r="K132" s="163">
        <v>5</v>
      </c>
      <c r="L132" s="163">
        <v>5</v>
      </c>
      <c r="M132" s="163">
        <v>4</v>
      </c>
      <c r="N132" s="163">
        <v>4</v>
      </c>
      <c r="O132" s="163">
        <v>3</v>
      </c>
      <c r="P132" s="163">
        <v>3</v>
      </c>
      <c r="Q132" s="163">
        <v>5</v>
      </c>
      <c r="R132" s="163">
        <v>3</v>
      </c>
      <c r="S132" s="163">
        <v>4</v>
      </c>
      <c r="T132" s="163">
        <v>5</v>
      </c>
    </row>
    <row r="133" spans="1:21" x14ac:dyDescent="0.2">
      <c r="A133" s="162">
        <v>44996.497728125003</v>
      </c>
      <c r="B133" s="163" t="s">
        <v>433</v>
      </c>
      <c r="C133" s="163" t="s">
        <v>25</v>
      </c>
      <c r="D133" s="163" t="s">
        <v>24</v>
      </c>
      <c r="E133" s="163" t="s">
        <v>22</v>
      </c>
      <c r="F133" s="163" t="s">
        <v>147</v>
      </c>
      <c r="G133" s="163" t="s">
        <v>434</v>
      </c>
      <c r="H133" s="163" t="s">
        <v>175</v>
      </c>
      <c r="I133" s="163">
        <v>4</v>
      </c>
      <c r="J133" s="163">
        <v>4</v>
      </c>
      <c r="K133" s="163">
        <v>4</v>
      </c>
      <c r="L133" s="163">
        <v>5</v>
      </c>
      <c r="M133" s="163">
        <v>5</v>
      </c>
      <c r="N133" s="163">
        <v>5</v>
      </c>
      <c r="O133" s="163">
        <v>4</v>
      </c>
      <c r="P133" s="163">
        <v>5</v>
      </c>
      <c r="Q133" s="163">
        <v>5</v>
      </c>
      <c r="R133" s="163">
        <v>3</v>
      </c>
      <c r="S133" s="163">
        <v>4</v>
      </c>
      <c r="T133" s="163">
        <v>4</v>
      </c>
      <c r="U133" s="163" t="s">
        <v>30</v>
      </c>
    </row>
    <row r="134" spans="1:21" x14ac:dyDescent="0.2">
      <c r="A134" s="162">
        <v>44996.498573865741</v>
      </c>
      <c r="B134" s="163" t="s">
        <v>435</v>
      </c>
      <c r="C134" s="163" t="s">
        <v>25</v>
      </c>
      <c r="D134" s="163" t="s">
        <v>24</v>
      </c>
      <c r="E134" s="163" t="s">
        <v>27</v>
      </c>
      <c r="F134" s="163" t="s">
        <v>148</v>
      </c>
      <c r="G134" s="163" t="s">
        <v>436</v>
      </c>
      <c r="H134" s="163" t="s">
        <v>144</v>
      </c>
      <c r="I134" s="163">
        <v>4</v>
      </c>
      <c r="J134" s="163">
        <v>5</v>
      </c>
      <c r="K134" s="163">
        <v>5</v>
      </c>
      <c r="L134" s="163">
        <v>5</v>
      </c>
      <c r="M134" s="163">
        <v>5</v>
      </c>
      <c r="N134" s="163">
        <v>5</v>
      </c>
      <c r="O134" s="163">
        <v>5</v>
      </c>
      <c r="P134" s="163">
        <v>5</v>
      </c>
      <c r="Q134" s="163">
        <v>5</v>
      </c>
      <c r="R134" s="163">
        <v>2</v>
      </c>
      <c r="S134" s="163">
        <v>4</v>
      </c>
      <c r="T134" s="163">
        <v>4</v>
      </c>
    </row>
    <row r="135" spans="1:21" x14ac:dyDescent="0.2">
      <c r="A135" s="162">
        <v>44996.498963622682</v>
      </c>
      <c r="B135" s="163" t="s">
        <v>437</v>
      </c>
      <c r="C135" s="163" t="s">
        <v>25</v>
      </c>
      <c r="D135" s="163" t="s">
        <v>26</v>
      </c>
      <c r="E135" s="163" t="s">
        <v>22</v>
      </c>
      <c r="F135" s="163" t="s">
        <v>137</v>
      </c>
      <c r="G135" s="163" t="s">
        <v>98</v>
      </c>
      <c r="H135" s="163" t="s">
        <v>175</v>
      </c>
      <c r="I135" s="163">
        <v>4</v>
      </c>
      <c r="J135" s="163">
        <v>4</v>
      </c>
      <c r="K135" s="163">
        <v>4</v>
      </c>
      <c r="L135" s="163">
        <v>4</v>
      </c>
      <c r="M135" s="163">
        <v>4</v>
      </c>
      <c r="N135" s="163">
        <v>4</v>
      </c>
      <c r="O135" s="163">
        <v>4</v>
      </c>
      <c r="P135" s="163">
        <v>4</v>
      </c>
      <c r="Q135" s="163">
        <v>4</v>
      </c>
      <c r="R135" s="163">
        <v>4</v>
      </c>
      <c r="S135" s="163">
        <v>4</v>
      </c>
      <c r="T135" s="163">
        <v>4</v>
      </c>
      <c r="U135" s="163" t="s">
        <v>30</v>
      </c>
    </row>
    <row r="136" spans="1:21" x14ac:dyDescent="0.2">
      <c r="A136" s="162">
        <v>44996.501835717594</v>
      </c>
      <c r="B136" s="163" t="s">
        <v>438</v>
      </c>
      <c r="C136" s="163" t="s">
        <v>25</v>
      </c>
      <c r="D136" s="163" t="s">
        <v>24</v>
      </c>
      <c r="E136" s="163" t="s">
        <v>22</v>
      </c>
      <c r="F136" s="163" t="s">
        <v>133</v>
      </c>
      <c r="G136" s="163" t="s">
        <v>281</v>
      </c>
      <c r="H136" s="163" t="s">
        <v>175</v>
      </c>
      <c r="I136" s="163">
        <v>4</v>
      </c>
      <c r="J136" s="163">
        <v>4</v>
      </c>
      <c r="K136" s="163">
        <v>4</v>
      </c>
      <c r="L136" s="163">
        <v>4</v>
      </c>
      <c r="M136" s="163">
        <v>4</v>
      </c>
      <c r="O136" s="163">
        <v>4</v>
      </c>
      <c r="P136" s="163">
        <v>4</v>
      </c>
      <c r="Q136" s="163">
        <v>4</v>
      </c>
      <c r="R136" s="163">
        <v>4</v>
      </c>
      <c r="S136" s="163">
        <v>4</v>
      </c>
      <c r="T136" s="163">
        <v>4</v>
      </c>
    </row>
    <row r="137" spans="1:21" x14ac:dyDescent="0.2">
      <c r="A137" s="162">
        <v>44996.909713796296</v>
      </c>
      <c r="B137" s="163" t="s">
        <v>439</v>
      </c>
      <c r="C137" s="163" t="s">
        <v>25</v>
      </c>
      <c r="D137" s="163" t="s">
        <v>24</v>
      </c>
      <c r="E137" s="163" t="s">
        <v>22</v>
      </c>
      <c r="F137" s="163" t="s">
        <v>133</v>
      </c>
      <c r="G137" s="163" t="s">
        <v>196</v>
      </c>
      <c r="H137" s="163" t="s">
        <v>144</v>
      </c>
      <c r="I137" s="163">
        <v>5</v>
      </c>
      <c r="J137" s="163">
        <v>5</v>
      </c>
      <c r="K137" s="163">
        <v>5</v>
      </c>
      <c r="L137" s="163">
        <v>5</v>
      </c>
      <c r="M137" s="163">
        <v>4</v>
      </c>
      <c r="N137" s="163">
        <v>4</v>
      </c>
      <c r="O137" s="163">
        <v>4</v>
      </c>
      <c r="P137" s="163">
        <v>4</v>
      </c>
      <c r="Q137" s="163">
        <v>5</v>
      </c>
      <c r="R137" s="163">
        <v>2</v>
      </c>
      <c r="S137" s="163">
        <v>4</v>
      </c>
      <c r="T137" s="163">
        <v>4</v>
      </c>
    </row>
    <row r="138" spans="1:21" x14ac:dyDescent="0.2">
      <c r="A138" s="162">
        <v>44997.528593101852</v>
      </c>
      <c r="B138" s="163" t="s">
        <v>440</v>
      </c>
      <c r="C138" s="163" t="s">
        <v>20</v>
      </c>
      <c r="D138" s="163" t="s">
        <v>21</v>
      </c>
      <c r="E138" s="163" t="s">
        <v>22</v>
      </c>
      <c r="F138" s="163" t="s">
        <v>130</v>
      </c>
      <c r="G138" s="163" t="s">
        <v>382</v>
      </c>
      <c r="H138" s="163" t="s">
        <v>29</v>
      </c>
      <c r="I138" s="163">
        <v>5</v>
      </c>
      <c r="J138" s="163">
        <v>5</v>
      </c>
      <c r="K138" s="163">
        <v>5</v>
      </c>
      <c r="L138" s="163">
        <v>5</v>
      </c>
      <c r="M138" s="163">
        <v>5</v>
      </c>
      <c r="N138" s="163">
        <v>5</v>
      </c>
      <c r="O138" s="163">
        <v>5</v>
      </c>
      <c r="P138" s="163">
        <v>5</v>
      </c>
      <c r="Q138" s="163">
        <v>5</v>
      </c>
      <c r="R138" s="163">
        <v>5</v>
      </c>
      <c r="S138" s="163">
        <v>5</v>
      </c>
      <c r="T138" s="163">
        <v>5</v>
      </c>
    </row>
    <row r="139" spans="1:21" x14ac:dyDescent="0.2">
      <c r="A139" s="162">
        <v>44998.42830107639</v>
      </c>
      <c r="B139" s="163" t="s">
        <v>441</v>
      </c>
      <c r="C139" s="163" t="s">
        <v>25</v>
      </c>
      <c r="D139" s="163" t="s">
        <v>24</v>
      </c>
      <c r="E139" s="163" t="s">
        <v>27</v>
      </c>
      <c r="F139" s="163" t="s">
        <v>130</v>
      </c>
      <c r="G139" s="163" t="s">
        <v>442</v>
      </c>
      <c r="H139" s="163" t="s">
        <v>144</v>
      </c>
      <c r="I139" s="163">
        <v>5</v>
      </c>
      <c r="J139" s="163">
        <v>5</v>
      </c>
      <c r="K139" s="163">
        <v>5</v>
      </c>
      <c r="L139" s="163">
        <v>5</v>
      </c>
      <c r="M139" s="163">
        <v>5</v>
      </c>
      <c r="N139" s="163">
        <v>5</v>
      </c>
      <c r="O139" s="163">
        <v>4</v>
      </c>
      <c r="P139" s="163">
        <v>5</v>
      </c>
      <c r="Q139" s="163">
        <v>5</v>
      </c>
      <c r="R139" s="163">
        <v>2</v>
      </c>
      <c r="S139" s="163">
        <v>4</v>
      </c>
      <c r="T139" s="163">
        <v>4</v>
      </c>
    </row>
    <row r="140" spans="1:21" x14ac:dyDescent="0.2">
      <c r="A140" s="162">
        <v>44999.576439432873</v>
      </c>
      <c r="B140" s="163" t="s">
        <v>212</v>
      </c>
      <c r="C140" s="163" t="s">
        <v>25</v>
      </c>
      <c r="D140" s="163" t="s">
        <v>21</v>
      </c>
      <c r="E140" s="163" t="s">
        <v>22</v>
      </c>
      <c r="F140" s="163" t="s">
        <v>130</v>
      </c>
      <c r="G140" s="163" t="s">
        <v>108</v>
      </c>
      <c r="H140" s="163" t="s">
        <v>175</v>
      </c>
      <c r="I140" s="163">
        <v>5</v>
      </c>
      <c r="J140" s="163">
        <v>5</v>
      </c>
      <c r="K140" s="163">
        <v>5</v>
      </c>
      <c r="L140" s="163">
        <v>5</v>
      </c>
      <c r="M140" s="163">
        <v>5</v>
      </c>
      <c r="N140" s="163">
        <v>5</v>
      </c>
      <c r="O140" s="163">
        <v>5</v>
      </c>
      <c r="P140" s="163">
        <v>5</v>
      </c>
      <c r="Q140" s="163">
        <v>5</v>
      </c>
      <c r="R140" s="163">
        <v>3</v>
      </c>
      <c r="S140" s="163">
        <v>4</v>
      </c>
      <c r="T140" s="163">
        <v>4</v>
      </c>
      <c r="U140" s="163" t="s">
        <v>30</v>
      </c>
    </row>
    <row r="141" spans="1:21" x14ac:dyDescent="0.2">
      <c r="A141" s="162">
        <v>44999.580250868057</v>
      </c>
      <c r="B141" s="163" t="s">
        <v>193</v>
      </c>
      <c r="C141" s="163" t="s">
        <v>25</v>
      </c>
      <c r="D141" s="163" t="s">
        <v>24</v>
      </c>
      <c r="E141" s="163" t="s">
        <v>22</v>
      </c>
      <c r="F141" s="163" t="s">
        <v>130</v>
      </c>
      <c r="G141" s="163" t="s">
        <v>108</v>
      </c>
      <c r="H141" s="163" t="s">
        <v>175</v>
      </c>
      <c r="I141" s="163">
        <v>5</v>
      </c>
      <c r="J141" s="163">
        <v>5</v>
      </c>
      <c r="K141" s="163">
        <v>5</v>
      </c>
      <c r="L141" s="163">
        <v>5</v>
      </c>
      <c r="M141" s="163">
        <v>5</v>
      </c>
      <c r="N141" s="163">
        <v>5</v>
      </c>
      <c r="O141" s="163">
        <v>5</v>
      </c>
      <c r="P141" s="163">
        <v>5</v>
      </c>
      <c r="Q141" s="163">
        <v>5</v>
      </c>
      <c r="R141" s="163">
        <v>2</v>
      </c>
      <c r="S141" s="163">
        <v>5</v>
      </c>
      <c r="T141" s="163">
        <v>4</v>
      </c>
    </row>
    <row r="142" spans="1:21" x14ac:dyDescent="0.2">
      <c r="A142" s="162">
        <v>44999.580344004629</v>
      </c>
      <c r="B142" s="163" t="s">
        <v>443</v>
      </c>
      <c r="C142" s="163" t="s">
        <v>25</v>
      </c>
      <c r="D142" s="163" t="s">
        <v>24</v>
      </c>
      <c r="E142" s="163" t="s">
        <v>22</v>
      </c>
      <c r="F142" s="163" t="s">
        <v>130</v>
      </c>
      <c r="G142" s="163" t="s">
        <v>108</v>
      </c>
      <c r="H142" s="163" t="s">
        <v>175</v>
      </c>
      <c r="I142" s="163">
        <v>4</v>
      </c>
      <c r="J142" s="163">
        <v>4</v>
      </c>
      <c r="K142" s="163">
        <v>4</v>
      </c>
      <c r="L142" s="163">
        <v>4</v>
      </c>
      <c r="M142" s="163">
        <v>4</v>
      </c>
      <c r="N142" s="163">
        <v>4</v>
      </c>
      <c r="O142" s="163">
        <v>4</v>
      </c>
      <c r="P142" s="163">
        <v>4</v>
      </c>
      <c r="Q142" s="163">
        <v>4</v>
      </c>
      <c r="R142" s="163">
        <v>4</v>
      </c>
      <c r="S142" s="163">
        <v>4</v>
      </c>
      <c r="T142" s="163">
        <v>4</v>
      </c>
    </row>
    <row r="143" spans="1:21" x14ac:dyDescent="0.2">
      <c r="A143" s="162">
        <v>44999.581569027781</v>
      </c>
      <c r="B143" s="163" t="s">
        <v>186</v>
      </c>
      <c r="C143" s="163" t="s">
        <v>25</v>
      </c>
      <c r="D143" s="163" t="s">
        <v>24</v>
      </c>
      <c r="E143" s="163" t="s">
        <v>22</v>
      </c>
      <c r="F143" s="163" t="s">
        <v>130</v>
      </c>
      <c r="G143" s="163" t="s">
        <v>108</v>
      </c>
      <c r="H143" s="163" t="s">
        <v>175</v>
      </c>
      <c r="I143" s="163">
        <v>5</v>
      </c>
      <c r="J143" s="163">
        <v>5</v>
      </c>
      <c r="K143" s="163">
        <v>5</v>
      </c>
      <c r="L143" s="163">
        <v>5</v>
      </c>
      <c r="M143" s="163">
        <v>5</v>
      </c>
      <c r="N143" s="163">
        <v>5</v>
      </c>
      <c r="O143" s="163">
        <v>5</v>
      </c>
      <c r="P143" s="163">
        <v>5</v>
      </c>
      <c r="Q143" s="163">
        <v>5</v>
      </c>
      <c r="R143" s="163">
        <v>5</v>
      </c>
      <c r="S143" s="163">
        <v>5</v>
      </c>
      <c r="T143" s="163">
        <v>5</v>
      </c>
    </row>
    <row r="144" spans="1:21" x14ac:dyDescent="0.2">
      <c r="A144" s="162">
        <v>44999.581831863426</v>
      </c>
      <c r="B144" s="163" t="s">
        <v>191</v>
      </c>
      <c r="C144" s="163" t="s">
        <v>25</v>
      </c>
      <c r="D144" s="163" t="s">
        <v>21</v>
      </c>
      <c r="E144" s="163" t="s">
        <v>22</v>
      </c>
      <c r="F144" s="163" t="s">
        <v>130</v>
      </c>
      <c r="G144" s="163" t="s">
        <v>108</v>
      </c>
      <c r="H144" s="163" t="s">
        <v>175</v>
      </c>
      <c r="I144" s="163">
        <v>5</v>
      </c>
      <c r="J144" s="163">
        <v>5</v>
      </c>
      <c r="K144" s="163">
        <v>5</v>
      </c>
      <c r="L144" s="163">
        <v>5</v>
      </c>
      <c r="M144" s="163">
        <v>5</v>
      </c>
      <c r="N144" s="163">
        <v>5</v>
      </c>
      <c r="O144" s="163">
        <v>5</v>
      </c>
      <c r="P144" s="163">
        <v>5</v>
      </c>
      <c r="Q144" s="163">
        <v>5</v>
      </c>
      <c r="R144" s="163">
        <v>3</v>
      </c>
      <c r="S144" s="163">
        <v>4</v>
      </c>
      <c r="T144" s="163">
        <v>5</v>
      </c>
      <c r="U144" s="163" t="s">
        <v>30</v>
      </c>
    </row>
    <row r="145" spans="1:21" x14ac:dyDescent="0.2">
      <c r="A145" s="162">
        <v>44999.582372152778</v>
      </c>
      <c r="B145" s="163" t="s">
        <v>184</v>
      </c>
      <c r="C145" s="163" t="s">
        <v>20</v>
      </c>
      <c r="D145" s="163" t="s">
        <v>24</v>
      </c>
      <c r="E145" s="163" t="s">
        <v>27</v>
      </c>
      <c r="F145" s="163" t="s">
        <v>130</v>
      </c>
      <c r="G145" s="163" t="s">
        <v>108</v>
      </c>
      <c r="H145" s="163" t="s">
        <v>175</v>
      </c>
      <c r="I145" s="163">
        <v>5</v>
      </c>
      <c r="J145" s="163">
        <v>4</v>
      </c>
      <c r="K145" s="163">
        <v>5</v>
      </c>
      <c r="L145" s="163">
        <v>5</v>
      </c>
      <c r="M145" s="163">
        <v>5</v>
      </c>
      <c r="N145" s="163">
        <v>4</v>
      </c>
      <c r="O145" s="163">
        <v>4</v>
      </c>
      <c r="P145" s="163">
        <v>4</v>
      </c>
      <c r="Q145" s="163">
        <v>5</v>
      </c>
      <c r="R145" s="163">
        <v>3</v>
      </c>
      <c r="S145" s="163">
        <v>4</v>
      </c>
      <c r="T145" s="163">
        <v>5</v>
      </c>
    </row>
    <row r="146" spans="1:21" x14ac:dyDescent="0.2">
      <c r="A146" s="162">
        <v>44999.582738854166</v>
      </c>
      <c r="B146" s="163" t="s">
        <v>287</v>
      </c>
      <c r="C146" s="163" t="s">
        <v>25</v>
      </c>
      <c r="D146" s="163" t="s">
        <v>24</v>
      </c>
      <c r="E146" s="163" t="s">
        <v>27</v>
      </c>
      <c r="F146" s="163" t="s">
        <v>130</v>
      </c>
      <c r="G146" s="163" t="s">
        <v>105</v>
      </c>
      <c r="H146" s="163" t="s">
        <v>28</v>
      </c>
      <c r="I146" s="163">
        <v>5</v>
      </c>
      <c r="J146" s="163">
        <v>5</v>
      </c>
      <c r="K146" s="163">
        <v>5</v>
      </c>
      <c r="L146" s="163">
        <v>5</v>
      </c>
      <c r="M146" s="163">
        <v>5</v>
      </c>
      <c r="N146" s="163">
        <v>5</v>
      </c>
      <c r="O146" s="163">
        <v>5</v>
      </c>
      <c r="P146" s="163">
        <v>5</v>
      </c>
      <c r="Q146" s="163">
        <v>5</v>
      </c>
      <c r="R146" s="163">
        <v>3</v>
      </c>
      <c r="S146" s="163">
        <v>5</v>
      </c>
      <c r="T146" s="163">
        <v>5</v>
      </c>
      <c r="U146" s="163" t="s">
        <v>174</v>
      </c>
    </row>
    <row r="147" spans="1:21" x14ac:dyDescent="0.2">
      <c r="A147" s="162">
        <v>44999.585357071759</v>
      </c>
      <c r="B147" s="163" t="s">
        <v>444</v>
      </c>
      <c r="C147" s="163" t="s">
        <v>25</v>
      </c>
      <c r="D147" s="163" t="s">
        <v>21</v>
      </c>
      <c r="E147" s="163" t="s">
        <v>22</v>
      </c>
      <c r="F147" s="163" t="s">
        <v>130</v>
      </c>
      <c r="G147" s="163" t="s">
        <v>108</v>
      </c>
      <c r="H147" s="163" t="s">
        <v>175</v>
      </c>
      <c r="I147" s="163">
        <v>5</v>
      </c>
      <c r="J147" s="163">
        <v>5</v>
      </c>
      <c r="K147" s="163">
        <v>5</v>
      </c>
      <c r="L147" s="163">
        <v>5</v>
      </c>
      <c r="M147" s="163">
        <v>5</v>
      </c>
      <c r="N147" s="163">
        <v>5</v>
      </c>
      <c r="O147" s="163">
        <v>5</v>
      </c>
      <c r="P147" s="163">
        <v>5</v>
      </c>
      <c r="Q147" s="163">
        <v>5</v>
      </c>
      <c r="R147" s="163">
        <v>3</v>
      </c>
      <c r="S147" s="163">
        <v>4</v>
      </c>
      <c r="T147" s="163">
        <v>4</v>
      </c>
      <c r="U147" s="163" t="s">
        <v>490</v>
      </c>
    </row>
    <row r="148" spans="1:21" x14ac:dyDescent="0.2">
      <c r="A148" s="162">
        <v>44999.587041817125</v>
      </c>
      <c r="B148" s="163" t="s">
        <v>445</v>
      </c>
      <c r="C148" s="163" t="s">
        <v>25</v>
      </c>
      <c r="D148" s="163" t="s">
        <v>21</v>
      </c>
      <c r="E148" s="163" t="s">
        <v>22</v>
      </c>
      <c r="F148" s="163" t="s">
        <v>130</v>
      </c>
      <c r="G148" s="163" t="s">
        <v>108</v>
      </c>
      <c r="H148" s="163" t="s">
        <v>175</v>
      </c>
      <c r="I148" s="163">
        <v>5</v>
      </c>
      <c r="J148" s="163">
        <v>5</v>
      </c>
      <c r="K148" s="163">
        <v>5</v>
      </c>
      <c r="L148" s="163">
        <v>5</v>
      </c>
      <c r="M148" s="163">
        <v>5</v>
      </c>
      <c r="N148" s="163">
        <v>5</v>
      </c>
      <c r="O148" s="163">
        <v>5</v>
      </c>
      <c r="P148" s="163">
        <v>5</v>
      </c>
      <c r="Q148" s="163">
        <v>5</v>
      </c>
      <c r="R148" s="163">
        <v>5</v>
      </c>
      <c r="S148" s="163">
        <v>5</v>
      </c>
      <c r="T148" s="163">
        <v>5</v>
      </c>
      <c r="U148" s="163" t="s">
        <v>30</v>
      </c>
    </row>
    <row r="149" spans="1:21" x14ac:dyDescent="0.2">
      <c r="A149" s="162">
        <v>44999.587227916665</v>
      </c>
      <c r="B149" s="163" t="s">
        <v>446</v>
      </c>
      <c r="C149" s="163" t="s">
        <v>20</v>
      </c>
      <c r="D149" s="163" t="s">
        <v>21</v>
      </c>
      <c r="E149" s="163" t="s">
        <v>27</v>
      </c>
      <c r="F149" s="163" t="s">
        <v>130</v>
      </c>
      <c r="G149" s="163" t="s">
        <v>108</v>
      </c>
      <c r="H149" s="163" t="s">
        <v>175</v>
      </c>
      <c r="I149" s="163">
        <v>5</v>
      </c>
      <c r="J149" s="163">
        <v>5</v>
      </c>
      <c r="K149" s="163">
        <v>5</v>
      </c>
      <c r="L149" s="163">
        <v>5</v>
      </c>
      <c r="M149" s="163">
        <v>5</v>
      </c>
      <c r="N149" s="163">
        <v>5</v>
      </c>
      <c r="O149" s="163">
        <v>5</v>
      </c>
      <c r="P149" s="163">
        <v>5</v>
      </c>
      <c r="Q149" s="163">
        <v>5</v>
      </c>
      <c r="R149" s="163">
        <v>3</v>
      </c>
      <c r="S149" s="163">
        <v>4</v>
      </c>
      <c r="T149" s="163">
        <v>4</v>
      </c>
    </row>
    <row r="150" spans="1:21" x14ac:dyDescent="0.2">
      <c r="A150" s="162">
        <v>44999.590227789347</v>
      </c>
      <c r="B150" s="163" t="s">
        <v>447</v>
      </c>
      <c r="C150" s="163" t="s">
        <v>25</v>
      </c>
      <c r="D150" s="163" t="s">
        <v>21</v>
      </c>
      <c r="E150" s="163" t="s">
        <v>22</v>
      </c>
      <c r="F150" s="163" t="s">
        <v>130</v>
      </c>
      <c r="G150" s="163" t="s">
        <v>108</v>
      </c>
      <c r="H150" s="163" t="s">
        <v>175</v>
      </c>
      <c r="I150" s="163">
        <v>4</v>
      </c>
      <c r="J150" s="163">
        <v>4</v>
      </c>
      <c r="K150" s="163">
        <v>4</v>
      </c>
      <c r="L150" s="163">
        <v>4</v>
      </c>
      <c r="M150" s="163">
        <v>4</v>
      </c>
      <c r="N150" s="163">
        <v>4</v>
      </c>
      <c r="O150" s="163">
        <v>5</v>
      </c>
      <c r="P150" s="163">
        <v>5</v>
      </c>
      <c r="Q150" s="163">
        <v>5</v>
      </c>
      <c r="R150" s="163">
        <v>2</v>
      </c>
      <c r="S150" s="163">
        <v>4</v>
      </c>
      <c r="T150" s="163">
        <v>5</v>
      </c>
    </row>
    <row r="151" spans="1:21" x14ac:dyDescent="0.2">
      <c r="A151" s="162">
        <v>44999.590603229168</v>
      </c>
      <c r="B151" s="163" t="s">
        <v>448</v>
      </c>
      <c r="C151" s="163" t="s">
        <v>25</v>
      </c>
      <c r="D151" s="163" t="s">
        <v>24</v>
      </c>
      <c r="E151" s="163" t="s">
        <v>22</v>
      </c>
      <c r="F151" s="163" t="s">
        <v>130</v>
      </c>
      <c r="G151" s="163" t="s">
        <v>108</v>
      </c>
      <c r="H151" s="163" t="s">
        <v>175</v>
      </c>
      <c r="I151" s="163">
        <v>5</v>
      </c>
      <c r="J151" s="163">
        <v>5</v>
      </c>
      <c r="K151" s="163">
        <v>5</v>
      </c>
      <c r="L151" s="163">
        <v>5</v>
      </c>
      <c r="M151" s="163">
        <v>5</v>
      </c>
      <c r="N151" s="163">
        <v>5</v>
      </c>
      <c r="O151" s="163">
        <v>5</v>
      </c>
      <c r="P151" s="163">
        <v>5</v>
      </c>
      <c r="Q151" s="163">
        <v>5</v>
      </c>
      <c r="R151" s="163">
        <v>5</v>
      </c>
      <c r="S151" s="163">
        <v>5</v>
      </c>
      <c r="T151" s="163">
        <v>5</v>
      </c>
      <c r="U151" s="163" t="s">
        <v>30</v>
      </c>
    </row>
    <row r="152" spans="1:21" x14ac:dyDescent="0.2">
      <c r="A152" s="162">
        <v>44999.591174236106</v>
      </c>
      <c r="B152" s="163" t="s">
        <v>449</v>
      </c>
      <c r="C152" s="163" t="s">
        <v>20</v>
      </c>
      <c r="D152" s="163" t="s">
        <v>21</v>
      </c>
      <c r="E152" s="163" t="s">
        <v>22</v>
      </c>
      <c r="F152" s="163" t="s">
        <v>130</v>
      </c>
      <c r="G152" s="163" t="s">
        <v>108</v>
      </c>
      <c r="H152" s="163" t="s">
        <v>175</v>
      </c>
      <c r="I152" s="163">
        <v>5</v>
      </c>
      <c r="J152" s="163">
        <v>5</v>
      </c>
      <c r="K152" s="163">
        <v>5</v>
      </c>
      <c r="L152" s="163">
        <v>5</v>
      </c>
      <c r="M152" s="163">
        <v>5</v>
      </c>
      <c r="N152" s="163">
        <v>5</v>
      </c>
      <c r="O152" s="163">
        <v>5</v>
      </c>
      <c r="P152" s="163">
        <v>5</v>
      </c>
      <c r="Q152" s="163">
        <v>5</v>
      </c>
      <c r="R152" s="163">
        <v>3</v>
      </c>
      <c r="S152" s="163">
        <v>4</v>
      </c>
      <c r="T152" s="163">
        <v>5</v>
      </c>
      <c r="U152" s="163" t="s">
        <v>491</v>
      </c>
    </row>
    <row r="153" spans="1:21" x14ac:dyDescent="0.2">
      <c r="A153" s="162">
        <v>44999.591687858796</v>
      </c>
      <c r="B153" s="163" t="s">
        <v>213</v>
      </c>
      <c r="C153" s="163" t="s">
        <v>20</v>
      </c>
      <c r="D153" s="163" t="s">
        <v>21</v>
      </c>
      <c r="E153" s="163" t="s">
        <v>22</v>
      </c>
      <c r="F153" s="163" t="s">
        <v>130</v>
      </c>
      <c r="G153" s="163" t="s">
        <v>108</v>
      </c>
      <c r="H153" s="163" t="s">
        <v>175</v>
      </c>
      <c r="I153" s="163">
        <v>5</v>
      </c>
      <c r="J153" s="163">
        <v>4</v>
      </c>
      <c r="K153" s="163">
        <v>4</v>
      </c>
      <c r="L153" s="163">
        <v>5</v>
      </c>
      <c r="M153" s="163">
        <v>4</v>
      </c>
      <c r="N153" s="163">
        <v>5</v>
      </c>
      <c r="O153" s="163">
        <v>4</v>
      </c>
      <c r="P153" s="163">
        <v>5</v>
      </c>
      <c r="Q153" s="163">
        <v>4</v>
      </c>
      <c r="R153" s="163">
        <v>4</v>
      </c>
      <c r="S153" s="163">
        <v>4</v>
      </c>
      <c r="T153" s="163">
        <v>4</v>
      </c>
      <c r="U153" s="163" t="s">
        <v>30</v>
      </c>
    </row>
    <row r="154" spans="1:21" x14ac:dyDescent="0.2">
      <c r="A154" s="162">
        <v>44999.591731724533</v>
      </c>
      <c r="B154" s="163" t="s">
        <v>450</v>
      </c>
      <c r="C154" s="163" t="s">
        <v>25</v>
      </c>
      <c r="D154" s="163" t="s">
        <v>21</v>
      </c>
      <c r="E154" s="163" t="s">
        <v>27</v>
      </c>
      <c r="F154" s="163" t="s">
        <v>130</v>
      </c>
      <c r="G154" s="163" t="s">
        <v>108</v>
      </c>
      <c r="H154" s="163" t="s">
        <v>175</v>
      </c>
      <c r="I154" s="163">
        <v>5</v>
      </c>
      <c r="J154" s="163">
        <v>5</v>
      </c>
      <c r="K154" s="163">
        <v>5</v>
      </c>
      <c r="L154" s="163">
        <v>5</v>
      </c>
      <c r="M154" s="163">
        <v>5</v>
      </c>
      <c r="N154" s="163">
        <v>5</v>
      </c>
      <c r="O154" s="163">
        <v>5</v>
      </c>
      <c r="P154" s="163">
        <v>5</v>
      </c>
      <c r="Q154" s="163">
        <v>5</v>
      </c>
      <c r="R154" s="163">
        <v>3</v>
      </c>
      <c r="S154" s="163">
        <v>5</v>
      </c>
      <c r="T154" s="163">
        <v>4</v>
      </c>
    </row>
    <row r="155" spans="1:21" x14ac:dyDescent="0.2">
      <c r="A155" s="162">
        <v>44999.591760810188</v>
      </c>
      <c r="B155" s="163" t="s">
        <v>194</v>
      </c>
      <c r="C155" s="163" t="s">
        <v>25</v>
      </c>
      <c r="D155" s="163" t="s">
        <v>21</v>
      </c>
      <c r="E155" s="163" t="s">
        <v>22</v>
      </c>
      <c r="F155" s="163" t="s">
        <v>130</v>
      </c>
      <c r="G155" s="163" t="s">
        <v>108</v>
      </c>
      <c r="H155" s="163" t="s">
        <v>175</v>
      </c>
      <c r="I155" s="163">
        <v>5</v>
      </c>
      <c r="J155" s="163">
        <v>5</v>
      </c>
      <c r="K155" s="163">
        <v>5</v>
      </c>
      <c r="L155" s="163">
        <v>5</v>
      </c>
      <c r="M155" s="163">
        <v>5</v>
      </c>
      <c r="N155" s="163">
        <v>5</v>
      </c>
      <c r="O155" s="163">
        <v>5</v>
      </c>
      <c r="P155" s="163">
        <v>5</v>
      </c>
      <c r="Q155" s="163">
        <v>5</v>
      </c>
      <c r="R155" s="163">
        <v>2</v>
      </c>
      <c r="S155" s="163">
        <v>4</v>
      </c>
      <c r="T155" s="163">
        <v>4</v>
      </c>
      <c r="U155" s="163" t="s">
        <v>451</v>
      </c>
    </row>
    <row r="156" spans="1:21" x14ac:dyDescent="0.2">
      <c r="A156" s="162">
        <v>44999.593825243057</v>
      </c>
      <c r="B156" s="163" t="s">
        <v>199</v>
      </c>
      <c r="C156" s="163" t="s">
        <v>25</v>
      </c>
      <c r="D156" s="163" t="s">
        <v>21</v>
      </c>
      <c r="E156" s="163" t="s">
        <v>22</v>
      </c>
      <c r="F156" s="163" t="s">
        <v>130</v>
      </c>
      <c r="G156" s="163" t="s">
        <v>108</v>
      </c>
      <c r="H156" s="163" t="s">
        <v>175</v>
      </c>
      <c r="I156" s="163">
        <v>5</v>
      </c>
      <c r="J156" s="163">
        <v>5</v>
      </c>
      <c r="K156" s="163">
        <v>5</v>
      </c>
      <c r="L156" s="163">
        <v>5</v>
      </c>
      <c r="M156" s="163">
        <v>5</v>
      </c>
      <c r="N156" s="163">
        <v>5</v>
      </c>
      <c r="O156" s="163">
        <v>5</v>
      </c>
      <c r="P156" s="163">
        <v>5</v>
      </c>
      <c r="Q156" s="163">
        <v>5</v>
      </c>
      <c r="R156" s="163">
        <v>3</v>
      </c>
      <c r="S156" s="163">
        <v>4</v>
      </c>
      <c r="T156" s="163">
        <v>4</v>
      </c>
    </row>
    <row r="157" spans="1:21" x14ac:dyDescent="0.2">
      <c r="A157" s="162">
        <v>44999.596146018521</v>
      </c>
      <c r="B157" s="163" t="s">
        <v>452</v>
      </c>
      <c r="C157" s="163" t="s">
        <v>20</v>
      </c>
      <c r="D157" s="163" t="s">
        <v>24</v>
      </c>
      <c r="E157" s="163" t="s">
        <v>22</v>
      </c>
      <c r="F157" s="163" t="s">
        <v>130</v>
      </c>
      <c r="G157" s="163" t="s">
        <v>108</v>
      </c>
      <c r="H157" s="163" t="s">
        <v>175</v>
      </c>
      <c r="I157" s="163">
        <v>5</v>
      </c>
      <c r="J157" s="163">
        <v>5</v>
      </c>
      <c r="K157" s="163">
        <v>5</v>
      </c>
      <c r="L157" s="163">
        <v>5</v>
      </c>
      <c r="M157" s="163">
        <v>5</v>
      </c>
      <c r="N157" s="163">
        <v>5</v>
      </c>
      <c r="O157" s="163">
        <v>5</v>
      </c>
      <c r="P157" s="163">
        <v>5</v>
      </c>
      <c r="Q157" s="163">
        <v>5</v>
      </c>
      <c r="R157" s="163">
        <v>5</v>
      </c>
      <c r="S157" s="163">
        <v>5</v>
      </c>
      <c r="T157" s="163">
        <v>5</v>
      </c>
      <c r="U157" s="163" t="s">
        <v>30</v>
      </c>
    </row>
    <row r="158" spans="1:21" x14ac:dyDescent="0.2">
      <c r="A158" s="162">
        <v>44999.597340578708</v>
      </c>
      <c r="B158" s="163" t="s">
        <v>453</v>
      </c>
      <c r="C158" s="163" t="s">
        <v>25</v>
      </c>
      <c r="D158" s="163" t="s">
        <v>21</v>
      </c>
      <c r="E158" s="163" t="s">
        <v>22</v>
      </c>
      <c r="F158" s="163" t="s">
        <v>130</v>
      </c>
      <c r="G158" s="163" t="s">
        <v>108</v>
      </c>
      <c r="H158" s="163" t="s">
        <v>175</v>
      </c>
      <c r="I158" s="163">
        <v>5</v>
      </c>
      <c r="J158" s="163">
        <v>5</v>
      </c>
      <c r="K158" s="163">
        <v>5</v>
      </c>
      <c r="L158" s="163">
        <v>5</v>
      </c>
      <c r="M158" s="163">
        <v>5</v>
      </c>
      <c r="N158" s="163">
        <v>5</v>
      </c>
      <c r="O158" s="163">
        <v>5</v>
      </c>
      <c r="P158" s="163">
        <v>5</v>
      </c>
      <c r="Q158" s="163">
        <v>5</v>
      </c>
      <c r="R158" s="163">
        <v>3</v>
      </c>
      <c r="S158" s="163">
        <v>4</v>
      </c>
      <c r="T158" s="163">
        <v>5</v>
      </c>
      <c r="U158" s="163" t="s">
        <v>30</v>
      </c>
    </row>
    <row r="159" spans="1:21" x14ac:dyDescent="0.2">
      <c r="A159" s="162">
        <v>44999.599087789349</v>
      </c>
      <c r="B159" s="163" t="s">
        <v>206</v>
      </c>
      <c r="C159" s="163" t="s">
        <v>20</v>
      </c>
      <c r="D159" s="163" t="s">
        <v>21</v>
      </c>
      <c r="E159" s="163" t="s">
        <v>22</v>
      </c>
      <c r="F159" s="163" t="s">
        <v>130</v>
      </c>
      <c r="G159" s="163" t="s">
        <v>108</v>
      </c>
      <c r="H159" s="163" t="s">
        <v>175</v>
      </c>
      <c r="I159" s="163">
        <v>5</v>
      </c>
      <c r="J159" s="163">
        <v>5</v>
      </c>
      <c r="K159" s="163">
        <v>5</v>
      </c>
      <c r="L159" s="163">
        <v>5</v>
      </c>
      <c r="M159" s="163">
        <v>5</v>
      </c>
      <c r="N159" s="163">
        <v>5</v>
      </c>
      <c r="O159" s="163">
        <v>5</v>
      </c>
      <c r="P159" s="163">
        <v>5</v>
      </c>
      <c r="Q159" s="163">
        <v>5</v>
      </c>
      <c r="R159" s="163">
        <v>5</v>
      </c>
      <c r="S159" s="163">
        <v>5</v>
      </c>
      <c r="T159" s="163">
        <v>5</v>
      </c>
      <c r="U159" s="163" t="s">
        <v>492</v>
      </c>
    </row>
    <row r="160" spans="1:21" x14ac:dyDescent="0.2">
      <c r="A160" s="162">
        <v>44999.599825381942</v>
      </c>
      <c r="B160" s="163" t="s">
        <v>454</v>
      </c>
      <c r="C160" s="163" t="s">
        <v>20</v>
      </c>
      <c r="D160" s="163" t="s">
        <v>21</v>
      </c>
      <c r="E160" s="163" t="s">
        <v>22</v>
      </c>
      <c r="F160" s="163" t="s">
        <v>130</v>
      </c>
      <c r="G160" s="163" t="s">
        <v>108</v>
      </c>
      <c r="H160" s="163" t="s">
        <v>144</v>
      </c>
      <c r="I160" s="163">
        <v>5</v>
      </c>
      <c r="J160" s="163">
        <v>5</v>
      </c>
      <c r="K160" s="163">
        <v>5</v>
      </c>
      <c r="L160" s="163">
        <v>4</v>
      </c>
      <c r="M160" s="163">
        <v>4</v>
      </c>
      <c r="N160" s="163">
        <v>4</v>
      </c>
      <c r="O160" s="163">
        <v>4</v>
      </c>
      <c r="P160" s="163">
        <v>4</v>
      </c>
      <c r="Q160" s="163">
        <v>5</v>
      </c>
      <c r="R160" s="163">
        <v>3</v>
      </c>
      <c r="S160" s="163">
        <v>4</v>
      </c>
      <c r="T160" s="163">
        <v>4</v>
      </c>
      <c r="U160" s="163" t="s">
        <v>493</v>
      </c>
    </row>
    <row r="161" spans="1:21" x14ac:dyDescent="0.2">
      <c r="A161" s="162">
        <v>44999.600743402778</v>
      </c>
      <c r="B161" s="163" t="s">
        <v>455</v>
      </c>
      <c r="C161" s="163" t="s">
        <v>25</v>
      </c>
      <c r="D161" s="163" t="s">
        <v>24</v>
      </c>
      <c r="E161" s="163" t="s">
        <v>22</v>
      </c>
      <c r="F161" s="163" t="s">
        <v>130</v>
      </c>
      <c r="G161" s="163" t="s">
        <v>108</v>
      </c>
      <c r="H161" s="163" t="s">
        <v>175</v>
      </c>
      <c r="I161" s="163">
        <v>5</v>
      </c>
      <c r="J161" s="163">
        <v>5</v>
      </c>
      <c r="K161" s="163">
        <v>5</v>
      </c>
      <c r="L161" s="163">
        <v>5</v>
      </c>
      <c r="M161" s="163">
        <v>5</v>
      </c>
      <c r="N161" s="163">
        <v>5</v>
      </c>
      <c r="O161" s="163">
        <v>5</v>
      </c>
      <c r="P161" s="163">
        <v>5</v>
      </c>
      <c r="Q161" s="163">
        <v>5</v>
      </c>
      <c r="R161" s="163">
        <v>5</v>
      </c>
      <c r="S161" s="163">
        <v>5</v>
      </c>
      <c r="T161" s="163">
        <v>5</v>
      </c>
      <c r="U161" s="163" t="s">
        <v>30</v>
      </c>
    </row>
    <row r="162" spans="1:21" x14ac:dyDescent="0.2">
      <c r="A162" s="162">
        <v>44999.603421585649</v>
      </c>
      <c r="B162" s="163" t="s">
        <v>456</v>
      </c>
      <c r="C162" s="163" t="s">
        <v>20</v>
      </c>
      <c r="D162" s="163" t="s">
        <v>24</v>
      </c>
      <c r="E162" s="163" t="s">
        <v>22</v>
      </c>
      <c r="F162" s="163" t="s">
        <v>130</v>
      </c>
      <c r="G162" s="163" t="s">
        <v>108</v>
      </c>
      <c r="H162" s="163" t="s">
        <v>175</v>
      </c>
      <c r="I162" s="163">
        <v>5</v>
      </c>
      <c r="J162" s="163">
        <v>5</v>
      </c>
      <c r="K162" s="163">
        <v>5</v>
      </c>
      <c r="L162" s="163">
        <v>5</v>
      </c>
      <c r="M162" s="163">
        <v>5</v>
      </c>
      <c r="N162" s="163">
        <v>5</v>
      </c>
      <c r="O162" s="163">
        <v>5</v>
      </c>
      <c r="P162" s="163">
        <v>5</v>
      </c>
      <c r="Q162" s="163">
        <v>5</v>
      </c>
      <c r="R162" s="163">
        <v>3</v>
      </c>
      <c r="S162" s="163">
        <v>5</v>
      </c>
      <c r="T162" s="163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75F-ABA5-47BD-AE8C-73F161644B7F}">
  <sheetPr>
    <tabColor rgb="FF00B0F0"/>
  </sheetPr>
  <dimension ref="A1:U38"/>
  <sheetViews>
    <sheetView topLeftCell="G1" zoomScale="90" zoomScaleNormal="90" workbookViewId="0">
      <selection activeCell="U10" sqref="U10"/>
    </sheetView>
  </sheetViews>
  <sheetFormatPr defaultColWidth="12.7109375" defaultRowHeight="12.75" x14ac:dyDescent="0.2"/>
  <cols>
    <col min="1" max="3" width="18.85546875" customWidth="1"/>
    <col min="4" max="4" width="44.42578125" bestFit="1" customWidth="1"/>
    <col min="5" max="27" width="18.85546875" customWidth="1"/>
  </cols>
  <sheetData>
    <row r="1" spans="1:21" ht="15.75" customHeight="1" x14ac:dyDescent="0.2">
      <c r="A1" s="161" t="s">
        <v>0</v>
      </c>
      <c r="B1" s="161" t="s">
        <v>95</v>
      </c>
      <c r="C1" s="161" t="s">
        <v>1</v>
      </c>
      <c r="D1" s="161" t="s">
        <v>2</v>
      </c>
      <c r="E1" s="161" t="s">
        <v>3</v>
      </c>
      <c r="F1" s="161" t="s">
        <v>4</v>
      </c>
      <c r="G1" s="161" t="s">
        <v>5</v>
      </c>
      <c r="H1" s="161" t="s">
        <v>6</v>
      </c>
      <c r="I1" s="161" t="s">
        <v>7</v>
      </c>
      <c r="J1" s="161" t="s">
        <v>8</v>
      </c>
      <c r="K1" s="161" t="s">
        <v>9</v>
      </c>
      <c r="L1" s="161" t="s">
        <v>10</v>
      </c>
      <c r="M1" s="161" t="s">
        <v>11</v>
      </c>
      <c r="N1" s="161" t="s">
        <v>12</v>
      </c>
      <c r="O1" s="161" t="s">
        <v>13</v>
      </c>
      <c r="P1" s="161" t="s">
        <v>14</v>
      </c>
      <c r="Q1" s="161" t="s">
        <v>15</v>
      </c>
      <c r="R1" s="161" t="s">
        <v>16</v>
      </c>
      <c r="S1" s="161" t="s">
        <v>17</v>
      </c>
      <c r="T1" s="161" t="s">
        <v>18</v>
      </c>
      <c r="U1" s="161" t="s">
        <v>19</v>
      </c>
    </row>
    <row r="2" spans="1:21" x14ac:dyDescent="0.2">
      <c r="A2" s="162">
        <v>44996.413845949079</v>
      </c>
      <c r="B2" s="163" t="s">
        <v>280</v>
      </c>
      <c r="C2" s="163" t="s">
        <v>20</v>
      </c>
      <c r="D2" s="163" t="s">
        <v>24</v>
      </c>
      <c r="E2" s="163" t="s">
        <v>27</v>
      </c>
      <c r="F2" s="163" t="s">
        <v>133</v>
      </c>
      <c r="G2" s="163" t="s">
        <v>281</v>
      </c>
      <c r="H2" s="163" t="s">
        <v>23</v>
      </c>
      <c r="I2" s="163">
        <v>5</v>
      </c>
      <c r="J2" s="163">
        <v>5</v>
      </c>
      <c r="K2" s="163">
        <v>5</v>
      </c>
      <c r="L2" s="163">
        <v>5</v>
      </c>
      <c r="M2" s="163">
        <v>5</v>
      </c>
      <c r="N2" s="163">
        <v>5</v>
      </c>
      <c r="O2" s="163">
        <v>5</v>
      </c>
      <c r="P2" s="163">
        <v>5</v>
      </c>
      <c r="Q2" s="163">
        <v>5</v>
      </c>
      <c r="R2" s="163">
        <v>5</v>
      </c>
      <c r="S2" s="163">
        <v>5</v>
      </c>
      <c r="T2" s="163">
        <v>5</v>
      </c>
      <c r="U2" s="163" t="s">
        <v>174</v>
      </c>
    </row>
    <row r="3" spans="1:21" x14ac:dyDescent="0.2">
      <c r="A3" s="162">
        <v>44996.41432304398</v>
      </c>
      <c r="B3" s="163" t="s">
        <v>282</v>
      </c>
      <c r="C3" s="163" t="s">
        <v>20</v>
      </c>
      <c r="D3" s="163" t="s">
        <v>26</v>
      </c>
      <c r="E3" s="163" t="s">
        <v>27</v>
      </c>
      <c r="F3" s="163" t="s">
        <v>130</v>
      </c>
      <c r="G3" s="163" t="s">
        <v>105</v>
      </c>
      <c r="H3" s="163" t="s">
        <v>23</v>
      </c>
      <c r="I3" s="163">
        <v>5</v>
      </c>
      <c r="J3" s="163">
        <v>5</v>
      </c>
      <c r="K3" s="163">
        <v>5</v>
      </c>
      <c r="L3" s="163">
        <v>5</v>
      </c>
      <c r="M3" s="163">
        <v>5</v>
      </c>
      <c r="N3" s="163">
        <v>5</v>
      </c>
      <c r="O3" s="163">
        <v>5</v>
      </c>
      <c r="P3" s="163">
        <v>5</v>
      </c>
      <c r="Q3" s="163">
        <v>5</v>
      </c>
      <c r="R3" s="163">
        <v>5</v>
      </c>
      <c r="S3" s="163">
        <v>5</v>
      </c>
      <c r="T3" s="163">
        <v>5</v>
      </c>
      <c r="U3" s="163" t="s">
        <v>283</v>
      </c>
    </row>
    <row r="4" spans="1:21" x14ac:dyDescent="0.2">
      <c r="A4" s="162">
        <v>44996.429277812495</v>
      </c>
      <c r="B4" s="163" t="s">
        <v>315</v>
      </c>
      <c r="C4" s="163" t="s">
        <v>25</v>
      </c>
      <c r="D4" s="163" t="s">
        <v>26</v>
      </c>
      <c r="E4" s="163" t="s">
        <v>27</v>
      </c>
      <c r="F4" s="163" t="s">
        <v>177</v>
      </c>
      <c r="G4" s="163" t="s">
        <v>178</v>
      </c>
      <c r="H4" s="163" t="s">
        <v>23</v>
      </c>
      <c r="I4" s="163">
        <v>4</v>
      </c>
      <c r="J4" s="163">
        <v>5</v>
      </c>
      <c r="K4" s="163">
        <v>5</v>
      </c>
      <c r="L4" s="163">
        <v>4</v>
      </c>
      <c r="M4" s="163">
        <v>5</v>
      </c>
      <c r="N4" s="163">
        <v>5</v>
      </c>
      <c r="O4" s="163">
        <v>5</v>
      </c>
      <c r="P4" s="163">
        <v>5</v>
      </c>
      <c r="Q4" s="163">
        <v>5</v>
      </c>
      <c r="R4" s="163">
        <v>2</v>
      </c>
      <c r="S4" s="163">
        <v>3</v>
      </c>
      <c r="T4" s="163">
        <v>5</v>
      </c>
    </row>
    <row r="5" spans="1:21" x14ac:dyDescent="0.2">
      <c r="A5" s="162">
        <v>44996.432522835647</v>
      </c>
      <c r="B5" s="163" t="s">
        <v>322</v>
      </c>
      <c r="C5" s="163" t="s">
        <v>25</v>
      </c>
      <c r="D5" s="163" t="s">
        <v>26</v>
      </c>
      <c r="E5" s="163" t="s">
        <v>27</v>
      </c>
      <c r="F5" s="163" t="s">
        <v>133</v>
      </c>
      <c r="G5" s="163" t="s">
        <v>109</v>
      </c>
      <c r="H5" s="163" t="s">
        <v>23</v>
      </c>
      <c r="I5" s="163">
        <v>4</v>
      </c>
      <c r="J5" s="163">
        <v>4</v>
      </c>
      <c r="K5" s="163">
        <v>4</v>
      </c>
      <c r="L5" s="163">
        <v>4</v>
      </c>
      <c r="M5" s="163">
        <v>4</v>
      </c>
      <c r="N5" s="163">
        <v>4</v>
      </c>
      <c r="O5" s="163">
        <v>4</v>
      </c>
      <c r="P5" s="163">
        <v>4</v>
      </c>
      <c r="Q5" s="163">
        <v>4</v>
      </c>
      <c r="R5" s="163">
        <v>3</v>
      </c>
      <c r="S5" s="163">
        <v>3</v>
      </c>
      <c r="T5" s="163">
        <v>4</v>
      </c>
    </row>
    <row r="6" spans="1:21" x14ac:dyDescent="0.2">
      <c r="A6" s="162">
        <v>44996.434153449074</v>
      </c>
      <c r="B6" s="163" t="s">
        <v>327</v>
      </c>
      <c r="C6" s="163" t="s">
        <v>20</v>
      </c>
      <c r="D6" s="163" t="s">
        <v>21</v>
      </c>
      <c r="E6" s="163" t="s">
        <v>22</v>
      </c>
      <c r="F6" s="163" t="s">
        <v>130</v>
      </c>
      <c r="G6" s="163" t="s">
        <v>325</v>
      </c>
      <c r="H6" s="163" t="s">
        <v>23</v>
      </c>
      <c r="I6" s="163">
        <v>5</v>
      </c>
      <c r="J6" s="163">
        <v>5</v>
      </c>
      <c r="K6" s="163">
        <v>5</v>
      </c>
      <c r="L6" s="163">
        <v>5</v>
      </c>
      <c r="M6" s="163">
        <v>5</v>
      </c>
      <c r="N6" s="163">
        <v>5</v>
      </c>
      <c r="O6" s="163">
        <v>5</v>
      </c>
      <c r="P6" s="163">
        <v>5</v>
      </c>
      <c r="Q6" s="163">
        <v>5</v>
      </c>
      <c r="R6" s="163">
        <v>3</v>
      </c>
      <c r="S6" s="163">
        <v>4</v>
      </c>
      <c r="T6" s="163">
        <v>5</v>
      </c>
      <c r="U6" s="163" t="s">
        <v>480</v>
      </c>
    </row>
    <row r="7" spans="1:21" x14ac:dyDescent="0.2">
      <c r="A7" s="162">
        <v>44996.436851539351</v>
      </c>
      <c r="B7" s="163" t="s">
        <v>341</v>
      </c>
      <c r="C7" s="163" t="s">
        <v>25</v>
      </c>
      <c r="D7" s="163" t="s">
        <v>26</v>
      </c>
      <c r="E7" s="163" t="s">
        <v>27</v>
      </c>
      <c r="F7" s="163" t="s">
        <v>133</v>
      </c>
      <c r="G7" s="163" t="s">
        <v>109</v>
      </c>
      <c r="H7" s="163" t="s">
        <v>23</v>
      </c>
      <c r="I7" s="163">
        <v>5</v>
      </c>
      <c r="J7" s="163">
        <v>4</v>
      </c>
      <c r="K7" s="163">
        <v>5</v>
      </c>
      <c r="L7" s="163">
        <v>4</v>
      </c>
      <c r="M7" s="163">
        <v>5</v>
      </c>
      <c r="N7" s="163">
        <v>5</v>
      </c>
      <c r="O7" s="163">
        <v>5</v>
      </c>
      <c r="P7" s="163">
        <v>5</v>
      </c>
      <c r="Q7" s="163">
        <v>5</v>
      </c>
      <c r="R7" s="163">
        <v>3</v>
      </c>
      <c r="S7" s="163">
        <v>5</v>
      </c>
      <c r="T7" s="163">
        <v>5</v>
      </c>
    </row>
    <row r="8" spans="1:21" x14ac:dyDescent="0.2">
      <c r="A8" s="162">
        <v>44996.449096979166</v>
      </c>
      <c r="B8" s="163" t="s">
        <v>377</v>
      </c>
      <c r="C8" s="163" t="s">
        <v>20</v>
      </c>
      <c r="D8" s="163" t="s">
        <v>21</v>
      </c>
      <c r="E8" s="163" t="s">
        <v>22</v>
      </c>
      <c r="F8" s="163" t="s">
        <v>146</v>
      </c>
      <c r="G8" s="163" t="s">
        <v>378</v>
      </c>
      <c r="H8" s="163" t="s">
        <v>23</v>
      </c>
      <c r="I8" s="163">
        <v>5</v>
      </c>
      <c r="J8" s="163">
        <v>5</v>
      </c>
      <c r="K8" s="163">
        <v>5</v>
      </c>
      <c r="L8" s="163">
        <v>5</v>
      </c>
      <c r="M8" s="163">
        <v>5</v>
      </c>
      <c r="N8" s="163">
        <v>5</v>
      </c>
      <c r="O8" s="163">
        <v>5</v>
      </c>
      <c r="P8" s="163">
        <v>5</v>
      </c>
      <c r="Q8" s="163">
        <v>5</v>
      </c>
      <c r="R8" s="163">
        <v>3</v>
      </c>
      <c r="S8" s="163">
        <v>4</v>
      </c>
      <c r="T8" s="163">
        <v>5</v>
      </c>
      <c r="U8" s="163" t="s">
        <v>379</v>
      </c>
    </row>
    <row r="9" spans="1:21" x14ac:dyDescent="0.2">
      <c r="A9" s="162">
        <v>44996.478987789349</v>
      </c>
      <c r="B9" s="163" t="s">
        <v>421</v>
      </c>
      <c r="C9" s="163" t="s">
        <v>20</v>
      </c>
      <c r="D9" s="163" t="s">
        <v>31</v>
      </c>
      <c r="E9" s="163" t="s">
        <v>22</v>
      </c>
      <c r="F9" s="163" t="s">
        <v>132</v>
      </c>
      <c r="G9" s="163" t="s">
        <v>114</v>
      </c>
      <c r="H9" s="163" t="s">
        <v>23</v>
      </c>
      <c r="I9" s="163">
        <v>5</v>
      </c>
      <c r="J9" s="163">
        <v>5</v>
      </c>
      <c r="K9" s="163">
        <v>5</v>
      </c>
      <c r="L9" s="163">
        <v>5</v>
      </c>
      <c r="M9" s="163">
        <v>5</v>
      </c>
      <c r="N9" s="163">
        <v>5</v>
      </c>
      <c r="O9" s="163">
        <v>5</v>
      </c>
      <c r="P9" s="163">
        <v>5</v>
      </c>
      <c r="Q9" s="163">
        <v>5</v>
      </c>
      <c r="R9" s="163">
        <v>5</v>
      </c>
      <c r="S9" s="163">
        <v>5</v>
      </c>
      <c r="T9" s="163">
        <v>5</v>
      </c>
      <c r="U9" s="163" t="s">
        <v>422</v>
      </c>
    </row>
    <row r="10" spans="1:21" x14ac:dyDescent="0.2">
      <c r="A10" s="162">
        <v>44996.483205648146</v>
      </c>
      <c r="B10" s="163" t="s">
        <v>426</v>
      </c>
      <c r="C10" s="163" t="s">
        <v>20</v>
      </c>
      <c r="D10" s="163" t="s">
        <v>24</v>
      </c>
      <c r="E10" s="163" t="s">
        <v>22</v>
      </c>
      <c r="F10" s="163" t="s">
        <v>138</v>
      </c>
      <c r="G10" s="163" t="s">
        <v>332</v>
      </c>
      <c r="H10" s="163" t="s">
        <v>23</v>
      </c>
      <c r="I10" s="163">
        <v>5</v>
      </c>
      <c r="J10" s="163">
        <v>5</v>
      </c>
      <c r="K10" s="163">
        <v>5</v>
      </c>
      <c r="L10" s="163">
        <v>5</v>
      </c>
      <c r="M10" s="163">
        <v>5</v>
      </c>
      <c r="N10" s="163">
        <v>5</v>
      </c>
      <c r="O10" s="163">
        <v>5</v>
      </c>
      <c r="P10" s="163">
        <v>5</v>
      </c>
      <c r="Q10" s="163">
        <v>5</v>
      </c>
      <c r="R10" s="163">
        <v>3</v>
      </c>
      <c r="S10" s="163">
        <v>4</v>
      </c>
      <c r="T10" s="163">
        <v>4</v>
      </c>
      <c r="U10" s="163" t="s">
        <v>489</v>
      </c>
    </row>
    <row r="11" spans="1:21" ht="23.25" x14ac:dyDescent="0.2">
      <c r="I11" s="1">
        <f>AVERAGE(I2:I10)</f>
        <v>4.7777777777777777</v>
      </c>
      <c r="J11" s="1">
        <f t="shared" ref="J11:T11" si="0">AVERAGE(J2:J10)</f>
        <v>4.7777777777777777</v>
      </c>
      <c r="K11" s="1">
        <f t="shared" si="0"/>
        <v>4.8888888888888893</v>
      </c>
      <c r="L11" s="1">
        <f t="shared" si="0"/>
        <v>4.666666666666667</v>
      </c>
      <c r="M11" s="1">
        <f t="shared" si="0"/>
        <v>4.8888888888888893</v>
      </c>
      <c r="N11" s="1">
        <f t="shared" si="0"/>
        <v>4.8888888888888893</v>
      </c>
      <c r="O11" s="1">
        <f t="shared" si="0"/>
        <v>4.8888888888888893</v>
      </c>
      <c r="P11" s="1">
        <f t="shared" si="0"/>
        <v>4.8888888888888893</v>
      </c>
      <c r="Q11" s="1">
        <f t="shared" si="0"/>
        <v>4.8888888888888893</v>
      </c>
      <c r="R11" s="1">
        <f t="shared" si="0"/>
        <v>3.5555555555555554</v>
      </c>
      <c r="S11" s="1">
        <f t="shared" si="0"/>
        <v>4.2222222222222223</v>
      </c>
      <c r="T11" s="1">
        <f t="shared" si="0"/>
        <v>4.7777777777777777</v>
      </c>
    </row>
    <row r="12" spans="1:21" ht="23.25" x14ac:dyDescent="0.2">
      <c r="I12" s="2">
        <f>STDEV(I2:I10)</f>
        <v>0.44095855184409838</v>
      </c>
      <c r="J12" s="2">
        <f t="shared" ref="J12:T12" si="1">STDEV(J2:J10)</f>
        <v>0.44095855184409838</v>
      </c>
      <c r="K12" s="2">
        <f t="shared" si="1"/>
        <v>0.33333333333333337</v>
      </c>
      <c r="L12" s="2">
        <f t="shared" si="1"/>
        <v>0.5</v>
      </c>
      <c r="M12" s="2">
        <f t="shared" si="1"/>
        <v>0.33333333333333337</v>
      </c>
      <c r="N12" s="2">
        <f t="shared" si="1"/>
        <v>0.33333333333333337</v>
      </c>
      <c r="O12" s="2">
        <f t="shared" si="1"/>
        <v>0.33333333333333337</v>
      </c>
      <c r="P12" s="2">
        <f t="shared" si="1"/>
        <v>0.33333333333333337</v>
      </c>
      <c r="Q12" s="2">
        <f t="shared" si="1"/>
        <v>0.33333333333333337</v>
      </c>
      <c r="R12" s="2">
        <f t="shared" si="1"/>
        <v>1.1303883305208784</v>
      </c>
      <c r="S12" s="2">
        <f t="shared" si="1"/>
        <v>0.83333333333333237</v>
      </c>
      <c r="T12" s="2">
        <f t="shared" si="1"/>
        <v>0.44095855184409838</v>
      </c>
    </row>
    <row r="13" spans="1:21" ht="23.25" x14ac:dyDescent="0.2">
      <c r="I13" s="3">
        <f>AVERAGE(I2:I12)</f>
        <v>4.3835214845110793</v>
      </c>
      <c r="J13" s="3">
        <f t="shared" ref="J13:T13" si="2">AVERAGE(J2:J12)</f>
        <v>4.3835214845110793</v>
      </c>
      <c r="K13" s="3">
        <f t="shared" si="2"/>
        <v>4.4747474747474749</v>
      </c>
      <c r="L13" s="3">
        <f t="shared" si="2"/>
        <v>4.2878787878787881</v>
      </c>
      <c r="M13" s="3">
        <f t="shared" si="2"/>
        <v>4.4747474747474749</v>
      </c>
      <c r="N13" s="3">
        <f t="shared" si="2"/>
        <v>4.4747474747474749</v>
      </c>
      <c r="O13" s="3">
        <f t="shared" si="2"/>
        <v>4.4747474747474749</v>
      </c>
      <c r="P13" s="3">
        <f t="shared" si="2"/>
        <v>4.4747474747474749</v>
      </c>
      <c r="Q13" s="3">
        <f t="shared" si="2"/>
        <v>4.4747474747474749</v>
      </c>
      <c r="R13" s="3">
        <f t="shared" si="2"/>
        <v>3.3350858078251306</v>
      </c>
      <c r="S13" s="3">
        <f t="shared" si="2"/>
        <v>3.9141414141414144</v>
      </c>
      <c r="T13" s="3">
        <f t="shared" si="2"/>
        <v>4.3835214845110793</v>
      </c>
    </row>
    <row r="14" spans="1:21" ht="23.25" x14ac:dyDescent="0.2">
      <c r="I14" s="4">
        <f>STDEV(I2:I10)</f>
        <v>0.44095855184409838</v>
      </c>
      <c r="J14" s="4">
        <f t="shared" ref="J14:T14" si="3">STDEV(J2:J10)</f>
        <v>0.44095855184409838</v>
      </c>
      <c r="K14" s="4">
        <f t="shared" si="3"/>
        <v>0.33333333333333337</v>
      </c>
      <c r="L14" s="4">
        <f t="shared" si="3"/>
        <v>0.5</v>
      </c>
      <c r="M14" s="4">
        <f t="shared" si="3"/>
        <v>0.33333333333333337</v>
      </c>
      <c r="N14" s="4">
        <f t="shared" si="3"/>
        <v>0.33333333333333337</v>
      </c>
      <c r="O14" s="4">
        <f t="shared" si="3"/>
        <v>0.33333333333333337</v>
      </c>
      <c r="P14" s="4">
        <f t="shared" si="3"/>
        <v>0.33333333333333337</v>
      </c>
      <c r="Q14" s="4">
        <f t="shared" si="3"/>
        <v>0.33333333333333337</v>
      </c>
      <c r="R14" s="4">
        <f t="shared" si="3"/>
        <v>1.1303883305208784</v>
      </c>
      <c r="S14" s="4">
        <f t="shared" si="3"/>
        <v>0.83333333333333237</v>
      </c>
      <c r="T14" s="4">
        <f t="shared" si="3"/>
        <v>0.44095855184409838</v>
      </c>
    </row>
    <row r="15" spans="1:21" ht="24" x14ac:dyDescent="0.55000000000000004">
      <c r="A15" s="101" t="s">
        <v>92</v>
      </c>
      <c r="D15" s="136" t="s">
        <v>91</v>
      </c>
      <c r="E15" s="5"/>
      <c r="F15" s="134"/>
    </row>
    <row r="16" spans="1:21" ht="24" x14ac:dyDescent="0.55000000000000004">
      <c r="A16" s="120" t="s">
        <v>25</v>
      </c>
      <c r="B16" s="121">
        <f>COUNTIF(C2:C10,"หญิง")</f>
        <v>3</v>
      </c>
      <c r="D16" s="165" t="s">
        <v>133</v>
      </c>
      <c r="E16" s="123">
        <f>COUNTIF(F2:F10,"คณะบริหารธุรกิจ เศรษฐกิจและการสื่อสาร")</f>
        <v>3</v>
      </c>
      <c r="F16" s="5"/>
    </row>
    <row r="17" spans="1:6" ht="24" x14ac:dyDescent="0.55000000000000004">
      <c r="A17" s="120" t="s">
        <v>20</v>
      </c>
      <c r="B17" s="121">
        <f>COUNTIF(C2:C10,"ชาย")</f>
        <v>6</v>
      </c>
      <c r="D17" s="165" t="s">
        <v>130</v>
      </c>
      <c r="E17" s="123">
        <f>COUNTIF(F2:F10,"คณะศึกษาศาสตร์")</f>
        <v>2</v>
      </c>
      <c r="F17" s="5"/>
    </row>
    <row r="18" spans="1:6" ht="24" x14ac:dyDescent="0.55000000000000004">
      <c r="B18" s="119">
        <f>SUBTOTAL(9,B16:B17)</f>
        <v>9</v>
      </c>
      <c r="D18" s="165" t="s">
        <v>177</v>
      </c>
      <c r="E18" s="123">
        <f>COUNTIF(F2:F10,"คณะวิทยาศาสตร์การแพทย์")</f>
        <v>1</v>
      </c>
      <c r="F18" s="5"/>
    </row>
    <row r="19" spans="1:6" ht="24" x14ac:dyDescent="0.55000000000000004">
      <c r="D19" s="165" t="s">
        <v>146</v>
      </c>
      <c r="E19" s="123">
        <f>COUNTIF(F2:F10,"คณะวิทยาศาสตร์")</f>
        <v>1</v>
      </c>
      <c r="F19" s="5"/>
    </row>
    <row r="20" spans="1:6" ht="24" x14ac:dyDescent="0.55000000000000004">
      <c r="A20" s="101" t="s">
        <v>93</v>
      </c>
      <c r="B20" s="134"/>
      <c r="D20" s="166" t="s">
        <v>132</v>
      </c>
      <c r="E20" s="123">
        <f>COUNTIF(F2:F10,"คณะมนุษยศาสตร์")</f>
        <v>1</v>
      </c>
      <c r="F20" s="5"/>
    </row>
    <row r="21" spans="1:6" ht="24" x14ac:dyDescent="0.55000000000000004">
      <c r="A21" s="120" t="s">
        <v>27</v>
      </c>
      <c r="B21" s="121">
        <f>COUNTIF(E2:E10,"ปริญญาโท")</f>
        <v>5</v>
      </c>
      <c r="D21" s="165" t="s">
        <v>138</v>
      </c>
      <c r="E21" s="123">
        <f>COUNTIF(F2:F11,"คณะสังคมศาสตร์")</f>
        <v>1</v>
      </c>
      <c r="F21" s="5"/>
    </row>
    <row r="22" spans="1:6" ht="24" x14ac:dyDescent="0.55000000000000004">
      <c r="A22" s="120" t="s">
        <v>22</v>
      </c>
      <c r="B22" s="121">
        <f>COUNTIF(E2:E10,"ปริญญาเอก")</f>
        <v>4</v>
      </c>
      <c r="E22" s="119">
        <f>SUM(E16:E21)</f>
        <v>9</v>
      </c>
      <c r="F22" s="5"/>
    </row>
    <row r="23" spans="1:6" ht="24" x14ac:dyDescent="0.55000000000000004">
      <c r="A23" s="5"/>
      <c r="B23" s="135">
        <f>SUBTOTAL(9,B20:B22)</f>
        <v>9</v>
      </c>
      <c r="F23" s="5"/>
    </row>
    <row r="24" spans="1:6" ht="24" x14ac:dyDescent="0.55000000000000004">
      <c r="F24" s="5"/>
    </row>
    <row r="25" spans="1:6" ht="24" x14ac:dyDescent="0.55000000000000004">
      <c r="A25" s="120" t="s">
        <v>26</v>
      </c>
      <c r="B25" s="121">
        <f>COUNTIF(D2:D10,"20-30 ปี")</f>
        <v>4</v>
      </c>
      <c r="D25" s="122" t="s">
        <v>281</v>
      </c>
      <c r="E25" s="121">
        <f>COUNTIF(G2:G10,"การสื่อสาร")</f>
        <v>1</v>
      </c>
      <c r="F25" s="5"/>
    </row>
    <row r="26" spans="1:6" ht="24" x14ac:dyDescent="0.55000000000000004">
      <c r="A26" s="120" t="s">
        <v>24</v>
      </c>
      <c r="B26" s="121">
        <f>COUNTIF(D2:D10,"31-40 ปี")</f>
        <v>2</v>
      </c>
      <c r="D26" s="122" t="s">
        <v>105</v>
      </c>
      <c r="E26" s="121">
        <f>COUNTIF(G3:G11,"ภาษาไทย")</f>
        <v>1</v>
      </c>
      <c r="F26" s="5"/>
    </row>
    <row r="27" spans="1:6" ht="24" x14ac:dyDescent="0.55000000000000004">
      <c r="A27" s="120" t="s">
        <v>21</v>
      </c>
      <c r="B27" s="121">
        <f>COUNTIF(D2:D10,"41-50 ปี")</f>
        <v>2</v>
      </c>
      <c r="D27" s="122" t="s">
        <v>178</v>
      </c>
      <c r="E27" s="121">
        <f>COUNTIF(G4:G12,"สรีรวิทยา")</f>
        <v>1</v>
      </c>
    </row>
    <row r="28" spans="1:6" ht="24" customHeight="1" x14ac:dyDescent="0.55000000000000004">
      <c r="A28" s="120" t="s">
        <v>31</v>
      </c>
      <c r="B28" s="121">
        <f>COUNTIF(D2:D10,"51 ปีขึ้นไป")</f>
        <v>1</v>
      </c>
      <c r="D28" s="122" t="s">
        <v>109</v>
      </c>
      <c r="E28" s="121">
        <f>COUNTIF(G5:G13,"บริหารธุรกิจ")</f>
        <v>2</v>
      </c>
    </row>
    <row r="29" spans="1:6" ht="24" x14ac:dyDescent="0.55000000000000004">
      <c r="B29" s="119">
        <f>SUBTOTAL(9,B25:B28)</f>
        <v>9</v>
      </c>
      <c r="D29" s="122" t="s">
        <v>325</v>
      </c>
      <c r="E29" s="121">
        <f>COUNTIF(G6:G14,"พัฒนศึกษา")</f>
        <v>1</v>
      </c>
    </row>
    <row r="30" spans="1:6" ht="24" x14ac:dyDescent="0.55000000000000004">
      <c r="D30" s="122" t="s">
        <v>332</v>
      </c>
      <c r="E30" s="121">
        <f>COUNTIF(G7:G15,"รัฐศาสตร์")</f>
        <v>1</v>
      </c>
    </row>
    <row r="31" spans="1:6" ht="24" x14ac:dyDescent="0.55000000000000004">
      <c r="D31" s="122" t="s">
        <v>378</v>
      </c>
      <c r="E31" s="121">
        <f>COUNTIF(G8:G16,"ฟิสิกส์ประยุกต์")</f>
        <v>1</v>
      </c>
    </row>
    <row r="32" spans="1:6" ht="24" x14ac:dyDescent="0.55000000000000004">
      <c r="D32" s="122" t="s">
        <v>114</v>
      </c>
      <c r="E32" s="121">
        <f>COUNTIF(G9:G17,"ดุริยางคศิลป์")</f>
        <v>1</v>
      </c>
    </row>
    <row r="33" spans="5:5" ht="21" customHeight="1" x14ac:dyDescent="0.2">
      <c r="E33" s="119">
        <f>SUM(E25:E32)</f>
        <v>9</v>
      </c>
    </row>
    <row r="34" spans="5:5" ht="19.5" customHeight="1" x14ac:dyDescent="0.2"/>
    <row r="35" spans="5:5" ht="19.5" customHeight="1" x14ac:dyDescent="0.2"/>
    <row r="36" spans="5:5" ht="19.5" customHeight="1" x14ac:dyDescent="0.2"/>
    <row r="37" spans="5:5" ht="19.5" customHeight="1" x14ac:dyDescent="0.2"/>
    <row r="38" spans="5:5" ht="19.5" customHeight="1" x14ac:dyDescent="0.2"/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0EEB-04A0-4AA4-9602-2D3AEC2A3A81}">
  <sheetPr>
    <tabColor rgb="FFFFFF00"/>
  </sheetPr>
  <dimension ref="A1:U89"/>
  <sheetViews>
    <sheetView topLeftCell="H1" zoomScale="90" zoomScaleNormal="90" workbookViewId="0">
      <selection activeCell="U32" sqref="U32"/>
    </sheetView>
  </sheetViews>
  <sheetFormatPr defaultColWidth="12.7109375" defaultRowHeight="12.75" x14ac:dyDescent="0.2"/>
  <cols>
    <col min="1" max="3" width="18.85546875" customWidth="1"/>
    <col min="4" max="4" width="44.85546875" bestFit="1" customWidth="1"/>
    <col min="5" max="5" width="15.7109375" bestFit="1" customWidth="1"/>
    <col min="6" max="6" width="22.42578125" customWidth="1"/>
    <col min="7" max="7" width="34.85546875" bestFit="1" customWidth="1"/>
    <col min="8" max="27" width="18.85546875" customWidth="1"/>
  </cols>
  <sheetData>
    <row r="1" spans="1:21" ht="15.75" customHeight="1" x14ac:dyDescent="0.2">
      <c r="A1" s="161" t="s">
        <v>0</v>
      </c>
      <c r="B1" s="161" t="s">
        <v>95</v>
      </c>
      <c r="C1" s="161" t="s">
        <v>1</v>
      </c>
      <c r="D1" s="161" t="s">
        <v>2</v>
      </c>
      <c r="E1" s="161" t="s">
        <v>3</v>
      </c>
      <c r="F1" s="161" t="s">
        <v>4</v>
      </c>
      <c r="G1" s="161" t="s">
        <v>5</v>
      </c>
      <c r="H1" s="161" t="s">
        <v>6</v>
      </c>
      <c r="I1" s="161" t="s">
        <v>7</v>
      </c>
      <c r="J1" s="161" t="s">
        <v>8</v>
      </c>
      <c r="K1" s="161" t="s">
        <v>9</v>
      </c>
      <c r="L1" s="161" t="s">
        <v>10</v>
      </c>
      <c r="M1" s="161" t="s">
        <v>11</v>
      </c>
      <c r="N1" s="161" t="s">
        <v>12</v>
      </c>
      <c r="O1" s="161" t="s">
        <v>13</v>
      </c>
      <c r="P1" s="161" t="s">
        <v>14</v>
      </c>
      <c r="Q1" s="161" t="s">
        <v>15</v>
      </c>
      <c r="R1" s="161" t="s">
        <v>16</v>
      </c>
      <c r="S1" s="161" t="s">
        <v>17</v>
      </c>
      <c r="T1" s="161" t="s">
        <v>18</v>
      </c>
      <c r="U1" s="161" t="s">
        <v>19</v>
      </c>
    </row>
    <row r="2" spans="1:21" x14ac:dyDescent="0.2">
      <c r="A2" s="162">
        <v>44996.418491249999</v>
      </c>
      <c r="B2" s="163" t="s">
        <v>294</v>
      </c>
      <c r="C2" s="163" t="s">
        <v>20</v>
      </c>
      <c r="D2" s="163" t="s">
        <v>24</v>
      </c>
      <c r="E2" s="163" t="s">
        <v>22</v>
      </c>
      <c r="F2" s="163" t="s">
        <v>130</v>
      </c>
      <c r="G2" s="163" t="s">
        <v>113</v>
      </c>
      <c r="H2" s="163" t="s">
        <v>144</v>
      </c>
      <c r="I2" s="163">
        <v>5</v>
      </c>
      <c r="J2" s="163">
        <v>5</v>
      </c>
      <c r="K2" s="163">
        <v>5</v>
      </c>
      <c r="L2" s="163">
        <v>5</v>
      </c>
      <c r="M2" s="163">
        <v>5</v>
      </c>
      <c r="N2" s="163">
        <v>5</v>
      </c>
      <c r="O2" s="163">
        <v>5</v>
      </c>
      <c r="P2" s="163">
        <v>5</v>
      </c>
      <c r="Q2" s="163">
        <v>5</v>
      </c>
      <c r="R2" s="163">
        <v>2</v>
      </c>
      <c r="S2" s="163">
        <v>2</v>
      </c>
      <c r="T2" s="163">
        <v>4</v>
      </c>
    </row>
    <row r="3" spans="1:21" x14ac:dyDescent="0.2">
      <c r="A3" s="162">
        <v>44996.421828634258</v>
      </c>
      <c r="B3" s="163" t="s">
        <v>180</v>
      </c>
      <c r="C3" s="163" t="s">
        <v>20</v>
      </c>
      <c r="D3" s="163" t="s">
        <v>24</v>
      </c>
      <c r="E3" s="163" t="s">
        <v>22</v>
      </c>
      <c r="F3" s="163" t="s">
        <v>130</v>
      </c>
      <c r="G3" s="163" t="s">
        <v>105</v>
      </c>
      <c r="H3" s="163" t="s">
        <v>144</v>
      </c>
      <c r="I3" s="163">
        <v>5</v>
      </c>
      <c r="J3" s="163">
        <v>5</v>
      </c>
      <c r="K3" s="163">
        <v>5</v>
      </c>
      <c r="L3" s="163">
        <v>5</v>
      </c>
      <c r="M3" s="163">
        <v>3</v>
      </c>
      <c r="N3" s="163">
        <v>4</v>
      </c>
      <c r="O3" s="163">
        <v>4</v>
      </c>
      <c r="P3" s="163">
        <v>4</v>
      </c>
      <c r="Q3" s="163">
        <v>4</v>
      </c>
      <c r="R3" s="163">
        <v>3</v>
      </c>
      <c r="S3" s="163">
        <v>4</v>
      </c>
      <c r="T3" s="163">
        <v>4</v>
      </c>
    </row>
    <row r="4" spans="1:21" x14ac:dyDescent="0.2">
      <c r="A4" s="162">
        <v>44996.422187800927</v>
      </c>
      <c r="B4" s="163" t="s">
        <v>306</v>
      </c>
      <c r="C4" s="163" t="s">
        <v>20</v>
      </c>
      <c r="D4" s="163" t="s">
        <v>24</v>
      </c>
      <c r="E4" s="163" t="s">
        <v>22</v>
      </c>
      <c r="F4" s="163" t="s">
        <v>130</v>
      </c>
      <c r="G4" s="163" t="s">
        <v>113</v>
      </c>
      <c r="H4" s="163" t="s">
        <v>144</v>
      </c>
      <c r="I4" s="163">
        <v>5</v>
      </c>
      <c r="J4" s="163">
        <v>5</v>
      </c>
      <c r="K4" s="163">
        <v>5</v>
      </c>
      <c r="L4" s="163">
        <v>5</v>
      </c>
      <c r="M4" s="163">
        <v>5</v>
      </c>
      <c r="N4" s="163">
        <v>5</v>
      </c>
      <c r="O4" s="163">
        <v>5</v>
      </c>
      <c r="P4" s="163">
        <v>5</v>
      </c>
      <c r="Q4" s="163">
        <v>5</v>
      </c>
      <c r="R4" s="163">
        <v>5</v>
      </c>
      <c r="S4" s="163">
        <v>5</v>
      </c>
      <c r="T4" s="163">
        <v>5</v>
      </c>
      <c r="U4" s="163" t="s">
        <v>477</v>
      </c>
    </row>
    <row r="5" spans="1:21" x14ac:dyDescent="0.2">
      <c r="A5" s="162">
        <v>44996.428291053242</v>
      </c>
      <c r="B5" s="163" t="s">
        <v>173</v>
      </c>
      <c r="C5" s="163" t="s">
        <v>20</v>
      </c>
      <c r="D5" s="163" t="s">
        <v>24</v>
      </c>
      <c r="E5" s="163" t="s">
        <v>22</v>
      </c>
      <c r="F5" s="163" t="s">
        <v>130</v>
      </c>
      <c r="G5" s="163" t="s">
        <v>97</v>
      </c>
      <c r="H5" s="163" t="s">
        <v>144</v>
      </c>
      <c r="I5" s="163">
        <v>4</v>
      </c>
      <c r="J5" s="163">
        <v>4</v>
      </c>
      <c r="K5" s="163">
        <v>4</v>
      </c>
      <c r="L5" s="163">
        <v>5</v>
      </c>
      <c r="M5" s="163">
        <v>5</v>
      </c>
      <c r="N5" s="163">
        <v>5</v>
      </c>
      <c r="O5" s="163">
        <v>5</v>
      </c>
      <c r="P5" s="163">
        <v>5</v>
      </c>
      <c r="Q5" s="163">
        <v>5</v>
      </c>
      <c r="R5" s="163">
        <v>3</v>
      </c>
      <c r="S5" s="163">
        <v>4</v>
      </c>
      <c r="T5" s="163">
        <v>5</v>
      </c>
    </row>
    <row r="6" spans="1:21" x14ac:dyDescent="0.2">
      <c r="A6" s="162">
        <v>44996.428616967591</v>
      </c>
      <c r="B6" s="163" t="s">
        <v>314</v>
      </c>
      <c r="C6" s="163" t="s">
        <v>20</v>
      </c>
      <c r="D6" s="163" t="s">
        <v>26</v>
      </c>
      <c r="E6" s="163" t="s">
        <v>22</v>
      </c>
      <c r="F6" s="163" t="s">
        <v>130</v>
      </c>
      <c r="G6" s="163" t="s">
        <v>97</v>
      </c>
      <c r="H6" s="163" t="s">
        <v>144</v>
      </c>
      <c r="I6" s="163">
        <v>5</v>
      </c>
      <c r="J6" s="163">
        <v>5</v>
      </c>
      <c r="K6" s="163">
        <v>5</v>
      </c>
      <c r="L6" s="163">
        <v>5</v>
      </c>
      <c r="M6" s="163">
        <v>5</v>
      </c>
      <c r="N6" s="163">
        <v>5</v>
      </c>
      <c r="O6" s="163">
        <v>5</v>
      </c>
      <c r="P6" s="163">
        <v>5</v>
      </c>
      <c r="Q6" s="163">
        <v>5</v>
      </c>
      <c r="R6" s="163">
        <v>5</v>
      </c>
      <c r="S6" s="163">
        <v>5</v>
      </c>
      <c r="T6" s="163">
        <v>5</v>
      </c>
      <c r="U6" s="163" t="s">
        <v>479</v>
      </c>
    </row>
    <row r="7" spans="1:21" x14ac:dyDescent="0.2">
      <c r="A7" s="162">
        <v>44996.434436076393</v>
      </c>
      <c r="B7" s="163" t="s">
        <v>190</v>
      </c>
      <c r="C7" s="163" t="s">
        <v>20</v>
      </c>
      <c r="D7" s="163" t="s">
        <v>24</v>
      </c>
      <c r="E7" s="163" t="s">
        <v>22</v>
      </c>
      <c r="F7" s="163" t="s">
        <v>143</v>
      </c>
      <c r="G7" s="163" t="s">
        <v>187</v>
      </c>
      <c r="H7" s="163" t="s">
        <v>144</v>
      </c>
      <c r="I7" s="163">
        <v>5</v>
      </c>
      <c r="J7" s="163">
        <v>5</v>
      </c>
      <c r="K7" s="163">
        <v>5</v>
      </c>
      <c r="L7" s="163">
        <v>5</v>
      </c>
      <c r="M7" s="163">
        <v>5</v>
      </c>
      <c r="N7" s="163">
        <v>5</v>
      </c>
      <c r="O7" s="163">
        <v>5</v>
      </c>
      <c r="P7" s="163">
        <v>5</v>
      </c>
      <c r="Q7" s="163">
        <v>5</v>
      </c>
      <c r="R7" s="163">
        <v>3</v>
      </c>
      <c r="S7" s="163">
        <v>4</v>
      </c>
      <c r="T7" s="163">
        <v>5</v>
      </c>
    </row>
    <row r="8" spans="1:21" x14ac:dyDescent="0.2">
      <c r="A8" s="162">
        <v>44996.434638321763</v>
      </c>
      <c r="B8" s="163" t="s">
        <v>333</v>
      </c>
      <c r="C8" s="163" t="s">
        <v>25</v>
      </c>
      <c r="D8" s="163" t="s">
        <v>24</v>
      </c>
      <c r="E8" s="163" t="s">
        <v>22</v>
      </c>
      <c r="F8" s="163" t="s">
        <v>130</v>
      </c>
      <c r="G8" s="163" t="s">
        <v>97</v>
      </c>
      <c r="H8" s="163" t="s">
        <v>144</v>
      </c>
      <c r="I8" s="163">
        <v>5</v>
      </c>
      <c r="J8" s="163">
        <v>5</v>
      </c>
      <c r="K8" s="163">
        <v>5</v>
      </c>
      <c r="L8" s="163">
        <v>5</v>
      </c>
      <c r="M8" s="163">
        <v>5</v>
      </c>
      <c r="N8" s="163">
        <v>5</v>
      </c>
      <c r="O8" s="163">
        <v>5</v>
      </c>
      <c r="P8" s="163">
        <v>5</v>
      </c>
      <c r="Q8" s="163">
        <v>5</v>
      </c>
      <c r="R8" s="163">
        <v>3</v>
      </c>
      <c r="S8" s="163">
        <v>4</v>
      </c>
      <c r="T8" s="163">
        <v>4</v>
      </c>
      <c r="U8" s="163" t="s">
        <v>334</v>
      </c>
    </row>
    <row r="9" spans="1:21" x14ac:dyDescent="0.2">
      <c r="A9" s="162">
        <v>44996.434996400465</v>
      </c>
      <c r="B9" s="163" t="s">
        <v>335</v>
      </c>
      <c r="C9" s="163" t="s">
        <v>25</v>
      </c>
      <c r="D9" s="163" t="s">
        <v>24</v>
      </c>
      <c r="E9" s="163" t="s">
        <v>27</v>
      </c>
      <c r="F9" s="163" t="s">
        <v>139</v>
      </c>
      <c r="G9" s="163" t="s">
        <v>168</v>
      </c>
      <c r="H9" s="163" t="s">
        <v>144</v>
      </c>
      <c r="I9" s="163">
        <v>5</v>
      </c>
      <c r="J9" s="163">
        <v>5</v>
      </c>
      <c r="K9" s="163">
        <v>5</v>
      </c>
      <c r="L9" s="163">
        <v>5</v>
      </c>
      <c r="M9" s="163">
        <v>5</v>
      </c>
      <c r="N9" s="163">
        <v>5</v>
      </c>
      <c r="O9" s="163">
        <v>5</v>
      </c>
      <c r="P9" s="163">
        <v>5</v>
      </c>
      <c r="Q9" s="163">
        <v>5</v>
      </c>
      <c r="R9" s="163">
        <v>5</v>
      </c>
      <c r="S9" s="163">
        <v>5</v>
      </c>
      <c r="T9" s="163">
        <v>5</v>
      </c>
      <c r="U9" s="163" t="s">
        <v>336</v>
      </c>
    </row>
    <row r="10" spans="1:21" x14ac:dyDescent="0.2">
      <c r="A10" s="162">
        <v>44996.435207858798</v>
      </c>
      <c r="B10" s="163" t="s">
        <v>337</v>
      </c>
      <c r="C10" s="163" t="s">
        <v>20</v>
      </c>
      <c r="D10" s="163" t="s">
        <v>26</v>
      </c>
      <c r="E10" s="163" t="s">
        <v>22</v>
      </c>
      <c r="F10" s="163" t="s">
        <v>143</v>
      </c>
      <c r="G10" s="163" t="s">
        <v>187</v>
      </c>
      <c r="H10" s="163" t="s">
        <v>144</v>
      </c>
      <c r="I10" s="163">
        <v>4</v>
      </c>
      <c r="J10" s="163">
        <v>4</v>
      </c>
      <c r="K10" s="163">
        <v>4</v>
      </c>
      <c r="L10" s="163">
        <v>4</v>
      </c>
      <c r="M10" s="163">
        <v>3</v>
      </c>
      <c r="N10" s="163">
        <v>4</v>
      </c>
      <c r="O10" s="163">
        <v>4</v>
      </c>
      <c r="P10" s="163">
        <v>4</v>
      </c>
      <c r="Q10" s="163">
        <v>5</v>
      </c>
      <c r="R10" s="163">
        <v>3</v>
      </c>
      <c r="S10" s="163">
        <v>4</v>
      </c>
      <c r="T10" s="163">
        <v>4</v>
      </c>
    </row>
    <row r="11" spans="1:21" x14ac:dyDescent="0.2">
      <c r="A11" s="162">
        <v>44996.435636666662</v>
      </c>
      <c r="B11" s="163" t="s">
        <v>338</v>
      </c>
      <c r="C11" s="163" t="s">
        <v>25</v>
      </c>
      <c r="D11" s="163" t="s">
        <v>21</v>
      </c>
      <c r="E11" s="163" t="s">
        <v>22</v>
      </c>
      <c r="F11" s="163" t="s">
        <v>136</v>
      </c>
      <c r="G11" s="156" t="s">
        <v>141</v>
      </c>
      <c r="H11" s="163" t="s">
        <v>144</v>
      </c>
      <c r="I11" s="163">
        <v>5</v>
      </c>
      <c r="J11" s="163">
        <v>5</v>
      </c>
      <c r="K11" s="163">
        <v>5</v>
      </c>
      <c r="L11" s="163">
        <v>5</v>
      </c>
      <c r="M11" s="163">
        <v>5</v>
      </c>
      <c r="N11" s="163">
        <v>5</v>
      </c>
      <c r="O11" s="163">
        <v>5</v>
      </c>
      <c r="P11" s="163">
        <v>5</v>
      </c>
      <c r="R11" s="163">
        <v>5</v>
      </c>
      <c r="S11" s="163">
        <v>5</v>
      </c>
      <c r="T11" s="163">
        <v>5</v>
      </c>
      <c r="U11" s="163" t="s">
        <v>482</v>
      </c>
    </row>
    <row r="12" spans="1:21" x14ac:dyDescent="0.2">
      <c r="A12" s="162">
        <v>44996.439160393522</v>
      </c>
      <c r="B12" s="163" t="s">
        <v>345</v>
      </c>
      <c r="C12" s="163" t="s">
        <v>20</v>
      </c>
      <c r="D12" s="163" t="s">
        <v>26</v>
      </c>
      <c r="E12" s="163" t="s">
        <v>27</v>
      </c>
      <c r="F12" s="163" t="s">
        <v>137</v>
      </c>
      <c r="G12" s="163" t="s">
        <v>98</v>
      </c>
      <c r="H12" s="163" t="s">
        <v>144</v>
      </c>
      <c r="I12" s="163">
        <v>4</v>
      </c>
      <c r="J12" s="163">
        <v>4</v>
      </c>
      <c r="K12" s="163">
        <v>3</v>
      </c>
      <c r="L12" s="163">
        <v>4</v>
      </c>
      <c r="M12" s="163">
        <v>4</v>
      </c>
      <c r="N12" s="163">
        <v>4</v>
      </c>
      <c r="O12" s="163">
        <v>2</v>
      </c>
      <c r="P12" s="163">
        <v>2</v>
      </c>
      <c r="Q12" s="163">
        <v>5</v>
      </c>
      <c r="R12" s="163">
        <v>3</v>
      </c>
      <c r="S12" s="163">
        <v>4</v>
      </c>
      <c r="T12" s="163">
        <v>5</v>
      </c>
    </row>
    <row r="13" spans="1:21" x14ac:dyDescent="0.2">
      <c r="A13" s="162">
        <v>44996.440253414352</v>
      </c>
      <c r="B13" s="163" t="s">
        <v>353</v>
      </c>
      <c r="C13" s="163" t="s">
        <v>20</v>
      </c>
      <c r="D13" s="163" t="s">
        <v>24</v>
      </c>
      <c r="E13" s="163" t="s">
        <v>27</v>
      </c>
      <c r="F13" s="163" t="s">
        <v>137</v>
      </c>
      <c r="G13" s="163" t="s">
        <v>98</v>
      </c>
      <c r="H13" s="163" t="s">
        <v>144</v>
      </c>
      <c r="I13" s="163">
        <v>4</v>
      </c>
      <c r="J13" s="163">
        <v>4</v>
      </c>
      <c r="K13" s="163">
        <v>4</v>
      </c>
      <c r="L13" s="163">
        <v>4</v>
      </c>
      <c r="M13" s="163">
        <v>4</v>
      </c>
      <c r="N13" s="163">
        <v>4</v>
      </c>
      <c r="O13" s="163">
        <v>4</v>
      </c>
      <c r="P13" s="163">
        <v>4</v>
      </c>
      <c r="Q13" s="163">
        <v>4</v>
      </c>
      <c r="R13" s="163">
        <v>4</v>
      </c>
      <c r="S13" s="163">
        <v>4</v>
      </c>
      <c r="T13" s="163">
        <v>4</v>
      </c>
    </row>
    <row r="14" spans="1:21" x14ac:dyDescent="0.2">
      <c r="A14" s="162">
        <v>44996.443481979164</v>
      </c>
      <c r="B14" s="163" t="s">
        <v>360</v>
      </c>
      <c r="C14" s="163" t="s">
        <v>20</v>
      </c>
      <c r="D14" s="163" t="s">
        <v>26</v>
      </c>
      <c r="E14" s="163" t="s">
        <v>27</v>
      </c>
      <c r="F14" s="163" t="s">
        <v>130</v>
      </c>
      <c r="G14" s="163" t="s">
        <v>97</v>
      </c>
      <c r="H14" s="163" t="s">
        <v>144</v>
      </c>
      <c r="I14" s="163">
        <v>4</v>
      </c>
      <c r="J14" s="163">
        <v>4</v>
      </c>
      <c r="K14" s="163">
        <v>3</v>
      </c>
      <c r="L14" s="163">
        <v>4</v>
      </c>
      <c r="M14" s="163">
        <v>4</v>
      </c>
      <c r="N14" s="163">
        <v>4</v>
      </c>
      <c r="O14" s="163">
        <v>4</v>
      </c>
      <c r="P14" s="163">
        <v>4</v>
      </c>
      <c r="Q14" s="163">
        <v>4</v>
      </c>
      <c r="R14" s="163">
        <v>4</v>
      </c>
      <c r="S14" s="163">
        <v>4</v>
      </c>
      <c r="T14" s="163">
        <v>4</v>
      </c>
    </row>
    <row r="15" spans="1:21" x14ac:dyDescent="0.2">
      <c r="A15" s="162">
        <v>44996.444357071756</v>
      </c>
      <c r="B15" s="163" t="s">
        <v>366</v>
      </c>
      <c r="C15" s="163" t="s">
        <v>25</v>
      </c>
      <c r="D15" s="163" t="s">
        <v>26</v>
      </c>
      <c r="E15" s="163" t="s">
        <v>27</v>
      </c>
      <c r="F15" s="163" t="s">
        <v>130</v>
      </c>
      <c r="G15" s="163" t="s">
        <v>97</v>
      </c>
      <c r="H15" s="163" t="s">
        <v>144</v>
      </c>
      <c r="I15" s="163">
        <v>5</v>
      </c>
      <c r="J15" s="163">
        <v>5</v>
      </c>
      <c r="K15" s="163">
        <v>5</v>
      </c>
      <c r="L15" s="163">
        <v>5</v>
      </c>
      <c r="M15" s="163">
        <v>5</v>
      </c>
      <c r="N15" s="163">
        <v>5</v>
      </c>
      <c r="O15" s="163">
        <v>5</v>
      </c>
      <c r="P15" s="163">
        <v>5</v>
      </c>
      <c r="Q15" s="163">
        <v>5</v>
      </c>
      <c r="R15" s="163">
        <v>5</v>
      </c>
      <c r="S15" s="163">
        <v>5</v>
      </c>
      <c r="T15" s="163">
        <v>5</v>
      </c>
    </row>
    <row r="16" spans="1:21" x14ac:dyDescent="0.2">
      <c r="A16" s="162">
        <v>44996.444459652776</v>
      </c>
      <c r="B16" s="163" t="s">
        <v>367</v>
      </c>
      <c r="C16" s="163" t="s">
        <v>25</v>
      </c>
      <c r="D16" s="163" t="s">
        <v>24</v>
      </c>
      <c r="E16" s="163" t="s">
        <v>22</v>
      </c>
      <c r="F16" s="163" t="s">
        <v>130</v>
      </c>
      <c r="G16" s="163" t="s">
        <v>113</v>
      </c>
      <c r="H16" s="163" t="s">
        <v>144</v>
      </c>
      <c r="I16" s="163">
        <v>4</v>
      </c>
      <c r="J16" s="163">
        <v>5</v>
      </c>
      <c r="K16" s="163">
        <v>5</v>
      </c>
      <c r="L16" s="163">
        <v>4</v>
      </c>
      <c r="M16" s="163">
        <v>4</v>
      </c>
      <c r="N16" s="163">
        <v>5</v>
      </c>
      <c r="O16" s="163">
        <v>5</v>
      </c>
      <c r="P16" s="163">
        <v>5</v>
      </c>
      <c r="Q16" s="163">
        <v>4</v>
      </c>
      <c r="R16" s="163">
        <v>3</v>
      </c>
      <c r="S16" s="163">
        <v>4</v>
      </c>
      <c r="T16" s="163">
        <v>4</v>
      </c>
    </row>
    <row r="17" spans="1:21" x14ac:dyDescent="0.2">
      <c r="A17" s="162">
        <v>44996.446800000005</v>
      </c>
      <c r="B17" s="163" t="s">
        <v>200</v>
      </c>
      <c r="C17" s="163" t="s">
        <v>20</v>
      </c>
      <c r="D17" s="163" t="s">
        <v>24</v>
      </c>
      <c r="E17" s="163" t="s">
        <v>27</v>
      </c>
      <c r="F17" s="163" t="s">
        <v>139</v>
      </c>
      <c r="G17" s="163" t="s">
        <v>168</v>
      </c>
      <c r="H17" s="163" t="s">
        <v>144</v>
      </c>
      <c r="I17" s="163">
        <v>4</v>
      </c>
      <c r="J17" s="163">
        <v>5</v>
      </c>
      <c r="K17" s="163">
        <v>5</v>
      </c>
      <c r="L17" s="163">
        <v>5</v>
      </c>
      <c r="M17" s="163">
        <v>5</v>
      </c>
      <c r="N17" s="163">
        <v>5</v>
      </c>
      <c r="O17" s="163">
        <v>5</v>
      </c>
      <c r="P17" s="163">
        <v>5</v>
      </c>
      <c r="Q17" s="163">
        <v>5</v>
      </c>
      <c r="R17" s="163">
        <v>3</v>
      </c>
      <c r="S17" s="163">
        <v>4</v>
      </c>
      <c r="T17" s="163">
        <v>4</v>
      </c>
      <c r="U17" s="163" t="s">
        <v>30</v>
      </c>
    </row>
    <row r="18" spans="1:21" x14ac:dyDescent="0.2">
      <c r="A18" s="162">
        <v>44996.447982071761</v>
      </c>
      <c r="B18" s="163" t="s">
        <v>376</v>
      </c>
      <c r="C18" s="163" t="s">
        <v>20</v>
      </c>
      <c r="D18" s="163" t="s">
        <v>26</v>
      </c>
      <c r="E18" s="163" t="s">
        <v>22</v>
      </c>
      <c r="F18" s="163" t="s">
        <v>132</v>
      </c>
      <c r="G18" s="163" t="s">
        <v>114</v>
      </c>
      <c r="H18" s="163" t="s">
        <v>144</v>
      </c>
      <c r="I18" s="163">
        <v>5</v>
      </c>
      <c r="J18" s="163">
        <v>5</v>
      </c>
      <c r="K18" s="163">
        <v>5</v>
      </c>
      <c r="L18" s="163">
        <v>5</v>
      </c>
      <c r="M18" s="163">
        <v>5</v>
      </c>
      <c r="N18" s="163">
        <v>5</v>
      </c>
      <c r="O18" s="163">
        <v>5</v>
      </c>
      <c r="P18" s="163">
        <v>5</v>
      </c>
      <c r="Q18" s="163">
        <v>5</v>
      </c>
      <c r="R18" s="163">
        <v>5</v>
      </c>
      <c r="S18" s="163">
        <v>5</v>
      </c>
      <c r="T18" s="163">
        <v>5</v>
      </c>
    </row>
    <row r="19" spans="1:21" x14ac:dyDescent="0.2">
      <c r="A19" s="162">
        <v>44996.451979108795</v>
      </c>
      <c r="B19" s="163" t="s">
        <v>385</v>
      </c>
      <c r="C19" s="163" t="s">
        <v>20</v>
      </c>
      <c r="D19" s="163" t="s">
        <v>26</v>
      </c>
      <c r="E19" s="163" t="s">
        <v>27</v>
      </c>
      <c r="F19" s="163" t="s">
        <v>134</v>
      </c>
      <c r="G19" s="163" t="s">
        <v>135</v>
      </c>
      <c r="H19" s="163" t="s">
        <v>144</v>
      </c>
      <c r="I19" s="163">
        <v>5</v>
      </c>
      <c r="J19" s="163">
        <v>4</v>
      </c>
      <c r="K19" s="163">
        <v>5</v>
      </c>
      <c r="L19" s="163">
        <v>5</v>
      </c>
      <c r="M19" s="163">
        <v>5</v>
      </c>
      <c r="N19" s="163">
        <v>4</v>
      </c>
      <c r="O19" s="163">
        <v>4</v>
      </c>
      <c r="P19" s="163">
        <v>4</v>
      </c>
      <c r="R19" s="163">
        <v>4</v>
      </c>
      <c r="S19" s="163">
        <v>4</v>
      </c>
      <c r="T19" s="163">
        <v>4</v>
      </c>
    </row>
    <row r="20" spans="1:21" x14ac:dyDescent="0.2">
      <c r="A20" s="162">
        <v>44996.453071018521</v>
      </c>
      <c r="B20" s="163" t="s">
        <v>386</v>
      </c>
      <c r="C20" s="163" t="s">
        <v>20</v>
      </c>
      <c r="D20" s="163" t="s">
        <v>26</v>
      </c>
      <c r="E20" s="163" t="s">
        <v>27</v>
      </c>
      <c r="F20" s="163" t="s">
        <v>134</v>
      </c>
      <c r="G20" s="163" t="s">
        <v>387</v>
      </c>
      <c r="H20" s="163" t="s">
        <v>144</v>
      </c>
      <c r="I20" s="163">
        <v>5</v>
      </c>
      <c r="J20" s="163">
        <v>5</v>
      </c>
      <c r="K20" s="163">
        <v>5</v>
      </c>
      <c r="L20" s="163">
        <v>4</v>
      </c>
      <c r="M20" s="163">
        <v>5</v>
      </c>
      <c r="N20" s="163">
        <v>5</v>
      </c>
      <c r="O20" s="163">
        <v>5</v>
      </c>
      <c r="P20" s="163">
        <v>5</v>
      </c>
      <c r="Q20" s="163">
        <v>5</v>
      </c>
      <c r="R20" s="163">
        <v>3</v>
      </c>
      <c r="S20" s="163">
        <v>4</v>
      </c>
      <c r="T20" s="163">
        <v>4</v>
      </c>
    </row>
    <row r="21" spans="1:21" x14ac:dyDescent="0.2">
      <c r="A21" s="162">
        <v>44996.453329710646</v>
      </c>
      <c r="B21" s="163" t="s">
        <v>388</v>
      </c>
      <c r="C21" s="163" t="s">
        <v>20</v>
      </c>
      <c r="D21" s="163" t="s">
        <v>26</v>
      </c>
      <c r="E21" s="163" t="s">
        <v>27</v>
      </c>
      <c r="F21" s="163" t="s">
        <v>146</v>
      </c>
      <c r="G21" s="163" t="s">
        <v>378</v>
      </c>
      <c r="H21" s="163" t="s">
        <v>144</v>
      </c>
      <c r="I21" s="163">
        <v>3</v>
      </c>
      <c r="J21" s="163">
        <v>4</v>
      </c>
      <c r="K21" s="163">
        <v>3</v>
      </c>
      <c r="L21" s="163">
        <v>3</v>
      </c>
      <c r="M21" s="163">
        <v>4</v>
      </c>
      <c r="N21" s="163">
        <v>3</v>
      </c>
      <c r="O21" s="163">
        <v>4</v>
      </c>
      <c r="P21" s="163">
        <v>3</v>
      </c>
      <c r="Q21" s="163">
        <v>4</v>
      </c>
      <c r="R21" s="163">
        <v>3</v>
      </c>
      <c r="S21" s="163">
        <v>3</v>
      </c>
      <c r="T21" s="163">
        <v>4</v>
      </c>
    </row>
    <row r="22" spans="1:21" x14ac:dyDescent="0.2">
      <c r="A22" s="162">
        <v>44996.453485740742</v>
      </c>
      <c r="B22" s="163" t="s">
        <v>389</v>
      </c>
      <c r="C22" s="163" t="s">
        <v>20</v>
      </c>
      <c r="D22" s="163" t="s">
        <v>24</v>
      </c>
      <c r="E22" s="163" t="s">
        <v>27</v>
      </c>
      <c r="F22" s="163" t="s">
        <v>132</v>
      </c>
      <c r="G22" s="163" t="s">
        <v>114</v>
      </c>
      <c r="H22" s="163" t="s">
        <v>144</v>
      </c>
      <c r="I22" s="163">
        <v>5</v>
      </c>
      <c r="J22" s="163">
        <v>5</v>
      </c>
      <c r="K22" s="163">
        <v>5</v>
      </c>
      <c r="L22" s="163">
        <v>5</v>
      </c>
      <c r="M22" s="163">
        <v>5</v>
      </c>
      <c r="N22" s="163">
        <v>5</v>
      </c>
      <c r="O22" s="163">
        <v>5</v>
      </c>
      <c r="P22" s="163">
        <v>5</v>
      </c>
      <c r="Q22" s="163">
        <v>5</v>
      </c>
      <c r="R22" s="163">
        <v>5</v>
      </c>
      <c r="S22" s="163">
        <v>5</v>
      </c>
      <c r="T22" s="163">
        <v>5</v>
      </c>
    </row>
    <row r="23" spans="1:21" x14ac:dyDescent="0.2">
      <c r="A23" s="162">
        <v>44996.454790694443</v>
      </c>
      <c r="B23" s="163" t="s">
        <v>192</v>
      </c>
      <c r="C23" s="163" t="s">
        <v>20</v>
      </c>
      <c r="D23" s="163" t="s">
        <v>24</v>
      </c>
      <c r="E23" s="163" t="s">
        <v>27</v>
      </c>
      <c r="F23" s="163" t="s">
        <v>133</v>
      </c>
      <c r="G23" s="163" t="s">
        <v>109</v>
      </c>
      <c r="H23" s="163" t="s">
        <v>144</v>
      </c>
      <c r="I23" s="163">
        <v>4</v>
      </c>
      <c r="J23" s="163">
        <v>5</v>
      </c>
      <c r="K23" s="163">
        <v>5</v>
      </c>
      <c r="L23" s="163">
        <v>5</v>
      </c>
      <c r="M23" s="163">
        <v>5</v>
      </c>
      <c r="N23" s="163">
        <v>5</v>
      </c>
      <c r="O23" s="163">
        <v>4</v>
      </c>
      <c r="P23" s="163">
        <v>4</v>
      </c>
      <c r="Q23" s="163">
        <v>5</v>
      </c>
      <c r="R23" s="163">
        <v>3</v>
      </c>
      <c r="S23" s="163">
        <v>4</v>
      </c>
      <c r="T23" s="163">
        <v>4</v>
      </c>
    </row>
    <row r="24" spans="1:21" x14ac:dyDescent="0.2">
      <c r="A24" s="162">
        <v>44996.458314050928</v>
      </c>
      <c r="B24" s="163" t="s">
        <v>395</v>
      </c>
      <c r="C24" s="163" t="s">
        <v>25</v>
      </c>
      <c r="D24" s="163" t="s">
        <v>24</v>
      </c>
      <c r="E24" s="163" t="s">
        <v>27</v>
      </c>
      <c r="F24" s="163" t="s">
        <v>116</v>
      </c>
      <c r="G24" s="163" t="s">
        <v>396</v>
      </c>
      <c r="H24" s="163" t="s">
        <v>144</v>
      </c>
      <c r="I24" s="163">
        <v>5</v>
      </c>
      <c r="J24" s="163">
        <v>5</v>
      </c>
      <c r="K24" s="163">
        <v>5</v>
      </c>
      <c r="L24" s="163">
        <v>5</v>
      </c>
      <c r="M24" s="163">
        <v>5</v>
      </c>
      <c r="N24" s="163">
        <v>5</v>
      </c>
      <c r="O24" s="163">
        <v>5</v>
      </c>
      <c r="P24" s="163">
        <v>5</v>
      </c>
      <c r="Q24" s="163">
        <v>5</v>
      </c>
      <c r="R24" s="163">
        <v>5</v>
      </c>
      <c r="S24" s="163">
        <v>5</v>
      </c>
      <c r="T24" s="163">
        <v>5</v>
      </c>
    </row>
    <row r="25" spans="1:21" x14ac:dyDescent="0.2">
      <c r="A25" s="162">
        <v>44996.45963164352</v>
      </c>
      <c r="B25" s="163" t="s">
        <v>399</v>
      </c>
      <c r="C25" s="163" t="s">
        <v>20</v>
      </c>
      <c r="D25" s="163" t="s">
        <v>21</v>
      </c>
      <c r="E25" s="163" t="s">
        <v>22</v>
      </c>
      <c r="F25" s="163" t="s">
        <v>143</v>
      </c>
      <c r="G25" s="156" t="s">
        <v>187</v>
      </c>
      <c r="H25" s="163" t="s">
        <v>144</v>
      </c>
      <c r="I25" s="163">
        <v>5</v>
      </c>
      <c r="J25" s="163">
        <v>5</v>
      </c>
      <c r="K25" s="163">
        <v>5</v>
      </c>
      <c r="L25" s="163">
        <v>5</v>
      </c>
      <c r="M25" s="163">
        <v>5</v>
      </c>
      <c r="N25" s="163">
        <v>5</v>
      </c>
      <c r="O25" s="163">
        <v>5</v>
      </c>
      <c r="P25" s="163">
        <v>5</v>
      </c>
      <c r="Q25" s="163">
        <v>5</v>
      </c>
      <c r="R25" s="163">
        <v>3</v>
      </c>
      <c r="S25" s="163">
        <v>4</v>
      </c>
      <c r="T25" s="163">
        <v>4</v>
      </c>
      <c r="U25" s="163" t="s">
        <v>401</v>
      </c>
    </row>
    <row r="26" spans="1:21" x14ac:dyDescent="0.2">
      <c r="A26" s="162">
        <v>44996.4596928588</v>
      </c>
      <c r="B26" s="163" t="s">
        <v>172</v>
      </c>
      <c r="C26" s="163" t="s">
        <v>20</v>
      </c>
      <c r="D26" s="163" t="s">
        <v>21</v>
      </c>
      <c r="E26" s="163" t="s">
        <v>22</v>
      </c>
      <c r="F26" s="163" t="s">
        <v>134</v>
      </c>
      <c r="G26" s="163" t="s">
        <v>115</v>
      </c>
      <c r="H26" s="163" t="s">
        <v>144</v>
      </c>
      <c r="I26" s="163">
        <v>4</v>
      </c>
      <c r="J26" s="163">
        <v>4</v>
      </c>
      <c r="K26" s="163">
        <v>4</v>
      </c>
      <c r="L26" s="163">
        <v>4</v>
      </c>
      <c r="M26" s="163">
        <v>4</v>
      </c>
      <c r="N26" s="163">
        <v>4</v>
      </c>
      <c r="O26" s="163">
        <v>4</v>
      </c>
      <c r="P26" s="163">
        <v>4</v>
      </c>
      <c r="Q26" s="163">
        <v>4</v>
      </c>
      <c r="R26" s="163">
        <v>3</v>
      </c>
      <c r="S26" s="163">
        <v>4</v>
      </c>
      <c r="T26" s="163">
        <v>4</v>
      </c>
    </row>
    <row r="27" spans="1:21" x14ac:dyDescent="0.2">
      <c r="A27" s="162">
        <v>44996.459883125004</v>
      </c>
      <c r="B27" s="163" t="s">
        <v>189</v>
      </c>
      <c r="C27" s="163" t="s">
        <v>25</v>
      </c>
      <c r="D27" s="163" t="s">
        <v>24</v>
      </c>
      <c r="E27" s="163" t="s">
        <v>27</v>
      </c>
      <c r="F27" s="163" t="s">
        <v>147</v>
      </c>
      <c r="G27" s="163" t="s">
        <v>402</v>
      </c>
      <c r="H27" s="163" t="s">
        <v>144</v>
      </c>
      <c r="I27" s="163">
        <v>5</v>
      </c>
      <c r="J27" s="163">
        <v>5</v>
      </c>
      <c r="K27" s="163">
        <v>5</v>
      </c>
      <c r="L27" s="163">
        <v>5</v>
      </c>
      <c r="M27" s="163">
        <v>5</v>
      </c>
      <c r="N27" s="163">
        <v>5</v>
      </c>
      <c r="O27" s="163">
        <v>5</v>
      </c>
      <c r="P27" s="163">
        <v>5</v>
      </c>
      <c r="Q27" s="163">
        <v>5</v>
      </c>
      <c r="R27" s="163">
        <v>5</v>
      </c>
      <c r="S27" s="163">
        <v>5</v>
      </c>
      <c r="T27" s="163">
        <v>5</v>
      </c>
    </row>
    <row r="28" spans="1:21" x14ac:dyDescent="0.2">
      <c r="A28" s="162">
        <v>44996.467156724539</v>
      </c>
      <c r="B28" s="163" t="s">
        <v>407</v>
      </c>
      <c r="C28" s="163" t="s">
        <v>25</v>
      </c>
      <c r="D28" s="163" t="s">
        <v>21</v>
      </c>
      <c r="E28" s="163" t="s">
        <v>22</v>
      </c>
      <c r="F28" s="163" t="s">
        <v>136</v>
      </c>
      <c r="G28" s="163" t="s">
        <v>141</v>
      </c>
      <c r="H28" s="163" t="s">
        <v>144</v>
      </c>
      <c r="I28" s="163">
        <v>4</v>
      </c>
      <c r="J28" s="163">
        <v>4</v>
      </c>
      <c r="K28" s="163">
        <v>4</v>
      </c>
      <c r="L28" s="163">
        <v>4</v>
      </c>
      <c r="M28" s="163">
        <v>4</v>
      </c>
      <c r="N28" s="163">
        <v>4</v>
      </c>
      <c r="O28" s="163">
        <v>5</v>
      </c>
      <c r="P28" s="163">
        <v>5</v>
      </c>
      <c r="Q28" s="163">
        <v>5</v>
      </c>
      <c r="R28" s="163">
        <v>2</v>
      </c>
      <c r="S28" s="163">
        <v>3</v>
      </c>
      <c r="T28" s="163">
        <v>3</v>
      </c>
    </row>
    <row r="29" spans="1:21" x14ac:dyDescent="0.2">
      <c r="A29" s="162">
        <v>44996.470416331023</v>
      </c>
      <c r="B29" s="163" t="s">
        <v>409</v>
      </c>
      <c r="C29" s="163" t="s">
        <v>25</v>
      </c>
      <c r="D29" s="163" t="s">
        <v>24</v>
      </c>
      <c r="E29" s="163" t="s">
        <v>22</v>
      </c>
      <c r="F29" s="163" t="s">
        <v>136</v>
      </c>
      <c r="G29" s="163" t="s">
        <v>141</v>
      </c>
      <c r="H29" s="163" t="s">
        <v>144</v>
      </c>
      <c r="I29" s="163">
        <v>4</v>
      </c>
      <c r="J29" s="163">
        <v>5</v>
      </c>
      <c r="K29" s="163">
        <v>5</v>
      </c>
      <c r="L29" s="163">
        <v>5</v>
      </c>
      <c r="M29" s="163">
        <v>5</v>
      </c>
      <c r="N29" s="163">
        <v>5</v>
      </c>
      <c r="O29" s="163">
        <v>5</v>
      </c>
      <c r="P29" s="163">
        <v>5</v>
      </c>
      <c r="Q29" s="163">
        <v>5</v>
      </c>
      <c r="R29" s="163">
        <v>3</v>
      </c>
      <c r="S29" s="163">
        <v>4</v>
      </c>
      <c r="T29" s="163">
        <v>4</v>
      </c>
    </row>
    <row r="30" spans="1:21" x14ac:dyDescent="0.2">
      <c r="A30" s="162">
        <v>44996.475785972223</v>
      </c>
      <c r="B30" s="163" t="s">
        <v>412</v>
      </c>
      <c r="C30" s="163" t="s">
        <v>20</v>
      </c>
      <c r="D30" s="163" t="s">
        <v>26</v>
      </c>
      <c r="E30" s="163" t="s">
        <v>27</v>
      </c>
      <c r="F30" s="163" t="s">
        <v>351</v>
      </c>
      <c r="G30" s="163" t="s">
        <v>413</v>
      </c>
      <c r="H30" s="163" t="s">
        <v>144</v>
      </c>
      <c r="I30" s="163">
        <v>5</v>
      </c>
      <c r="J30" s="163">
        <v>5</v>
      </c>
      <c r="K30" s="163">
        <v>5</v>
      </c>
      <c r="L30" s="163">
        <v>5</v>
      </c>
      <c r="M30" s="163">
        <v>5</v>
      </c>
      <c r="N30" s="163">
        <v>5</v>
      </c>
      <c r="O30" s="163">
        <v>5</v>
      </c>
      <c r="P30" s="163">
        <v>5</v>
      </c>
      <c r="Q30" s="163">
        <v>5</v>
      </c>
      <c r="R30" s="163">
        <v>5</v>
      </c>
      <c r="S30" s="163">
        <v>5</v>
      </c>
      <c r="T30" s="163">
        <v>5</v>
      </c>
    </row>
    <row r="31" spans="1:21" x14ac:dyDescent="0.2">
      <c r="A31" s="162">
        <v>44996.478603020834</v>
      </c>
      <c r="B31" s="163" t="s">
        <v>420</v>
      </c>
      <c r="C31" s="163" t="s">
        <v>25</v>
      </c>
      <c r="D31" s="163" t="s">
        <v>21</v>
      </c>
      <c r="E31" s="163" t="s">
        <v>27</v>
      </c>
      <c r="F31" s="163" t="s">
        <v>137</v>
      </c>
      <c r="G31" s="163" t="s">
        <v>98</v>
      </c>
      <c r="H31" s="163" t="s">
        <v>144</v>
      </c>
      <c r="I31" s="163">
        <v>4</v>
      </c>
      <c r="J31" s="163">
        <v>4</v>
      </c>
      <c r="K31" s="163">
        <v>4</v>
      </c>
      <c r="L31" s="163">
        <v>4</v>
      </c>
      <c r="M31" s="163">
        <v>4</v>
      </c>
      <c r="N31" s="163">
        <v>4</v>
      </c>
      <c r="O31" s="163">
        <v>4</v>
      </c>
      <c r="P31" s="163">
        <v>4</v>
      </c>
      <c r="Q31" s="163">
        <v>4</v>
      </c>
      <c r="R31" s="163">
        <v>4</v>
      </c>
      <c r="S31" s="163">
        <v>4</v>
      </c>
      <c r="T31" s="163">
        <v>4</v>
      </c>
    </row>
    <row r="32" spans="1:21" x14ac:dyDescent="0.2">
      <c r="A32" s="162">
        <v>44996.486918599534</v>
      </c>
      <c r="B32" s="163" t="s">
        <v>427</v>
      </c>
      <c r="C32" s="163" t="s">
        <v>25</v>
      </c>
      <c r="D32" s="163" t="s">
        <v>26</v>
      </c>
      <c r="E32" s="163" t="s">
        <v>22</v>
      </c>
      <c r="F32" s="163" t="s">
        <v>132</v>
      </c>
      <c r="G32" s="163" t="s">
        <v>114</v>
      </c>
      <c r="H32" s="163" t="s">
        <v>144</v>
      </c>
      <c r="I32" s="163">
        <v>5</v>
      </c>
      <c r="J32" s="163">
        <v>5</v>
      </c>
      <c r="K32" s="163">
        <v>5</v>
      </c>
      <c r="L32" s="163">
        <v>5</v>
      </c>
      <c r="M32" s="163">
        <v>5</v>
      </c>
      <c r="N32" s="163">
        <v>5</v>
      </c>
      <c r="O32" s="163">
        <v>5</v>
      </c>
      <c r="P32" s="163">
        <v>5</v>
      </c>
      <c r="Q32" s="163">
        <v>5</v>
      </c>
      <c r="R32" s="163">
        <v>3</v>
      </c>
      <c r="S32" s="163">
        <v>5</v>
      </c>
      <c r="T32" s="163">
        <v>5</v>
      </c>
      <c r="U32" s="163" t="s">
        <v>428</v>
      </c>
    </row>
    <row r="33" spans="1:21" x14ac:dyDescent="0.2">
      <c r="A33" s="162">
        <v>44996.491174143521</v>
      </c>
      <c r="B33" s="163" t="s">
        <v>429</v>
      </c>
      <c r="C33" s="163" t="s">
        <v>25</v>
      </c>
      <c r="D33" s="163" t="s">
        <v>24</v>
      </c>
      <c r="E33" s="163" t="s">
        <v>27</v>
      </c>
      <c r="F33" s="163" t="s">
        <v>136</v>
      </c>
      <c r="G33" s="163" t="s">
        <v>141</v>
      </c>
      <c r="H33" s="163" t="s">
        <v>144</v>
      </c>
      <c r="I33" s="163">
        <v>4</v>
      </c>
      <c r="J33" s="163">
        <v>4</v>
      </c>
      <c r="K33" s="163">
        <v>4</v>
      </c>
      <c r="L33" s="163">
        <v>4</v>
      </c>
      <c r="M33" s="163">
        <v>4</v>
      </c>
      <c r="N33" s="163">
        <v>4</v>
      </c>
      <c r="O33" s="163">
        <v>4</v>
      </c>
      <c r="P33" s="163">
        <v>4</v>
      </c>
      <c r="Q33" s="163">
        <v>4</v>
      </c>
      <c r="R33" s="163">
        <v>4</v>
      </c>
      <c r="S33" s="163">
        <v>4</v>
      </c>
      <c r="T33" s="163">
        <v>4</v>
      </c>
    </row>
    <row r="34" spans="1:21" x14ac:dyDescent="0.2">
      <c r="A34" s="162">
        <v>44996.491255925925</v>
      </c>
      <c r="B34" s="163" t="s">
        <v>430</v>
      </c>
      <c r="C34" s="163" t="s">
        <v>20</v>
      </c>
      <c r="D34" s="163" t="s">
        <v>24</v>
      </c>
      <c r="E34" s="163" t="s">
        <v>22</v>
      </c>
      <c r="F34" s="163" t="s">
        <v>116</v>
      </c>
      <c r="G34" s="163" t="s">
        <v>145</v>
      </c>
      <c r="H34" s="163" t="s">
        <v>144</v>
      </c>
      <c r="I34" s="163">
        <v>4</v>
      </c>
      <c r="J34" s="163">
        <v>4</v>
      </c>
      <c r="K34" s="163">
        <v>4</v>
      </c>
      <c r="L34" s="163">
        <v>4</v>
      </c>
      <c r="M34" s="163">
        <v>5</v>
      </c>
      <c r="N34" s="163">
        <v>4</v>
      </c>
      <c r="O34" s="163">
        <v>5</v>
      </c>
      <c r="P34" s="163">
        <v>4</v>
      </c>
      <c r="Q34" s="163">
        <v>4</v>
      </c>
      <c r="R34" s="163">
        <v>3</v>
      </c>
      <c r="S34" s="163">
        <v>4</v>
      </c>
      <c r="T34" s="163">
        <v>4</v>
      </c>
      <c r="U34" s="163" t="s">
        <v>431</v>
      </c>
    </row>
    <row r="35" spans="1:21" x14ac:dyDescent="0.2">
      <c r="A35" s="162">
        <v>44996.498573865741</v>
      </c>
      <c r="B35" s="163" t="s">
        <v>435</v>
      </c>
      <c r="C35" s="163" t="s">
        <v>25</v>
      </c>
      <c r="D35" s="163" t="s">
        <v>24</v>
      </c>
      <c r="E35" s="163" t="s">
        <v>27</v>
      </c>
      <c r="F35" s="163" t="s">
        <v>148</v>
      </c>
      <c r="G35" s="163" t="s">
        <v>436</v>
      </c>
      <c r="H35" s="163" t="s">
        <v>144</v>
      </c>
      <c r="I35" s="163">
        <v>4</v>
      </c>
      <c r="J35" s="163">
        <v>5</v>
      </c>
      <c r="K35" s="163">
        <v>5</v>
      </c>
      <c r="L35" s="163">
        <v>5</v>
      </c>
      <c r="M35" s="163">
        <v>5</v>
      </c>
      <c r="N35" s="163">
        <v>5</v>
      </c>
      <c r="O35" s="163">
        <v>5</v>
      </c>
      <c r="P35" s="163">
        <v>5</v>
      </c>
      <c r="Q35" s="163">
        <v>5</v>
      </c>
      <c r="R35" s="163">
        <v>2</v>
      </c>
      <c r="S35" s="163">
        <v>4</v>
      </c>
      <c r="T35" s="163">
        <v>4</v>
      </c>
    </row>
    <row r="36" spans="1:21" x14ac:dyDescent="0.2">
      <c r="A36" s="162">
        <v>44996.909713796296</v>
      </c>
      <c r="B36" s="163" t="s">
        <v>439</v>
      </c>
      <c r="C36" s="163" t="s">
        <v>25</v>
      </c>
      <c r="D36" s="163" t="s">
        <v>24</v>
      </c>
      <c r="E36" s="163" t="s">
        <v>22</v>
      </c>
      <c r="F36" s="163" t="s">
        <v>133</v>
      </c>
      <c r="G36" s="163" t="s">
        <v>196</v>
      </c>
      <c r="H36" s="163" t="s">
        <v>144</v>
      </c>
      <c r="I36" s="163">
        <v>5</v>
      </c>
      <c r="J36" s="163">
        <v>5</v>
      </c>
      <c r="K36" s="163">
        <v>5</v>
      </c>
      <c r="L36" s="163">
        <v>5</v>
      </c>
      <c r="M36" s="163">
        <v>4</v>
      </c>
      <c r="N36" s="163">
        <v>4</v>
      </c>
      <c r="O36" s="163">
        <v>4</v>
      </c>
      <c r="P36" s="163">
        <v>4</v>
      </c>
      <c r="Q36" s="163">
        <v>5</v>
      </c>
      <c r="R36" s="163">
        <v>2</v>
      </c>
      <c r="S36" s="163">
        <v>4</v>
      </c>
      <c r="T36" s="163">
        <v>4</v>
      </c>
    </row>
    <row r="37" spans="1:21" x14ac:dyDescent="0.2">
      <c r="A37" s="162">
        <v>44998.42830107639</v>
      </c>
      <c r="B37" s="163" t="s">
        <v>441</v>
      </c>
      <c r="C37" s="163" t="s">
        <v>25</v>
      </c>
      <c r="D37" s="163" t="s">
        <v>24</v>
      </c>
      <c r="E37" s="163" t="s">
        <v>27</v>
      </c>
      <c r="F37" s="163" t="s">
        <v>130</v>
      </c>
      <c r="G37" s="163" t="s">
        <v>442</v>
      </c>
      <c r="H37" s="163" t="s">
        <v>144</v>
      </c>
      <c r="I37" s="163">
        <v>5</v>
      </c>
      <c r="J37" s="163">
        <v>5</v>
      </c>
      <c r="K37" s="163">
        <v>5</v>
      </c>
      <c r="L37" s="163">
        <v>5</v>
      </c>
      <c r="M37" s="163">
        <v>5</v>
      </c>
      <c r="N37" s="163">
        <v>5</v>
      </c>
      <c r="O37" s="163">
        <v>4</v>
      </c>
      <c r="P37" s="163">
        <v>5</v>
      </c>
      <c r="Q37" s="163">
        <v>5</v>
      </c>
      <c r="R37" s="163">
        <v>2</v>
      </c>
      <c r="S37" s="163">
        <v>4</v>
      </c>
      <c r="T37" s="163">
        <v>4</v>
      </c>
    </row>
    <row r="38" spans="1:21" x14ac:dyDescent="0.2">
      <c r="A38" s="162">
        <v>44999.599825381942</v>
      </c>
      <c r="B38" s="163" t="s">
        <v>454</v>
      </c>
      <c r="C38" s="163" t="s">
        <v>20</v>
      </c>
      <c r="D38" s="163" t="s">
        <v>21</v>
      </c>
      <c r="E38" s="163" t="s">
        <v>22</v>
      </c>
      <c r="F38" s="163" t="s">
        <v>130</v>
      </c>
      <c r="G38" s="163" t="s">
        <v>108</v>
      </c>
      <c r="H38" s="163" t="s">
        <v>144</v>
      </c>
      <c r="I38" s="163">
        <v>5</v>
      </c>
      <c r="J38" s="163">
        <v>5</v>
      </c>
      <c r="K38" s="163">
        <v>5</v>
      </c>
      <c r="L38" s="163">
        <v>4</v>
      </c>
      <c r="M38" s="163">
        <v>4</v>
      </c>
      <c r="N38" s="163">
        <v>4</v>
      </c>
      <c r="O38" s="163">
        <v>4</v>
      </c>
      <c r="P38" s="163">
        <v>4</v>
      </c>
      <c r="Q38" s="163">
        <v>5</v>
      </c>
      <c r="R38" s="163">
        <v>3</v>
      </c>
      <c r="S38" s="163">
        <v>4</v>
      </c>
      <c r="T38" s="163">
        <v>4</v>
      </c>
      <c r="U38" s="163" t="s">
        <v>493</v>
      </c>
    </row>
    <row r="39" spans="1:21" ht="23.25" x14ac:dyDescent="0.2">
      <c r="I39" s="1">
        <f>AVERAGE(I2:I38)</f>
        <v>4.5405405405405403</v>
      </c>
      <c r="J39" s="1">
        <f t="shared" ref="J39:T39" si="0">AVERAGE(J2:J38)</f>
        <v>4.6756756756756754</v>
      </c>
      <c r="K39" s="1">
        <f t="shared" si="0"/>
        <v>4.6216216216216219</v>
      </c>
      <c r="L39" s="1">
        <f t="shared" si="0"/>
        <v>4.6216216216216219</v>
      </c>
      <c r="M39" s="1">
        <f t="shared" si="0"/>
        <v>4.5945945945945947</v>
      </c>
      <c r="N39" s="1">
        <f t="shared" si="0"/>
        <v>4.5945945945945947</v>
      </c>
      <c r="O39" s="1">
        <f t="shared" si="0"/>
        <v>4.5675675675675675</v>
      </c>
      <c r="P39" s="1">
        <f t="shared" si="0"/>
        <v>4.5405405405405403</v>
      </c>
      <c r="Q39" s="1">
        <f t="shared" si="0"/>
        <v>4.7428571428571429</v>
      </c>
      <c r="R39" s="1">
        <f t="shared" si="0"/>
        <v>3.5405405405405403</v>
      </c>
      <c r="S39" s="1">
        <f t="shared" si="0"/>
        <v>4.1891891891891895</v>
      </c>
      <c r="T39" s="1">
        <f t="shared" si="0"/>
        <v>4.3513513513513518</v>
      </c>
    </row>
    <row r="40" spans="1:21" ht="23.25" x14ac:dyDescent="0.2">
      <c r="I40" s="2">
        <f>STDEV(I2:I38)</f>
        <v>0.55750409039827697</v>
      </c>
      <c r="J40" s="2">
        <f t="shared" ref="J40:T40" si="1">STDEV(J2:J38)</f>
        <v>0.47457899787624935</v>
      </c>
      <c r="K40" s="2">
        <f t="shared" si="1"/>
        <v>0.6390683910258812</v>
      </c>
      <c r="L40" s="2">
        <f t="shared" si="1"/>
        <v>0.54524975680627086</v>
      </c>
      <c r="M40" s="2">
        <f t="shared" si="1"/>
        <v>0.59904829426254114</v>
      </c>
      <c r="N40" s="2">
        <f t="shared" si="1"/>
        <v>0.55072979155235879</v>
      </c>
      <c r="O40" s="2">
        <f t="shared" si="1"/>
        <v>0.64723946026097467</v>
      </c>
      <c r="P40" s="2">
        <f t="shared" si="1"/>
        <v>0.69099745113674393</v>
      </c>
      <c r="Q40" s="2">
        <f t="shared" si="1"/>
        <v>0.44343957363115999</v>
      </c>
      <c r="R40" s="2">
        <f t="shared" si="1"/>
        <v>1.0433544884595014</v>
      </c>
      <c r="S40" s="2">
        <f t="shared" si="1"/>
        <v>0.65987531809837674</v>
      </c>
      <c r="T40" s="2">
        <f t="shared" si="1"/>
        <v>0.53832127005143382</v>
      </c>
    </row>
    <row r="41" spans="1:21" ht="23.25" x14ac:dyDescent="0.2">
      <c r="I41" s="3">
        <f>AVERAGE(I2:I40)</f>
        <v>4.4384114007933038</v>
      </c>
      <c r="J41" s="3">
        <f t="shared" ref="J41:T41" si="2">AVERAGE(J2:J40)</f>
        <v>4.5679552480397927</v>
      </c>
      <c r="K41" s="3">
        <f t="shared" si="2"/>
        <v>4.5195048721191666</v>
      </c>
      <c r="L41" s="3">
        <f t="shared" si="2"/>
        <v>4.5170992661135356</v>
      </c>
      <c r="M41" s="3">
        <f t="shared" si="2"/>
        <v>4.4921446894578745</v>
      </c>
      <c r="N41" s="3">
        <f t="shared" si="2"/>
        <v>4.4909057534909476</v>
      </c>
      <c r="O41" s="3">
        <f t="shared" si="2"/>
        <v>4.467046334046886</v>
      </c>
      <c r="P41" s="3">
        <f t="shared" si="2"/>
        <v>4.4418343074789055</v>
      </c>
      <c r="Q41" s="3">
        <f t="shared" si="2"/>
        <v>4.6266566680131973</v>
      </c>
      <c r="R41" s="3">
        <f t="shared" si="2"/>
        <v>3.476510128948719</v>
      </c>
      <c r="S41" s="3">
        <f t="shared" si="2"/>
        <v>4.0986939617253224</v>
      </c>
      <c r="T41" s="3">
        <f t="shared" si="2"/>
        <v>4.2535813492667378</v>
      </c>
    </row>
    <row r="42" spans="1:21" ht="23.25" x14ac:dyDescent="0.2">
      <c r="I42" s="4">
        <f>STDEV(I2:I38)</f>
        <v>0.55750409039827697</v>
      </c>
      <c r="J42" s="4">
        <f t="shared" ref="J42:T42" si="3">STDEV(J2:J38)</f>
        <v>0.47457899787624935</v>
      </c>
      <c r="K42" s="4">
        <f t="shared" si="3"/>
        <v>0.6390683910258812</v>
      </c>
      <c r="L42" s="4">
        <f t="shared" si="3"/>
        <v>0.54524975680627086</v>
      </c>
      <c r="M42" s="4">
        <f t="shared" si="3"/>
        <v>0.59904829426254114</v>
      </c>
      <c r="N42" s="4">
        <f t="shared" si="3"/>
        <v>0.55072979155235879</v>
      </c>
      <c r="O42" s="4">
        <f t="shared" si="3"/>
        <v>0.64723946026097467</v>
      </c>
      <c r="P42" s="4">
        <f t="shared" si="3"/>
        <v>0.69099745113674393</v>
      </c>
      <c r="Q42" s="4">
        <f t="shared" si="3"/>
        <v>0.44343957363115999</v>
      </c>
      <c r="R42" s="4">
        <f t="shared" si="3"/>
        <v>1.0433544884595014</v>
      </c>
      <c r="S42" s="4">
        <f t="shared" si="3"/>
        <v>0.65987531809837674</v>
      </c>
      <c r="T42" s="4">
        <f t="shared" si="3"/>
        <v>0.53832127005143382</v>
      </c>
    </row>
    <row r="43" spans="1:21" ht="23.25" x14ac:dyDescent="0.2"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</row>
    <row r="44" spans="1:21" ht="23.25" x14ac:dyDescent="0.2"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</row>
    <row r="45" spans="1:21" ht="23.25" x14ac:dyDescent="0.2"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</row>
    <row r="46" spans="1:21" ht="23.25" x14ac:dyDescent="0.2"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</row>
    <row r="47" spans="1:21" ht="23.25" x14ac:dyDescent="0.2"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</row>
    <row r="48" spans="1:21" ht="23.25" x14ac:dyDescent="0.2"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</row>
    <row r="49" spans="1:20" ht="23.25" x14ac:dyDescent="0.2"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</row>
    <row r="50" spans="1:20" ht="24" x14ac:dyDescent="0.55000000000000004">
      <c r="A50" s="101" t="s">
        <v>92</v>
      </c>
      <c r="D50" s="136" t="s">
        <v>91</v>
      </c>
      <c r="E50" s="5"/>
      <c r="F50" s="134"/>
    </row>
    <row r="51" spans="1:20" ht="24" x14ac:dyDescent="0.55000000000000004">
      <c r="A51" s="120" t="s">
        <v>25</v>
      </c>
      <c r="B51" s="121">
        <f>COUNTIF(C2:C38,"หญิง")</f>
        <v>15</v>
      </c>
      <c r="D51" s="165" t="s">
        <v>130</v>
      </c>
      <c r="E51" s="123">
        <f>COUNTIF(F2:F38,"คณะศึกษาศาสตร์")</f>
        <v>11</v>
      </c>
      <c r="F51" s="5"/>
    </row>
    <row r="52" spans="1:20" ht="24" x14ac:dyDescent="0.55000000000000004">
      <c r="A52" s="120" t="s">
        <v>20</v>
      </c>
      <c r="B52" s="121">
        <f>COUNTIF(C2:C38,"ชาย")</f>
        <v>22</v>
      </c>
      <c r="D52" s="165" t="s">
        <v>134</v>
      </c>
      <c r="E52" s="123">
        <f>COUNTIF(F2:F39,"คณะวิศวกรรมศาสตร์")</f>
        <v>3</v>
      </c>
      <c r="F52" s="5"/>
    </row>
    <row r="53" spans="1:20" ht="24" x14ac:dyDescent="0.55000000000000004">
      <c r="B53" s="119">
        <f>SUBTOTAL(9,B51:B52)</f>
        <v>37</v>
      </c>
      <c r="D53" s="165" t="s">
        <v>116</v>
      </c>
      <c r="E53" s="123">
        <f>COUNTIF(F2:F40,"วิทยาลัยพลังงานทดแทนและสมาร์ตกริดเทคโนโลยี")</f>
        <v>2</v>
      </c>
      <c r="F53" s="5"/>
    </row>
    <row r="54" spans="1:20" ht="24" x14ac:dyDescent="0.55000000000000004">
      <c r="D54" s="165" t="s">
        <v>137</v>
      </c>
      <c r="E54" s="123">
        <f>COUNTIF(F2:F41,"คณะสาธารณสุขศาสตร์")</f>
        <v>3</v>
      </c>
      <c r="F54" s="5"/>
    </row>
    <row r="55" spans="1:20" ht="24" x14ac:dyDescent="0.55000000000000004">
      <c r="A55" s="101" t="s">
        <v>93</v>
      </c>
      <c r="B55" s="134"/>
      <c r="D55" s="166" t="s">
        <v>143</v>
      </c>
      <c r="E55" s="123">
        <f>COUNTIF(F2:F54,"คณะสถาปัตยกรรมศาสตร์ ศิลปะและการออกแบบ")</f>
        <v>3</v>
      </c>
      <c r="F55" s="5"/>
    </row>
    <row r="56" spans="1:20" ht="24" x14ac:dyDescent="0.55000000000000004">
      <c r="A56" s="120" t="s">
        <v>27</v>
      </c>
      <c r="B56" s="121">
        <f>COUNTIF(E2:E38,"ปริญญาโท")</f>
        <v>18</v>
      </c>
      <c r="D56" s="165" t="s">
        <v>133</v>
      </c>
      <c r="E56" s="123">
        <f>COUNTIF(F2:F50,"คณะบริหารธุรกิจ เศรษฐกิจและการสื่อสาร")</f>
        <v>2</v>
      </c>
      <c r="F56" s="5"/>
    </row>
    <row r="57" spans="1:20" ht="24" x14ac:dyDescent="0.55000000000000004">
      <c r="A57" s="120" t="s">
        <v>22</v>
      </c>
      <c r="B57" s="121">
        <f>COUNTIF(E2:E38,"ปริญญาเอก")</f>
        <v>19</v>
      </c>
      <c r="D57" s="165" t="s">
        <v>146</v>
      </c>
      <c r="E57" s="123">
        <f>COUNTIF(F2:F51,"คณะวิทยาศาสตร์")</f>
        <v>1</v>
      </c>
      <c r="F57" s="5"/>
    </row>
    <row r="58" spans="1:20" ht="24" x14ac:dyDescent="0.55000000000000004">
      <c r="A58" s="5"/>
      <c r="B58" s="135">
        <f>SUBTOTAL(9,B55:B57)</f>
        <v>37</v>
      </c>
      <c r="D58" s="166" t="s">
        <v>136</v>
      </c>
      <c r="E58" s="123">
        <f>COUNTIF(F2:F52,"คณะพยาบาลศาสตร์")</f>
        <v>4</v>
      </c>
      <c r="F58" s="5"/>
    </row>
    <row r="59" spans="1:20" ht="24" x14ac:dyDescent="0.55000000000000004">
      <c r="D59" s="165" t="s">
        <v>147</v>
      </c>
      <c r="E59" s="123">
        <f>COUNTIF(F2:F53,"คณะเกษตรศาสตร์ ทรัพยากรธรรมชาติและสิ่งแวดล้อม")</f>
        <v>1</v>
      </c>
      <c r="F59" s="5"/>
    </row>
    <row r="60" spans="1:20" ht="24" x14ac:dyDescent="0.55000000000000004">
      <c r="A60" s="120" t="s">
        <v>26</v>
      </c>
      <c r="B60" s="121">
        <f>COUNTIF(D2:D38,"20-30 ปี")</f>
        <v>11</v>
      </c>
      <c r="D60" s="165" t="s">
        <v>351</v>
      </c>
      <c r="E60" s="123">
        <f>COUNTIF(F2:F54,"คณะทันตแพทยศาสตร์")</f>
        <v>1</v>
      </c>
      <c r="F60" s="5"/>
    </row>
    <row r="61" spans="1:20" ht="24" x14ac:dyDescent="0.55000000000000004">
      <c r="A61" s="120" t="s">
        <v>24</v>
      </c>
      <c r="B61" s="121">
        <f>COUNTIF(D2:D38,"31-40 ปี")</f>
        <v>20</v>
      </c>
      <c r="D61" s="165" t="s">
        <v>148</v>
      </c>
      <c r="E61" s="123">
        <f>COUNTIF(F2:F55,"คณะเภสัชศาสตร์")</f>
        <v>1</v>
      </c>
      <c r="F61" s="5"/>
    </row>
    <row r="62" spans="1:20" ht="24" x14ac:dyDescent="0.55000000000000004">
      <c r="A62" s="120" t="s">
        <v>21</v>
      </c>
      <c r="B62" s="121">
        <f>COUNTIF(D2:D38,"41-50 ปี")</f>
        <v>6</v>
      </c>
      <c r="D62" s="165" t="s">
        <v>132</v>
      </c>
      <c r="E62" s="123">
        <f>COUNTIF(F2:F56,"คณะมนุษยศาสตร์")</f>
        <v>3</v>
      </c>
    </row>
    <row r="63" spans="1:20" ht="24" customHeight="1" x14ac:dyDescent="0.55000000000000004">
      <c r="A63" s="120" t="s">
        <v>31</v>
      </c>
      <c r="B63" s="121">
        <f>COUNTIF(D2:D38,"51 ปีขึ้นไป")</f>
        <v>0</v>
      </c>
      <c r="D63" s="165" t="s">
        <v>139</v>
      </c>
      <c r="E63" s="121">
        <f>COUNTIF(F3:F57,"คณะสหเวชศาสตร์")</f>
        <v>2</v>
      </c>
    </row>
    <row r="64" spans="1:20" ht="19.5" customHeight="1" x14ac:dyDescent="0.55000000000000004">
      <c r="B64" s="119">
        <f>SUBTOTAL(9,B60:B63)</f>
        <v>37</v>
      </c>
      <c r="E64" s="184">
        <f>SUM(E51:E63)</f>
        <v>37</v>
      </c>
    </row>
    <row r="66" spans="4:5" ht="24" x14ac:dyDescent="0.55000000000000004">
      <c r="D66" s="136" t="s">
        <v>94</v>
      </c>
      <c r="E66" s="5"/>
    </row>
    <row r="67" spans="4:5" ht="24" x14ac:dyDescent="0.2">
      <c r="D67" s="186" t="s">
        <v>105</v>
      </c>
      <c r="E67" s="187">
        <f>COUNTIF(G2:G38,"ภาษาไทย")</f>
        <v>1</v>
      </c>
    </row>
    <row r="68" spans="4:5" ht="24" x14ac:dyDescent="0.2">
      <c r="D68" s="186" t="s">
        <v>113</v>
      </c>
      <c r="E68" s="187">
        <f>COUNTIF(G2:G39,"พลศึกษาและวิทยาศาสตร์การออกกำลังกาย")</f>
        <v>3</v>
      </c>
    </row>
    <row r="69" spans="4:5" ht="24" x14ac:dyDescent="0.2">
      <c r="D69" s="186" t="s">
        <v>97</v>
      </c>
      <c r="E69" s="187">
        <f>COUNTIF(G2:G40,"หลักสูตรและการสอน")</f>
        <v>5</v>
      </c>
    </row>
    <row r="70" spans="4:5" ht="24" x14ac:dyDescent="0.2">
      <c r="D70" s="188" t="s">
        <v>141</v>
      </c>
      <c r="E70" s="187">
        <f>COUNTIF(G2:G41,"พยาบาลศาสตร์")</f>
        <v>4</v>
      </c>
    </row>
    <row r="71" spans="4:5" ht="24" x14ac:dyDescent="0.2">
      <c r="D71" s="188" t="s">
        <v>413</v>
      </c>
      <c r="E71" s="187">
        <f>COUNTIF(G2:G42,"ทันตกรรมประดิษฐ์")</f>
        <v>1</v>
      </c>
    </row>
    <row r="72" spans="4:5" ht="24" x14ac:dyDescent="0.2">
      <c r="D72" s="186" t="s">
        <v>187</v>
      </c>
      <c r="E72" s="187">
        <f>COUNTIF(G2:G50,"ศิลปะและการออกแบบ")</f>
        <v>3</v>
      </c>
    </row>
    <row r="73" spans="4:5" ht="19.5" customHeight="1" x14ac:dyDescent="0.2">
      <c r="D73" s="186" t="s">
        <v>168</v>
      </c>
      <c r="E73" s="187">
        <f>COUNTIF(G2:G51,"เทคนิคการแพทย์")</f>
        <v>2</v>
      </c>
    </row>
    <row r="74" spans="4:5" ht="19.5" customHeight="1" x14ac:dyDescent="0.2">
      <c r="D74" s="188" t="s">
        <v>145</v>
      </c>
      <c r="E74" s="187">
        <f>COUNTIF(G2:G67,"สมาร์ตกริดเทคโนโลยี")</f>
        <v>1</v>
      </c>
    </row>
    <row r="75" spans="4:5" ht="19.5" customHeight="1" x14ac:dyDescent="0.2">
      <c r="D75" s="188" t="s">
        <v>196</v>
      </c>
      <c r="E75" s="187">
        <f>COUNTIF(G2:G54,"เศรษฐศาสตร์")</f>
        <v>1</v>
      </c>
    </row>
    <row r="76" spans="4:5" ht="19.5" customHeight="1" x14ac:dyDescent="0.2">
      <c r="D76" s="186" t="s">
        <v>98</v>
      </c>
      <c r="E76" s="187">
        <f>COUNTIF(G2:G55,"สาธารณสุขศาสตร์")</f>
        <v>3</v>
      </c>
    </row>
    <row r="77" spans="4:5" ht="19.5" customHeight="1" x14ac:dyDescent="0.2">
      <c r="D77" s="188" t="s">
        <v>442</v>
      </c>
      <c r="E77" s="187">
        <f>COUNTIF(G2:G56,"สังคมศึกษา")</f>
        <v>1</v>
      </c>
    </row>
    <row r="78" spans="4:5" ht="19.5" customHeight="1" x14ac:dyDescent="0.2">
      <c r="D78" s="188" t="s">
        <v>108</v>
      </c>
      <c r="E78" s="187">
        <f>COUNTIF(G2:G57,"การบริหารการศึกษา")</f>
        <v>1</v>
      </c>
    </row>
    <row r="79" spans="4:5" ht="19.5" customHeight="1" x14ac:dyDescent="0.2">
      <c r="D79" s="188" t="s">
        <v>436</v>
      </c>
      <c r="E79" s="187">
        <f>COUNTIF(G2:G58,"วิทยาศาสตร์เครื่องสำอาง")</f>
        <v>1</v>
      </c>
    </row>
    <row r="80" spans="4:5" ht="24" x14ac:dyDescent="0.2">
      <c r="D80" s="188" t="s">
        <v>402</v>
      </c>
      <c r="E80" s="187">
        <f>COUNTIF(G2:G69,"ทรัพยากรธรรมชาติและสิ่งแวดล้อม")</f>
        <v>1</v>
      </c>
    </row>
    <row r="81" spans="4:5" ht="24" x14ac:dyDescent="0.2">
      <c r="D81" s="186" t="s">
        <v>114</v>
      </c>
      <c r="E81" s="187">
        <f>COUNTIF(G2:G60,"ดุริยางคศิลป์")</f>
        <v>3</v>
      </c>
    </row>
    <row r="82" spans="4:5" ht="24" x14ac:dyDescent="0.2">
      <c r="D82" s="186" t="s">
        <v>135</v>
      </c>
      <c r="E82" s="187">
        <f>COUNTIF(G2:G61,"วิศวกรรมเครื่องกล")</f>
        <v>1</v>
      </c>
    </row>
    <row r="83" spans="4:5" ht="24" x14ac:dyDescent="0.2">
      <c r="D83" s="186" t="s">
        <v>387</v>
      </c>
      <c r="E83" s="187">
        <f>COUNTIF(G2:G62,"วิศวกรรมไฟฟ้า")</f>
        <v>1</v>
      </c>
    </row>
    <row r="84" spans="4:5" ht="24" x14ac:dyDescent="0.2">
      <c r="D84" s="186" t="s">
        <v>378</v>
      </c>
      <c r="E84" s="187">
        <f>COUNTIF(G2:G63,"ฟิสิกส์ประยุกต์")</f>
        <v>1</v>
      </c>
    </row>
    <row r="85" spans="4:5" ht="24" x14ac:dyDescent="0.2">
      <c r="D85" s="188" t="s">
        <v>115</v>
      </c>
      <c r="E85" s="187">
        <f>COUNTIF(G2:G68,"วิศวกรรมการจัดการ")</f>
        <v>1</v>
      </c>
    </row>
    <row r="86" spans="4:5" ht="24" x14ac:dyDescent="0.2">
      <c r="D86" s="186" t="s">
        <v>109</v>
      </c>
      <c r="E86" s="187">
        <f>COUNTIF(G2:G65,"บริหารธุรกิจ")</f>
        <v>1</v>
      </c>
    </row>
    <row r="87" spans="4:5" ht="24" x14ac:dyDescent="0.2">
      <c r="D87" s="186" t="s">
        <v>396</v>
      </c>
      <c r="E87" s="187">
        <f>COUNTIF(G2:G66,"การจัดการสมาร์ทซิตี้และนวัตกรรมดิจิทัล")</f>
        <v>1</v>
      </c>
    </row>
    <row r="89" spans="4:5" x14ac:dyDescent="0.2">
      <c r="E89" s="119">
        <f>SUM(E67:E88)</f>
        <v>37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CC88-7394-426F-835D-2A2E7FB49329}">
  <sheetPr>
    <tabColor rgb="FF00B050"/>
  </sheetPr>
  <dimension ref="A1:U82"/>
  <sheetViews>
    <sheetView topLeftCell="H1" zoomScale="90" zoomScaleNormal="90" workbookViewId="0">
      <selection activeCell="U34" sqref="U34"/>
    </sheetView>
  </sheetViews>
  <sheetFormatPr defaultColWidth="12.7109375" defaultRowHeight="12.75" x14ac:dyDescent="0.2"/>
  <cols>
    <col min="1" max="3" width="18.85546875" customWidth="1"/>
    <col min="4" max="4" width="44.7109375" bestFit="1" customWidth="1"/>
    <col min="5" max="5" width="18.85546875" customWidth="1"/>
    <col min="6" max="6" width="18.42578125" customWidth="1"/>
    <col min="7" max="7" width="35.5703125" bestFit="1" customWidth="1"/>
    <col min="8" max="8" width="20.42578125" bestFit="1" customWidth="1"/>
    <col min="9" max="27" width="18.85546875" customWidth="1"/>
  </cols>
  <sheetData>
    <row r="1" spans="1:21" ht="15.75" customHeight="1" x14ac:dyDescent="0.2">
      <c r="A1" s="161" t="s">
        <v>0</v>
      </c>
      <c r="B1" s="161" t="s">
        <v>95</v>
      </c>
      <c r="C1" s="161" t="s">
        <v>1</v>
      </c>
      <c r="D1" s="161" t="s">
        <v>2</v>
      </c>
      <c r="E1" s="161" t="s">
        <v>3</v>
      </c>
      <c r="F1" s="161" t="s">
        <v>4</v>
      </c>
      <c r="G1" s="161" t="s">
        <v>5</v>
      </c>
      <c r="H1" s="161" t="s">
        <v>6</v>
      </c>
      <c r="I1" s="161" t="s">
        <v>7</v>
      </c>
      <c r="J1" s="161" t="s">
        <v>8</v>
      </c>
      <c r="K1" s="161" t="s">
        <v>9</v>
      </c>
      <c r="L1" s="161" t="s">
        <v>10</v>
      </c>
      <c r="M1" s="161" t="s">
        <v>11</v>
      </c>
      <c r="N1" s="161" t="s">
        <v>12</v>
      </c>
      <c r="O1" s="161" t="s">
        <v>13</v>
      </c>
      <c r="P1" s="161" t="s">
        <v>14</v>
      </c>
      <c r="Q1" s="161" t="s">
        <v>15</v>
      </c>
      <c r="R1" s="161" t="s">
        <v>16</v>
      </c>
      <c r="S1" s="161" t="s">
        <v>17</v>
      </c>
      <c r="T1" s="161" t="s">
        <v>18</v>
      </c>
      <c r="U1" s="161" t="s">
        <v>19</v>
      </c>
    </row>
    <row r="2" spans="1:21" x14ac:dyDescent="0.2">
      <c r="A2" s="162">
        <v>44996.409949837966</v>
      </c>
      <c r="B2" s="163" t="s">
        <v>277</v>
      </c>
      <c r="C2" s="163" t="s">
        <v>20</v>
      </c>
      <c r="D2" s="163" t="s">
        <v>24</v>
      </c>
      <c r="E2" s="163" t="s">
        <v>22</v>
      </c>
      <c r="F2" s="163" t="s">
        <v>130</v>
      </c>
      <c r="G2" s="163" t="s">
        <v>99</v>
      </c>
      <c r="H2" s="163" t="s">
        <v>29</v>
      </c>
      <c r="I2" s="163">
        <v>5</v>
      </c>
      <c r="J2" s="163">
        <v>5</v>
      </c>
      <c r="K2" s="163">
        <v>5</v>
      </c>
      <c r="L2" s="163">
        <v>5</v>
      </c>
      <c r="M2" s="163">
        <v>5</v>
      </c>
      <c r="N2" s="163">
        <v>5</v>
      </c>
      <c r="O2" s="163">
        <v>5</v>
      </c>
      <c r="P2" s="163">
        <v>5</v>
      </c>
      <c r="Q2" s="163">
        <v>4</v>
      </c>
      <c r="R2" s="163">
        <v>3</v>
      </c>
      <c r="S2" s="163">
        <v>5</v>
      </c>
      <c r="T2" s="163">
        <v>5</v>
      </c>
      <c r="U2" s="163" t="s">
        <v>474</v>
      </c>
    </row>
    <row r="3" spans="1:21" x14ac:dyDescent="0.2">
      <c r="A3" s="162">
        <v>44996.41779486111</v>
      </c>
      <c r="B3" s="163" t="s">
        <v>290</v>
      </c>
      <c r="C3" s="163" t="s">
        <v>20</v>
      </c>
      <c r="D3" s="163" t="s">
        <v>26</v>
      </c>
      <c r="E3" s="163" t="s">
        <v>27</v>
      </c>
      <c r="F3" s="163" t="s">
        <v>130</v>
      </c>
      <c r="G3" s="163" t="s">
        <v>97</v>
      </c>
      <c r="H3" s="163" t="s">
        <v>29</v>
      </c>
      <c r="I3" s="163">
        <v>5</v>
      </c>
      <c r="J3" s="163">
        <v>5</v>
      </c>
      <c r="K3" s="163">
        <v>5</v>
      </c>
      <c r="L3" s="163">
        <v>5</v>
      </c>
      <c r="M3" s="163">
        <v>5</v>
      </c>
      <c r="N3" s="163">
        <v>5</v>
      </c>
      <c r="O3" s="163">
        <v>5</v>
      </c>
      <c r="P3" s="163">
        <v>5</v>
      </c>
      <c r="Q3" s="163">
        <v>5</v>
      </c>
      <c r="R3" s="163">
        <v>5</v>
      </c>
      <c r="S3" s="163">
        <v>5</v>
      </c>
      <c r="T3" s="163">
        <v>5</v>
      </c>
      <c r="U3" s="163" t="s">
        <v>30</v>
      </c>
    </row>
    <row r="4" spans="1:21" x14ac:dyDescent="0.2">
      <c r="A4" s="162">
        <v>44996.417934594909</v>
      </c>
      <c r="B4" s="163" t="s">
        <v>291</v>
      </c>
      <c r="C4" s="163" t="s">
        <v>25</v>
      </c>
      <c r="D4" s="163" t="s">
        <v>26</v>
      </c>
      <c r="E4" s="163" t="s">
        <v>27</v>
      </c>
      <c r="F4" s="163" t="s">
        <v>130</v>
      </c>
      <c r="G4" s="163" t="s">
        <v>97</v>
      </c>
      <c r="H4" s="163" t="s">
        <v>29</v>
      </c>
      <c r="I4" s="163">
        <v>5</v>
      </c>
      <c r="J4" s="163">
        <v>5</v>
      </c>
      <c r="K4" s="163">
        <v>5</v>
      </c>
      <c r="L4" s="163">
        <v>5</v>
      </c>
      <c r="M4" s="163">
        <v>4</v>
      </c>
      <c r="N4" s="163">
        <v>4</v>
      </c>
      <c r="O4" s="163">
        <v>5</v>
      </c>
      <c r="P4" s="163">
        <v>5</v>
      </c>
      <c r="Q4" s="163">
        <v>5</v>
      </c>
      <c r="R4" s="163">
        <v>3</v>
      </c>
      <c r="S4" s="163">
        <v>4</v>
      </c>
      <c r="T4" s="163">
        <v>4</v>
      </c>
    </row>
    <row r="5" spans="1:21" x14ac:dyDescent="0.2">
      <c r="A5" s="162">
        <v>44996.418364432873</v>
      </c>
      <c r="B5" s="163" t="s">
        <v>292</v>
      </c>
      <c r="C5" s="163" t="s">
        <v>20</v>
      </c>
      <c r="D5" s="163" t="s">
        <v>26</v>
      </c>
      <c r="E5" s="163" t="s">
        <v>27</v>
      </c>
      <c r="F5" s="163" t="s">
        <v>130</v>
      </c>
      <c r="G5" s="163" t="s">
        <v>97</v>
      </c>
      <c r="H5" s="163" t="s">
        <v>29</v>
      </c>
      <c r="I5" s="163">
        <v>4</v>
      </c>
      <c r="J5" s="163">
        <v>4</v>
      </c>
      <c r="K5" s="163">
        <v>4</v>
      </c>
      <c r="L5" s="163">
        <v>3</v>
      </c>
      <c r="M5" s="163">
        <v>3</v>
      </c>
      <c r="N5" s="163">
        <v>4</v>
      </c>
      <c r="O5" s="163">
        <v>5</v>
      </c>
      <c r="P5" s="163">
        <v>4</v>
      </c>
      <c r="Q5" s="163">
        <v>5</v>
      </c>
      <c r="R5" s="163">
        <v>4</v>
      </c>
      <c r="S5" s="163">
        <v>5</v>
      </c>
      <c r="T5" s="163">
        <v>4</v>
      </c>
    </row>
    <row r="6" spans="1:21" x14ac:dyDescent="0.2">
      <c r="A6" s="162">
        <v>44996.419728946756</v>
      </c>
      <c r="B6" s="163" t="s">
        <v>296</v>
      </c>
      <c r="C6" s="163" t="s">
        <v>20</v>
      </c>
      <c r="D6" s="163" t="s">
        <v>26</v>
      </c>
      <c r="E6" s="163" t="s">
        <v>27</v>
      </c>
      <c r="F6" s="163" t="s">
        <v>148</v>
      </c>
      <c r="G6" s="163" t="s">
        <v>198</v>
      </c>
      <c r="H6" s="163" t="s">
        <v>29</v>
      </c>
      <c r="I6" s="163">
        <v>5</v>
      </c>
      <c r="J6" s="163">
        <v>5</v>
      </c>
      <c r="K6" s="163">
        <v>5</v>
      </c>
      <c r="L6" s="163">
        <v>4</v>
      </c>
      <c r="M6" s="163">
        <v>3</v>
      </c>
      <c r="N6" s="163">
        <v>3</v>
      </c>
      <c r="O6" s="163">
        <v>4</v>
      </c>
      <c r="P6" s="163">
        <v>5</v>
      </c>
      <c r="Q6" s="163">
        <v>4</v>
      </c>
      <c r="R6" s="163">
        <v>2</v>
      </c>
      <c r="S6" s="163">
        <v>3</v>
      </c>
      <c r="T6" s="163">
        <v>4</v>
      </c>
      <c r="U6" s="163" t="s">
        <v>30</v>
      </c>
    </row>
    <row r="7" spans="1:21" x14ac:dyDescent="0.2">
      <c r="A7" s="162">
        <v>44996.419942476852</v>
      </c>
      <c r="B7" s="163" t="s">
        <v>297</v>
      </c>
      <c r="C7" s="163" t="s">
        <v>25</v>
      </c>
      <c r="D7" s="163" t="s">
        <v>24</v>
      </c>
      <c r="E7" s="163" t="s">
        <v>22</v>
      </c>
      <c r="F7" s="163" t="s">
        <v>130</v>
      </c>
      <c r="G7" s="163" t="s">
        <v>97</v>
      </c>
      <c r="H7" s="163" t="s">
        <v>29</v>
      </c>
      <c r="I7" s="163">
        <v>5</v>
      </c>
      <c r="J7" s="163">
        <v>5</v>
      </c>
      <c r="K7" s="163">
        <v>5</v>
      </c>
      <c r="L7" s="163">
        <v>4</v>
      </c>
      <c r="M7" s="163">
        <v>5</v>
      </c>
      <c r="N7" s="163">
        <v>5</v>
      </c>
      <c r="O7" s="163">
        <v>5</v>
      </c>
      <c r="P7" s="163">
        <v>5</v>
      </c>
      <c r="Q7" s="163">
        <v>5</v>
      </c>
      <c r="R7" s="163">
        <v>2</v>
      </c>
      <c r="S7" s="163">
        <v>4</v>
      </c>
      <c r="T7" s="163">
        <v>4</v>
      </c>
    </row>
    <row r="8" spans="1:21" x14ac:dyDescent="0.2">
      <c r="A8" s="162">
        <v>44996.420897442134</v>
      </c>
      <c r="B8" s="163" t="s">
        <v>301</v>
      </c>
      <c r="C8" s="163" t="s">
        <v>20</v>
      </c>
      <c r="D8" s="163" t="s">
        <v>21</v>
      </c>
      <c r="E8" s="163" t="s">
        <v>22</v>
      </c>
      <c r="F8" s="163" t="s">
        <v>130</v>
      </c>
      <c r="G8" s="156" t="s">
        <v>97</v>
      </c>
      <c r="H8" s="163" t="s">
        <v>29</v>
      </c>
      <c r="I8" s="163">
        <v>5</v>
      </c>
      <c r="J8" s="163">
        <v>5</v>
      </c>
      <c r="K8" s="163">
        <v>5</v>
      </c>
      <c r="L8" s="163">
        <v>4</v>
      </c>
      <c r="M8" s="163">
        <v>4</v>
      </c>
      <c r="N8" s="163">
        <v>4</v>
      </c>
      <c r="O8" s="163">
        <v>4</v>
      </c>
      <c r="P8" s="163">
        <v>4</v>
      </c>
      <c r="Q8" s="163">
        <v>4</v>
      </c>
      <c r="R8" s="163">
        <v>4</v>
      </c>
      <c r="S8" s="163">
        <v>4</v>
      </c>
      <c r="T8" s="163">
        <v>4</v>
      </c>
      <c r="U8" s="163" t="s">
        <v>476</v>
      </c>
    </row>
    <row r="9" spans="1:21" x14ac:dyDescent="0.2">
      <c r="A9" s="162">
        <v>44996.423813009256</v>
      </c>
      <c r="B9" s="163" t="s">
        <v>308</v>
      </c>
      <c r="C9" s="163" t="s">
        <v>20</v>
      </c>
      <c r="D9" s="163" t="s">
        <v>26</v>
      </c>
      <c r="E9" s="163" t="s">
        <v>27</v>
      </c>
      <c r="F9" s="163" t="s">
        <v>134</v>
      </c>
      <c r="G9" s="163" t="s">
        <v>135</v>
      </c>
      <c r="H9" s="163" t="s">
        <v>29</v>
      </c>
      <c r="I9" s="163">
        <v>4</v>
      </c>
      <c r="J9" s="163">
        <v>4</v>
      </c>
      <c r="K9" s="163">
        <v>3</v>
      </c>
      <c r="L9" s="163">
        <v>4</v>
      </c>
      <c r="M9" s="163">
        <v>4</v>
      </c>
      <c r="N9" s="163">
        <v>4</v>
      </c>
      <c r="O9" s="163">
        <v>4</v>
      </c>
      <c r="P9" s="163">
        <v>5</v>
      </c>
      <c r="Q9" s="163">
        <v>4</v>
      </c>
      <c r="R9" s="163">
        <v>3</v>
      </c>
      <c r="S9" s="163">
        <v>4</v>
      </c>
      <c r="T9" s="163">
        <v>4</v>
      </c>
    </row>
    <row r="10" spans="1:21" x14ac:dyDescent="0.2">
      <c r="A10" s="162">
        <v>44996.424991851847</v>
      </c>
      <c r="B10" s="163" t="s">
        <v>167</v>
      </c>
      <c r="C10" s="163" t="s">
        <v>25</v>
      </c>
      <c r="D10" s="163" t="s">
        <v>24</v>
      </c>
      <c r="E10" s="163" t="s">
        <v>27</v>
      </c>
      <c r="F10" s="163" t="s">
        <v>139</v>
      </c>
      <c r="G10" s="163" t="s">
        <v>168</v>
      </c>
      <c r="H10" s="163" t="s">
        <v>29</v>
      </c>
      <c r="I10" s="163">
        <v>5</v>
      </c>
      <c r="J10" s="163">
        <v>5</v>
      </c>
      <c r="K10" s="163">
        <v>5</v>
      </c>
      <c r="L10" s="163">
        <v>5</v>
      </c>
      <c r="M10" s="163">
        <v>5</v>
      </c>
      <c r="N10" s="163">
        <v>5</v>
      </c>
      <c r="O10" s="163">
        <v>5</v>
      </c>
      <c r="P10" s="163">
        <v>5</v>
      </c>
      <c r="Q10" s="163">
        <v>5</v>
      </c>
      <c r="R10" s="163">
        <v>5</v>
      </c>
      <c r="S10" s="163">
        <v>5</v>
      </c>
      <c r="T10" s="163">
        <v>5</v>
      </c>
    </row>
    <row r="11" spans="1:21" x14ac:dyDescent="0.2">
      <c r="A11" s="162">
        <v>44996.426024247688</v>
      </c>
      <c r="B11" s="163" t="s">
        <v>176</v>
      </c>
      <c r="C11" s="163" t="s">
        <v>20</v>
      </c>
      <c r="D11" s="163" t="s">
        <v>26</v>
      </c>
      <c r="E11" s="163" t="s">
        <v>27</v>
      </c>
      <c r="F11" s="163" t="s">
        <v>177</v>
      </c>
      <c r="G11" s="163" t="s">
        <v>178</v>
      </c>
      <c r="H11" s="163" t="s">
        <v>29</v>
      </c>
      <c r="I11" s="163">
        <v>4</v>
      </c>
      <c r="J11" s="163">
        <v>4</v>
      </c>
      <c r="K11" s="163">
        <v>4</v>
      </c>
      <c r="L11" s="163">
        <v>4</v>
      </c>
      <c r="M11" s="163">
        <v>4</v>
      </c>
      <c r="N11" s="163">
        <v>4</v>
      </c>
      <c r="O11" s="163">
        <v>4</v>
      </c>
      <c r="P11" s="163">
        <v>4</v>
      </c>
      <c r="Q11" s="163">
        <v>4</v>
      </c>
      <c r="R11" s="163">
        <v>4</v>
      </c>
      <c r="S11" s="163">
        <v>4</v>
      </c>
      <c r="T11" s="163">
        <v>4</v>
      </c>
      <c r="U11" s="163" t="s">
        <v>311</v>
      </c>
    </row>
    <row r="12" spans="1:21" x14ac:dyDescent="0.2">
      <c r="A12" s="162">
        <v>44996.426276620376</v>
      </c>
      <c r="B12" s="163" t="s">
        <v>179</v>
      </c>
      <c r="C12" s="163" t="s">
        <v>25</v>
      </c>
      <c r="D12" s="163" t="s">
        <v>24</v>
      </c>
      <c r="E12" s="163" t="s">
        <v>27</v>
      </c>
      <c r="F12" s="163" t="s">
        <v>139</v>
      </c>
      <c r="G12" s="163" t="s">
        <v>168</v>
      </c>
      <c r="H12" s="163" t="s">
        <v>29</v>
      </c>
      <c r="I12" s="163">
        <v>5</v>
      </c>
      <c r="J12" s="163">
        <v>5</v>
      </c>
      <c r="K12" s="163">
        <v>5</v>
      </c>
      <c r="L12" s="163">
        <v>5</v>
      </c>
      <c r="M12" s="163">
        <v>5</v>
      </c>
      <c r="N12" s="163">
        <v>5</v>
      </c>
      <c r="O12" s="163">
        <v>5</v>
      </c>
      <c r="P12" s="163">
        <v>5</v>
      </c>
      <c r="Q12" s="163">
        <v>5</v>
      </c>
      <c r="R12" s="163">
        <v>3</v>
      </c>
      <c r="S12" s="163">
        <v>4</v>
      </c>
      <c r="T12" s="163">
        <v>4</v>
      </c>
    </row>
    <row r="13" spans="1:21" x14ac:dyDescent="0.2">
      <c r="A13" s="162">
        <v>44996.431578981486</v>
      </c>
      <c r="B13" s="163" t="s">
        <v>319</v>
      </c>
      <c r="C13" s="163" t="s">
        <v>20</v>
      </c>
      <c r="D13" s="163" t="s">
        <v>24</v>
      </c>
      <c r="E13" s="163" t="s">
        <v>22</v>
      </c>
      <c r="F13" s="163" t="s">
        <v>130</v>
      </c>
      <c r="G13" s="163" t="s">
        <v>320</v>
      </c>
      <c r="H13" s="163" t="s">
        <v>29</v>
      </c>
      <c r="I13" s="163">
        <v>3</v>
      </c>
      <c r="J13" s="163">
        <v>4</v>
      </c>
      <c r="K13" s="163">
        <v>3</v>
      </c>
      <c r="L13" s="163">
        <v>4</v>
      </c>
      <c r="M13" s="163">
        <v>3</v>
      </c>
      <c r="N13" s="163">
        <v>3</v>
      </c>
      <c r="O13" s="163">
        <v>3</v>
      </c>
      <c r="P13" s="163">
        <v>3</v>
      </c>
      <c r="Q13" s="163">
        <v>4</v>
      </c>
      <c r="R13" s="163">
        <v>2</v>
      </c>
      <c r="S13" s="163">
        <v>3</v>
      </c>
      <c r="T13" s="163">
        <v>3</v>
      </c>
    </row>
    <row r="14" spans="1:21" x14ac:dyDescent="0.2">
      <c r="A14" s="162">
        <v>44996.433668680555</v>
      </c>
      <c r="B14" s="163" t="s">
        <v>324</v>
      </c>
      <c r="C14" s="163" t="s">
        <v>20</v>
      </c>
      <c r="D14" s="163" t="s">
        <v>24</v>
      </c>
      <c r="E14" s="163" t="s">
        <v>22</v>
      </c>
      <c r="F14" s="163" t="s">
        <v>130</v>
      </c>
      <c r="G14" s="163" t="s">
        <v>325</v>
      </c>
      <c r="H14" s="163" t="s">
        <v>29</v>
      </c>
      <c r="I14" s="163">
        <v>5</v>
      </c>
      <c r="J14" s="163">
        <v>5</v>
      </c>
      <c r="K14" s="163">
        <v>5</v>
      </c>
      <c r="L14" s="163">
        <v>5</v>
      </c>
      <c r="M14" s="163">
        <v>5</v>
      </c>
      <c r="N14" s="163">
        <v>5</v>
      </c>
      <c r="O14" s="163">
        <v>4</v>
      </c>
      <c r="P14" s="163">
        <v>4</v>
      </c>
      <c r="Q14" s="163">
        <v>5</v>
      </c>
      <c r="R14" s="163">
        <v>3</v>
      </c>
      <c r="S14" s="163">
        <v>4</v>
      </c>
      <c r="T14" s="163">
        <v>5</v>
      </c>
      <c r="U14" s="163" t="s">
        <v>30</v>
      </c>
    </row>
    <row r="15" spans="1:21" x14ac:dyDescent="0.2">
      <c r="A15" s="162">
        <v>44996.433780208332</v>
      </c>
      <c r="B15" s="163" t="s">
        <v>326</v>
      </c>
      <c r="C15" s="163" t="s">
        <v>25</v>
      </c>
      <c r="D15" s="163" t="s">
        <v>26</v>
      </c>
      <c r="E15" s="163" t="s">
        <v>27</v>
      </c>
      <c r="F15" s="163" t="s">
        <v>133</v>
      </c>
      <c r="G15" s="163" t="s">
        <v>281</v>
      </c>
      <c r="H15" s="163" t="s">
        <v>29</v>
      </c>
      <c r="I15" s="163">
        <v>5</v>
      </c>
      <c r="J15" s="163">
        <v>5</v>
      </c>
      <c r="K15" s="163">
        <v>5</v>
      </c>
      <c r="L15" s="163">
        <v>5</v>
      </c>
      <c r="M15" s="163">
        <v>5</v>
      </c>
      <c r="N15" s="163">
        <v>5</v>
      </c>
      <c r="O15" s="163">
        <v>5</v>
      </c>
      <c r="P15" s="163">
        <v>5</v>
      </c>
      <c r="Q15" s="163">
        <v>5</v>
      </c>
      <c r="R15" s="163">
        <v>1</v>
      </c>
      <c r="S15" s="163">
        <v>3</v>
      </c>
      <c r="T15" s="163">
        <v>3</v>
      </c>
    </row>
    <row r="16" spans="1:21" x14ac:dyDescent="0.2">
      <c r="A16" s="162">
        <v>44996.434632268516</v>
      </c>
      <c r="B16" s="163" t="s">
        <v>331</v>
      </c>
      <c r="C16" s="163" t="s">
        <v>20</v>
      </c>
      <c r="D16" s="163" t="s">
        <v>24</v>
      </c>
      <c r="E16" s="163" t="s">
        <v>22</v>
      </c>
      <c r="F16" s="163" t="s">
        <v>138</v>
      </c>
      <c r="G16" s="163" t="s">
        <v>332</v>
      </c>
      <c r="H16" s="163" t="s">
        <v>29</v>
      </c>
      <c r="I16" s="163">
        <v>5</v>
      </c>
      <c r="J16" s="163">
        <v>5</v>
      </c>
      <c r="K16" s="163">
        <v>5</v>
      </c>
      <c r="L16" s="163">
        <v>5</v>
      </c>
      <c r="M16" s="163">
        <v>5</v>
      </c>
      <c r="N16" s="163">
        <v>5</v>
      </c>
      <c r="O16" s="163">
        <v>5</v>
      </c>
      <c r="P16" s="163">
        <v>5</v>
      </c>
      <c r="Q16" s="163">
        <v>5</v>
      </c>
      <c r="R16" s="163">
        <v>5</v>
      </c>
      <c r="S16" s="163">
        <v>5</v>
      </c>
      <c r="T16" s="163">
        <v>5</v>
      </c>
      <c r="U16" s="163" t="s">
        <v>481</v>
      </c>
    </row>
    <row r="17" spans="1:21" x14ac:dyDescent="0.2">
      <c r="A17" s="162">
        <v>44996.436639583335</v>
      </c>
      <c r="B17" s="163" t="s">
        <v>169</v>
      </c>
      <c r="C17" s="163" t="s">
        <v>25</v>
      </c>
      <c r="D17" s="163" t="s">
        <v>26</v>
      </c>
      <c r="E17" s="163" t="s">
        <v>27</v>
      </c>
      <c r="F17" s="163" t="s">
        <v>130</v>
      </c>
      <c r="G17" s="163" t="s">
        <v>97</v>
      </c>
      <c r="H17" s="163" t="s">
        <v>29</v>
      </c>
      <c r="I17" s="163">
        <v>5</v>
      </c>
      <c r="J17" s="163">
        <v>5</v>
      </c>
      <c r="K17" s="163">
        <v>5</v>
      </c>
      <c r="L17" s="163">
        <v>5</v>
      </c>
      <c r="M17" s="163">
        <v>5</v>
      </c>
      <c r="N17" s="163">
        <v>5</v>
      </c>
      <c r="O17" s="163">
        <v>5</v>
      </c>
      <c r="P17" s="163">
        <v>5</v>
      </c>
      <c r="Q17" s="163">
        <v>5</v>
      </c>
      <c r="R17" s="163">
        <v>3</v>
      </c>
      <c r="S17" s="163">
        <v>5</v>
      </c>
      <c r="T17" s="163">
        <v>5</v>
      </c>
    </row>
    <row r="18" spans="1:21" x14ac:dyDescent="0.2">
      <c r="A18" s="162">
        <v>44996.440789780092</v>
      </c>
      <c r="B18" s="163" t="s">
        <v>354</v>
      </c>
      <c r="C18" s="163" t="s">
        <v>20</v>
      </c>
      <c r="D18" s="163" t="s">
        <v>24</v>
      </c>
      <c r="E18" s="163" t="s">
        <v>22</v>
      </c>
      <c r="F18" s="163" t="s">
        <v>134</v>
      </c>
      <c r="G18" s="156" t="s">
        <v>115</v>
      </c>
      <c r="H18" s="163" t="s">
        <v>29</v>
      </c>
      <c r="I18" s="163">
        <v>5</v>
      </c>
      <c r="J18" s="163">
        <v>4</v>
      </c>
      <c r="K18" s="163">
        <v>4</v>
      </c>
      <c r="L18" s="163">
        <v>4</v>
      </c>
      <c r="M18" s="163">
        <v>5</v>
      </c>
      <c r="N18" s="163">
        <v>4</v>
      </c>
      <c r="O18" s="163">
        <v>4</v>
      </c>
      <c r="P18" s="163">
        <v>5</v>
      </c>
      <c r="Q18" s="163">
        <v>5</v>
      </c>
      <c r="R18" s="163">
        <v>4</v>
      </c>
      <c r="S18" s="163">
        <v>5</v>
      </c>
      <c r="T18" s="163">
        <v>5</v>
      </c>
      <c r="U18" s="163" t="s">
        <v>356</v>
      </c>
    </row>
    <row r="19" spans="1:21" x14ac:dyDescent="0.2">
      <c r="A19" s="162">
        <v>44996.441172071762</v>
      </c>
      <c r="B19" s="163" t="s">
        <v>357</v>
      </c>
      <c r="C19" s="163" t="s">
        <v>20</v>
      </c>
      <c r="D19" s="163" t="s">
        <v>24</v>
      </c>
      <c r="E19" s="163" t="s">
        <v>22</v>
      </c>
      <c r="F19" s="163" t="s">
        <v>136</v>
      </c>
      <c r="G19" s="163" t="s">
        <v>141</v>
      </c>
      <c r="H19" s="163" t="s">
        <v>29</v>
      </c>
      <c r="I19" s="163">
        <v>5</v>
      </c>
      <c r="J19" s="163">
        <v>5</v>
      </c>
      <c r="K19" s="163">
        <v>5</v>
      </c>
      <c r="L19" s="163">
        <v>5</v>
      </c>
      <c r="M19" s="163">
        <v>5</v>
      </c>
      <c r="N19" s="163">
        <v>5</v>
      </c>
      <c r="O19" s="163">
        <v>5</v>
      </c>
      <c r="P19" s="163">
        <v>5</v>
      </c>
      <c r="Q19" s="163">
        <v>5</v>
      </c>
      <c r="R19" s="163">
        <v>2</v>
      </c>
      <c r="S19" s="163">
        <v>4</v>
      </c>
      <c r="T19" s="163">
        <v>4</v>
      </c>
    </row>
    <row r="20" spans="1:21" x14ac:dyDescent="0.2">
      <c r="A20" s="162">
        <v>44996.442343368057</v>
      </c>
      <c r="B20" s="163" t="s">
        <v>358</v>
      </c>
      <c r="C20" s="163" t="s">
        <v>20</v>
      </c>
      <c r="D20" s="163" t="s">
        <v>26</v>
      </c>
      <c r="E20" s="163" t="s">
        <v>27</v>
      </c>
      <c r="F20" s="163" t="s">
        <v>134</v>
      </c>
      <c r="G20" s="163" t="s">
        <v>251</v>
      </c>
      <c r="H20" s="163" t="s">
        <v>29</v>
      </c>
      <c r="I20" s="163">
        <v>4</v>
      </c>
      <c r="J20" s="163">
        <v>4</v>
      </c>
      <c r="K20" s="163">
        <v>4</v>
      </c>
      <c r="L20" s="163">
        <v>4</v>
      </c>
      <c r="M20" s="163">
        <v>4</v>
      </c>
      <c r="N20" s="163">
        <v>4</v>
      </c>
      <c r="O20" s="163">
        <v>2</v>
      </c>
      <c r="P20" s="163">
        <v>2</v>
      </c>
      <c r="Q20" s="163">
        <v>2</v>
      </c>
      <c r="R20" s="163">
        <v>2</v>
      </c>
      <c r="S20" s="163">
        <v>3</v>
      </c>
      <c r="T20" s="163">
        <v>2</v>
      </c>
      <c r="U20" s="163" t="s">
        <v>359</v>
      </c>
    </row>
    <row r="21" spans="1:21" x14ac:dyDescent="0.2">
      <c r="A21" s="162">
        <v>44996.446421469911</v>
      </c>
      <c r="B21" s="163" t="s">
        <v>371</v>
      </c>
      <c r="C21" s="163" t="s">
        <v>25</v>
      </c>
      <c r="D21" s="163" t="s">
        <v>26</v>
      </c>
      <c r="E21" s="163" t="s">
        <v>27</v>
      </c>
      <c r="F21" s="163" t="s">
        <v>133</v>
      </c>
      <c r="G21" s="163" t="s">
        <v>207</v>
      </c>
      <c r="H21" s="163" t="s">
        <v>29</v>
      </c>
      <c r="I21" s="163">
        <v>5</v>
      </c>
      <c r="J21" s="163">
        <v>5</v>
      </c>
      <c r="K21" s="163">
        <v>5</v>
      </c>
      <c r="L21" s="163">
        <v>5</v>
      </c>
      <c r="M21" s="163">
        <v>4</v>
      </c>
      <c r="N21" s="163">
        <v>4</v>
      </c>
      <c r="O21" s="163">
        <v>5</v>
      </c>
      <c r="P21" s="163">
        <v>5</v>
      </c>
      <c r="Q21" s="163">
        <v>5</v>
      </c>
      <c r="R21" s="163">
        <v>3</v>
      </c>
      <c r="S21" s="163">
        <v>4</v>
      </c>
      <c r="T21" s="163">
        <v>5</v>
      </c>
      <c r="U21" s="163" t="s">
        <v>485</v>
      </c>
    </row>
    <row r="22" spans="1:21" x14ac:dyDescent="0.2">
      <c r="A22" s="162">
        <v>44996.447466215279</v>
      </c>
      <c r="B22" s="163" t="s">
        <v>373</v>
      </c>
      <c r="C22" s="163" t="s">
        <v>20</v>
      </c>
      <c r="D22" s="163" t="s">
        <v>26</v>
      </c>
      <c r="E22" s="163" t="s">
        <v>27</v>
      </c>
      <c r="F22" s="163" t="s">
        <v>134</v>
      </c>
      <c r="G22" s="163" t="s">
        <v>135</v>
      </c>
      <c r="H22" s="163" t="s">
        <v>29</v>
      </c>
      <c r="I22" s="163">
        <v>4</v>
      </c>
      <c r="J22" s="163">
        <v>4</v>
      </c>
      <c r="K22" s="163">
        <v>4</v>
      </c>
      <c r="L22" s="163">
        <v>3</v>
      </c>
      <c r="M22" s="163">
        <v>4</v>
      </c>
      <c r="N22" s="163">
        <v>4</v>
      </c>
      <c r="O22" s="163">
        <v>4</v>
      </c>
      <c r="P22" s="163">
        <v>4</v>
      </c>
      <c r="Q22" s="163">
        <v>4</v>
      </c>
      <c r="R22" s="163">
        <v>4</v>
      </c>
      <c r="S22" s="163">
        <v>4</v>
      </c>
      <c r="T22" s="163">
        <v>4</v>
      </c>
    </row>
    <row r="23" spans="1:21" x14ac:dyDescent="0.2">
      <c r="A23" s="162">
        <v>44996.449269571764</v>
      </c>
      <c r="B23" s="163" t="s">
        <v>380</v>
      </c>
      <c r="C23" s="163" t="s">
        <v>25</v>
      </c>
      <c r="D23" s="163" t="s">
        <v>26</v>
      </c>
      <c r="E23" s="163" t="s">
        <v>22</v>
      </c>
      <c r="F23" s="163" t="s">
        <v>130</v>
      </c>
      <c r="G23" s="163" t="s">
        <v>97</v>
      </c>
      <c r="H23" s="163" t="s">
        <v>29</v>
      </c>
      <c r="I23" s="163">
        <v>5</v>
      </c>
      <c r="J23" s="163">
        <v>5</v>
      </c>
      <c r="K23" s="163">
        <v>5</v>
      </c>
      <c r="L23" s="163">
        <v>5</v>
      </c>
      <c r="M23" s="163">
        <v>5</v>
      </c>
      <c r="N23" s="163">
        <v>5</v>
      </c>
      <c r="O23" s="163">
        <v>5</v>
      </c>
      <c r="P23" s="163">
        <v>5</v>
      </c>
      <c r="Q23" s="163">
        <v>5</v>
      </c>
      <c r="R23" s="163">
        <v>5</v>
      </c>
      <c r="S23" s="163">
        <v>5</v>
      </c>
      <c r="T23" s="163">
        <v>5</v>
      </c>
    </row>
    <row r="24" spans="1:21" x14ac:dyDescent="0.2">
      <c r="A24" s="162">
        <v>44996.449983356477</v>
      </c>
      <c r="B24" s="163" t="s">
        <v>221</v>
      </c>
      <c r="C24" s="163" t="s">
        <v>20</v>
      </c>
      <c r="D24" s="163" t="s">
        <v>24</v>
      </c>
      <c r="E24" s="163" t="s">
        <v>27</v>
      </c>
      <c r="F24" s="163" t="s">
        <v>133</v>
      </c>
      <c r="G24" s="163" t="s">
        <v>207</v>
      </c>
      <c r="H24" s="163" t="s">
        <v>29</v>
      </c>
      <c r="I24" s="163">
        <v>5</v>
      </c>
      <c r="J24" s="163">
        <v>5</v>
      </c>
      <c r="K24" s="163">
        <v>5</v>
      </c>
      <c r="L24" s="163">
        <v>5</v>
      </c>
      <c r="M24" s="163">
        <v>5</v>
      </c>
      <c r="N24" s="163">
        <v>5</v>
      </c>
      <c r="O24" s="163">
        <v>4</v>
      </c>
      <c r="P24" s="163">
        <v>4</v>
      </c>
      <c r="Q24" s="163">
        <v>5</v>
      </c>
      <c r="R24" s="163">
        <v>3</v>
      </c>
      <c r="S24" s="163">
        <v>4</v>
      </c>
      <c r="T24" s="163">
        <v>5</v>
      </c>
      <c r="U24" s="163" t="s">
        <v>486</v>
      </c>
    </row>
    <row r="25" spans="1:21" x14ac:dyDescent="0.2">
      <c r="A25" s="162">
        <v>44996.45137623843</v>
      </c>
      <c r="B25" s="163" t="s">
        <v>188</v>
      </c>
      <c r="C25" s="163" t="s">
        <v>20</v>
      </c>
      <c r="D25" s="163" t="s">
        <v>26</v>
      </c>
      <c r="E25" s="163" t="s">
        <v>27</v>
      </c>
      <c r="F25" s="163" t="s">
        <v>134</v>
      </c>
      <c r="G25" s="163" t="s">
        <v>115</v>
      </c>
      <c r="H25" s="163" t="s">
        <v>29</v>
      </c>
      <c r="I25" s="163">
        <v>5</v>
      </c>
      <c r="J25" s="163">
        <v>5</v>
      </c>
      <c r="K25" s="163">
        <v>5</v>
      </c>
      <c r="L25" s="163">
        <v>5</v>
      </c>
      <c r="M25" s="163">
        <v>5</v>
      </c>
      <c r="N25" s="163">
        <v>5</v>
      </c>
      <c r="O25" s="163">
        <v>5</v>
      </c>
      <c r="P25" s="163">
        <v>5</v>
      </c>
      <c r="Q25" s="163">
        <v>5</v>
      </c>
      <c r="R25" s="163">
        <v>5</v>
      </c>
      <c r="S25" s="163">
        <v>5</v>
      </c>
      <c r="T25" s="163">
        <v>5</v>
      </c>
    </row>
    <row r="26" spans="1:21" x14ac:dyDescent="0.2">
      <c r="A26" s="162">
        <v>44996.455136064818</v>
      </c>
      <c r="B26" s="163" t="s">
        <v>391</v>
      </c>
      <c r="C26" s="163" t="s">
        <v>25</v>
      </c>
      <c r="D26" s="163" t="s">
        <v>31</v>
      </c>
      <c r="E26" s="163" t="s">
        <v>22</v>
      </c>
      <c r="F26" s="163" t="s">
        <v>130</v>
      </c>
      <c r="G26" s="163" t="s">
        <v>99</v>
      </c>
      <c r="H26" s="163" t="s">
        <v>29</v>
      </c>
      <c r="I26" s="163">
        <v>5</v>
      </c>
      <c r="J26" s="163">
        <v>5</v>
      </c>
      <c r="K26" s="163">
        <v>5</v>
      </c>
      <c r="L26" s="163">
        <v>5</v>
      </c>
      <c r="M26" s="163">
        <v>5</v>
      </c>
      <c r="N26" s="163">
        <v>5</v>
      </c>
      <c r="O26" s="163">
        <v>5</v>
      </c>
      <c r="P26" s="163">
        <v>5</v>
      </c>
      <c r="Q26" s="163">
        <v>5</v>
      </c>
      <c r="R26" s="163">
        <v>5</v>
      </c>
      <c r="S26" s="163">
        <v>5</v>
      </c>
      <c r="T26" s="163">
        <v>5</v>
      </c>
    </row>
    <row r="27" spans="1:21" x14ac:dyDescent="0.2">
      <c r="A27" s="162">
        <v>44996.456260543986</v>
      </c>
      <c r="B27" s="163" t="s">
        <v>170</v>
      </c>
      <c r="C27" s="163" t="s">
        <v>25</v>
      </c>
      <c r="D27" s="163" t="s">
        <v>24</v>
      </c>
      <c r="E27" s="163" t="s">
        <v>27</v>
      </c>
      <c r="F27" s="163" t="s">
        <v>139</v>
      </c>
      <c r="G27" s="163" t="s">
        <v>168</v>
      </c>
      <c r="H27" s="163" t="s">
        <v>29</v>
      </c>
      <c r="I27" s="163">
        <v>4</v>
      </c>
      <c r="J27" s="163">
        <v>4</v>
      </c>
      <c r="K27" s="163">
        <v>4</v>
      </c>
      <c r="L27" s="163">
        <v>4</v>
      </c>
      <c r="M27" s="163">
        <v>4</v>
      </c>
      <c r="N27" s="163">
        <v>4</v>
      </c>
      <c r="O27" s="163">
        <v>3</v>
      </c>
      <c r="P27" s="163">
        <v>4</v>
      </c>
      <c r="Q27" s="163">
        <v>4</v>
      </c>
      <c r="R27" s="163">
        <v>2</v>
      </c>
      <c r="S27" s="163">
        <v>3</v>
      </c>
      <c r="T27" s="163">
        <v>4</v>
      </c>
    </row>
    <row r="28" spans="1:21" x14ac:dyDescent="0.2">
      <c r="A28" s="162">
        <v>44996.464071574075</v>
      </c>
      <c r="B28" s="163" t="s">
        <v>211</v>
      </c>
      <c r="C28" s="163" t="s">
        <v>25</v>
      </c>
      <c r="D28" s="163" t="s">
        <v>26</v>
      </c>
      <c r="E28" s="163" t="s">
        <v>27</v>
      </c>
      <c r="F28" s="163" t="s">
        <v>137</v>
      </c>
      <c r="G28" s="163" t="s">
        <v>98</v>
      </c>
      <c r="H28" s="163" t="s">
        <v>29</v>
      </c>
      <c r="I28" s="163">
        <v>5</v>
      </c>
      <c r="J28" s="163">
        <v>5</v>
      </c>
      <c r="K28" s="163">
        <v>5</v>
      </c>
      <c r="L28" s="163">
        <v>5</v>
      </c>
      <c r="M28" s="163">
        <v>5</v>
      </c>
      <c r="N28" s="163">
        <v>5</v>
      </c>
      <c r="O28" s="163">
        <v>5</v>
      </c>
      <c r="P28" s="163">
        <v>5</v>
      </c>
      <c r="Q28" s="163">
        <v>5</v>
      </c>
      <c r="R28" s="163">
        <v>5</v>
      </c>
      <c r="S28" s="163">
        <v>5</v>
      </c>
      <c r="T28" s="163">
        <v>5</v>
      </c>
    </row>
    <row r="29" spans="1:21" x14ac:dyDescent="0.2">
      <c r="A29" s="162">
        <v>44996.475416203699</v>
      </c>
      <c r="B29" s="163" t="s">
        <v>410</v>
      </c>
      <c r="C29" s="163" t="s">
        <v>25</v>
      </c>
      <c r="D29" s="163" t="s">
        <v>31</v>
      </c>
      <c r="E29" s="163" t="s">
        <v>22</v>
      </c>
      <c r="F29" s="163" t="s">
        <v>136</v>
      </c>
      <c r="G29" s="163" t="s">
        <v>141</v>
      </c>
      <c r="H29" s="163" t="s">
        <v>29</v>
      </c>
      <c r="I29" s="163">
        <v>5</v>
      </c>
      <c r="J29" s="163">
        <v>5</v>
      </c>
      <c r="K29" s="163">
        <v>5</v>
      </c>
      <c r="L29" s="163">
        <v>4</v>
      </c>
      <c r="M29" s="163">
        <v>5</v>
      </c>
      <c r="N29" s="163">
        <v>5</v>
      </c>
      <c r="O29" s="163">
        <v>5</v>
      </c>
      <c r="P29" s="163">
        <v>5</v>
      </c>
      <c r="Q29" s="163">
        <v>5</v>
      </c>
      <c r="R29" s="163">
        <v>3</v>
      </c>
      <c r="S29" s="163">
        <v>4</v>
      </c>
      <c r="T29" s="163">
        <v>4</v>
      </c>
      <c r="U29" s="163" t="s">
        <v>411</v>
      </c>
    </row>
    <row r="30" spans="1:21" x14ac:dyDescent="0.2">
      <c r="A30" s="162">
        <v>44996.477401493059</v>
      </c>
      <c r="B30" s="163" t="s">
        <v>416</v>
      </c>
      <c r="C30" s="163" t="s">
        <v>25</v>
      </c>
      <c r="D30" s="163" t="s">
        <v>26</v>
      </c>
      <c r="E30" s="163" t="s">
        <v>27</v>
      </c>
      <c r="F30" s="163" t="s">
        <v>139</v>
      </c>
      <c r="G30" s="163" t="s">
        <v>140</v>
      </c>
      <c r="H30" s="163" t="s">
        <v>29</v>
      </c>
      <c r="I30" s="163">
        <v>4</v>
      </c>
      <c r="J30" s="163">
        <v>5</v>
      </c>
      <c r="K30" s="163">
        <v>5</v>
      </c>
      <c r="L30" s="163">
        <v>5</v>
      </c>
      <c r="M30" s="163">
        <v>5</v>
      </c>
      <c r="N30" s="163">
        <v>5</v>
      </c>
      <c r="O30" s="163">
        <v>3</v>
      </c>
      <c r="P30" s="163">
        <v>4</v>
      </c>
      <c r="Q30" s="163">
        <v>5</v>
      </c>
      <c r="R30" s="163">
        <v>3</v>
      </c>
      <c r="S30" s="163">
        <v>4</v>
      </c>
      <c r="T30" s="163">
        <v>5</v>
      </c>
    </row>
    <row r="31" spans="1:21" x14ac:dyDescent="0.2">
      <c r="A31" s="162">
        <v>44996.478156516205</v>
      </c>
      <c r="B31" s="163" t="s">
        <v>417</v>
      </c>
      <c r="C31" s="163" t="s">
        <v>25</v>
      </c>
      <c r="D31" s="163" t="s">
        <v>24</v>
      </c>
      <c r="E31" s="163" t="s">
        <v>27</v>
      </c>
      <c r="F31" s="163" t="s">
        <v>139</v>
      </c>
      <c r="G31" s="163" t="s">
        <v>140</v>
      </c>
      <c r="H31" s="163" t="s">
        <v>29</v>
      </c>
      <c r="I31" s="163">
        <v>4</v>
      </c>
      <c r="J31" s="163">
        <v>4</v>
      </c>
      <c r="K31" s="163">
        <v>4</v>
      </c>
      <c r="L31" s="163">
        <v>4</v>
      </c>
      <c r="M31" s="163">
        <v>4</v>
      </c>
      <c r="N31" s="163">
        <v>4</v>
      </c>
      <c r="O31" s="163">
        <v>4</v>
      </c>
      <c r="P31" s="163">
        <v>4</v>
      </c>
      <c r="Q31" s="163">
        <v>4</v>
      </c>
      <c r="R31" s="163">
        <v>4</v>
      </c>
      <c r="S31" s="163">
        <v>4</v>
      </c>
      <c r="T31" s="163">
        <v>4</v>
      </c>
      <c r="U31" s="163" t="s">
        <v>418</v>
      </c>
    </row>
    <row r="32" spans="1:21" x14ac:dyDescent="0.2">
      <c r="A32" s="162">
        <v>44996.478265138889</v>
      </c>
      <c r="B32" s="163" t="s">
        <v>419</v>
      </c>
      <c r="C32" s="163" t="s">
        <v>20</v>
      </c>
      <c r="D32" s="163" t="s">
        <v>21</v>
      </c>
      <c r="E32" s="163" t="s">
        <v>27</v>
      </c>
      <c r="F32" s="163" t="s">
        <v>139</v>
      </c>
      <c r="G32" s="163" t="s">
        <v>168</v>
      </c>
      <c r="H32" s="163" t="s">
        <v>29</v>
      </c>
      <c r="I32" s="163">
        <v>4</v>
      </c>
      <c r="J32" s="163">
        <v>4</v>
      </c>
      <c r="K32" s="163">
        <v>4</v>
      </c>
      <c r="L32" s="163">
        <v>4</v>
      </c>
      <c r="M32" s="163">
        <v>3</v>
      </c>
      <c r="N32" s="163">
        <v>3</v>
      </c>
      <c r="O32" s="163">
        <v>3</v>
      </c>
      <c r="P32" s="163">
        <v>3</v>
      </c>
      <c r="Q32" s="163">
        <v>3</v>
      </c>
      <c r="R32" s="163">
        <v>3</v>
      </c>
      <c r="S32" s="163">
        <v>4</v>
      </c>
      <c r="T32" s="163">
        <v>4</v>
      </c>
      <c r="U32" s="163" t="s">
        <v>488</v>
      </c>
    </row>
    <row r="33" spans="1:21" x14ac:dyDescent="0.2">
      <c r="A33" s="162">
        <v>44996.478686122689</v>
      </c>
      <c r="B33" s="163" t="s">
        <v>215</v>
      </c>
      <c r="C33" s="163" t="s">
        <v>25</v>
      </c>
      <c r="D33" s="163" t="s">
        <v>24</v>
      </c>
      <c r="E33" s="163" t="s">
        <v>27</v>
      </c>
      <c r="F33" s="163" t="s">
        <v>139</v>
      </c>
      <c r="G33" s="163" t="s">
        <v>140</v>
      </c>
      <c r="H33" s="163" t="s">
        <v>29</v>
      </c>
      <c r="I33" s="163">
        <v>4</v>
      </c>
      <c r="J33" s="163">
        <v>4</v>
      </c>
      <c r="K33" s="163">
        <v>5</v>
      </c>
      <c r="L33" s="163">
        <v>5</v>
      </c>
      <c r="M33" s="163">
        <v>3</v>
      </c>
      <c r="N33" s="163">
        <v>4</v>
      </c>
      <c r="O33" s="163">
        <v>2</v>
      </c>
      <c r="P33" s="163">
        <v>3</v>
      </c>
      <c r="Q33" s="163">
        <v>4</v>
      </c>
      <c r="R33" s="163">
        <v>3</v>
      </c>
      <c r="S33" s="163">
        <v>3</v>
      </c>
      <c r="T33" s="163">
        <v>3</v>
      </c>
    </row>
    <row r="34" spans="1:21" x14ac:dyDescent="0.2">
      <c r="A34" s="162">
        <v>44996.480369513883</v>
      </c>
      <c r="B34" s="163" t="s">
        <v>423</v>
      </c>
      <c r="C34" s="163" t="s">
        <v>25</v>
      </c>
      <c r="D34" s="163" t="s">
        <v>24</v>
      </c>
      <c r="E34" s="163" t="s">
        <v>27</v>
      </c>
      <c r="F34" s="163" t="s">
        <v>148</v>
      </c>
      <c r="G34" s="163" t="s">
        <v>424</v>
      </c>
      <c r="H34" s="163" t="s">
        <v>29</v>
      </c>
      <c r="I34" s="163">
        <v>5</v>
      </c>
      <c r="J34" s="163">
        <v>5</v>
      </c>
      <c r="K34" s="163">
        <v>5</v>
      </c>
      <c r="L34" s="163">
        <v>4</v>
      </c>
      <c r="M34" s="163">
        <v>4</v>
      </c>
      <c r="N34" s="163">
        <v>5</v>
      </c>
      <c r="O34" s="163">
        <v>4</v>
      </c>
      <c r="P34" s="163">
        <v>4</v>
      </c>
      <c r="Q34" s="163">
        <v>4</v>
      </c>
      <c r="R34" s="163">
        <v>3</v>
      </c>
      <c r="S34" s="163">
        <v>4</v>
      </c>
      <c r="T34" s="163">
        <v>4</v>
      </c>
      <c r="U34" s="163" t="s">
        <v>425</v>
      </c>
    </row>
    <row r="35" spans="1:21" x14ac:dyDescent="0.2">
      <c r="A35" s="162">
        <v>44996.492581643513</v>
      </c>
      <c r="B35" s="163" t="s">
        <v>432</v>
      </c>
      <c r="C35" s="163" t="s">
        <v>25</v>
      </c>
      <c r="D35" s="163" t="s">
        <v>24</v>
      </c>
      <c r="E35" s="163" t="s">
        <v>27</v>
      </c>
      <c r="F35" s="163" t="s">
        <v>139</v>
      </c>
      <c r="G35" s="163" t="s">
        <v>168</v>
      </c>
      <c r="H35" s="163" t="s">
        <v>29</v>
      </c>
      <c r="I35" s="163">
        <v>5</v>
      </c>
      <c r="J35" s="163">
        <v>4</v>
      </c>
      <c r="K35" s="163">
        <v>4</v>
      </c>
      <c r="L35" s="163">
        <v>4</v>
      </c>
      <c r="M35" s="163">
        <v>4</v>
      </c>
      <c r="N35" s="163">
        <v>4</v>
      </c>
      <c r="O35" s="163">
        <v>4</v>
      </c>
      <c r="P35" s="163">
        <v>4</v>
      </c>
      <c r="Q35" s="163">
        <v>4</v>
      </c>
      <c r="R35" s="163">
        <v>2</v>
      </c>
      <c r="S35" s="163">
        <v>3</v>
      </c>
      <c r="T35" s="163">
        <v>3</v>
      </c>
      <c r="U35" s="163" t="s">
        <v>30</v>
      </c>
    </row>
    <row r="36" spans="1:21" x14ac:dyDescent="0.2">
      <c r="A36" s="162">
        <v>44997.528593101852</v>
      </c>
      <c r="B36" s="163" t="s">
        <v>440</v>
      </c>
      <c r="C36" s="163" t="s">
        <v>20</v>
      </c>
      <c r="D36" s="163" t="s">
        <v>21</v>
      </c>
      <c r="E36" s="163" t="s">
        <v>22</v>
      </c>
      <c r="F36" s="163" t="s">
        <v>130</v>
      </c>
      <c r="G36" s="163" t="s">
        <v>382</v>
      </c>
      <c r="H36" s="163" t="s">
        <v>29</v>
      </c>
      <c r="I36" s="163">
        <v>5</v>
      </c>
      <c r="J36" s="163">
        <v>5</v>
      </c>
      <c r="K36" s="163">
        <v>5</v>
      </c>
      <c r="L36" s="163">
        <v>5</v>
      </c>
      <c r="M36" s="163">
        <v>5</v>
      </c>
      <c r="N36" s="163">
        <v>5</v>
      </c>
      <c r="O36" s="163">
        <v>5</v>
      </c>
      <c r="P36" s="163">
        <v>5</v>
      </c>
      <c r="Q36" s="163">
        <v>5</v>
      </c>
      <c r="R36" s="163">
        <v>5</v>
      </c>
      <c r="S36" s="163">
        <v>5</v>
      </c>
      <c r="T36" s="163">
        <v>5</v>
      </c>
    </row>
    <row r="37" spans="1:21" ht="23.25" x14ac:dyDescent="0.2">
      <c r="I37" s="1">
        <f>AVERAGE(I2:I36)</f>
        <v>4.6571428571428575</v>
      </c>
      <c r="J37" s="1">
        <f t="shared" ref="J37:T37" si="0">AVERAGE(J2:J36)</f>
        <v>4.6571428571428575</v>
      </c>
      <c r="K37" s="1">
        <f t="shared" si="0"/>
        <v>4.628571428571429</v>
      </c>
      <c r="L37" s="1">
        <f t="shared" si="0"/>
        <v>4.4857142857142858</v>
      </c>
      <c r="M37" s="1">
        <f t="shared" si="0"/>
        <v>4.4000000000000004</v>
      </c>
      <c r="N37" s="1">
        <f t="shared" si="0"/>
        <v>4.4571428571428573</v>
      </c>
      <c r="O37" s="1">
        <f t="shared" si="0"/>
        <v>4.2857142857142856</v>
      </c>
      <c r="P37" s="1">
        <f t="shared" si="0"/>
        <v>4.4285714285714288</v>
      </c>
      <c r="Q37" s="1">
        <f t="shared" si="0"/>
        <v>4.5142857142857142</v>
      </c>
      <c r="R37" s="1">
        <f t="shared" si="0"/>
        <v>3.3714285714285714</v>
      </c>
      <c r="S37" s="1">
        <f t="shared" si="0"/>
        <v>4.1428571428571432</v>
      </c>
      <c r="T37" s="1">
        <f t="shared" si="0"/>
        <v>4.2571428571428571</v>
      </c>
    </row>
    <row r="38" spans="1:21" ht="23.25" x14ac:dyDescent="0.2">
      <c r="I38" s="2">
        <f>STDEV(I2:I36)</f>
        <v>0.5392182327416305</v>
      </c>
      <c r="J38" s="2">
        <f t="shared" ref="J38:T38" si="1">STDEV(J2:J36)</f>
        <v>0.48159399197793412</v>
      </c>
      <c r="K38" s="2">
        <f t="shared" si="1"/>
        <v>0.59831696723167649</v>
      </c>
      <c r="L38" s="2">
        <f t="shared" si="1"/>
        <v>0.61220087876969453</v>
      </c>
      <c r="M38" s="2">
        <f t="shared" si="1"/>
        <v>0.73564697415828106</v>
      </c>
      <c r="N38" s="2">
        <f t="shared" si="1"/>
        <v>0.65721592578789845</v>
      </c>
      <c r="O38" s="2">
        <f t="shared" si="1"/>
        <v>0.89348717267294409</v>
      </c>
      <c r="P38" s="2">
        <f t="shared" si="1"/>
        <v>0.77784446826259701</v>
      </c>
      <c r="Q38" s="2">
        <f t="shared" si="1"/>
        <v>0.70173853734130609</v>
      </c>
      <c r="R38" s="2">
        <f t="shared" si="1"/>
        <v>1.1398068537544186</v>
      </c>
      <c r="S38" s="2">
        <f t="shared" si="1"/>
        <v>0.73335879762257006</v>
      </c>
      <c r="T38" s="2">
        <f t="shared" si="1"/>
        <v>0.7800021547050614</v>
      </c>
    </row>
    <row r="39" spans="1:21" ht="23.25" x14ac:dyDescent="0.2">
      <c r="I39" s="3">
        <f>AVERAGE(I2:I38)</f>
        <v>4.5458475970239052</v>
      </c>
      <c r="J39" s="3">
        <f t="shared" ref="J39:T39" si="2">AVERAGE(J2:J38)</f>
        <v>4.5442901851113726</v>
      </c>
      <c r="K39" s="3">
        <f t="shared" si="2"/>
        <v>4.5196456323190031</v>
      </c>
      <c r="L39" s="3">
        <f t="shared" si="2"/>
        <v>4.3810247341752433</v>
      </c>
      <c r="M39" s="3">
        <f t="shared" si="2"/>
        <v>4.3009634317340071</v>
      </c>
      <c r="N39" s="3">
        <f t="shared" si="2"/>
        <v>4.3544421292683992</v>
      </c>
      <c r="O39" s="3">
        <f t="shared" si="2"/>
        <v>4.1940324718483026</v>
      </c>
      <c r="P39" s="3">
        <f t="shared" si="2"/>
        <v>4.3299031323468657</v>
      </c>
      <c r="Q39" s="3">
        <f t="shared" si="2"/>
        <v>4.4112438986926215</v>
      </c>
      <c r="R39" s="3">
        <f t="shared" si="2"/>
        <v>3.3111144709508915</v>
      </c>
      <c r="S39" s="3">
        <f t="shared" si="2"/>
        <v>4.0507085389318842</v>
      </c>
      <c r="T39" s="3">
        <f t="shared" si="2"/>
        <v>4.1631660814012958</v>
      </c>
    </row>
    <row r="40" spans="1:21" ht="23.25" x14ac:dyDescent="0.2">
      <c r="I40" s="4">
        <f>STDEV(I2:I36)</f>
        <v>0.5392182327416305</v>
      </c>
      <c r="J40" s="4">
        <f t="shared" ref="J40:T40" si="3">STDEV(J2:J36)</f>
        <v>0.48159399197793412</v>
      </c>
      <c r="K40" s="4">
        <f t="shared" si="3"/>
        <v>0.59831696723167649</v>
      </c>
      <c r="L40" s="4">
        <f t="shared" si="3"/>
        <v>0.61220087876969453</v>
      </c>
      <c r="M40" s="4">
        <f t="shared" si="3"/>
        <v>0.73564697415828106</v>
      </c>
      <c r="N40" s="4">
        <f t="shared" si="3"/>
        <v>0.65721592578789845</v>
      </c>
      <c r="O40" s="4">
        <f t="shared" si="3"/>
        <v>0.89348717267294409</v>
      </c>
      <c r="P40" s="4">
        <f t="shared" si="3"/>
        <v>0.77784446826259701</v>
      </c>
      <c r="Q40" s="4">
        <f t="shared" si="3"/>
        <v>0.70173853734130609</v>
      </c>
      <c r="R40" s="4">
        <f t="shared" si="3"/>
        <v>1.1398068537544186</v>
      </c>
      <c r="S40" s="4">
        <f t="shared" si="3"/>
        <v>0.73335879762257006</v>
      </c>
      <c r="T40" s="4">
        <f t="shared" si="3"/>
        <v>0.7800021547050614</v>
      </c>
    </row>
    <row r="41" spans="1:21" ht="23.25" x14ac:dyDescent="0.2"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</row>
    <row r="42" spans="1:21" ht="23.25" x14ac:dyDescent="0.2"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</row>
    <row r="43" spans="1:21" ht="23.25" x14ac:dyDescent="0.2"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</row>
    <row r="44" spans="1:21" ht="23.25" x14ac:dyDescent="0.2"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</row>
    <row r="45" spans="1:21" ht="23.25" x14ac:dyDescent="0.2"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</row>
    <row r="46" spans="1:21" ht="23.25" x14ac:dyDescent="0.2"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</row>
    <row r="47" spans="1:21" ht="23.25" x14ac:dyDescent="0.2"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</row>
    <row r="48" spans="1:21" ht="23.25" x14ac:dyDescent="0.2"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</row>
    <row r="49" spans="1:20" ht="23.25" x14ac:dyDescent="0.2"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</row>
    <row r="50" spans="1:20" ht="24" x14ac:dyDescent="0.55000000000000004">
      <c r="A50" s="101" t="s">
        <v>92</v>
      </c>
      <c r="D50" s="136" t="s">
        <v>91</v>
      </c>
      <c r="E50" s="5"/>
      <c r="F50" s="134"/>
      <c r="H50" s="5"/>
    </row>
    <row r="51" spans="1:20" ht="24" x14ac:dyDescent="0.55000000000000004">
      <c r="A51" s="120" t="s">
        <v>25</v>
      </c>
      <c r="B51" s="121">
        <f>COUNTIF(C2:C36,"หญิง")</f>
        <v>17</v>
      </c>
      <c r="D51" s="165" t="s">
        <v>130</v>
      </c>
      <c r="E51" s="123">
        <f>COUNTIF(F2:F36,"คณะศึกษาศาสตร์")</f>
        <v>12</v>
      </c>
      <c r="F51" s="5"/>
    </row>
    <row r="52" spans="1:20" ht="24" x14ac:dyDescent="0.55000000000000004">
      <c r="A52" s="120" t="s">
        <v>20</v>
      </c>
      <c r="B52" s="121">
        <f>COUNTIF(C2:C36,"ชาย")</f>
        <v>18</v>
      </c>
      <c r="D52" s="165" t="s">
        <v>133</v>
      </c>
      <c r="E52" s="123">
        <f>COUNTIF(F2:F37,"คณะบริหารธุรกิจ เศรษฐกิจและการสื่อสาร")</f>
        <v>3</v>
      </c>
      <c r="F52" s="5"/>
    </row>
    <row r="53" spans="1:20" ht="24" x14ac:dyDescent="0.55000000000000004">
      <c r="B53" s="119">
        <f>SUBTOTAL(9,B51:B52)</f>
        <v>35</v>
      </c>
      <c r="D53" s="165" t="s">
        <v>134</v>
      </c>
      <c r="E53" s="123">
        <f>COUNTIF(F2:F38,"คณะวิศวกรรมศาสตร์")</f>
        <v>5</v>
      </c>
      <c r="F53" s="5"/>
    </row>
    <row r="54" spans="1:20" ht="24" x14ac:dyDescent="0.55000000000000004">
      <c r="D54" s="165" t="s">
        <v>139</v>
      </c>
      <c r="E54" s="123">
        <f>COUNTIF(F2:F39,"คณะสหเวชศาสตร์")</f>
        <v>8</v>
      </c>
      <c r="F54" s="5"/>
    </row>
    <row r="55" spans="1:20" ht="24" x14ac:dyDescent="0.55000000000000004">
      <c r="A55" s="101" t="s">
        <v>93</v>
      </c>
      <c r="B55" s="134"/>
      <c r="D55" s="165" t="s">
        <v>136</v>
      </c>
      <c r="E55" s="123">
        <f>COUNTIF(F2:F40,"คณะพยาบาลศาสตร์")</f>
        <v>2</v>
      </c>
      <c r="F55" s="5"/>
    </row>
    <row r="56" spans="1:20" ht="24" x14ac:dyDescent="0.55000000000000004">
      <c r="A56" s="120" t="s">
        <v>27</v>
      </c>
      <c r="B56" s="121">
        <f>COUNTIF(E2:E36,"ปริญญาโท")</f>
        <v>23</v>
      </c>
      <c r="D56" s="165" t="s">
        <v>177</v>
      </c>
      <c r="E56" s="123">
        <f>COUNTIF(F2:F50,"คณะวิทยาศาสตร์การแพทย์")</f>
        <v>1</v>
      </c>
      <c r="F56" s="5"/>
    </row>
    <row r="57" spans="1:20" ht="24" x14ac:dyDescent="0.55000000000000004">
      <c r="A57" s="120" t="s">
        <v>22</v>
      </c>
      <c r="B57" s="121">
        <f>COUNTIF(E2:E36,"ปริญญาเอก")</f>
        <v>12</v>
      </c>
      <c r="D57" s="165" t="s">
        <v>137</v>
      </c>
      <c r="E57" s="123">
        <f>COUNTIF(F2:F51,"คณะสาธารณสุขศาสตร์")</f>
        <v>1</v>
      </c>
      <c r="F57" s="5"/>
    </row>
    <row r="58" spans="1:20" ht="24" x14ac:dyDescent="0.55000000000000004">
      <c r="A58" s="5"/>
      <c r="B58" s="135">
        <f>SUBTOTAL(9,B55:B57)</f>
        <v>35</v>
      </c>
      <c r="D58" s="165" t="s">
        <v>148</v>
      </c>
      <c r="E58" s="123">
        <f>COUNTIF(F2:F52,"คณะเภสัชศาสตร์")</f>
        <v>2</v>
      </c>
      <c r="F58" s="5"/>
    </row>
    <row r="59" spans="1:20" ht="24" x14ac:dyDescent="0.55000000000000004">
      <c r="D59" s="165" t="s">
        <v>138</v>
      </c>
      <c r="E59" s="123">
        <f>COUNTIF(F8:F53,"คณะสังคมศาสตร์")</f>
        <v>1</v>
      </c>
      <c r="F59" s="5"/>
    </row>
    <row r="60" spans="1:20" ht="24" x14ac:dyDescent="0.55000000000000004">
      <c r="A60" s="120" t="s">
        <v>26</v>
      </c>
      <c r="B60" s="121">
        <f>COUNTIF(D2:D36,"20-30 ปี")</f>
        <v>15</v>
      </c>
      <c r="E60" s="119">
        <f>SUM(E51:E59)</f>
        <v>35</v>
      </c>
      <c r="F60" s="5"/>
    </row>
    <row r="61" spans="1:20" ht="24" x14ac:dyDescent="0.55000000000000004">
      <c r="A61" s="120" t="s">
        <v>24</v>
      </c>
      <c r="B61" s="121">
        <f>COUNTIF(D2:D36,"31-40 ปี")</f>
        <v>15</v>
      </c>
      <c r="F61" s="5"/>
    </row>
    <row r="62" spans="1:20" ht="24" x14ac:dyDescent="0.55000000000000004">
      <c r="A62" s="120" t="s">
        <v>21</v>
      </c>
      <c r="B62" s="121">
        <f>COUNTIF(D2:D36,"41-50 ปี")</f>
        <v>3</v>
      </c>
      <c r="D62" s="136" t="s">
        <v>94</v>
      </c>
    </row>
    <row r="63" spans="1:20" ht="24" customHeight="1" x14ac:dyDescent="0.55000000000000004">
      <c r="A63" s="120" t="s">
        <v>31</v>
      </c>
      <c r="B63" s="121">
        <f>COUNTIF(D3:D36,"51 ปีขึ้นไป")</f>
        <v>2</v>
      </c>
      <c r="D63" s="122" t="s">
        <v>99</v>
      </c>
      <c r="E63" s="121">
        <f>COUNTIF(G2:G36,"เทคโนโลยีและสื่อสารการศึกษา")</f>
        <v>2</v>
      </c>
    </row>
    <row r="64" spans="1:20" ht="24.75" customHeight="1" x14ac:dyDescent="0.55000000000000004">
      <c r="B64" s="119">
        <f>SUBTOTAL(9,B60:B63)</f>
        <v>35</v>
      </c>
      <c r="D64" s="122" t="s">
        <v>97</v>
      </c>
      <c r="E64" s="121">
        <f>COUNTIF(G2:G37,"หลักสูตรและการสอน")</f>
        <v>7</v>
      </c>
    </row>
    <row r="65" spans="4:8" ht="24" customHeight="1" x14ac:dyDescent="0.55000000000000004">
      <c r="D65" s="185" t="s">
        <v>382</v>
      </c>
      <c r="E65" s="121">
        <f>COUNTIF(G3:G38,"นวัตกรรมทางการวัดผลการเรียนรู้")</f>
        <v>1</v>
      </c>
    </row>
    <row r="66" spans="4:8" ht="24" x14ac:dyDescent="0.55000000000000004">
      <c r="D66" s="185" t="s">
        <v>207</v>
      </c>
      <c r="E66" s="121">
        <f>COUNTIF(G2:G39,"การบริหารเทคโนโลยีสารสนเทศเชิงกลยุทธ์")</f>
        <v>2</v>
      </c>
    </row>
    <row r="67" spans="4:8" ht="24" x14ac:dyDescent="0.55000000000000004">
      <c r="D67" s="122" t="s">
        <v>198</v>
      </c>
      <c r="E67" s="121">
        <f>COUNTIF(G2:G40,"เภสัชศาสตร์")</f>
        <v>1</v>
      </c>
    </row>
    <row r="68" spans="4:8" ht="24" x14ac:dyDescent="0.55000000000000004">
      <c r="D68" s="185" t="s">
        <v>424</v>
      </c>
      <c r="E68" s="121">
        <f>COUNTIF(G2:G50,"เภสัชกรรมชุมชน")</f>
        <v>1</v>
      </c>
    </row>
    <row r="69" spans="4:8" ht="24" x14ac:dyDescent="0.55000000000000004">
      <c r="D69" s="185" t="s">
        <v>140</v>
      </c>
      <c r="E69" s="121">
        <f>COUNTIF(G3:G50,"ชีวเวชศาสตร์")</f>
        <v>3</v>
      </c>
    </row>
    <row r="70" spans="4:8" ht="24" x14ac:dyDescent="0.55000000000000004">
      <c r="D70" s="122" t="s">
        <v>135</v>
      </c>
      <c r="E70" s="121">
        <f>COUNTIF(G4:G51,"วิศวกรรมเครื่องกล")</f>
        <v>2</v>
      </c>
    </row>
    <row r="71" spans="4:8" ht="24" x14ac:dyDescent="0.55000000000000004">
      <c r="D71" s="185"/>
      <c r="E71" s="121"/>
    </row>
    <row r="72" spans="4:8" ht="24" x14ac:dyDescent="0.55000000000000004">
      <c r="D72" s="185" t="s">
        <v>178</v>
      </c>
      <c r="E72" s="121">
        <f>COUNTIF(G2:G53,"สรีรวิทยา")</f>
        <v>1</v>
      </c>
      <c r="H72" s="5"/>
    </row>
    <row r="73" spans="4:8" ht="24" x14ac:dyDescent="0.55000000000000004">
      <c r="D73" s="185" t="s">
        <v>168</v>
      </c>
      <c r="E73" s="121">
        <f>COUNTIF(G7:G54,"เทคนิคการแพทย์")</f>
        <v>5</v>
      </c>
      <c r="H73" s="5"/>
    </row>
    <row r="74" spans="4:8" ht="24" x14ac:dyDescent="0.55000000000000004">
      <c r="D74" s="185" t="s">
        <v>320</v>
      </c>
      <c r="E74" s="121">
        <f>COUNTIF(G8:G55,"พละศึกษาและวิทยาศาสตร์การออกกำลังกาย")</f>
        <v>1</v>
      </c>
      <c r="H74" s="5"/>
    </row>
    <row r="75" spans="4:8" ht="24" x14ac:dyDescent="0.55000000000000004">
      <c r="D75" s="185" t="s">
        <v>325</v>
      </c>
      <c r="E75" s="121">
        <f>COUNTIF(G9:G56,"พัฒนศึกษา")</f>
        <v>1</v>
      </c>
      <c r="H75" s="5"/>
    </row>
    <row r="76" spans="4:8" ht="24" x14ac:dyDescent="0.55000000000000004">
      <c r="D76" s="185" t="s">
        <v>281</v>
      </c>
      <c r="E76" s="121">
        <f>COUNTIF(G10:G57,"การสื่อสาร")</f>
        <v>1</v>
      </c>
      <c r="H76" s="5"/>
    </row>
    <row r="77" spans="4:8" ht="24" x14ac:dyDescent="0.55000000000000004">
      <c r="D77" s="185" t="s">
        <v>332</v>
      </c>
      <c r="E77" s="121">
        <f>COUNTIF(G11:G58,"รัฐศาสตร์")</f>
        <v>1</v>
      </c>
      <c r="H77" s="5"/>
    </row>
    <row r="78" spans="4:8" ht="24" x14ac:dyDescent="0.55000000000000004">
      <c r="D78" s="185" t="s">
        <v>115</v>
      </c>
      <c r="E78" s="121">
        <f>COUNTIF(G13:G60,"วิศวกรรมการจัดการ")</f>
        <v>2</v>
      </c>
      <c r="H78" s="5"/>
    </row>
    <row r="79" spans="4:8" ht="24" x14ac:dyDescent="0.55000000000000004">
      <c r="D79" s="185" t="s">
        <v>141</v>
      </c>
      <c r="E79" s="121">
        <f>COUNTIF(G14:G61,"พยาบาลศาสตร์")</f>
        <v>2</v>
      </c>
      <c r="H79" s="5"/>
    </row>
    <row r="80" spans="4:8" ht="24" x14ac:dyDescent="0.55000000000000004">
      <c r="D80" s="185" t="s">
        <v>251</v>
      </c>
      <c r="E80" s="121">
        <f>COUNTIF(G15:G62,"วิศวกรรมศาสตร์")</f>
        <v>1</v>
      </c>
    </row>
    <row r="81" spans="4:5" ht="24" x14ac:dyDescent="0.55000000000000004">
      <c r="D81" s="185" t="s">
        <v>98</v>
      </c>
      <c r="E81" s="121">
        <f>COUNTIF(G17:G64,"สาธารณสุขศาสตร์")</f>
        <v>1</v>
      </c>
    </row>
    <row r="82" spans="4:5" ht="24" x14ac:dyDescent="0.55000000000000004">
      <c r="E82" s="135">
        <f>SUM(E63:E81)</f>
        <v>35</v>
      </c>
    </row>
  </sheetData>
  <autoFilter ref="F1:F79" xr:uid="{C4DB3C36-1E8C-49C1-BCB7-E468461E7E3C}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A1C1E-4459-42C4-842C-AB7705AC0672}">
  <sheetPr>
    <tabColor rgb="FF7030A0"/>
  </sheetPr>
  <dimension ref="A1:U62"/>
  <sheetViews>
    <sheetView topLeftCell="F1" zoomScale="80" zoomScaleNormal="80" workbookViewId="0">
      <selection activeCell="U22" sqref="U22"/>
    </sheetView>
  </sheetViews>
  <sheetFormatPr defaultColWidth="12.7109375" defaultRowHeight="12.75" x14ac:dyDescent="0.2"/>
  <cols>
    <col min="1" max="1" width="31.5703125" bestFit="1" customWidth="1"/>
    <col min="2" max="3" width="18.85546875" customWidth="1"/>
    <col min="4" max="4" width="44.7109375" bestFit="1" customWidth="1"/>
    <col min="5" max="6" width="18.85546875" customWidth="1"/>
    <col min="7" max="7" width="42.28515625" bestFit="1" customWidth="1"/>
    <col min="8" max="27" width="18.85546875" customWidth="1"/>
  </cols>
  <sheetData>
    <row r="1" spans="1:21" ht="15.75" customHeight="1" x14ac:dyDescent="0.2">
      <c r="A1" s="161" t="s">
        <v>0</v>
      </c>
      <c r="B1" s="161" t="s">
        <v>95</v>
      </c>
      <c r="C1" s="161" t="s">
        <v>1</v>
      </c>
      <c r="D1" s="161" t="s">
        <v>2</v>
      </c>
      <c r="E1" s="161" t="s">
        <v>3</v>
      </c>
      <c r="F1" s="161" t="s">
        <v>4</v>
      </c>
      <c r="G1" s="161" t="s">
        <v>5</v>
      </c>
      <c r="H1" s="161" t="s">
        <v>6</v>
      </c>
      <c r="I1" s="161" t="s">
        <v>7</v>
      </c>
      <c r="J1" s="161" t="s">
        <v>8</v>
      </c>
      <c r="K1" s="161" t="s">
        <v>9</v>
      </c>
      <c r="L1" s="161" t="s">
        <v>10</v>
      </c>
      <c r="M1" s="161" t="s">
        <v>11</v>
      </c>
      <c r="N1" s="161" t="s">
        <v>12</v>
      </c>
      <c r="O1" s="161" t="s">
        <v>13</v>
      </c>
      <c r="P1" s="161" t="s">
        <v>14</v>
      </c>
      <c r="Q1" s="161" t="s">
        <v>15</v>
      </c>
      <c r="R1" s="161" t="s">
        <v>16</v>
      </c>
      <c r="S1" s="161" t="s">
        <v>17</v>
      </c>
      <c r="T1" s="161" t="s">
        <v>18</v>
      </c>
      <c r="U1" s="161" t="s">
        <v>19</v>
      </c>
    </row>
    <row r="2" spans="1:21" x14ac:dyDescent="0.2">
      <c r="A2" s="162">
        <v>44996.415513657412</v>
      </c>
      <c r="B2" s="163" t="s">
        <v>285</v>
      </c>
      <c r="C2" s="163" t="s">
        <v>25</v>
      </c>
      <c r="D2" s="163" t="s">
        <v>24</v>
      </c>
      <c r="E2" s="163" t="s">
        <v>27</v>
      </c>
      <c r="F2" s="163" t="s">
        <v>137</v>
      </c>
      <c r="G2" s="163" t="s">
        <v>98</v>
      </c>
      <c r="H2" s="163" t="s">
        <v>28</v>
      </c>
      <c r="I2" s="163">
        <v>5</v>
      </c>
      <c r="J2" s="163">
        <v>5</v>
      </c>
      <c r="K2" s="163">
        <v>5</v>
      </c>
      <c r="L2" s="163">
        <v>5</v>
      </c>
      <c r="M2" s="163">
        <v>5</v>
      </c>
      <c r="N2" s="163">
        <v>5</v>
      </c>
      <c r="O2" s="163">
        <v>5</v>
      </c>
      <c r="P2" s="163">
        <v>5</v>
      </c>
      <c r="Q2" s="163">
        <v>5</v>
      </c>
      <c r="R2" s="163">
        <v>3</v>
      </c>
      <c r="S2" s="163">
        <v>5</v>
      </c>
      <c r="T2" s="163">
        <v>5</v>
      </c>
    </row>
    <row r="3" spans="1:21" x14ac:dyDescent="0.2">
      <c r="A3" s="162">
        <v>44996.415869479169</v>
      </c>
      <c r="B3" s="163" t="s">
        <v>286</v>
      </c>
      <c r="C3" s="163" t="s">
        <v>25</v>
      </c>
      <c r="D3" s="163" t="s">
        <v>26</v>
      </c>
      <c r="E3" s="163" t="s">
        <v>27</v>
      </c>
      <c r="F3" s="163" t="s">
        <v>133</v>
      </c>
      <c r="G3" s="163" t="s">
        <v>109</v>
      </c>
      <c r="H3" s="163" t="s">
        <v>28</v>
      </c>
      <c r="I3" s="163">
        <v>4</v>
      </c>
      <c r="J3" s="163">
        <v>4</v>
      </c>
      <c r="K3" s="163">
        <v>4</v>
      </c>
      <c r="L3" s="163">
        <v>4</v>
      </c>
      <c r="M3" s="163">
        <v>5</v>
      </c>
      <c r="N3" s="163">
        <v>5</v>
      </c>
      <c r="O3" s="163">
        <v>5</v>
      </c>
      <c r="P3" s="163">
        <v>5</v>
      </c>
      <c r="Q3" s="163">
        <v>5</v>
      </c>
      <c r="R3" s="163">
        <v>2</v>
      </c>
      <c r="S3" s="163">
        <v>4</v>
      </c>
      <c r="T3" s="163">
        <v>4</v>
      </c>
    </row>
    <row r="4" spans="1:21" x14ac:dyDescent="0.2">
      <c r="A4" s="162">
        <v>44996.415869907403</v>
      </c>
      <c r="B4" s="163" t="s">
        <v>287</v>
      </c>
      <c r="C4" s="163" t="s">
        <v>25</v>
      </c>
      <c r="D4" s="163" t="s">
        <v>24</v>
      </c>
      <c r="E4" s="163" t="s">
        <v>27</v>
      </c>
      <c r="F4" s="163" t="s">
        <v>130</v>
      </c>
      <c r="G4" s="163" t="s">
        <v>105</v>
      </c>
      <c r="H4" s="163" t="s">
        <v>28</v>
      </c>
      <c r="I4" s="163">
        <v>5</v>
      </c>
      <c r="J4" s="163">
        <v>5</v>
      </c>
      <c r="K4" s="163">
        <v>5</v>
      </c>
      <c r="L4" s="163">
        <v>2</v>
      </c>
      <c r="M4" s="163">
        <v>5</v>
      </c>
      <c r="N4" s="163">
        <v>5</v>
      </c>
      <c r="O4" s="163">
        <v>5</v>
      </c>
      <c r="P4" s="163">
        <v>5</v>
      </c>
      <c r="Q4" s="163">
        <v>5</v>
      </c>
      <c r="R4" s="163">
        <v>2</v>
      </c>
      <c r="S4" s="163">
        <v>3</v>
      </c>
      <c r="T4" s="163">
        <v>4</v>
      </c>
      <c r="U4" s="163" t="s">
        <v>174</v>
      </c>
    </row>
    <row r="5" spans="1:21" x14ac:dyDescent="0.2">
      <c r="A5" s="162">
        <v>44996.416494120371</v>
      </c>
      <c r="B5" s="163" t="s">
        <v>288</v>
      </c>
      <c r="C5" s="163" t="s">
        <v>20</v>
      </c>
      <c r="D5" s="163" t="s">
        <v>24</v>
      </c>
      <c r="E5" s="163" t="s">
        <v>27</v>
      </c>
      <c r="F5" s="163" t="s">
        <v>130</v>
      </c>
      <c r="G5" s="163" t="s">
        <v>99</v>
      </c>
      <c r="H5" s="163" t="s">
        <v>28</v>
      </c>
      <c r="I5" s="163">
        <v>5</v>
      </c>
      <c r="J5" s="163">
        <v>5</v>
      </c>
      <c r="K5" s="163">
        <v>5</v>
      </c>
      <c r="L5" s="163">
        <v>5</v>
      </c>
      <c r="M5" s="163">
        <v>5</v>
      </c>
      <c r="N5" s="163">
        <v>5</v>
      </c>
      <c r="O5" s="163">
        <v>5</v>
      </c>
      <c r="P5" s="163">
        <v>5</v>
      </c>
      <c r="Q5" s="163">
        <v>5</v>
      </c>
      <c r="R5" s="163">
        <v>1</v>
      </c>
      <c r="S5" s="163">
        <v>4</v>
      </c>
      <c r="T5" s="163">
        <v>4</v>
      </c>
    </row>
    <row r="6" spans="1:21" x14ac:dyDescent="0.2">
      <c r="A6" s="162">
        <v>44996.416864965278</v>
      </c>
      <c r="B6" s="163" t="s">
        <v>289</v>
      </c>
      <c r="C6" s="163" t="s">
        <v>25</v>
      </c>
      <c r="D6" s="163" t="s">
        <v>26</v>
      </c>
      <c r="E6" s="163" t="s">
        <v>27</v>
      </c>
      <c r="F6" s="163" t="s">
        <v>130</v>
      </c>
      <c r="G6" s="163" t="s">
        <v>105</v>
      </c>
      <c r="H6" s="163" t="s">
        <v>28</v>
      </c>
      <c r="I6" s="163">
        <v>5</v>
      </c>
      <c r="J6" s="163">
        <v>5</v>
      </c>
      <c r="K6" s="163">
        <v>5</v>
      </c>
      <c r="L6" s="163">
        <v>5</v>
      </c>
      <c r="M6" s="163">
        <v>5</v>
      </c>
      <c r="N6" s="163">
        <v>5</v>
      </c>
      <c r="O6" s="163">
        <v>5</v>
      </c>
      <c r="P6" s="163">
        <v>5</v>
      </c>
      <c r="Q6" s="163">
        <v>5</v>
      </c>
      <c r="R6" s="163">
        <v>5</v>
      </c>
      <c r="S6" s="163">
        <v>5</v>
      </c>
      <c r="T6" s="163">
        <v>5</v>
      </c>
    </row>
    <row r="7" spans="1:21" x14ac:dyDescent="0.2">
      <c r="A7" s="162">
        <v>44996.418385960649</v>
      </c>
      <c r="B7" s="163" t="s">
        <v>293</v>
      </c>
      <c r="C7" s="163" t="s">
        <v>20</v>
      </c>
      <c r="D7" s="163" t="s">
        <v>24</v>
      </c>
      <c r="E7" s="163" t="s">
        <v>27</v>
      </c>
      <c r="F7" s="163" t="s">
        <v>116</v>
      </c>
      <c r="G7" s="163" t="s">
        <v>145</v>
      </c>
      <c r="H7" s="163" t="s">
        <v>28</v>
      </c>
      <c r="I7" s="163">
        <v>4</v>
      </c>
      <c r="J7" s="163">
        <v>4</v>
      </c>
      <c r="K7" s="163">
        <v>4</v>
      </c>
      <c r="L7" s="163">
        <v>4</v>
      </c>
      <c r="M7" s="163">
        <v>4</v>
      </c>
      <c r="N7" s="163">
        <v>4</v>
      </c>
      <c r="O7" s="163">
        <v>4</v>
      </c>
      <c r="P7" s="163">
        <v>4</v>
      </c>
      <c r="Q7" s="163">
        <v>5</v>
      </c>
      <c r="R7" s="163">
        <v>3</v>
      </c>
      <c r="S7" s="163">
        <v>4</v>
      </c>
      <c r="T7" s="163">
        <v>4</v>
      </c>
    </row>
    <row r="8" spans="1:21" x14ac:dyDescent="0.2">
      <c r="A8" s="162">
        <v>44996.419005243057</v>
      </c>
      <c r="B8" s="163" t="s">
        <v>295</v>
      </c>
      <c r="C8" s="163" t="s">
        <v>25</v>
      </c>
      <c r="D8" s="163" t="s">
        <v>26</v>
      </c>
      <c r="E8" s="163" t="s">
        <v>27</v>
      </c>
      <c r="F8" s="163" t="s">
        <v>130</v>
      </c>
      <c r="G8" s="163" t="s">
        <v>105</v>
      </c>
      <c r="H8" s="163" t="s">
        <v>28</v>
      </c>
      <c r="I8" s="163">
        <v>5</v>
      </c>
      <c r="J8" s="163">
        <v>5</v>
      </c>
      <c r="K8" s="163">
        <v>5</v>
      </c>
      <c r="L8" s="163">
        <v>5</v>
      </c>
      <c r="M8" s="163">
        <v>5</v>
      </c>
      <c r="N8" s="163">
        <v>5</v>
      </c>
      <c r="O8" s="163">
        <v>5</v>
      </c>
      <c r="P8" s="163">
        <v>5</v>
      </c>
      <c r="Q8" s="163">
        <v>5</v>
      </c>
      <c r="R8" s="163">
        <v>5</v>
      </c>
      <c r="S8" s="163">
        <v>5</v>
      </c>
      <c r="T8" s="163">
        <v>5</v>
      </c>
      <c r="U8" s="163" t="s">
        <v>30</v>
      </c>
    </row>
    <row r="9" spans="1:21" x14ac:dyDescent="0.2">
      <c r="A9" s="162">
        <v>44996.420680821757</v>
      </c>
      <c r="B9" s="163" t="s">
        <v>298</v>
      </c>
      <c r="C9" s="163" t="s">
        <v>25</v>
      </c>
      <c r="D9" s="163" t="s">
        <v>26</v>
      </c>
      <c r="E9" s="163" t="s">
        <v>27</v>
      </c>
      <c r="F9" s="163" t="s">
        <v>147</v>
      </c>
      <c r="G9" s="163" t="s">
        <v>299</v>
      </c>
      <c r="H9" s="163" t="s">
        <v>28</v>
      </c>
      <c r="I9" s="163">
        <v>5</v>
      </c>
      <c r="J9" s="163">
        <v>5</v>
      </c>
      <c r="K9" s="163">
        <v>5</v>
      </c>
      <c r="L9" s="163">
        <v>5</v>
      </c>
      <c r="M9" s="163">
        <v>5</v>
      </c>
      <c r="N9" s="163">
        <v>5</v>
      </c>
      <c r="O9" s="163">
        <v>5</v>
      </c>
      <c r="P9" s="163">
        <v>5</v>
      </c>
      <c r="Q9" s="163">
        <v>5</v>
      </c>
      <c r="R9" s="163">
        <v>2</v>
      </c>
      <c r="S9" s="163">
        <v>5</v>
      </c>
      <c r="T9" s="163">
        <v>5</v>
      </c>
      <c r="U9" s="163" t="s">
        <v>300</v>
      </c>
    </row>
    <row r="10" spans="1:21" x14ac:dyDescent="0.2">
      <c r="A10" s="162">
        <v>44996.421182210644</v>
      </c>
      <c r="B10" s="163" t="s">
        <v>303</v>
      </c>
      <c r="C10" s="163" t="s">
        <v>20</v>
      </c>
      <c r="D10" s="163" t="s">
        <v>26</v>
      </c>
      <c r="E10" s="163" t="s">
        <v>27</v>
      </c>
      <c r="F10" s="163" t="s">
        <v>130</v>
      </c>
      <c r="G10" s="163" t="s">
        <v>105</v>
      </c>
      <c r="H10" s="163" t="s">
        <v>28</v>
      </c>
      <c r="I10" s="163">
        <v>5</v>
      </c>
      <c r="J10" s="163">
        <v>4</v>
      </c>
      <c r="K10" s="163">
        <v>4</v>
      </c>
      <c r="L10" s="163">
        <v>4</v>
      </c>
      <c r="M10" s="163">
        <v>4</v>
      </c>
      <c r="N10" s="163">
        <v>4</v>
      </c>
      <c r="O10" s="163">
        <v>5</v>
      </c>
      <c r="P10" s="163">
        <v>5</v>
      </c>
      <c r="Q10" s="163">
        <v>5</v>
      </c>
      <c r="R10" s="163">
        <v>2</v>
      </c>
      <c r="S10" s="163">
        <v>4</v>
      </c>
      <c r="T10" s="163">
        <v>4</v>
      </c>
    </row>
    <row r="11" spans="1:21" x14ac:dyDescent="0.2">
      <c r="A11" s="162">
        <v>44996.421613067127</v>
      </c>
      <c r="B11" s="163" t="s">
        <v>305</v>
      </c>
      <c r="C11" s="163" t="s">
        <v>25</v>
      </c>
      <c r="D11" s="163" t="s">
        <v>26</v>
      </c>
      <c r="E11" s="163" t="s">
        <v>27</v>
      </c>
      <c r="F11" s="163" t="s">
        <v>138</v>
      </c>
      <c r="G11" s="163" t="s">
        <v>197</v>
      </c>
      <c r="H11" s="163" t="s">
        <v>28</v>
      </c>
      <c r="I11" s="163">
        <v>5</v>
      </c>
      <c r="J11" s="163">
        <v>5</v>
      </c>
      <c r="K11" s="163">
        <v>5</v>
      </c>
      <c r="L11" s="163">
        <v>5</v>
      </c>
      <c r="M11" s="163">
        <v>5</v>
      </c>
      <c r="N11" s="163">
        <v>5</v>
      </c>
      <c r="O11" s="163">
        <v>5</v>
      </c>
      <c r="P11" s="163">
        <v>5</v>
      </c>
      <c r="Q11" s="163">
        <v>5</v>
      </c>
      <c r="R11" s="163">
        <v>5</v>
      </c>
      <c r="S11" s="163">
        <v>5</v>
      </c>
      <c r="T11" s="163">
        <v>5</v>
      </c>
      <c r="U11" s="163" t="s">
        <v>30</v>
      </c>
    </row>
    <row r="12" spans="1:21" x14ac:dyDescent="0.2">
      <c r="A12" s="162">
        <v>44996.422444733791</v>
      </c>
      <c r="B12" s="163" t="s">
        <v>307</v>
      </c>
      <c r="C12" s="163" t="s">
        <v>20</v>
      </c>
      <c r="D12" s="163" t="s">
        <v>26</v>
      </c>
      <c r="E12" s="163" t="s">
        <v>27</v>
      </c>
      <c r="F12" s="163" t="s">
        <v>130</v>
      </c>
      <c r="G12" s="163" t="s">
        <v>203</v>
      </c>
      <c r="H12" s="163" t="s">
        <v>28</v>
      </c>
      <c r="I12" s="163">
        <v>5</v>
      </c>
      <c r="J12" s="163">
        <v>3</v>
      </c>
      <c r="K12" s="163">
        <v>5</v>
      </c>
      <c r="L12" s="163">
        <v>5</v>
      </c>
      <c r="M12" s="163">
        <v>4</v>
      </c>
      <c r="N12" s="163">
        <v>4</v>
      </c>
      <c r="O12" s="163">
        <v>5</v>
      </c>
      <c r="P12" s="163">
        <v>5</v>
      </c>
      <c r="Q12" s="163">
        <v>5</v>
      </c>
      <c r="R12" s="163">
        <v>3</v>
      </c>
      <c r="S12" s="163">
        <v>4</v>
      </c>
      <c r="T12" s="163">
        <v>4</v>
      </c>
    </row>
    <row r="13" spans="1:21" x14ac:dyDescent="0.2">
      <c r="A13" s="162">
        <v>44996.42536606481</v>
      </c>
      <c r="B13" s="163" t="s">
        <v>309</v>
      </c>
      <c r="C13" s="163" t="s">
        <v>25</v>
      </c>
      <c r="D13" s="163" t="s">
        <v>24</v>
      </c>
      <c r="E13" s="163" t="s">
        <v>22</v>
      </c>
      <c r="F13" s="163" t="s">
        <v>136</v>
      </c>
      <c r="G13" s="163" t="s">
        <v>141</v>
      </c>
      <c r="H13" s="163" t="s">
        <v>28</v>
      </c>
      <c r="I13" s="163">
        <v>5</v>
      </c>
      <c r="J13" s="163">
        <v>5</v>
      </c>
      <c r="K13" s="163">
        <v>5</v>
      </c>
      <c r="L13" s="163">
        <v>5</v>
      </c>
      <c r="M13" s="163">
        <v>5</v>
      </c>
      <c r="N13" s="163">
        <v>5</v>
      </c>
      <c r="O13" s="163">
        <v>5</v>
      </c>
      <c r="P13" s="163">
        <v>5</v>
      </c>
      <c r="Q13" s="163">
        <v>5</v>
      </c>
      <c r="R13" s="163">
        <v>3</v>
      </c>
      <c r="S13" s="163">
        <v>5</v>
      </c>
      <c r="T13" s="163">
        <v>5</v>
      </c>
      <c r="U13" s="163" t="s">
        <v>174</v>
      </c>
    </row>
    <row r="14" spans="1:21" x14ac:dyDescent="0.2">
      <c r="A14" s="162">
        <v>44996.425920092588</v>
      </c>
      <c r="B14" s="163" t="s">
        <v>310</v>
      </c>
      <c r="C14" s="163" t="s">
        <v>25</v>
      </c>
      <c r="D14" s="163" t="s">
        <v>26</v>
      </c>
      <c r="E14" s="163" t="s">
        <v>27</v>
      </c>
      <c r="F14" s="163" t="s">
        <v>147</v>
      </c>
      <c r="G14" s="163" t="s">
        <v>299</v>
      </c>
      <c r="H14" s="163" t="s">
        <v>28</v>
      </c>
      <c r="I14" s="163">
        <v>3</v>
      </c>
      <c r="J14" s="163">
        <v>4</v>
      </c>
      <c r="K14" s="163">
        <v>4</v>
      </c>
      <c r="L14" s="163">
        <v>4</v>
      </c>
      <c r="M14" s="163">
        <v>4</v>
      </c>
      <c r="N14" s="163">
        <v>3</v>
      </c>
      <c r="O14" s="163">
        <v>4</v>
      </c>
      <c r="P14" s="163">
        <v>4</v>
      </c>
      <c r="Q14" s="163">
        <v>4</v>
      </c>
      <c r="R14" s="163">
        <v>4</v>
      </c>
      <c r="S14" s="163">
        <v>4</v>
      </c>
      <c r="T14" s="163">
        <v>4</v>
      </c>
      <c r="U14" s="163" t="s">
        <v>30</v>
      </c>
    </row>
    <row r="15" spans="1:21" x14ac:dyDescent="0.2">
      <c r="A15" s="162">
        <v>44996.426432453707</v>
      </c>
      <c r="B15" s="163" t="s">
        <v>312</v>
      </c>
      <c r="C15" s="163" t="s">
        <v>20</v>
      </c>
      <c r="D15" s="163" t="s">
        <v>24</v>
      </c>
      <c r="E15" s="163" t="s">
        <v>22</v>
      </c>
      <c r="F15" s="163" t="s">
        <v>132</v>
      </c>
      <c r="G15" s="163" t="s">
        <v>105</v>
      </c>
      <c r="H15" s="163" t="s">
        <v>28</v>
      </c>
      <c r="I15" s="163">
        <v>4</v>
      </c>
      <c r="J15" s="163">
        <v>4</v>
      </c>
      <c r="K15" s="163">
        <v>3</v>
      </c>
      <c r="L15" s="163">
        <v>3</v>
      </c>
      <c r="M15" s="163">
        <v>4</v>
      </c>
      <c r="N15" s="163">
        <v>4</v>
      </c>
      <c r="O15" s="163">
        <v>5</v>
      </c>
      <c r="P15" s="163">
        <v>5</v>
      </c>
      <c r="Q15" s="163">
        <v>5</v>
      </c>
      <c r="R15" s="163">
        <v>1</v>
      </c>
      <c r="S15" s="163">
        <v>2</v>
      </c>
      <c r="T15" s="163">
        <v>3</v>
      </c>
    </row>
    <row r="16" spans="1:21" x14ac:dyDescent="0.2">
      <c r="A16" s="162">
        <v>44996.427082060181</v>
      </c>
      <c r="B16" s="163" t="s">
        <v>313</v>
      </c>
      <c r="C16" s="163" t="s">
        <v>25</v>
      </c>
      <c r="D16" s="163" t="s">
        <v>24</v>
      </c>
      <c r="E16" s="163" t="s">
        <v>22</v>
      </c>
      <c r="F16" s="163" t="s">
        <v>132</v>
      </c>
      <c r="G16" s="163" t="s">
        <v>105</v>
      </c>
      <c r="H16" s="163" t="s">
        <v>28</v>
      </c>
      <c r="I16" s="163">
        <v>5</v>
      </c>
      <c r="J16" s="163">
        <v>5</v>
      </c>
      <c r="K16" s="163">
        <v>5</v>
      </c>
      <c r="L16" s="163">
        <v>5</v>
      </c>
      <c r="M16" s="163">
        <v>5</v>
      </c>
      <c r="N16" s="163">
        <v>5</v>
      </c>
      <c r="O16" s="163">
        <v>5</v>
      </c>
      <c r="P16" s="163">
        <v>5</v>
      </c>
      <c r="Q16" s="163">
        <v>5</v>
      </c>
      <c r="R16" s="163">
        <v>3</v>
      </c>
      <c r="S16" s="163">
        <v>4</v>
      </c>
      <c r="T16" s="163">
        <v>5</v>
      </c>
      <c r="U16" s="163" t="s">
        <v>478</v>
      </c>
    </row>
    <row r="17" spans="1:21" x14ac:dyDescent="0.2">
      <c r="A17" s="162">
        <v>44996.429346377314</v>
      </c>
      <c r="B17" s="163" t="s">
        <v>316</v>
      </c>
      <c r="C17" s="163" t="s">
        <v>20</v>
      </c>
      <c r="D17" s="163" t="s">
        <v>26</v>
      </c>
      <c r="E17" s="163" t="s">
        <v>27</v>
      </c>
      <c r="F17" s="163" t="s">
        <v>133</v>
      </c>
      <c r="G17" s="163" t="s">
        <v>109</v>
      </c>
      <c r="H17" s="163" t="s">
        <v>28</v>
      </c>
      <c r="I17" s="163">
        <v>5</v>
      </c>
      <c r="J17" s="163">
        <v>4</v>
      </c>
      <c r="K17" s="163">
        <v>4</v>
      </c>
      <c r="L17" s="163">
        <v>4</v>
      </c>
      <c r="M17" s="163">
        <v>4</v>
      </c>
      <c r="N17" s="163">
        <v>4</v>
      </c>
      <c r="O17" s="163">
        <v>5</v>
      </c>
      <c r="P17" s="163">
        <v>3</v>
      </c>
      <c r="Q17" s="163">
        <v>4</v>
      </c>
      <c r="R17" s="163">
        <v>4</v>
      </c>
      <c r="S17" s="163">
        <v>5</v>
      </c>
      <c r="T17" s="163">
        <v>4</v>
      </c>
    </row>
    <row r="18" spans="1:21" x14ac:dyDescent="0.2">
      <c r="A18" s="162">
        <v>44996.434599907407</v>
      </c>
      <c r="B18" s="163" t="s">
        <v>328</v>
      </c>
      <c r="C18" s="163" t="s">
        <v>20</v>
      </c>
      <c r="D18" s="163" t="s">
        <v>24</v>
      </c>
      <c r="E18" s="163" t="s">
        <v>22</v>
      </c>
      <c r="F18" s="163" t="s">
        <v>134</v>
      </c>
      <c r="G18" s="163" t="s">
        <v>329</v>
      </c>
      <c r="H18" s="163" t="s">
        <v>28</v>
      </c>
      <c r="I18" s="163">
        <v>5</v>
      </c>
      <c r="J18" s="163">
        <v>5</v>
      </c>
      <c r="K18" s="163">
        <v>5</v>
      </c>
      <c r="L18" s="163">
        <v>5</v>
      </c>
      <c r="M18" s="163">
        <v>5</v>
      </c>
      <c r="N18" s="163">
        <v>5</v>
      </c>
      <c r="O18" s="163">
        <v>5</v>
      </c>
      <c r="P18" s="163">
        <v>5</v>
      </c>
      <c r="Q18" s="163">
        <v>5</v>
      </c>
      <c r="R18" s="163">
        <v>5</v>
      </c>
      <c r="S18" s="163">
        <v>5</v>
      </c>
      <c r="T18" s="163">
        <v>5</v>
      </c>
      <c r="U18" s="163" t="s">
        <v>330</v>
      </c>
    </row>
    <row r="19" spans="1:21" x14ac:dyDescent="0.2">
      <c r="A19" s="162">
        <v>44996.436245185185</v>
      </c>
      <c r="B19" s="163" t="s">
        <v>340</v>
      </c>
      <c r="C19" s="163" t="s">
        <v>25</v>
      </c>
      <c r="D19" s="163" t="s">
        <v>24</v>
      </c>
      <c r="E19" s="163" t="s">
        <v>22</v>
      </c>
      <c r="F19" s="163" t="s">
        <v>136</v>
      </c>
      <c r="G19" s="163" t="s">
        <v>141</v>
      </c>
      <c r="H19" s="163" t="s">
        <v>28</v>
      </c>
      <c r="I19" s="163">
        <v>5</v>
      </c>
      <c r="J19" s="163">
        <v>5</v>
      </c>
      <c r="K19" s="163">
        <v>5</v>
      </c>
      <c r="L19" s="163">
        <v>5</v>
      </c>
      <c r="M19" s="163">
        <v>5</v>
      </c>
      <c r="N19" s="163">
        <v>5</v>
      </c>
      <c r="O19" s="163">
        <v>5</v>
      </c>
      <c r="Q19" s="163">
        <v>5</v>
      </c>
      <c r="R19" s="163">
        <v>5</v>
      </c>
      <c r="S19" s="163">
        <v>5</v>
      </c>
      <c r="T19" s="163">
        <v>5</v>
      </c>
      <c r="U19" s="163" t="s">
        <v>483</v>
      </c>
    </row>
    <row r="20" spans="1:21" x14ac:dyDescent="0.2">
      <c r="A20" s="162">
        <v>44996.43852009259</v>
      </c>
      <c r="B20" s="163" t="s">
        <v>342</v>
      </c>
      <c r="C20" s="163" t="s">
        <v>25</v>
      </c>
      <c r="D20" s="163" t="s">
        <v>26</v>
      </c>
      <c r="E20" s="163" t="s">
        <v>27</v>
      </c>
      <c r="F20" s="163" t="s">
        <v>133</v>
      </c>
      <c r="G20" s="163" t="s">
        <v>343</v>
      </c>
      <c r="H20" s="163" t="s">
        <v>28</v>
      </c>
      <c r="I20" s="163">
        <v>4</v>
      </c>
      <c r="J20" s="163">
        <v>3</v>
      </c>
      <c r="K20" s="163">
        <v>4</v>
      </c>
      <c r="L20" s="163">
        <v>4</v>
      </c>
      <c r="M20" s="163">
        <v>5</v>
      </c>
      <c r="N20" s="163">
        <v>5</v>
      </c>
      <c r="O20" s="163">
        <v>5</v>
      </c>
      <c r="P20" s="163">
        <v>5</v>
      </c>
      <c r="Q20" s="163">
        <v>5</v>
      </c>
      <c r="R20" s="163">
        <v>3</v>
      </c>
      <c r="S20" s="163">
        <v>4</v>
      </c>
      <c r="T20" s="163">
        <v>5</v>
      </c>
      <c r="U20" s="163" t="s">
        <v>344</v>
      </c>
    </row>
    <row r="21" spans="1:21" x14ac:dyDescent="0.2">
      <c r="A21" s="162">
        <v>44996.439669444444</v>
      </c>
      <c r="B21" s="163" t="s">
        <v>348</v>
      </c>
      <c r="C21" s="163" t="s">
        <v>20</v>
      </c>
      <c r="D21" s="163" t="s">
        <v>26</v>
      </c>
      <c r="E21" s="163" t="s">
        <v>27</v>
      </c>
      <c r="F21" s="163" t="s">
        <v>133</v>
      </c>
      <c r="G21" s="163" t="s">
        <v>343</v>
      </c>
      <c r="H21" s="163" t="s">
        <v>28</v>
      </c>
      <c r="I21" s="163">
        <v>4</v>
      </c>
      <c r="J21" s="163">
        <v>4</v>
      </c>
      <c r="K21" s="163">
        <v>5</v>
      </c>
      <c r="L21" s="163">
        <v>4</v>
      </c>
      <c r="M21" s="163">
        <v>5</v>
      </c>
      <c r="N21" s="163">
        <v>5</v>
      </c>
      <c r="O21" s="163">
        <v>5</v>
      </c>
      <c r="P21" s="163">
        <v>5</v>
      </c>
      <c r="Q21" s="163">
        <v>5</v>
      </c>
      <c r="R21" s="163">
        <v>3</v>
      </c>
      <c r="S21" s="163">
        <v>5</v>
      </c>
      <c r="T21" s="163">
        <v>5</v>
      </c>
    </row>
    <row r="22" spans="1:21" x14ac:dyDescent="0.2">
      <c r="A22" s="162">
        <v>44996.439880578706</v>
      </c>
      <c r="B22" s="163" t="s">
        <v>350</v>
      </c>
      <c r="C22" s="163" t="s">
        <v>25</v>
      </c>
      <c r="D22" s="163" t="s">
        <v>21</v>
      </c>
      <c r="E22" s="163" t="s">
        <v>27</v>
      </c>
      <c r="F22" s="163" t="s">
        <v>351</v>
      </c>
      <c r="G22" s="163" t="s">
        <v>352</v>
      </c>
      <c r="H22" s="163" t="s">
        <v>28</v>
      </c>
      <c r="I22" s="163">
        <v>4</v>
      </c>
      <c r="J22" s="163">
        <v>5</v>
      </c>
      <c r="K22" s="163">
        <v>5</v>
      </c>
      <c r="L22" s="163">
        <v>5</v>
      </c>
      <c r="M22" s="163">
        <v>5</v>
      </c>
      <c r="N22" s="163">
        <v>5</v>
      </c>
      <c r="O22" s="163">
        <v>5</v>
      </c>
      <c r="P22" s="163">
        <v>5</v>
      </c>
      <c r="Q22" s="163">
        <v>5</v>
      </c>
      <c r="R22" s="163">
        <v>3</v>
      </c>
      <c r="S22" s="163">
        <v>4</v>
      </c>
      <c r="T22" s="163">
        <v>4</v>
      </c>
      <c r="U22" s="163" t="s">
        <v>484</v>
      </c>
    </row>
    <row r="23" spans="1:21" x14ac:dyDescent="0.2">
      <c r="A23" s="162">
        <v>44996.443573055556</v>
      </c>
      <c r="B23" s="163" t="s">
        <v>362</v>
      </c>
      <c r="C23" s="163" t="s">
        <v>25</v>
      </c>
      <c r="D23" s="163" t="s">
        <v>26</v>
      </c>
      <c r="E23" s="163" t="s">
        <v>27</v>
      </c>
      <c r="F23" s="163" t="s">
        <v>133</v>
      </c>
      <c r="G23" s="163" t="s">
        <v>281</v>
      </c>
      <c r="H23" s="163" t="s">
        <v>28</v>
      </c>
      <c r="I23" s="163">
        <v>5</v>
      </c>
      <c r="J23" s="163">
        <v>5</v>
      </c>
      <c r="K23" s="163">
        <v>5</v>
      </c>
      <c r="L23" s="163">
        <v>5</v>
      </c>
      <c r="M23" s="163">
        <v>5</v>
      </c>
      <c r="N23" s="163">
        <v>5</v>
      </c>
      <c r="O23" s="163">
        <v>5</v>
      </c>
      <c r="P23" s="163">
        <v>5</v>
      </c>
      <c r="Q23" s="163">
        <v>5</v>
      </c>
      <c r="R23" s="163">
        <v>3</v>
      </c>
      <c r="S23" s="163">
        <v>4</v>
      </c>
      <c r="T23" s="163">
        <v>4</v>
      </c>
    </row>
    <row r="24" spans="1:21" x14ac:dyDescent="0.2">
      <c r="A24" s="162">
        <v>44996.443736435183</v>
      </c>
      <c r="B24" s="163" t="s">
        <v>363</v>
      </c>
      <c r="C24" s="163" t="s">
        <v>25</v>
      </c>
      <c r="D24" s="163" t="s">
        <v>26</v>
      </c>
      <c r="E24" s="163" t="s">
        <v>27</v>
      </c>
      <c r="F24" s="163" t="s">
        <v>133</v>
      </c>
      <c r="G24" s="156" t="s">
        <v>494</v>
      </c>
      <c r="H24" s="163" t="s">
        <v>28</v>
      </c>
      <c r="I24" s="163">
        <v>5</v>
      </c>
      <c r="J24" s="163">
        <v>4</v>
      </c>
      <c r="K24" s="163">
        <v>5</v>
      </c>
      <c r="L24" s="163">
        <v>5</v>
      </c>
      <c r="M24" s="163">
        <v>5</v>
      </c>
      <c r="N24" s="163">
        <v>5</v>
      </c>
      <c r="O24" s="163">
        <v>5</v>
      </c>
      <c r="P24" s="163">
        <v>5</v>
      </c>
      <c r="Q24" s="163">
        <v>5</v>
      </c>
      <c r="R24" s="163">
        <v>3</v>
      </c>
      <c r="S24" s="163">
        <v>4</v>
      </c>
      <c r="T24" s="163">
        <v>4</v>
      </c>
    </row>
    <row r="25" spans="1:21" x14ac:dyDescent="0.2">
      <c r="A25" s="162">
        <v>44996.444552870365</v>
      </c>
      <c r="B25" s="163" t="s">
        <v>368</v>
      </c>
      <c r="C25" s="163" t="s">
        <v>25</v>
      </c>
      <c r="D25" s="163" t="s">
        <v>26</v>
      </c>
      <c r="E25" s="163" t="s">
        <v>27</v>
      </c>
      <c r="F25" s="163" t="s">
        <v>130</v>
      </c>
      <c r="G25" s="163" t="s">
        <v>105</v>
      </c>
      <c r="H25" s="163" t="s">
        <v>28</v>
      </c>
      <c r="I25" s="163">
        <v>5</v>
      </c>
      <c r="J25" s="163">
        <v>5</v>
      </c>
      <c r="K25" s="163">
        <v>5</v>
      </c>
      <c r="L25" s="163">
        <v>5</v>
      </c>
      <c r="M25" s="163">
        <v>5</v>
      </c>
      <c r="N25" s="163">
        <v>5</v>
      </c>
      <c r="O25" s="163">
        <v>5</v>
      </c>
      <c r="P25" s="163">
        <v>5</v>
      </c>
      <c r="Q25" s="163">
        <v>5</v>
      </c>
      <c r="R25" s="163">
        <v>5</v>
      </c>
      <c r="S25" s="163">
        <v>5</v>
      </c>
      <c r="T25" s="163">
        <v>5</v>
      </c>
      <c r="U25" s="163" t="s">
        <v>30</v>
      </c>
    </row>
    <row r="26" spans="1:21" x14ac:dyDescent="0.2">
      <c r="A26" s="162">
        <v>44996.445663402774</v>
      </c>
      <c r="B26" s="163" t="s">
        <v>369</v>
      </c>
      <c r="C26" s="163" t="s">
        <v>20</v>
      </c>
      <c r="D26" s="163" t="s">
        <v>24</v>
      </c>
      <c r="E26" s="163" t="s">
        <v>27</v>
      </c>
      <c r="F26" s="163" t="s">
        <v>130</v>
      </c>
      <c r="G26" s="163" t="s">
        <v>105</v>
      </c>
      <c r="H26" s="163" t="s">
        <v>28</v>
      </c>
      <c r="I26" s="163">
        <v>5</v>
      </c>
      <c r="J26" s="163">
        <v>5</v>
      </c>
      <c r="K26" s="163">
        <v>5</v>
      </c>
      <c r="L26" s="163">
        <v>5</v>
      </c>
      <c r="M26" s="163">
        <v>5</v>
      </c>
      <c r="N26" s="163">
        <v>5</v>
      </c>
      <c r="O26" s="163">
        <v>5</v>
      </c>
      <c r="P26" s="163">
        <v>5</v>
      </c>
      <c r="Q26" s="163">
        <v>5</v>
      </c>
      <c r="R26" s="163">
        <v>3</v>
      </c>
      <c r="S26" s="163">
        <v>4</v>
      </c>
      <c r="T26" s="163">
        <v>5</v>
      </c>
    </row>
    <row r="27" spans="1:21" x14ac:dyDescent="0.2">
      <c r="A27" s="162">
        <v>44996.446372326391</v>
      </c>
      <c r="B27" s="163" t="s">
        <v>370</v>
      </c>
      <c r="C27" s="163" t="s">
        <v>20</v>
      </c>
      <c r="D27" s="163" t="s">
        <v>26</v>
      </c>
      <c r="E27" s="163" t="s">
        <v>27</v>
      </c>
      <c r="F27" s="163" t="s">
        <v>138</v>
      </c>
      <c r="G27" s="163" t="s">
        <v>332</v>
      </c>
      <c r="H27" s="163" t="s">
        <v>28</v>
      </c>
      <c r="I27" s="163">
        <v>3</v>
      </c>
      <c r="J27" s="163">
        <v>5</v>
      </c>
      <c r="K27" s="163">
        <v>5</v>
      </c>
      <c r="L27" s="163">
        <v>5</v>
      </c>
      <c r="M27" s="163">
        <v>5</v>
      </c>
      <c r="N27" s="163">
        <v>4</v>
      </c>
      <c r="O27" s="163">
        <v>5</v>
      </c>
      <c r="P27" s="163">
        <v>5</v>
      </c>
      <c r="Q27" s="163">
        <v>5</v>
      </c>
      <c r="R27" s="163">
        <v>2</v>
      </c>
      <c r="S27" s="163">
        <v>4</v>
      </c>
      <c r="T27" s="163">
        <v>3</v>
      </c>
      <c r="U27" s="163" t="s">
        <v>30</v>
      </c>
    </row>
    <row r="28" spans="1:21" x14ac:dyDescent="0.2">
      <c r="A28" s="162">
        <v>44996.447930335649</v>
      </c>
      <c r="B28" s="163" t="s">
        <v>375</v>
      </c>
      <c r="C28" s="163" t="s">
        <v>20</v>
      </c>
      <c r="D28" s="163" t="s">
        <v>26</v>
      </c>
      <c r="E28" s="163" t="s">
        <v>27</v>
      </c>
      <c r="F28" s="163" t="s">
        <v>133</v>
      </c>
      <c r="G28" s="163" t="s">
        <v>109</v>
      </c>
      <c r="H28" s="163" t="s">
        <v>28</v>
      </c>
      <c r="I28" s="163">
        <v>5</v>
      </c>
      <c r="J28" s="163">
        <v>5</v>
      </c>
      <c r="K28" s="163">
        <v>5</v>
      </c>
      <c r="L28" s="163">
        <v>5</v>
      </c>
      <c r="M28" s="163">
        <v>5</v>
      </c>
      <c r="N28" s="163">
        <v>5</v>
      </c>
      <c r="O28" s="163">
        <v>5</v>
      </c>
      <c r="P28" s="163">
        <v>5</v>
      </c>
      <c r="Q28" s="163">
        <v>5</v>
      </c>
      <c r="R28" s="163">
        <v>5</v>
      </c>
      <c r="S28" s="163">
        <v>5</v>
      </c>
      <c r="T28" s="163">
        <v>5</v>
      </c>
    </row>
    <row r="29" spans="1:21" x14ac:dyDescent="0.2">
      <c r="A29" s="162">
        <v>44999.582738854166</v>
      </c>
      <c r="B29" s="163" t="s">
        <v>287</v>
      </c>
      <c r="C29" s="163" t="s">
        <v>25</v>
      </c>
      <c r="D29" s="163" t="s">
        <v>24</v>
      </c>
      <c r="E29" s="163" t="s">
        <v>27</v>
      </c>
      <c r="F29" s="163" t="s">
        <v>130</v>
      </c>
      <c r="G29" s="163" t="s">
        <v>105</v>
      </c>
      <c r="H29" s="163" t="s">
        <v>28</v>
      </c>
      <c r="I29" s="163">
        <v>5</v>
      </c>
      <c r="J29" s="163">
        <v>5</v>
      </c>
      <c r="K29" s="163">
        <v>5</v>
      </c>
      <c r="L29" s="163">
        <v>5</v>
      </c>
      <c r="M29" s="163">
        <v>5</v>
      </c>
      <c r="N29" s="163">
        <v>5</v>
      </c>
      <c r="O29" s="163">
        <v>5</v>
      </c>
      <c r="P29" s="163">
        <v>5</v>
      </c>
      <c r="Q29" s="163">
        <v>5</v>
      </c>
      <c r="R29" s="163">
        <v>3</v>
      </c>
      <c r="S29" s="163">
        <v>5</v>
      </c>
      <c r="T29" s="163">
        <v>5</v>
      </c>
      <c r="U29" s="163" t="s">
        <v>174</v>
      </c>
    </row>
    <row r="30" spans="1:21" ht="23.25" x14ac:dyDescent="0.2">
      <c r="I30" s="1">
        <f>AVERAGE(I2:I29)</f>
        <v>4.6428571428571432</v>
      </c>
      <c r="J30" s="1">
        <f t="shared" ref="J30:T30" si="0">AVERAGE(J2:J29)</f>
        <v>4.5714285714285712</v>
      </c>
      <c r="K30" s="1">
        <f t="shared" si="0"/>
        <v>4.7142857142857144</v>
      </c>
      <c r="L30" s="1">
        <f t="shared" si="0"/>
        <v>4.5714285714285712</v>
      </c>
      <c r="M30" s="1">
        <f t="shared" si="0"/>
        <v>4.7857142857142856</v>
      </c>
      <c r="N30" s="1">
        <f t="shared" si="0"/>
        <v>4.7142857142857144</v>
      </c>
      <c r="O30" s="1">
        <f t="shared" si="0"/>
        <v>4.9285714285714288</v>
      </c>
      <c r="P30" s="1">
        <f t="shared" si="0"/>
        <v>4.8518518518518521</v>
      </c>
      <c r="Q30" s="1">
        <f t="shared" si="0"/>
        <v>4.9285714285714288</v>
      </c>
      <c r="R30" s="1">
        <f t="shared" si="0"/>
        <v>3.25</v>
      </c>
      <c r="S30" s="1">
        <f t="shared" si="0"/>
        <v>4.3571428571428568</v>
      </c>
      <c r="T30" s="1">
        <f t="shared" si="0"/>
        <v>4.4642857142857144</v>
      </c>
    </row>
    <row r="31" spans="1:21" ht="23.25" x14ac:dyDescent="0.2">
      <c r="I31" s="2">
        <f>STDEV(I2:I29)</f>
        <v>0.62148482382387005</v>
      </c>
      <c r="J31" s="2">
        <f t="shared" ref="J31:T31" si="1">STDEV(J2:J29)</f>
        <v>0.63412648747422884</v>
      </c>
      <c r="K31" s="2">
        <f t="shared" si="1"/>
        <v>0.53452248382484713</v>
      </c>
      <c r="L31" s="2">
        <f t="shared" si="1"/>
        <v>0.74179818701891653</v>
      </c>
      <c r="M31" s="2">
        <f t="shared" si="1"/>
        <v>0.41785544701867261</v>
      </c>
      <c r="N31" s="2">
        <f t="shared" si="1"/>
        <v>0.53452248382484713</v>
      </c>
      <c r="O31" s="2">
        <f t="shared" si="1"/>
        <v>0.26226526415648105</v>
      </c>
      <c r="P31" s="2">
        <f t="shared" si="1"/>
        <v>0.45604518194714888</v>
      </c>
      <c r="Q31" s="2">
        <f t="shared" si="1"/>
        <v>0.26226526415648105</v>
      </c>
      <c r="R31" s="2">
        <f t="shared" si="1"/>
        <v>1.2360330811826103</v>
      </c>
      <c r="S31" s="2">
        <f t="shared" si="1"/>
        <v>0.73102088505837848</v>
      </c>
      <c r="T31" s="2">
        <f t="shared" si="1"/>
        <v>0.63724771956018345</v>
      </c>
    </row>
    <row r="32" spans="1:21" ht="23.25" x14ac:dyDescent="0.2">
      <c r="I32" s="3">
        <f>AVERAGE(I2:I31)</f>
        <v>4.5088113988893666</v>
      </c>
      <c r="J32" s="3">
        <f t="shared" ref="J32:T32" si="2">AVERAGE(J2:J31)</f>
        <v>4.4401851686300935</v>
      </c>
      <c r="K32" s="3">
        <f t="shared" si="2"/>
        <v>4.574960273270352</v>
      </c>
      <c r="L32" s="3">
        <f t="shared" si="2"/>
        <v>4.4437742252815839</v>
      </c>
      <c r="M32" s="3">
        <f t="shared" si="2"/>
        <v>4.6401189910910983</v>
      </c>
      <c r="N32" s="3">
        <f t="shared" si="2"/>
        <v>4.574960273270352</v>
      </c>
      <c r="O32" s="3">
        <f t="shared" si="2"/>
        <v>4.7730278897575964</v>
      </c>
      <c r="P32" s="3">
        <f t="shared" si="2"/>
        <v>4.7002723115103109</v>
      </c>
      <c r="Q32" s="3">
        <f t="shared" si="2"/>
        <v>4.7730278897575964</v>
      </c>
      <c r="R32" s="3">
        <f t="shared" si="2"/>
        <v>3.1828677693727538</v>
      </c>
      <c r="S32" s="3">
        <f t="shared" si="2"/>
        <v>4.2362721247400419</v>
      </c>
      <c r="T32" s="3">
        <f t="shared" si="2"/>
        <v>4.3367177811281969</v>
      </c>
    </row>
    <row r="33" spans="1:20" ht="23.25" x14ac:dyDescent="0.2">
      <c r="I33" s="4">
        <f>STDEV(I2:I29)</f>
        <v>0.62148482382387005</v>
      </c>
      <c r="J33" s="4">
        <f t="shared" ref="J33:T33" si="3">STDEV(J2:J29)</f>
        <v>0.63412648747422884</v>
      </c>
      <c r="K33" s="4">
        <f t="shared" si="3"/>
        <v>0.53452248382484713</v>
      </c>
      <c r="L33" s="4">
        <f t="shared" si="3"/>
        <v>0.74179818701891653</v>
      </c>
      <c r="M33" s="4">
        <f t="shared" si="3"/>
        <v>0.41785544701867261</v>
      </c>
      <c r="N33" s="4">
        <f t="shared" si="3"/>
        <v>0.53452248382484713</v>
      </c>
      <c r="O33" s="4">
        <f t="shared" si="3"/>
        <v>0.26226526415648105</v>
      </c>
      <c r="P33" s="4">
        <f t="shared" si="3"/>
        <v>0.45604518194714888</v>
      </c>
      <c r="Q33" s="4">
        <f t="shared" si="3"/>
        <v>0.26226526415648105</v>
      </c>
      <c r="R33" s="4">
        <f t="shared" si="3"/>
        <v>1.2360330811826103</v>
      </c>
      <c r="S33" s="4">
        <f t="shared" si="3"/>
        <v>0.73102088505837848</v>
      </c>
      <c r="T33" s="4">
        <f t="shared" si="3"/>
        <v>0.63724771956018345</v>
      </c>
    </row>
    <row r="34" spans="1:20" ht="24" x14ac:dyDescent="0.55000000000000004">
      <c r="A34" s="101" t="s">
        <v>92</v>
      </c>
      <c r="D34" s="136" t="s">
        <v>91</v>
      </c>
      <c r="E34" s="5"/>
      <c r="F34" s="134"/>
      <c r="H34" s="5"/>
    </row>
    <row r="35" spans="1:20" ht="24" x14ac:dyDescent="0.55000000000000004">
      <c r="A35" s="120" t="s">
        <v>25</v>
      </c>
      <c r="B35" s="121">
        <f>COUNTIF(C2:C29,"หญิง")</f>
        <v>17</v>
      </c>
      <c r="D35" s="122" t="s">
        <v>130</v>
      </c>
      <c r="E35" s="121">
        <f>COUNTIF(F2:F29,"คณะศึกษาศาสตร์")</f>
        <v>9</v>
      </c>
      <c r="F35" s="5"/>
    </row>
    <row r="36" spans="1:20" ht="24" x14ac:dyDescent="0.55000000000000004">
      <c r="A36" s="120" t="s">
        <v>20</v>
      </c>
      <c r="B36" s="121">
        <f>COUNTIF(C2:C29,"ชาย")</f>
        <v>11</v>
      </c>
      <c r="D36" s="122" t="s">
        <v>147</v>
      </c>
      <c r="E36" s="121">
        <f>COUNTIF(F2:F29,"คณะเกษตรศาสตร์ ทรัพยากรธรรมชาติและสิ่งแวดล้อม")</f>
        <v>2</v>
      </c>
      <c r="F36" s="5"/>
    </row>
    <row r="37" spans="1:20" ht="24" x14ac:dyDescent="0.55000000000000004">
      <c r="B37" s="119">
        <f>SUBTOTAL(9,B35:B36)</f>
        <v>28</v>
      </c>
      <c r="D37" s="122" t="s">
        <v>132</v>
      </c>
      <c r="E37" s="121">
        <f>COUNTIF(F2:F29,"คณะมนุษยศาสตร์")</f>
        <v>2</v>
      </c>
      <c r="F37" s="5"/>
    </row>
    <row r="38" spans="1:20" ht="24" x14ac:dyDescent="0.55000000000000004">
      <c r="D38" s="122" t="s">
        <v>137</v>
      </c>
      <c r="E38" s="121">
        <f>COUNTIF(F2:F32,"คณะสาธารณสุขศาสตร์")</f>
        <v>1</v>
      </c>
      <c r="F38" s="5"/>
    </row>
    <row r="39" spans="1:20" ht="24" x14ac:dyDescent="0.55000000000000004">
      <c r="A39" s="101" t="s">
        <v>93</v>
      </c>
      <c r="B39" s="134"/>
      <c r="D39" s="122" t="s">
        <v>138</v>
      </c>
      <c r="E39" s="121">
        <f>COUNTIF(F2:F33,"คณะสังคมศาสตร์")</f>
        <v>2</v>
      </c>
      <c r="F39" s="5"/>
    </row>
    <row r="40" spans="1:20" ht="24" x14ac:dyDescent="0.55000000000000004">
      <c r="A40" s="120" t="s">
        <v>27</v>
      </c>
      <c r="B40" s="121">
        <f>COUNTIF(E2:E29,"ปริญญาโท")</f>
        <v>23</v>
      </c>
      <c r="D40" s="122" t="s">
        <v>133</v>
      </c>
      <c r="E40" s="121">
        <f>COUNTIF(F2:F34,"คณะบริหารธุรกิจ เศรษฐกิจและการสื่อสาร")</f>
        <v>7</v>
      </c>
      <c r="F40" s="5"/>
    </row>
    <row r="41" spans="1:20" ht="24" x14ac:dyDescent="0.55000000000000004">
      <c r="A41" s="120" t="s">
        <v>22</v>
      </c>
      <c r="B41" s="121">
        <f>COUNTIF(E2:E29,"ปริญญาเอก")</f>
        <v>5</v>
      </c>
      <c r="D41" s="122" t="s">
        <v>134</v>
      </c>
      <c r="E41" s="121">
        <f>COUNTIF(F2:F35,"คณะวิศวกรรมศาสตร์")</f>
        <v>1</v>
      </c>
      <c r="F41" s="5"/>
    </row>
    <row r="42" spans="1:20" ht="24" x14ac:dyDescent="0.55000000000000004">
      <c r="A42" s="5"/>
      <c r="B42" s="135">
        <f>SUBTOTAL(9,B39:B41)</f>
        <v>28</v>
      </c>
      <c r="D42" s="122" t="s">
        <v>136</v>
      </c>
      <c r="E42" s="121">
        <f>COUNTIF(F2:F36,"คณะพยาบาลศาสตร์")</f>
        <v>2</v>
      </c>
      <c r="F42" s="5"/>
    </row>
    <row r="43" spans="1:20" ht="24" x14ac:dyDescent="0.55000000000000004">
      <c r="D43" s="122" t="s">
        <v>116</v>
      </c>
      <c r="E43" s="121">
        <f>COUNTIF(F2:F37,"วิทยาลัยพลังงานทดแทนและสมาร์ตกริดเทคโนโลยี")</f>
        <v>1</v>
      </c>
      <c r="F43" s="5"/>
    </row>
    <row r="44" spans="1:20" ht="24" x14ac:dyDescent="0.55000000000000004">
      <c r="A44" s="120" t="s">
        <v>26</v>
      </c>
      <c r="B44" s="121">
        <f>COUNTIF(D2:D29,"20-30 ปี")</f>
        <v>16</v>
      </c>
      <c r="D44" s="122" t="s">
        <v>351</v>
      </c>
      <c r="E44" s="121">
        <f>COUNTIF(F3:F38,"คณะทันตแพทยศาสตร์")</f>
        <v>1</v>
      </c>
      <c r="F44" s="5"/>
    </row>
    <row r="45" spans="1:20" ht="24" x14ac:dyDescent="0.55000000000000004">
      <c r="A45" s="120" t="s">
        <v>24</v>
      </c>
      <c r="B45" s="121">
        <f>COUNTIF(D2:D29,"31-40 ปี")</f>
        <v>11</v>
      </c>
      <c r="D45" s="5"/>
      <c r="E45" s="135">
        <f>SUM(E35:E44)</f>
        <v>28</v>
      </c>
      <c r="F45" s="5"/>
    </row>
    <row r="46" spans="1:20" ht="24" x14ac:dyDescent="0.55000000000000004">
      <c r="A46" s="120" t="s">
        <v>21</v>
      </c>
      <c r="B46" s="121">
        <f>COUNTIF(D2:D30,"41-50 ปี")</f>
        <v>1</v>
      </c>
    </row>
    <row r="47" spans="1:20" ht="24" customHeight="1" x14ac:dyDescent="0.55000000000000004">
      <c r="A47" s="120" t="s">
        <v>31</v>
      </c>
      <c r="B47" s="121">
        <f>COUNTIF(D2:D7,"51 ปีขึ้นไป")</f>
        <v>0</v>
      </c>
      <c r="D47" s="167" t="s">
        <v>94</v>
      </c>
    </row>
    <row r="48" spans="1:20" ht="24.75" customHeight="1" x14ac:dyDescent="0.55000000000000004">
      <c r="B48" s="119">
        <f>SUBTOTAL(9,B44:B47)</f>
        <v>28</v>
      </c>
      <c r="D48" s="185" t="s">
        <v>98</v>
      </c>
      <c r="E48" s="121">
        <f>COUNTIF(G2:G29,"สาธารณสุขศาสตร์")</f>
        <v>1</v>
      </c>
    </row>
    <row r="49" spans="4:5" ht="24" customHeight="1" x14ac:dyDescent="0.55000000000000004">
      <c r="D49" s="185" t="s">
        <v>109</v>
      </c>
      <c r="E49" s="121">
        <v>4</v>
      </c>
    </row>
    <row r="50" spans="4:5" ht="24" customHeight="1" x14ac:dyDescent="0.55000000000000004">
      <c r="D50" s="185" t="s">
        <v>105</v>
      </c>
      <c r="E50" s="121">
        <f>COUNTIF(G2:G31,"ภาษาไทย")</f>
        <v>9</v>
      </c>
    </row>
    <row r="51" spans="4:5" ht="24" x14ac:dyDescent="0.55000000000000004">
      <c r="D51" s="185" t="s">
        <v>99</v>
      </c>
      <c r="E51" s="121">
        <f>COUNTIF(G2:G32,"เทคโนโลยีและสื่อสารการศึกษา")</f>
        <v>1</v>
      </c>
    </row>
    <row r="52" spans="4:5" ht="24" x14ac:dyDescent="0.55000000000000004">
      <c r="D52" s="185" t="s">
        <v>281</v>
      </c>
      <c r="E52" s="121">
        <f>COUNTIF(G2:G33,"การสื่อสาร")</f>
        <v>1</v>
      </c>
    </row>
    <row r="53" spans="4:5" ht="24" x14ac:dyDescent="0.55000000000000004">
      <c r="D53" s="185" t="s">
        <v>145</v>
      </c>
      <c r="E53" s="121">
        <f>COUNTIF(G2:G34,"สมาร์ตกริดเทคโนโลยี")</f>
        <v>1</v>
      </c>
    </row>
    <row r="54" spans="4:5" ht="24" x14ac:dyDescent="0.55000000000000004">
      <c r="D54" s="185" t="s">
        <v>352</v>
      </c>
      <c r="E54" s="121">
        <f>COUNTIF(G2:G34,"ทันตกรรมผู้สูงอายุ")</f>
        <v>1</v>
      </c>
    </row>
    <row r="55" spans="4:5" ht="24" x14ac:dyDescent="0.55000000000000004">
      <c r="D55" s="185" t="s">
        <v>299</v>
      </c>
      <c r="E55" s="121">
        <f>COUNTIF(G2:G34,"วิทยาศาสตร์และเทคโนโลยีการอาหาร")</f>
        <v>2</v>
      </c>
    </row>
    <row r="56" spans="4:5" ht="24" x14ac:dyDescent="0.55000000000000004">
      <c r="D56" s="185" t="s">
        <v>332</v>
      </c>
      <c r="E56" s="121">
        <f>COUNTIF(G2:G34,"รัฐศาสตร์")</f>
        <v>1</v>
      </c>
    </row>
    <row r="57" spans="4:5" ht="24" x14ac:dyDescent="0.55000000000000004">
      <c r="D57" s="185" t="s">
        <v>197</v>
      </c>
      <c r="E57" s="121">
        <f>COUNTIF(G2:G34,"เอเชียตะวันออกเฉียงใต้ศึกษา")</f>
        <v>1</v>
      </c>
    </row>
    <row r="58" spans="4:5" ht="24" x14ac:dyDescent="0.55000000000000004">
      <c r="D58" s="185" t="s">
        <v>203</v>
      </c>
      <c r="E58" s="121">
        <f>COUNTIF(G2:G35,"คณิตศาสตร์ศึกษา")</f>
        <v>1</v>
      </c>
    </row>
    <row r="59" spans="4:5" ht="24" x14ac:dyDescent="0.55000000000000004">
      <c r="D59" s="185" t="s">
        <v>141</v>
      </c>
      <c r="E59" s="121">
        <f>COUNTIF(G2:G36,"พยาบาลศาสตร์")</f>
        <v>2</v>
      </c>
    </row>
    <row r="60" spans="4:5" ht="24" x14ac:dyDescent="0.55000000000000004">
      <c r="D60" s="185" t="s">
        <v>343</v>
      </c>
      <c r="E60" s="121">
        <f>COUNTIF(G2:G37,"เทคโนโลยีผู้ประกอบการและการจัดการนวัตกรรม")</f>
        <v>2</v>
      </c>
    </row>
    <row r="61" spans="4:5" ht="24" x14ac:dyDescent="0.55000000000000004">
      <c r="D61" s="185" t="s">
        <v>329</v>
      </c>
      <c r="E61" s="121">
        <f>COUNTIF(G2:G38,"วิศวกรรมสิ่งแวดล้อม")</f>
        <v>1</v>
      </c>
    </row>
    <row r="62" spans="4:5" x14ac:dyDescent="0.2">
      <c r="E62" s="119">
        <f>SUM(E48:E61)</f>
        <v>28</v>
      </c>
    </row>
  </sheetData>
  <autoFilter ref="G1:G50" xr:uid="{D01F9EB8-9F39-4708-93FB-F66D00F684D0}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B2B2-EBFA-4E67-BF68-B868223CFE9D}">
  <sheetPr>
    <tabColor theme="8" tint="0.39997558519241921"/>
  </sheetPr>
  <dimension ref="A1:U91"/>
  <sheetViews>
    <sheetView topLeftCell="H10" zoomScale="80" zoomScaleNormal="80" workbookViewId="0">
      <selection activeCell="P52" sqref="P52"/>
    </sheetView>
  </sheetViews>
  <sheetFormatPr defaultColWidth="12.7109375" defaultRowHeight="12.75" x14ac:dyDescent="0.2"/>
  <cols>
    <col min="1" max="3" width="18.85546875" customWidth="1"/>
    <col min="4" max="4" width="35.5703125" bestFit="1" customWidth="1"/>
    <col min="5" max="5" width="18.85546875" customWidth="1"/>
    <col min="6" max="6" width="45.85546875" bestFit="1" customWidth="1"/>
    <col min="7" max="7" width="34.7109375" bestFit="1" customWidth="1"/>
    <col min="8" max="8" width="22.5703125" bestFit="1" customWidth="1"/>
    <col min="9" max="27" width="18.85546875" customWidth="1"/>
  </cols>
  <sheetData>
    <row r="1" spans="1:21" ht="15.75" customHeight="1" x14ac:dyDescent="0.2">
      <c r="A1" s="161" t="s">
        <v>0</v>
      </c>
      <c r="B1" s="161" t="s">
        <v>95</v>
      </c>
      <c r="C1" s="161" t="s">
        <v>1</v>
      </c>
      <c r="D1" s="161" t="s">
        <v>2</v>
      </c>
      <c r="E1" s="161" t="s">
        <v>3</v>
      </c>
      <c r="F1" s="161" t="s">
        <v>4</v>
      </c>
      <c r="G1" s="161" t="s">
        <v>5</v>
      </c>
      <c r="H1" s="161" t="s">
        <v>6</v>
      </c>
      <c r="I1" s="161" t="s">
        <v>7</v>
      </c>
      <c r="J1" s="161" t="s">
        <v>8</v>
      </c>
      <c r="K1" s="161" t="s">
        <v>9</v>
      </c>
      <c r="L1" s="161" t="s">
        <v>10</v>
      </c>
      <c r="M1" s="161" t="s">
        <v>11</v>
      </c>
      <c r="N1" s="161" t="s">
        <v>12</v>
      </c>
      <c r="O1" s="161" t="s">
        <v>13</v>
      </c>
      <c r="P1" s="161" t="s">
        <v>14</v>
      </c>
      <c r="Q1" s="161" t="s">
        <v>15</v>
      </c>
      <c r="R1" s="161" t="s">
        <v>16</v>
      </c>
      <c r="S1" s="161" t="s">
        <v>17</v>
      </c>
      <c r="T1" s="161" t="s">
        <v>18</v>
      </c>
      <c r="U1" s="161" t="s">
        <v>19</v>
      </c>
    </row>
    <row r="2" spans="1:21" x14ac:dyDescent="0.2">
      <c r="A2" s="162">
        <v>44996.411194988425</v>
      </c>
      <c r="B2" s="163" t="s">
        <v>278</v>
      </c>
      <c r="C2" s="163" t="s">
        <v>25</v>
      </c>
      <c r="D2" s="163" t="s">
        <v>24</v>
      </c>
      <c r="E2" s="163" t="s">
        <v>22</v>
      </c>
      <c r="F2" s="163" t="s">
        <v>130</v>
      </c>
      <c r="G2" s="163" t="s">
        <v>279</v>
      </c>
      <c r="H2" s="163" t="s">
        <v>175</v>
      </c>
      <c r="I2" s="163">
        <v>5</v>
      </c>
      <c r="J2" s="163">
        <v>5</v>
      </c>
      <c r="K2" s="163">
        <v>5</v>
      </c>
      <c r="L2" s="163">
        <v>5</v>
      </c>
      <c r="M2" s="163">
        <v>5</v>
      </c>
      <c r="N2" s="163">
        <v>5</v>
      </c>
      <c r="O2" s="163">
        <v>5</v>
      </c>
      <c r="P2" s="163">
        <v>5</v>
      </c>
      <c r="Q2" s="163">
        <v>5</v>
      </c>
      <c r="R2" s="163">
        <v>5</v>
      </c>
      <c r="S2" s="163">
        <v>5</v>
      </c>
      <c r="T2" s="163">
        <v>5</v>
      </c>
      <c r="U2" s="163" t="s">
        <v>475</v>
      </c>
    </row>
    <row r="3" spans="1:21" x14ac:dyDescent="0.2">
      <c r="A3" s="162">
        <v>44996.414581712961</v>
      </c>
      <c r="B3" s="163" t="s">
        <v>284</v>
      </c>
      <c r="C3" s="163" t="s">
        <v>25</v>
      </c>
      <c r="D3" s="163" t="s">
        <v>26</v>
      </c>
      <c r="E3" s="163" t="s">
        <v>27</v>
      </c>
      <c r="F3" s="163" t="s">
        <v>130</v>
      </c>
      <c r="G3" s="163" t="s">
        <v>97</v>
      </c>
      <c r="H3" s="163" t="s">
        <v>175</v>
      </c>
      <c r="I3" s="163">
        <v>5</v>
      </c>
      <c r="J3" s="163">
        <v>5</v>
      </c>
      <c r="K3" s="163">
        <v>5</v>
      </c>
      <c r="L3" s="163">
        <v>5</v>
      </c>
      <c r="M3" s="163">
        <v>5</v>
      </c>
      <c r="N3" s="163">
        <v>5</v>
      </c>
      <c r="O3" s="163">
        <v>5</v>
      </c>
      <c r="P3" s="163">
        <v>5</v>
      </c>
      <c r="Q3" s="163">
        <v>5</v>
      </c>
      <c r="R3" s="163">
        <v>5</v>
      </c>
      <c r="S3" s="163">
        <v>5</v>
      </c>
      <c r="T3" s="163">
        <v>5</v>
      </c>
    </row>
    <row r="4" spans="1:21" x14ac:dyDescent="0.2">
      <c r="A4" s="162">
        <v>44996.431485104171</v>
      </c>
      <c r="B4" s="163" t="s">
        <v>317</v>
      </c>
      <c r="C4" s="163" t="s">
        <v>25</v>
      </c>
      <c r="D4" s="163" t="s">
        <v>21</v>
      </c>
      <c r="E4" s="163" t="s">
        <v>22</v>
      </c>
      <c r="F4" s="163" t="s">
        <v>148</v>
      </c>
      <c r="G4" s="163" t="s">
        <v>318</v>
      </c>
      <c r="H4" s="163" t="s">
        <v>175</v>
      </c>
      <c r="I4" s="163">
        <v>4</v>
      </c>
      <c r="J4" s="163">
        <v>4</v>
      </c>
      <c r="K4" s="163">
        <v>4</v>
      </c>
      <c r="L4" s="163">
        <v>4</v>
      </c>
      <c r="M4" s="163">
        <v>4</v>
      </c>
      <c r="N4" s="163">
        <v>4</v>
      </c>
      <c r="O4" s="163">
        <v>4</v>
      </c>
      <c r="P4" s="163">
        <v>4</v>
      </c>
      <c r="Q4" s="163">
        <v>4</v>
      </c>
      <c r="R4" s="163">
        <v>3</v>
      </c>
      <c r="S4" s="163">
        <v>4</v>
      </c>
      <c r="T4" s="163">
        <v>4</v>
      </c>
    </row>
    <row r="5" spans="1:21" x14ac:dyDescent="0.2">
      <c r="A5" s="162">
        <v>44996.431522303239</v>
      </c>
      <c r="B5" s="163" t="s">
        <v>171</v>
      </c>
      <c r="C5" s="163" t="s">
        <v>20</v>
      </c>
      <c r="D5" s="163" t="s">
        <v>24</v>
      </c>
      <c r="E5" s="163" t="s">
        <v>22</v>
      </c>
      <c r="F5" s="163" t="s">
        <v>130</v>
      </c>
      <c r="G5" s="163" t="s">
        <v>105</v>
      </c>
      <c r="H5" s="163" t="s">
        <v>175</v>
      </c>
      <c r="I5" s="163">
        <v>5</v>
      </c>
      <c r="J5" s="163">
        <v>5</v>
      </c>
      <c r="K5" s="163">
        <v>5</v>
      </c>
      <c r="L5" s="163">
        <v>5</v>
      </c>
      <c r="M5" s="163">
        <v>5</v>
      </c>
      <c r="N5" s="163">
        <v>5</v>
      </c>
      <c r="O5" s="163">
        <v>5</v>
      </c>
      <c r="P5" s="163">
        <v>5</v>
      </c>
      <c r="Q5" s="163">
        <v>5</v>
      </c>
      <c r="R5" s="163">
        <v>1</v>
      </c>
      <c r="S5" s="163">
        <v>3</v>
      </c>
      <c r="T5" s="163">
        <v>4</v>
      </c>
    </row>
    <row r="6" spans="1:21" x14ac:dyDescent="0.2">
      <c r="A6" s="162">
        <v>44996.432394884258</v>
      </c>
      <c r="B6" s="163" t="s">
        <v>321</v>
      </c>
      <c r="C6" s="163" t="s">
        <v>20</v>
      </c>
      <c r="D6" s="163" t="s">
        <v>24</v>
      </c>
      <c r="E6" s="163" t="s">
        <v>22</v>
      </c>
      <c r="F6" s="163" t="s">
        <v>130</v>
      </c>
      <c r="G6" s="163" t="s">
        <v>108</v>
      </c>
      <c r="H6" s="163" t="s">
        <v>175</v>
      </c>
      <c r="I6" s="163">
        <v>5</v>
      </c>
      <c r="J6" s="163">
        <v>5</v>
      </c>
      <c r="K6" s="163">
        <v>5</v>
      </c>
      <c r="L6" s="163">
        <v>5</v>
      </c>
      <c r="M6" s="163">
        <v>5</v>
      </c>
      <c r="N6" s="163">
        <v>5</v>
      </c>
      <c r="O6" s="163">
        <v>5</v>
      </c>
      <c r="P6" s="163">
        <v>5</v>
      </c>
      <c r="Q6" s="163">
        <v>5</v>
      </c>
      <c r="R6" s="163">
        <v>5</v>
      </c>
      <c r="S6" s="163">
        <v>5</v>
      </c>
      <c r="T6" s="163">
        <v>5</v>
      </c>
    </row>
    <row r="7" spans="1:21" x14ac:dyDescent="0.2">
      <c r="A7" s="162">
        <v>44996.432752766203</v>
      </c>
      <c r="B7" s="163" t="s">
        <v>323</v>
      </c>
      <c r="C7" s="163" t="s">
        <v>20</v>
      </c>
      <c r="D7" s="163" t="s">
        <v>24</v>
      </c>
      <c r="E7" s="163" t="s">
        <v>22</v>
      </c>
      <c r="F7" s="163" t="s">
        <v>146</v>
      </c>
      <c r="G7" s="163" t="s">
        <v>222</v>
      </c>
      <c r="H7" s="163" t="s">
        <v>175</v>
      </c>
      <c r="I7" s="163">
        <v>5</v>
      </c>
      <c r="J7" s="163">
        <v>5</v>
      </c>
      <c r="K7" s="163">
        <v>5</v>
      </c>
      <c r="L7" s="163">
        <v>5</v>
      </c>
      <c r="M7" s="163">
        <v>5</v>
      </c>
      <c r="N7" s="163">
        <v>5</v>
      </c>
      <c r="O7" s="163">
        <v>5</v>
      </c>
      <c r="P7" s="163">
        <v>5</v>
      </c>
      <c r="Q7" s="163">
        <v>5</v>
      </c>
      <c r="R7" s="163">
        <v>3</v>
      </c>
      <c r="S7" s="163">
        <v>4</v>
      </c>
      <c r="T7" s="163">
        <v>4</v>
      </c>
    </row>
    <row r="8" spans="1:21" x14ac:dyDescent="0.2">
      <c r="A8" s="162">
        <v>44996.439384039353</v>
      </c>
      <c r="B8" s="163" t="s">
        <v>346</v>
      </c>
      <c r="C8" s="163" t="s">
        <v>25</v>
      </c>
      <c r="D8" s="163" t="s">
        <v>24</v>
      </c>
      <c r="E8" s="163" t="s">
        <v>22</v>
      </c>
      <c r="F8" s="163" t="s">
        <v>130</v>
      </c>
      <c r="G8" s="163" t="s">
        <v>108</v>
      </c>
      <c r="H8" s="163" t="s">
        <v>175</v>
      </c>
      <c r="I8" s="163">
        <v>5</v>
      </c>
      <c r="J8" s="163">
        <v>5</v>
      </c>
      <c r="K8" s="163">
        <v>5</v>
      </c>
      <c r="L8" s="163">
        <v>5</v>
      </c>
      <c r="M8" s="163">
        <v>5</v>
      </c>
      <c r="N8" s="163">
        <v>5</v>
      </c>
      <c r="O8" s="163">
        <v>5</v>
      </c>
      <c r="P8" s="163">
        <v>5</v>
      </c>
      <c r="Q8" s="163">
        <v>5</v>
      </c>
      <c r="R8" s="163">
        <v>3</v>
      </c>
      <c r="S8" s="163">
        <v>4</v>
      </c>
      <c r="T8" s="163">
        <v>4</v>
      </c>
      <c r="U8" s="163" t="s">
        <v>347</v>
      </c>
    </row>
    <row r="9" spans="1:21" x14ac:dyDescent="0.2">
      <c r="A9" s="162">
        <v>44996.44426585648</v>
      </c>
      <c r="B9" s="163" t="s">
        <v>204</v>
      </c>
      <c r="C9" s="163" t="s">
        <v>25</v>
      </c>
      <c r="D9" s="163" t="s">
        <v>24</v>
      </c>
      <c r="E9" s="163" t="s">
        <v>22</v>
      </c>
      <c r="F9" s="163" t="s">
        <v>130</v>
      </c>
      <c r="G9" s="163" t="s">
        <v>97</v>
      </c>
      <c r="H9" s="163" t="s">
        <v>175</v>
      </c>
      <c r="I9" s="163">
        <v>5</v>
      </c>
      <c r="J9" s="163">
        <v>5</v>
      </c>
      <c r="K9" s="163">
        <v>5</v>
      </c>
      <c r="L9" s="163">
        <v>5</v>
      </c>
      <c r="M9" s="163">
        <v>5</v>
      </c>
      <c r="N9" s="163">
        <v>4</v>
      </c>
      <c r="O9" s="163">
        <v>4</v>
      </c>
      <c r="P9" s="163">
        <v>5</v>
      </c>
      <c r="Q9" s="163">
        <v>5</v>
      </c>
      <c r="R9" s="163">
        <v>3</v>
      </c>
      <c r="S9" s="163">
        <v>4</v>
      </c>
      <c r="T9" s="163">
        <v>4</v>
      </c>
      <c r="U9" s="163" t="s">
        <v>365</v>
      </c>
    </row>
    <row r="10" spans="1:21" x14ac:dyDescent="0.2">
      <c r="A10" s="162">
        <v>44996.447568159725</v>
      </c>
      <c r="B10" s="163" t="s">
        <v>205</v>
      </c>
      <c r="C10" s="163" t="s">
        <v>20</v>
      </c>
      <c r="D10" s="163" t="s">
        <v>21</v>
      </c>
      <c r="E10" s="163" t="s">
        <v>27</v>
      </c>
      <c r="F10" s="163" t="s">
        <v>132</v>
      </c>
      <c r="G10" s="163" t="s">
        <v>114</v>
      </c>
      <c r="H10" s="163" t="s">
        <v>175</v>
      </c>
      <c r="I10" s="163">
        <v>5</v>
      </c>
      <c r="J10" s="163">
        <v>5</v>
      </c>
      <c r="K10" s="163">
        <v>5</v>
      </c>
      <c r="L10" s="163">
        <v>5</v>
      </c>
      <c r="M10" s="163">
        <v>5</v>
      </c>
      <c r="N10" s="163">
        <v>5</v>
      </c>
      <c r="O10" s="163">
        <v>5</v>
      </c>
      <c r="P10" s="163">
        <v>5</v>
      </c>
      <c r="Q10" s="163">
        <v>5</v>
      </c>
      <c r="R10" s="163">
        <v>5</v>
      </c>
      <c r="S10" s="163">
        <v>5</v>
      </c>
      <c r="T10" s="163">
        <v>5</v>
      </c>
    </row>
    <row r="11" spans="1:21" x14ac:dyDescent="0.2">
      <c r="A11" s="162">
        <v>44996.450942071759</v>
      </c>
      <c r="B11" s="163" t="s">
        <v>381</v>
      </c>
      <c r="C11" s="163" t="s">
        <v>25</v>
      </c>
      <c r="D11" s="163" t="s">
        <v>24</v>
      </c>
      <c r="E11" s="163" t="s">
        <v>22</v>
      </c>
      <c r="F11" s="163" t="s">
        <v>130</v>
      </c>
      <c r="G11" s="163" t="s">
        <v>382</v>
      </c>
      <c r="H11" s="163" t="s">
        <v>175</v>
      </c>
      <c r="I11" s="163">
        <v>5</v>
      </c>
      <c r="J11" s="163">
        <v>5</v>
      </c>
      <c r="K11" s="163">
        <v>5</v>
      </c>
      <c r="L11" s="163">
        <v>5</v>
      </c>
      <c r="M11" s="163">
        <v>5</v>
      </c>
      <c r="N11" s="163">
        <v>5</v>
      </c>
      <c r="O11" s="163">
        <v>5</v>
      </c>
      <c r="P11" s="163">
        <v>5</v>
      </c>
      <c r="Q11" s="163">
        <v>5</v>
      </c>
      <c r="R11" s="163">
        <v>5</v>
      </c>
      <c r="S11" s="163">
        <v>5</v>
      </c>
      <c r="T11" s="163">
        <v>5</v>
      </c>
      <c r="U11" s="163" t="s">
        <v>383</v>
      </c>
    </row>
    <row r="12" spans="1:21" x14ac:dyDescent="0.2">
      <c r="A12" s="162">
        <v>44996.451065381945</v>
      </c>
      <c r="B12" s="163" t="s">
        <v>384</v>
      </c>
      <c r="C12" s="163" t="s">
        <v>25</v>
      </c>
      <c r="D12" s="163" t="s">
        <v>26</v>
      </c>
      <c r="E12" s="163" t="s">
        <v>22</v>
      </c>
      <c r="F12" s="163" t="s">
        <v>139</v>
      </c>
      <c r="G12" s="163" t="s">
        <v>140</v>
      </c>
      <c r="H12" s="163" t="s">
        <v>175</v>
      </c>
      <c r="I12" s="163">
        <v>4</v>
      </c>
      <c r="J12" s="163">
        <v>4</v>
      </c>
      <c r="K12" s="163">
        <v>4</v>
      </c>
      <c r="L12" s="163">
        <v>4</v>
      </c>
      <c r="M12" s="163">
        <v>4</v>
      </c>
      <c r="N12" s="163">
        <v>4</v>
      </c>
      <c r="O12" s="163">
        <v>4</v>
      </c>
      <c r="P12" s="163">
        <v>4</v>
      </c>
      <c r="Q12" s="163">
        <v>4</v>
      </c>
      <c r="R12" s="163">
        <v>3</v>
      </c>
      <c r="S12" s="163">
        <v>4</v>
      </c>
      <c r="T12" s="163">
        <v>3</v>
      </c>
    </row>
    <row r="13" spans="1:21" x14ac:dyDescent="0.2">
      <c r="A13" s="162">
        <v>44996.452272314811</v>
      </c>
      <c r="B13" s="163" t="s">
        <v>185</v>
      </c>
      <c r="C13" s="163" t="s">
        <v>20</v>
      </c>
      <c r="D13" s="163" t="s">
        <v>24</v>
      </c>
      <c r="E13" s="163" t="s">
        <v>22</v>
      </c>
      <c r="F13" s="163" t="s">
        <v>130</v>
      </c>
      <c r="G13" s="163" t="s">
        <v>279</v>
      </c>
      <c r="H13" s="163" t="s">
        <v>175</v>
      </c>
      <c r="I13" s="163">
        <v>4</v>
      </c>
      <c r="J13" s="163">
        <v>4</v>
      </c>
      <c r="K13" s="163">
        <v>4</v>
      </c>
      <c r="L13" s="163">
        <v>4</v>
      </c>
      <c r="M13" s="163">
        <v>4</v>
      </c>
      <c r="N13" s="163">
        <v>4</v>
      </c>
      <c r="O13" s="163">
        <v>4</v>
      </c>
      <c r="P13" s="163">
        <v>4</v>
      </c>
      <c r="Q13" s="163">
        <v>4</v>
      </c>
      <c r="R13" s="163">
        <v>4</v>
      </c>
      <c r="S13" s="163">
        <v>4</v>
      </c>
      <c r="T13" s="163">
        <v>4</v>
      </c>
    </row>
    <row r="14" spans="1:21" x14ac:dyDescent="0.2">
      <c r="A14" s="162">
        <v>44996.456615671297</v>
      </c>
      <c r="B14" s="163" t="s">
        <v>201</v>
      </c>
      <c r="C14" s="163" t="s">
        <v>25</v>
      </c>
      <c r="D14" s="163" t="s">
        <v>24</v>
      </c>
      <c r="E14" s="163" t="s">
        <v>22</v>
      </c>
      <c r="F14" s="163" t="s">
        <v>130</v>
      </c>
      <c r="G14" s="163" t="s">
        <v>105</v>
      </c>
      <c r="H14" s="163" t="s">
        <v>175</v>
      </c>
      <c r="I14" s="163">
        <v>5</v>
      </c>
      <c r="J14" s="163">
        <v>5</v>
      </c>
      <c r="K14" s="163">
        <v>5</v>
      </c>
      <c r="L14" s="163">
        <v>5</v>
      </c>
      <c r="M14" s="163">
        <v>5</v>
      </c>
      <c r="N14" s="163">
        <v>5</v>
      </c>
      <c r="O14" s="163">
        <v>5</v>
      </c>
      <c r="P14" s="163">
        <v>5</v>
      </c>
      <c r="Q14" s="163">
        <v>5</v>
      </c>
      <c r="R14" s="163">
        <v>3</v>
      </c>
      <c r="S14" s="163">
        <v>4</v>
      </c>
      <c r="T14" s="163">
        <v>4</v>
      </c>
      <c r="U14" s="163" t="s">
        <v>392</v>
      </c>
    </row>
    <row r="15" spans="1:21" x14ac:dyDescent="0.2">
      <c r="A15" s="162">
        <v>44996.456891805559</v>
      </c>
      <c r="B15" s="163" t="s">
        <v>393</v>
      </c>
      <c r="C15" s="163" t="s">
        <v>25</v>
      </c>
      <c r="D15" s="163" t="s">
        <v>21</v>
      </c>
      <c r="E15" s="163" t="s">
        <v>27</v>
      </c>
      <c r="F15" s="163" t="s">
        <v>132</v>
      </c>
      <c r="G15" s="163" t="s">
        <v>214</v>
      </c>
      <c r="H15" s="163" t="s">
        <v>175</v>
      </c>
      <c r="I15" s="163">
        <v>5</v>
      </c>
      <c r="J15" s="163">
        <v>5</v>
      </c>
      <c r="K15" s="163">
        <v>4</v>
      </c>
      <c r="L15" s="163">
        <v>5</v>
      </c>
      <c r="M15" s="163">
        <v>5</v>
      </c>
      <c r="N15" s="163">
        <v>5</v>
      </c>
      <c r="O15" s="163">
        <v>5</v>
      </c>
      <c r="P15" s="163">
        <v>5</v>
      </c>
      <c r="Q15" s="163">
        <v>5</v>
      </c>
      <c r="R15" s="163">
        <v>3</v>
      </c>
      <c r="S15" s="163">
        <v>3</v>
      </c>
      <c r="T15" s="163">
        <v>3</v>
      </c>
      <c r="U15" s="163" t="s">
        <v>394</v>
      </c>
    </row>
    <row r="16" spans="1:21" x14ac:dyDescent="0.2">
      <c r="A16" s="162">
        <v>44996.457160810183</v>
      </c>
      <c r="B16" s="163" t="s">
        <v>217</v>
      </c>
      <c r="C16" s="163" t="s">
        <v>20</v>
      </c>
      <c r="D16" s="163" t="s">
        <v>24</v>
      </c>
      <c r="E16" s="163" t="s">
        <v>22</v>
      </c>
      <c r="F16" s="163" t="s">
        <v>130</v>
      </c>
      <c r="G16" s="163" t="s">
        <v>110</v>
      </c>
      <c r="H16" s="163" t="s">
        <v>175</v>
      </c>
      <c r="I16" s="163">
        <v>5</v>
      </c>
      <c r="J16" s="163">
        <v>5</v>
      </c>
      <c r="K16" s="163">
        <v>5</v>
      </c>
      <c r="L16" s="163">
        <v>5</v>
      </c>
      <c r="M16" s="163">
        <v>5</v>
      </c>
      <c r="N16" s="163">
        <v>5</v>
      </c>
      <c r="O16" s="163">
        <v>5</v>
      </c>
      <c r="P16" s="163">
        <v>5</v>
      </c>
      <c r="Q16" s="163">
        <v>5</v>
      </c>
      <c r="R16" s="163">
        <v>3</v>
      </c>
      <c r="S16" s="163">
        <v>5</v>
      </c>
      <c r="T16" s="163">
        <v>5</v>
      </c>
    </row>
    <row r="17" spans="1:21" x14ac:dyDescent="0.2">
      <c r="A17" s="162">
        <v>44996.458452534724</v>
      </c>
      <c r="B17" s="163" t="s">
        <v>397</v>
      </c>
      <c r="C17" s="163" t="s">
        <v>20</v>
      </c>
      <c r="D17" s="163" t="s">
        <v>24</v>
      </c>
      <c r="E17" s="163" t="s">
        <v>22</v>
      </c>
      <c r="F17" s="163" t="s">
        <v>132</v>
      </c>
      <c r="G17" s="156" t="s">
        <v>495</v>
      </c>
      <c r="H17" s="163" t="s">
        <v>175</v>
      </c>
      <c r="I17" s="163">
        <v>5</v>
      </c>
      <c r="J17" s="163">
        <v>5</v>
      </c>
      <c r="K17" s="163">
        <v>5</v>
      </c>
      <c r="L17" s="163">
        <v>5</v>
      </c>
      <c r="M17" s="163">
        <v>5</v>
      </c>
      <c r="N17" s="163">
        <v>5</v>
      </c>
      <c r="O17" s="163">
        <v>5</v>
      </c>
      <c r="P17" s="163">
        <v>5</v>
      </c>
      <c r="Q17" s="163">
        <v>5</v>
      </c>
      <c r="R17" s="163">
        <v>5</v>
      </c>
      <c r="S17" s="163">
        <v>5</v>
      </c>
      <c r="T17" s="163">
        <v>5</v>
      </c>
    </row>
    <row r="18" spans="1:21" x14ac:dyDescent="0.2">
      <c r="A18" s="162">
        <v>44996.461097708336</v>
      </c>
      <c r="B18" s="163" t="s">
        <v>202</v>
      </c>
      <c r="C18" s="163" t="s">
        <v>25</v>
      </c>
      <c r="D18" s="163" t="s">
        <v>24</v>
      </c>
      <c r="E18" s="163" t="s">
        <v>22</v>
      </c>
      <c r="F18" s="163" t="s">
        <v>130</v>
      </c>
      <c r="G18" s="163" t="s">
        <v>203</v>
      </c>
      <c r="H18" s="163" t="s">
        <v>175</v>
      </c>
      <c r="I18" s="163">
        <v>5</v>
      </c>
      <c r="J18" s="163">
        <v>5</v>
      </c>
      <c r="K18" s="163">
        <v>5</v>
      </c>
      <c r="L18" s="163">
        <v>5</v>
      </c>
      <c r="M18" s="163">
        <v>5</v>
      </c>
      <c r="N18" s="163">
        <v>5</v>
      </c>
      <c r="O18" s="163">
        <v>5</v>
      </c>
      <c r="P18" s="163">
        <v>5</v>
      </c>
      <c r="Q18" s="163">
        <v>5</v>
      </c>
      <c r="R18" s="163">
        <v>3</v>
      </c>
      <c r="S18" s="163">
        <v>4</v>
      </c>
      <c r="T18" s="163">
        <v>4</v>
      </c>
    </row>
    <row r="19" spans="1:21" x14ac:dyDescent="0.2">
      <c r="A19" s="162">
        <v>44996.461133958335</v>
      </c>
      <c r="B19" s="163" t="s">
        <v>403</v>
      </c>
      <c r="C19" s="163" t="s">
        <v>25</v>
      </c>
      <c r="D19" s="163" t="s">
        <v>21</v>
      </c>
      <c r="E19" s="163" t="s">
        <v>22</v>
      </c>
      <c r="F19" s="163" t="s">
        <v>130</v>
      </c>
      <c r="G19" s="163" t="s">
        <v>108</v>
      </c>
      <c r="H19" s="163" t="s">
        <v>175</v>
      </c>
      <c r="I19" s="163">
        <v>5</v>
      </c>
      <c r="J19" s="163">
        <v>5</v>
      </c>
      <c r="K19" s="163">
        <v>5</v>
      </c>
      <c r="L19" s="163">
        <v>5</v>
      </c>
      <c r="M19" s="163">
        <v>5</v>
      </c>
      <c r="N19" s="163">
        <v>5</v>
      </c>
      <c r="O19" s="163">
        <v>5</v>
      </c>
      <c r="P19" s="163">
        <v>5</v>
      </c>
      <c r="Q19" s="163">
        <v>5</v>
      </c>
      <c r="R19" s="163">
        <v>3</v>
      </c>
      <c r="S19" s="163">
        <v>4</v>
      </c>
      <c r="T19" s="163">
        <v>4</v>
      </c>
      <c r="U19" s="163" t="s">
        <v>30</v>
      </c>
    </row>
    <row r="20" spans="1:21" x14ac:dyDescent="0.2">
      <c r="A20" s="162">
        <v>44996.463233634262</v>
      </c>
      <c r="B20" s="163" t="s">
        <v>404</v>
      </c>
      <c r="C20" s="163" t="s">
        <v>25</v>
      </c>
      <c r="D20" s="163" t="s">
        <v>24</v>
      </c>
      <c r="E20" s="163" t="s">
        <v>22</v>
      </c>
      <c r="F20" s="163" t="s">
        <v>130</v>
      </c>
      <c r="G20" s="163" t="s">
        <v>105</v>
      </c>
      <c r="H20" s="163" t="s">
        <v>175</v>
      </c>
      <c r="I20" s="163">
        <v>5</v>
      </c>
      <c r="J20" s="163">
        <v>4</v>
      </c>
      <c r="K20" s="163">
        <v>4</v>
      </c>
      <c r="L20" s="163">
        <v>4</v>
      </c>
      <c r="M20" s="163">
        <v>4</v>
      </c>
      <c r="N20" s="163">
        <v>5</v>
      </c>
      <c r="O20" s="163">
        <v>4</v>
      </c>
      <c r="P20" s="163">
        <v>4</v>
      </c>
      <c r="Q20" s="163">
        <v>4</v>
      </c>
      <c r="R20" s="163">
        <v>3</v>
      </c>
      <c r="S20" s="163">
        <v>4</v>
      </c>
      <c r="T20" s="163">
        <v>4</v>
      </c>
      <c r="U20" s="163" t="s">
        <v>30</v>
      </c>
    </row>
    <row r="21" spans="1:21" x14ac:dyDescent="0.2">
      <c r="A21" s="162">
        <v>44996.464446574071</v>
      </c>
      <c r="B21" s="163" t="s">
        <v>208</v>
      </c>
      <c r="C21" s="163" t="s">
        <v>25</v>
      </c>
      <c r="D21" s="163" t="s">
        <v>31</v>
      </c>
      <c r="E21" s="163" t="s">
        <v>22</v>
      </c>
      <c r="F21" s="163" t="s">
        <v>130</v>
      </c>
      <c r="G21" s="163" t="s">
        <v>97</v>
      </c>
      <c r="H21" s="163" t="s">
        <v>175</v>
      </c>
      <c r="I21" s="163">
        <v>5</v>
      </c>
      <c r="J21" s="163">
        <v>5</v>
      </c>
      <c r="K21" s="163">
        <v>5</v>
      </c>
      <c r="L21" s="163">
        <v>5</v>
      </c>
      <c r="M21" s="163">
        <v>5</v>
      </c>
      <c r="N21" s="163">
        <v>5</v>
      </c>
      <c r="O21" s="163">
        <v>5</v>
      </c>
      <c r="P21" s="163">
        <v>5</v>
      </c>
      <c r="Q21" s="163">
        <v>5</v>
      </c>
      <c r="R21" s="163">
        <v>3</v>
      </c>
      <c r="S21" s="163">
        <v>5</v>
      </c>
      <c r="T21" s="163">
        <v>5</v>
      </c>
      <c r="U21" s="163" t="s">
        <v>405</v>
      </c>
    </row>
    <row r="22" spans="1:21" x14ac:dyDescent="0.2">
      <c r="A22" s="162">
        <v>44996.466524837961</v>
      </c>
      <c r="B22" s="163" t="s">
        <v>406</v>
      </c>
      <c r="C22" s="163" t="s">
        <v>25</v>
      </c>
      <c r="D22" s="163" t="s">
        <v>24</v>
      </c>
      <c r="E22" s="163" t="s">
        <v>22</v>
      </c>
      <c r="F22" s="163" t="s">
        <v>130</v>
      </c>
      <c r="G22" s="163" t="s">
        <v>97</v>
      </c>
      <c r="H22" s="163" t="s">
        <v>175</v>
      </c>
      <c r="I22" s="163">
        <v>5</v>
      </c>
      <c r="J22" s="163">
        <v>5</v>
      </c>
      <c r="K22" s="163">
        <v>5</v>
      </c>
      <c r="L22" s="163">
        <v>5</v>
      </c>
      <c r="M22" s="163">
        <v>5</v>
      </c>
      <c r="N22" s="163">
        <v>4</v>
      </c>
      <c r="O22" s="163">
        <v>5</v>
      </c>
      <c r="P22" s="163">
        <v>5</v>
      </c>
      <c r="Q22" s="163">
        <v>4</v>
      </c>
      <c r="R22" s="163">
        <v>3</v>
      </c>
      <c r="S22" s="163">
        <v>4</v>
      </c>
      <c r="T22" s="163">
        <v>4</v>
      </c>
      <c r="U22" s="163" t="s">
        <v>30</v>
      </c>
    </row>
    <row r="23" spans="1:21" x14ac:dyDescent="0.2">
      <c r="A23" s="162">
        <v>44996.467756979167</v>
      </c>
      <c r="B23" s="163" t="s">
        <v>408</v>
      </c>
      <c r="C23" s="163" t="s">
        <v>20</v>
      </c>
      <c r="D23" s="163" t="s">
        <v>24</v>
      </c>
      <c r="E23" s="163" t="s">
        <v>22</v>
      </c>
      <c r="F23" s="163" t="s">
        <v>132</v>
      </c>
      <c r="G23" s="163" t="s">
        <v>114</v>
      </c>
      <c r="H23" s="163" t="s">
        <v>175</v>
      </c>
      <c r="I23" s="163">
        <v>5</v>
      </c>
      <c r="J23" s="163">
        <v>5</v>
      </c>
      <c r="K23" s="163">
        <v>5</v>
      </c>
      <c r="L23" s="163">
        <v>5</v>
      </c>
      <c r="M23" s="163">
        <v>5</v>
      </c>
      <c r="N23" s="163">
        <v>5</v>
      </c>
      <c r="O23" s="163">
        <v>5</v>
      </c>
      <c r="P23" s="163">
        <v>5</v>
      </c>
      <c r="Q23" s="163">
        <v>5</v>
      </c>
      <c r="R23" s="163">
        <v>5</v>
      </c>
      <c r="S23" s="163">
        <v>5</v>
      </c>
      <c r="T23" s="163">
        <v>5</v>
      </c>
    </row>
    <row r="24" spans="1:21" x14ac:dyDescent="0.2">
      <c r="A24" s="162">
        <v>44996.471307245374</v>
      </c>
      <c r="B24" s="163" t="s">
        <v>209</v>
      </c>
      <c r="C24" s="163" t="s">
        <v>20</v>
      </c>
      <c r="D24" s="163" t="s">
        <v>31</v>
      </c>
      <c r="E24" s="163" t="s">
        <v>27</v>
      </c>
      <c r="F24" s="163" t="s">
        <v>116</v>
      </c>
      <c r="G24" s="163" t="s">
        <v>210</v>
      </c>
      <c r="H24" s="163" t="s">
        <v>175</v>
      </c>
      <c r="I24" s="163">
        <v>5</v>
      </c>
      <c r="J24" s="163">
        <v>4</v>
      </c>
      <c r="K24" s="163">
        <v>4</v>
      </c>
      <c r="L24" s="163">
        <v>4</v>
      </c>
      <c r="M24" s="163">
        <v>5</v>
      </c>
      <c r="N24" s="163">
        <v>4</v>
      </c>
      <c r="O24" s="163">
        <v>5</v>
      </c>
      <c r="P24" s="163">
        <v>4</v>
      </c>
      <c r="Q24" s="163">
        <v>5</v>
      </c>
      <c r="R24" s="163">
        <v>3</v>
      </c>
      <c r="S24" s="163">
        <v>4</v>
      </c>
      <c r="T24" s="163">
        <v>5</v>
      </c>
    </row>
    <row r="25" spans="1:21" x14ac:dyDescent="0.2">
      <c r="A25" s="162">
        <v>44996.472363425928</v>
      </c>
      <c r="B25" s="163" t="s">
        <v>218</v>
      </c>
      <c r="C25" s="163" t="s">
        <v>25</v>
      </c>
      <c r="D25" s="163" t="s">
        <v>24</v>
      </c>
      <c r="E25" s="163" t="s">
        <v>22</v>
      </c>
      <c r="F25" s="163" t="s">
        <v>130</v>
      </c>
      <c r="G25" s="163" t="s">
        <v>108</v>
      </c>
      <c r="H25" s="163" t="s">
        <v>175</v>
      </c>
      <c r="I25" s="163">
        <v>5</v>
      </c>
      <c r="J25" s="163">
        <v>4</v>
      </c>
      <c r="K25" s="163">
        <v>4</v>
      </c>
      <c r="L25" s="163">
        <v>4</v>
      </c>
      <c r="M25" s="163">
        <v>4</v>
      </c>
      <c r="N25" s="163">
        <v>4</v>
      </c>
      <c r="O25" s="163">
        <v>4</v>
      </c>
      <c r="P25" s="163">
        <v>4</v>
      </c>
      <c r="Q25" s="163">
        <v>5</v>
      </c>
      <c r="R25" s="163">
        <v>3</v>
      </c>
      <c r="S25" s="163">
        <v>4</v>
      </c>
      <c r="T25" s="163">
        <v>4</v>
      </c>
      <c r="U25" s="163" t="s">
        <v>487</v>
      </c>
    </row>
    <row r="26" spans="1:21" x14ac:dyDescent="0.2">
      <c r="A26" s="162">
        <v>44996.472718437501</v>
      </c>
      <c r="B26" s="163" t="s">
        <v>242</v>
      </c>
      <c r="C26" s="163" t="s">
        <v>25</v>
      </c>
      <c r="D26" s="163" t="s">
        <v>21</v>
      </c>
      <c r="E26" s="163" t="s">
        <v>22</v>
      </c>
      <c r="F26" s="163" t="s">
        <v>133</v>
      </c>
      <c r="G26" s="163" t="s">
        <v>216</v>
      </c>
      <c r="H26" s="163" t="s">
        <v>175</v>
      </c>
      <c r="I26" s="163">
        <v>5</v>
      </c>
      <c r="J26" s="163">
        <v>5</v>
      </c>
      <c r="K26" s="163">
        <v>5</v>
      </c>
      <c r="L26" s="163">
        <v>5</v>
      </c>
      <c r="M26" s="163">
        <v>5</v>
      </c>
      <c r="N26" s="163">
        <v>5</v>
      </c>
      <c r="O26" s="163">
        <v>5</v>
      </c>
      <c r="P26" s="163">
        <v>5</v>
      </c>
      <c r="Q26" s="163">
        <v>5</v>
      </c>
      <c r="R26" s="163">
        <v>5</v>
      </c>
      <c r="S26" s="163">
        <v>5</v>
      </c>
      <c r="T26" s="163">
        <v>5</v>
      </c>
    </row>
    <row r="27" spans="1:21" x14ac:dyDescent="0.2">
      <c r="A27" s="162">
        <v>44996.476913182865</v>
      </c>
      <c r="B27" s="163" t="s">
        <v>414</v>
      </c>
      <c r="C27" s="163" t="s">
        <v>25</v>
      </c>
      <c r="D27" s="163" t="s">
        <v>24</v>
      </c>
      <c r="E27" s="163" t="s">
        <v>22</v>
      </c>
      <c r="F27" s="163" t="s">
        <v>130</v>
      </c>
      <c r="G27" s="163" t="s">
        <v>108</v>
      </c>
      <c r="H27" s="163" t="s">
        <v>175</v>
      </c>
      <c r="I27" s="163">
        <v>5</v>
      </c>
      <c r="J27" s="163">
        <v>4</v>
      </c>
      <c r="K27" s="163">
        <v>4</v>
      </c>
      <c r="L27" s="163">
        <v>4</v>
      </c>
      <c r="M27" s="163">
        <v>4</v>
      </c>
      <c r="N27" s="163">
        <v>4</v>
      </c>
      <c r="O27" s="163">
        <v>4</v>
      </c>
      <c r="P27" s="163">
        <v>4</v>
      </c>
      <c r="Q27" s="163">
        <v>4</v>
      </c>
      <c r="R27" s="163">
        <v>1</v>
      </c>
      <c r="S27" s="163">
        <v>4</v>
      </c>
      <c r="T27" s="163">
        <v>4</v>
      </c>
    </row>
    <row r="28" spans="1:21" x14ac:dyDescent="0.2">
      <c r="A28" s="162">
        <v>44996.486124340277</v>
      </c>
      <c r="B28" s="163" t="s">
        <v>181</v>
      </c>
      <c r="C28" s="163" t="s">
        <v>20</v>
      </c>
      <c r="D28" s="163" t="s">
        <v>24</v>
      </c>
      <c r="E28" s="163" t="s">
        <v>22</v>
      </c>
      <c r="F28" s="163" t="s">
        <v>182</v>
      </c>
      <c r="G28" s="163" t="s">
        <v>183</v>
      </c>
      <c r="H28" s="163" t="s">
        <v>175</v>
      </c>
      <c r="I28" s="163">
        <v>5</v>
      </c>
      <c r="J28" s="163">
        <v>5</v>
      </c>
      <c r="K28" s="163">
        <v>5</v>
      </c>
      <c r="L28" s="163">
        <v>5</v>
      </c>
      <c r="M28" s="163">
        <v>5</v>
      </c>
      <c r="N28" s="163">
        <v>5</v>
      </c>
      <c r="O28" s="163">
        <v>5</v>
      </c>
      <c r="P28" s="163">
        <v>5</v>
      </c>
      <c r="Q28" s="163">
        <v>5</v>
      </c>
      <c r="R28" s="163">
        <v>2</v>
      </c>
      <c r="S28" s="163">
        <v>4</v>
      </c>
      <c r="T28" s="163">
        <v>5</v>
      </c>
    </row>
    <row r="29" spans="1:21" x14ac:dyDescent="0.2">
      <c r="A29" s="162">
        <v>44996.493761284721</v>
      </c>
      <c r="B29" s="163" t="s">
        <v>219</v>
      </c>
      <c r="C29" s="163" t="s">
        <v>20</v>
      </c>
      <c r="D29" s="163" t="s">
        <v>24</v>
      </c>
      <c r="E29" s="163" t="s">
        <v>22</v>
      </c>
      <c r="F29" s="163" t="s">
        <v>146</v>
      </c>
      <c r="G29" s="163" t="s">
        <v>220</v>
      </c>
      <c r="H29" s="163" t="s">
        <v>175</v>
      </c>
      <c r="I29" s="163">
        <v>4</v>
      </c>
      <c r="J29" s="163">
        <v>4</v>
      </c>
      <c r="K29" s="163">
        <v>5</v>
      </c>
      <c r="L29" s="163">
        <v>5</v>
      </c>
      <c r="M29" s="163">
        <v>4</v>
      </c>
      <c r="N29" s="163">
        <v>4</v>
      </c>
      <c r="O29" s="163">
        <v>3</v>
      </c>
      <c r="P29" s="163">
        <v>3</v>
      </c>
      <c r="Q29" s="163">
        <v>5</v>
      </c>
      <c r="R29" s="163">
        <v>3</v>
      </c>
      <c r="S29" s="163">
        <v>4</v>
      </c>
      <c r="T29" s="163">
        <v>5</v>
      </c>
    </row>
    <row r="30" spans="1:21" x14ac:dyDescent="0.2">
      <c r="A30" s="162">
        <v>44996.497728125003</v>
      </c>
      <c r="B30" s="163" t="s">
        <v>433</v>
      </c>
      <c r="C30" s="163" t="s">
        <v>25</v>
      </c>
      <c r="D30" s="163" t="s">
        <v>24</v>
      </c>
      <c r="E30" s="163" t="s">
        <v>22</v>
      </c>
      <c r="F30" s="163" t="s">
        <v>147</v>
      </c>
      <c r="G30" s="163" t="s">
        <v>434</v>
      </c>
      <c r="H30" s="163" t="s">
        <v>175</v>
      </c>
      <c r="I30" s="163">
        <v>4</v>
      </c>
      <c r="J30" s="163">
        <v>4</v>
      </c>
      <c r="K30" s="163">
        <v>4</v>
      </c>
      <c r="L30" s="163">
        <v>5</v>
      </c>
      <c r="M30" s="163">
        <v>5</v>
      </c>
      <c r="N30" s="163">
        <v>5</v>
      </c>
      <c r="O30" s="163">
        <v>4</v>
      </c>
      <c r="P30" s="163">
        <v>5</v>
      </c>
      <c r="Q30" s="163">
        <v>5</v>
      </c>
      <c r="R30" s="163">
        <v>3</v>
      </c>
      <c r="S30" s="163">
        <v>4</v>
      </c>
      <c r="T30" s="163">
        <v>4</v>
      </c>
      <c r="U30" s="163" t="s">
        <v>30</v>
      </c>
    </row>
    <row r="31" spans="1:21" x14ac:dyDescent="0.2">
      <c r="A31" s="162">
        <v>44996.498963622682</v>
      </c>
      <c r="B31" s="163" t="s">
        <v>437</v>
      </c>
      <c r="C31" s="163" t="s">
        <v>25</v>
      </c>
      <c r="D31" s="163" t="s">
        <v>26</v>
      </c>
      <c r="E31" s="163" t="s">
        <v>22</v>
      </c>
      <c r="F31" s="163" t="s">
        <v>137</v>
      </c>
      <c r="G31" s="163" t="s">
        <v>98</v>
      </c>
      <c r="H31" s="163" t="s">
        <v>175</v>
      </c>
      <c r="I31" s="163">
        <v>4</v>
      </c>
      <c r="J31" s="163">
        <v>4</v>
      </c>
      <c r="K31" s="163">
        <v>4</v>
      </c>
      <c r="L31" s="163">
        <v>4</v>
      </c>
      <c r="M31" s="163">
        <v>4</v>
      </c>
      <c r="N31" s="163">
        <v>4</v>
      </c>
      <c r="O31" s="163">
        <v>4</v>
      </c>
      <c r="P31" s="163">
        <v>4</v>
      </c>
      <c r="Q31" s="163">
        <v>4</v>
      </c>
      <c r="R31" s="163">
        <v>4</v>
      </c>
      <c r="S31" s="163">
        <v>4</v>
      </c>
      <c r="T31" s="163">
        <v>4</v>
      </c>
      <c r="U31" s="163" t="s">
        <v>30</v>
      </c>
    </row>
    <row r="32" spans="1:21" x14ac:dyDescent="0.2">
      <c r="A32" s="162">
        <v>44996.501835717594</v>
      </c>
      <c r="B32" s="163" t="s">
        <v>438</v>
      </c>
      <c r="C32" s="163" t="s">
        <v>25</v>
      </c>
      <c r="D32" s="163" t="s">
        <v>24</v>
      </c>
      <c r="E32" s="163" t="s">
        <v>22</v>
      </c>
      <c r="F32" s="163" t="s">
        <v>133</v>
      </c>
      <c r="G32" s="163" t="s">
        <v>281</v>
      </c>
      <c r="H32" s="163" t="s">
        <v>175</v>
      </c>
      <c r="I32" s="163">
        <v>4</v>
      </c>
      <c r="J32" s="163">
        <v>4</v>
      </c>
      <c r="K32" s="163">
        <v>4</v>
      </c>
      <c r="L32" s="163">
        <v>4</v>
      </c>
      <c r="M32" s="163">
        <v>4</v>
      </c>
      <c r="O32" s="163">
        <v>4</v>
      </c>
      <c r="P32" s="163">
        <v>4</v>
      </c>
      <c r="Q32" s="163">
        <v>4</v>
      </c>
      <c r="R32" s="163">
        <v>4</v>
      </c>
      <c r="S32" s="163">
        <v>4</v>
      </c>
      <c r="T32" s="163">
        <v>4</v>
      </c>
    </row>
    <row r="33" spans="1:21" x14ac:dyDescent="0.2">
      <c r="A33" s="162">
        <v>44999.576439432873</v>
      </c>
      <c r="B33" s="163" t="s">
        <v>212</v>
      </c>
      <c r="C33" s="163" t="s">
        <v>25</v>
      </c>
      <c r="D33" s="163" t="s">
        <v>21</v>
      </c>
      <c r="E33" s="163" t="s">
        <v>22</v>
      </c>
      <c r="F33" s="163" t="s">
        <v>130</v>
      </c>
      <c r="G33" s="163" t="s">
        <v>108</v>
      </c>
      <c r="H33" s="163" t="s">
        <v>175</v>
      </c>
      <c r="I33" s="163">
        <v>5</v>
      </c>
      <c r="J33" s="163">
        <v>5</v>
      </c>
      <c r="K33" s="163">
        <v>5</v>
      </c>
      <c r="L33" s="163">
        <v>5</v>
      </c>
      <c r="M33" s="163">
        <v>5</v>
      </c>
      <c r="N33" s="163">
        <v>5</v>
      </c>
      <c r="O33" s="163">
        <v>5</v>
      </c>
      <c r="P33" s="163">
        <v>5</v>
      </c>
      <c r="Q33" s="163">
        <v>5</v>
      </c>
      <c r="R33" s="163">
        <v>3</v>
      </c>
      <c r="S33" s="163">
        <v>4</v>
      </c>
      <c r="T33" s="163">
        <v>4</v>
      </c>
      <c r="U33" s="163" t="s">
        <v>30</v>
      </c>
    </row>
    <row r="34" spans="1:21" x14ac:dyDescent="0.2">
      <c r="A34" s="162">
        <v>44999.580250868057</v>
      </c>
      <c r="B34" s="163" t="s">
        <v>193</v>
      </c>
      <c r="C34" s="163" t="s">
        <v>25</v>
      </c>
      <c r="D34" s="163" t="s">
        <v>24</v>
      </c>
      <c r="E34" s="163" t="s">
        <v>22</v>
      </c>
      <c r="F34" s="163" t="s">
        <v>130</v>
      </c>
      <c r="G34" s="163" t="s">
        <v>108</v>
      </c>
      <c r="H34" s="163" t="s">
        <v>175</v>
      </c>
      <c r="I34" s="163">
        <v>5</v>
      </c>
      <c r="J34" s="163">
        <v>5</v>
      </c>
      <c r="K34" s="163">
        <v>5</v>
      </c>
      <c r="L34" s="163">
        <v>5</v>
      </c>
      <c r="M34" s="163">
        <v>5</v>
      </c>
      <c r="N34" s="163">
        <v>5</v>
      </c>
      <c r="O34" s="163">
        <v>5</v>
      </c>
      <c r="P34" s="163">
        <v>5</v>
      </c>
      <c r="Q34" s="163">
        <v>5</v>
      </c>
      <c r="R34" s="163">
        <v>2</v>
      </c>
      <c r="S34" s="163">
        <v>5</v>
      </c>
      <c r="T34" s="163">
        <v>4</v>
      </c>
    </row>
    <row r="35" spans="1:21" x14ac:dyDescent="0.2">
      <c r="A35" s="162">
        <v>44999.580344004629</v>
      </c>
      <c r="B35" s="163" t="s">
        <v>443</v>
      </c>
      <c r="C35" s="163" t="s">
        <v>25</v>
      </c>
      <c r="D35" s="163" t="s">
        <v>24</v>
      </c>
      <c r="E35" s="163" t="s">
        <v>22</v>
      </c>
      <c r="F35" s="163" t="s">
        <v>130</v>
      </c>
      <c r="G35" s="163" t="s">
        <v>108</v>
      </c>
      <c r="H35" s="163" t="s">
        <v>175</v>
      </c>
      <c r="I35" s="163">
        <v>4</v>
      </c>
      <c r="J35" s="163">
        <v>4</v>
      </c>
      <c r="K35" s="163">
        <v>4</v>
      </c>
      <c r="L35" s="163">
        <v>4</v>
      </c>
      <c r="M35" s="163">
        <v>4</v>
      </c>
      <c r="N35" s="163">
        <v>4</v>
      </c>
      <c r="O35" s="163">
        <v>4</v>
      </c>
      <c r="P35" s="163">
        <v>4</v>
      </c>
      <c r="Q35" s="163">
        <v>4</v>
      </c>
      <c r="R35" s="163">
        <v>4</v>
      </c>
      <c r="S35" s="163">
        <v>4</v>
      </c>
      <c r="T35" s="163">
        <v>4</v>
      </c>
    </row>
    <row r="36" spans="1:21" x14ac:dyDescent="0.2">
      <c r="A36" s="162">
        <v>44999.581569027781</v>
      </c>
      <c r="B36" s="163" t="s">
        <v>186</v>
      </c>
      <c r="C36" s="163" t="s">
        <v>25</v>
      </c>
      <c r="D36" s="163" t="s">
        <v>24</v>
      </c>
      <c r="E36" s="163" t="s">
        <v>22</v>
      </c>
      <c r="F36" s="163" t="s">
        <v>130</v>
      </c>
      <c r="G36" s="163" t="s">
        <v>108</v>
      </c>
      <c r="H36" s="163" t="s">
        <v>175</v>
      </c>
      <c r="I36" s="163">
        <v>5</v>
      </c>
      <c r="J36" s="163">
        <v>5</v>
      </c>
      <c r="K36" s="163">
        <v>5</v>
      </c>
      <c r="L36" s="163">
        <v>5</v>
      </c>
      <c r="M36" s="163">
        <v>5</v>
      </c>
      <c r="N36" s="163">
        <v>5</v>
      </c>
      <c r="O36" s="163">
        <v>5</v>
      </c>
      <c r="P36" s="163">
        <v>5</v>
      </c>
      <c r="Q36" s="163">
        <v>5</v>
      </c>
      <c r="R36" s="163">
        <v>5</v>
      </c>
      <c r="S36" s="163">
        <v>5</v>
      </c>
      <c r="T36" s="163">
        <v>5</v>
      </c>
    </row>
    <row r="37" spans="1:21" x14ac:dyDescent="0.2">
      <c r="A37" s="162">
        <v>44999.581831863426</v>
      </c>
      <c r="B37" s="163" t="s">
        <v>191</v>
      </c>
      <c r="C37" s="163" t="s">
        <v>25</v>
      </c>
      <c r="D37" s="163" t="s">
        <v>21</v>
      </c>
      <c r="E37" s="163" t="s">
        <v>22</v>
      </c>
      <c r="F37" s="163" t="s">
        <v>130</v>
      </c>
      <c r="G37" s="163" t="s">
        <v>108</v>
      </c>
      <c r="H37" s="163" t="s">
        <v>175</v>
      </c>
      <c r="I37" s="163">
        <v>5</v>
      </c>
      <c r="J37" s="163">
        <v>5</v>
      </c>
      <c r="K37" s="163">
        <v>5</v>
      </c>
      <c r="L37" s="163">
        <v>5</v>
      </c>
      <c r="M37" s="163">
        <v>5</v>
      </c>
      <c r="N37" s="163">
        <v>5</v>
      </c>
      <c r="O37" s="163">
        <v>5</v>
      </c>
      <c r="P37" s="163">
        <v>5</v>
      </c>
      <c r="Q37" s="163">
        <v>5</v>
      </c>
      <c r="R37" s="163">
        <v>3</v>
      </c>
      <c r="S37" s="163">
        <v>4</v>
      </c>
      <c r="T37" s="163">
        <v>5</v>
      </c>
      <c r="U37" s="163" t="s">
        <v>30</v>
      </c>
    </row>
    <row r="38" spans="1:21" x14ac:dyDescent="0.2">
      <c r="A38" s="162">
        <v>44999.582372152778</v>
      </c>
      <c r="B38" s="163" t="s">
        <v>184</v>
      </c>
      <c r="C38" s="163" t="s">
        <v>20</v>
      </c>
      <c r="D38" s="163" t="s">
        <v>24</v>
      </c>
      <c r="E38" s="163" t="s">
        <v>27</v>
      </c>
      <c r="F38" s="163" t="s">
        <v>130</v>
      </c>
      <c r="G38" s="163" t="s">
        <v>108</v>
      </c>
      <c r="H38" s="163" t="s">
        <v>175</v>
      </c>
      <c r="I38" s="163">
        <v>5</v>
      </c>
      <c r="J38" s="163">
        <v>4</v>
      </c>
      <c r="K38" s="163">
        <v>5</v>
      </c>
      <c r="L38" s="163">
        <v>5</v>
      </c>
      <c r="M38" s="163">
        <v>5</v>
      </c>
      <c r="N38" s="163">
        <v>4</v>
      </c>
      <c r="O38" s="163">
        <v>4</v>
      </c>
      <c r="P38" s="163">
        <v>4</v>
      </c>
      <c r="Q38" s="163">
        <v>5</v>
      </c>
      <c r="R38" s="163">
        <v>3</v>
      </c>
      <c r="S38" s="163">
        <v>4</v>
      </c>
      <c r="T38" s="163">
        <v>5</v>
      </c>
    </row>
    <row r="39" spans="1:21" x14ac:dyDescent="0.2">
      <c r="A39" s="162">
        <v>44999.585357071759</v>
      </c>
      <c r="B39" s="163" t="s">
        <v>444</v>
      </c>
      <c r="C39" s="163" t="s">
        <v>25</v>
      </c>
      <c r="D39" s="163" t="s">
        <v>21</v>
      </c>
      <c r="E39" s="163" t="s">
        <v>22</v>
      </c>
      <c r="F39" s="163" t="s">
        <v>130</v>
      </c>
      <c r="G39" s="163" t="s">
        <v>108</v>
      </c>
      <c r="H39" s="163" t="s">
        <v>175</v>
      </c>
      <c r="I39" s="163">
        <v>5</v>
      </c>
      <c r="J39" s="163">
        <v>5</v>
      </c>
      <c r="K39" s="163">
        <v>5</v>
      </c>
      <c r="L39" s="163">
        <v>5</v>
      </c>
      <c r="M39" s="163">
        <v>5</v>
      </c>
      <c r="N39" s="163">
        <v>5</v>
      </c>
      <c r="O39" s="163">
        <v>5</v>
      </c>
      <c r="P39" s="163">
        <v>5</v>
      </c>
      <c r="Q39" s="163">
        <v>5</v>
      </c>
      <c r="R39" s="163">
        <v>3</v>
      </c>
      <c r="S39" s="163">
        <v>4</v>
      </c>
      <c r="T39" s="163">
        <v>4</v>
      </c>
      <c r="U39" s="163" t="s">
        <v>490</v>
      </c>
    </row>
    <row r="40" spans="1:21" x14ac:dyDescent="0.2">
      <c r="A40" s="162">
        <v>44999.587041817125</v>
      </c>
      <c r="B40" s="163" t="s">
        <v>445</v>
      </c>
      <c r="C40" s="163" t="s">
        <v>25</v>
      </c>
      <c r="D40" s="163" t="s">
        <v>21</v>
      </c>
      <c r="E40" s="163" t="s">
        <v>22</v>
      </c>
      <c r="F40" s="163" t="s">
        <v>130</v>
      </c>
      <c r="G40" s="163" t="s">
        <v>108</v>
      </c>
      <c r="H40" s="163" t="s">
        <v>175</v>
      </c>
      <c r="I40" s="163">
        <v>5</v>
      </c>
      <c r="J40" s="163">
        <v>5</v>
      </c>
      <c r="K40" s="163">
        <v>5</v>
      </c>
      <c r="L40" s="163">
        <v>5</v>
      </c>
      <c r="M40" s="163">
        <v>5</v>
      </c>
      <c r="N40" s="163">
        <v>5</v>
      </c>
      <c r="O40" s="163">
        <v>5</v>
      </c>
      <c r="P40" s="163">
        <v>5</v>
      </c>
      <c r="Q40" s="163">
        <v>5</v>
      </c>
      <c r="R40" s="163">
        <v>5</v>
      </c>
      <c r="S40" s="163">
        <v>5</v>
      </c>
      <c r="T40" s="163">
        <v>5</v>
      </c>
      <c r="U40" s="163" t="s">
        <v>30</v>
      </c>
    </row>
    <row r="41" spans="1:21" x14ac:dyDescent="0.2">
      <c r="A41" s="162">
        <v>44999.587227916665</v>
      </c>
      <c r="B41" s="163" t="s">
        <v>446</v>
      </c>
      <c r="C41" s="163" t="s">
        <v>20</v>
      </c>
      <c r="D41" s="163" t="s">
        <v>21</v>
      </c>
      <c r="E41" s="163" t="s">
        <v>27</v>
      </c>
      <c r="F41" s="163" t="s">
        <v>130</v>
      </c>
      <c r="G41" s="163" t="s">
        <v>108</v>
      </c>
      <c r="H41" s="163" t="s">
        <v>175</v>
      </c>
      <c r="I41" s="163">
        <v>5</v>
      </c>
      <c r="J41" s="163">
        <v>5</v>
      </c>
      <c r="K41" s="163">
        <v>5</v>
      </c>
      <c r="L41" s="163">
        <v>5</v>
      </c>
      <c r="M41" s="163">
        <v>5</v>
      </c>
      <c r="N41" s="163">
        <v>5</v>
      </c>
      <c r="O41" s="163">
        <v>5</v>
      </c>
      <c r="P41" s="163">
        <v>5</v>
      </c>
      <c r="Q41" s="163">
        <v>5</v>
      </c>
      <c r="R41" s="163">
        <v>3</v>
      </c>
      <c r="S41" s="163">
        <v>4</v>
      </c>
      <c r="T41" s="163">
        <v>4</v>
      </c>
    </row>
    <row r="42" spans="1:21" x14ac:dyDescent="0.2">
      <c r="A42" s="162">
        <v>44999.590227789347</v>
      </c>
      <c r="B42" s="163" t="s">
        <v>447</v>
      </c>
      <c r="C42" s="163" t="s">
        <v>25</v>
      </c>
      <c r="D42" s="163" t="s">
        <v>21</v>
      </c>
      <c r="E42" s="163" t="s">
        <v>22</v>
      </c>
      <c r="F42" s="163" t="s">
        <v>130</v>
      </c>
      <c r="G42" s="163" t="s">
        <v>108</v>
      </c>
      <c r="H42" s="163" t="s">
        <v>175</v>
      </c>
      <c r="I42" s="163">
        <v>4</v>
      </c>
      <c r="J42" s="163">
        <v>4</v>
      </c>
      <c r="K42" s="163">
        <v>4</v>
      </c>
      <c r="L42" s="163">
        <v>4</v>
      </c>
      <c r="M42" s="163">
        <v>4</v>
      </c>
      <c r="N42" s="163">
        <v>4</v>
      </c>
      <c r="O42" s="163">
        <v>5</v>
      </c>
      <c r="P42" s="163">
        <v>5</v>
      </c>
      <c r="Q42" s="163">
        <v>5</v>
      </c>
      <c r="R42" s="163">
        <v>2</v>
      </c>
      <c r="S42" s="163">
        <v>4</v>
      </c>
      <c r="T42" s="163">
        <v>5</v>
      </c>
    </row>
    <row r="43" spans="1:21" x14ac:dyDescent="0.2">
      <c r="A43" s="162">
        <v>44999.590603229168</v>
      </c>
      <c r="B43" s="163" t="s">
        <v>448</v>
      </c>
      <c r="C43" s="163" t="s">
        <v>25</v>
      </c>
      <c r="D43" s="163" t="s">
        <v>24</v>
      </c>
      <c r="E43" s="163" t="s">
        <v>22</v>
      </c>
      <c r="F43" s="163" t="s">
        <v>130</v>
      </c>
      <c r="G43" s="163" t="s">
        <v>108</v>
      </c>
      <c r="H43" s="163" t="s">
        <v>175</v>
      </c>
      <c r="I43" s="163">
        <v>5</v>
      </c>
      <c r="J43" s="163">
        <v>5</v>
      </c>
      <c r="K43" s="163">
        <v>5</v>
      </c>
      <c r="L43" s="163">
        <v>5</v>
      </c>
      <c r="M43" s="163">
        <v>5</v>
      </c>
      <c r="N43" s="163">
        <v>5</v>
      </c>
      <c r="O43" s="163">
        <v>5</v>
      </c>
      <c r="P43" s="163">
        <v>5</v>
      </c>
      <c r="Q43" s="163">
        <v>5</v>
      </c>
      <c r="R43" s="163">
        <v>5</v>
      </c>
      <c r="S43" s="163">
        <v>5</v>
      </c>
      <c r="T43" s="163">
        <v>5</v>
      </c>
      <c r="U43" s="163" t="s">
        <v>30</v>
      </c>
    </row>
    <row r="44" spans="1:21" x14ac:dyDescent="0.2">
      <c r="A44" s="162">
        <v>44999.591174236106</v>
      </c>
      <c r="B44" s="163" t="s">
        <v>449</v>
      </c>
      <c r="C44" s="163" t="s">
        <v>20</v>
      </c>
      <c r="D44" s="163" t="s">
        <v>21</v>
      </c>
      <c r="E44" s="163" t="s">
        <v>22</v>
      </c>
      <c r="F44" s="163" t="s">
        <v>130</v>
      </c>
      <c r="G44" s="163" t="s">
        <v>108</v>
      </c>
      <c r="H44" s="163" t="s">
        <v>175</v>
      </c>
      <c r="I44" s="163">
        <v>5</v>
      </c>
      <c r="J44" s="163">
        <v>5</v>
      </c>
      <c r="K44" s="163">
        <v>5</v>
      </c>
      <c r="L44" s="163">
        <v>5</v>
      </c>
      <c r="M44" s="163">
        <v>5</v>
      </c>
      <c r="N44" s="163">
        <v>5</v>
      </c>
      <c r="O44" s="163">
        <v>5</v>
      </c>
      <c r="P44" s="163">
        <v>5</v>
      </c>
      <c r="Q44" s="163">
        <v>5</v>
      </c>
      <c r="R44" s="163">
        <v>3</v>
      </c>
      <c r="S44" s="163">
        <v>4</v>
      </c>
      <c r="T44" s="163">
        <v>5</v>
      </c>
      <c r="U44" s="163" t="s">
        <v>491</v>
      </c>
    </row>
    <row r="45" spans="1:21" x14ac:dyDescent="0.2">
      <c r="A45" s="162">
        <v>44999.591687858796</v>
      </c>
      <c r="B45" s="163" t="s">
        <v>213</v>
      </c>
      <c r="C45" s="163" t="s">
        <v>20</v>
      </c>
      <c r="D45" s="163" t="s">
        <v>21</v>
      </c>
      <c r="E45" s="163" t="s">
        <v>22</v>
      </c>
      <c r="F45" s="163" t="s">
        <v>130</v>
      </c>
      <c r="G45" s="163" t="s">
        <v>108</v>
      </c>
      <c r="H45" s="163" t="s">
        <v>175</v>
      </c>
      <c r="I45" s="163">
        <v>5</v>
      </c>
      <c r="J45" s="163">
        <v>4</v>
      </c>
      <c r="K45" s="163">
        <v>4</v>
      </c>
      <c r="L45" s="163">
        <v>5</v>
      </c>
      <c r="M45" s="163">
        <v>4</v>
      </c>
      <c r="N45" s="163">
        <v>5</v>
      </c>
      <c r="O45" s="163">
        <v>4</v>
      </c>
      <c r="P45" s="163">
        <v>5</v>
      </c>
      <c r="Q45" s="163">
        <v>4</v>
      </c>
      <c r="R45" s="163">
        <v>4</v>
      </c>
      <c r="S45" s="163">
        <v>4</v>
      </c>
      <c r="T45" s="163">
        <v>4</v>
      </c>
      <c r="U45" s="163" t="s">
        <v>30</v>
      </c>
    </row>
    <row r="46" spans="1:21" x14ac:dyDescent="0.2">
      <c r="A46" s="162">
        <v>44999.591731724533</v>
      </c>
      <c r="B46" s="163" t="s">
        <v>450</v>
      </c>
      <c r="C46" s="163" t="s">
        <v>25</v>
      </c>
      <c r="D46" s="163" t="s">
        <v>21</v>
      </c>
      <c r="E46" s="163" t="s">
        <v>27</v>
      </c>
      <c r="F46" s="163" t="s">
        <v>130</v>
      </c>
      <c r="G46" s="163" t="s">
        <v>108</v>
      </c>
      <c r="H46" s="163" t="s">
        <v>175</v>
      </c>
      <c r="I46" s="163">
        <v>5</v>
      </c>
      <c r="J46" s="163">
        <v>5</v>
      </c>
      <c r="K46" s="163">
        <v>5</v>
      </c>
      <c r="L46" s="163">
        <v>5</v>
      </c>
      <c r="M46" s="163">
        <v>5</v>
      </c>
      <c r="N46" s="163">
        <v>5</v>
      </c>
      <c r="O46" s="163">
        <v>5</v>
      </c>
      <c r="P46" s="163">
        <v>5</v>
      </c>
      <c r="Q46" s="163">
        <v>5</v>
      </c>
      <c r="R46" s="163">
        <v>3</v>
      </c>
      <c r="S46" s="163">
        <v>5</v>
      </c>
      <c r="T46" s="163">
        <v>4</v>
      </c>
    </row>
    <row r="47" spans="1:21" x14ac:dyDescent="0.2">
      <c r="A47" s="162">
        <v>44999.591760810188</v>
      </c>
      <c r="B47" s="163" t="s">
        <v>194</v>
      </c>
      <c r="C47" s="163" t="s">
        <v>25</v>
      </c>
      <c r="D47" s="163" t="s">
        <v>21</v>
      </c>
      <c r="E47" s="163" t="s">
        <v>22</v>
      </c>
      <c r="F47" s="163" t="s">
        <v>130</v>
      </c>
      <c r="G47" s="163" t="s">
        <v>108</v>
      </c>
      <c r="H47" s="163" t="s">
        <v>175</v>
      </c>
      <c r="I47" s="163">
        <v>5</v>
      </c>
      <c r="J47" s="163">
        <v>5</v>
      </c>
      <c r="K47" s="163">
        <v>5</v>
      </c>
      <c r="L47" s="163">
        <v>5</v>
      </c>
      <c r="M47" s="163">
        <v>5</v>
      </c>
      <c r="N47" s="163">
        <v>5</v>
      </c>
      <c r="O47" s="163">
        <v>5</v>
      </c>
      <c r="P47" s="163">
        <v>5</v>
      </c>
      <c r="Q47" s="163">
        <v>5</v>
      </c>
      <c r="R47" s="163">
        <v>2</v>
      </c>
      <c r="S47" s="163">
        <v>4</v>
      </c>
      <c r="T47" s="163">
        <v>4</v>
      </c>
      <c r="U47" s="163" t="s">
        <v>451</v>
      </c>
    </row>
    <row r="48" spans="1:21" x14ac:dyDescent="0.2">
      <c r="A48" s="162">
        <v>44999.593825243057</v>
      </c>
      <c r="B48" s="163" t="s">
        <v>199</v>
      </c>
      <c r="C48" s="163" t="s">
        <v>25</v>
      </c>
      <c r="D48" s="163" t="s">
        <v>21</v>
      </c>
      <c r="E48" s="163" t="s">
        <v>22</v>
      </c>
      <c r="F48" s="163" t="s">
        <v>130</v>
      </c>
      <c r="G48" s="163" t="s">
        <v>108</v>
      </c>
      <c r="H48" s="163" t="s">
        <v>175</v>
      </c>
      <c r="I48" s="163">
        <v>5</v>
      </c>
      <c r="J48" s="163">
        <v>5</v>
      </c>
      <c r="K48" s="163">
        <v>5</v>
      </c>
      <c r="L48" s="163">
        <v>5</v>
      </c>
      <c r="M48" s="163">
        <v>5</v>
      </c>
      <c r="N48" s="163">
        <v>5</v>
      </c>
      <c r="O48" s="163">
        <v>5</v>
      </c>
      <c r="P48" s="163">
        <v>5</v>
      </c>
      <c r="Q48" s="163">
        <v>5</v>
      </c>
      <c r="R48" s="163">
        <v>3</v>
      </c>
      <c r="S48" s="163">
        <v>4</v>
      </c>
      <c r="T48" s="163">
        <v>4</v>
      </c>
    </row>
    <row r="49" spans="1:21" x14ac:dyDescent="0.2">
      <c r="A49" s="162">
        <v>44999.596146018521</v>
      </c>
      <c r="B49" s="163" t="s">
        <v>452</v>
      </c>
      <c r="C49" s="163" t="s">
        <v>20</v>
      </c>
      <c r="D49" s="163" t="s">
        <v>24</v>
      </c>
      <c r="E49" s="163" t="s">
        <v>22</v>
      </c>
      <c r="F49" s="163" t="s">
        <v>130</v>
      </c>
      <c r="G49" s="163" t="s">
        <v>108</v>
      </c>
      <c r="H49" s="163" t="s">
        <v>175</v>
      </c>
      <c r="I49" s="163">
        <v>5</v>
      </c>
      <c r="J49" s="163">
        <v>5</v>
      </c>
      <c r="K49" s="163">
        <v>5</v>
      </c>
      <c r="L49" s="163">
        <v>5</v>
      </c>
      <c r="M49" s="163">
        <v>5</v>
      </c>
      <c r="N49" s="163">
        <v>5</v>
      </c>
      <c r="O49" s="163">
        <v>5</v>
      </c>
      <c r="P49" s="163">
        <v>5</v>
      </c>
      <c r="Q49" s="163">
        <v>5</v>
      </c>
      <c r="R49" s="163">
        <v>5</v>
      </c>
      <c r="S49" s="163">
        <v>5</v>
      </c>
      <c r="T49" s="163">
        <v>5</v>
      </c>
      <c r="U49" s="163" t="s">
        <v>30</v>
      </c>
    </row>
    <row r="50" spans="1:21" x14ac:dyDescent="0.2">
      <c r="A50" s="162">
        <v>44999.597340578708</v>
      </c>
      <c r="B50" s="163" t="s">
        <v>453</v>
      </c>
      <c r="C50" s="163" t="s">
        <v>25</v>
      </c>
      <c r="D50" s="163" t="s">
        <v>21</v>
      </c>
      <c r="E50" s="163" t="s">
        <v>22</v>
      </c>
      <c r="F50" s="163" t="s">
        <v>130</v>
      </c>
      <c r="G50" s="163" t="s">
        <v>108</v>
      </c>
      <c r="H50" s="163" t="s">
        <v>175</v>
      </c>
      <c r="I50" s="163">
        <v>5</v>
      </c>
      <c r="J50" s="163">
        <v>5</v>
      </c>
      <c r="K50" s="163">
        <v>5</v>
      </c>
      <c r="L50" s="163">
        <v>5</v>
      </c>
      <c r="M50" s="163">
        <v>5</v>
      </c>
      <c r="N50" s="163">
        <v>5</v>
      </c>
      <c r="O50" s="163">
        <v>5</v>
      </c>
      <c r="P50" s="163">
        <v>5</v>
      </c>
      <c r="Q50" s="163">
        <v>5</v>
      </c>
      <c r="R50" s="163">
        <v>3</v>
      </c>
      <c r="S50" s="163">
        <v>4</v>
      </c>
      <c r="T50" s="163">
        <v>5</v>
      </c>
      <c r="U50" s="163" t="s">
        <v>30</v>
      </c>
    </row>
    <row r="51" spans="1:21" x14ac:dyDescent="0.2">
      <c r="A51" s="162">
        <v>44999.599087789349</v>
      </c>
      <c r="B51" s="163" t="s">
        <v>206</v>
      </c>
      <c r="C51" s="163" t="s">
        <v>20</v>
      </c>
      <c r="D51" s="163" t="s">
        <v>21</v>
      </c>
      <c r="E51" s="163" t="s">
        <v>22</v>
      </c>
      <c r="F51" s="163" t="s">
        <v>130</v>
      </c>
      <c r="G51" s="163" t="s">
        <v>108</v>
      </c>
      <c r="H51" s="163" t="s">
        <v>175</v>
      </c>
      <c r="I51" s="163">
        <v>5</v>
      </c>
      <c r="J51" s="163">
        <v>5</v>
      </c>
      <c r="K51" s="163">
        <v>5</v>
      </c>
      <c r="L51" s="163">
        <v>5</v>
      </c>
      <c r="M51" s="163">
        <v>5</v>
      </c>
      <c r="N51" s="163">
        <v>5</v>
      </c>
      <c r="O51" s="163">
        <v>5</v>
      </c>
      <c r="P51" s="163">
        <v>5</v>
      </c>
      <c r="Q51" s="163">
        <v>5</v>
      </c>
      <c r="R51" s="163">
        <v>5</v>
      </c>
      <c r="S51" s="163">
        <v>5</v>
      </c>
      <c r="T51" s="163">
        <v>5</v>
      </c>
      <c r="U51" s="163" t="s">
        <v>492</v>
      </c>
    </row>
    <row r="52" spans="1:21" x14ac:dyDescent="0.2">
      <c r="A52" s="162">
        <v>44999.600743402778</v>
      </c>
      <c r="B52" s="163" t="s">
        <v>455</v>
      </c>
      <c r="C52" s="163" t="s">
        <v>25</v>
      </c>
      <c r="D52" s="163" t="s">
        <v>24</v>
      </c>
      <c r="E52" s="163" t="s">
        <v>22</v>
      </c>
      <c r="F52" s="163" t="s">
        <v>130</v>
      </c>
      <c r="G52" s="163" t="s">
        <v>108</v>
      </c>
      <c r="H52" s="163" t="s">
        <v>175</v>
      </c>
      <c r="I52" s="163">
        <v>5</v>
      </c>
      <c r="J52" s="163">
        <v>5</v>
      </c>
      <c r="K52" s="163">
        <v>5</v>
      </c>
      <c r="L52" s="163">
        <v>5</v>
      </c>
      <c r="M52" s="163">
        <v>5</v>
      </c>
      <c r="N52" s="163">
        <v>5</v>
      </c>
      <c r="O52" s="163">
        <v>5</v>
      </c>
      <c r="P52" s="163">
        <v>5</v>
      </c>
      <c r="Q52" s="163">
        <v>5</v>
      </c>
      <c r="R52" s="163">
        <v>5</v>
      </c>
      <c r="S52" s="163">
        <v>5</v>
      </c>
      <c r="T52" s="163">
        <v>5</v>
      </c>
      <c r="U52" s="163" t="s">
        <v>30</v>
      </c>
    </row>
    <row r="53" spans="1:21" x14ac:dyDescent="0.2">
      <c r="A53" s="162">
        <v>44999.603421585649</v>
      </c>
      <c r="B53" s="163" t="s">
        <v>456</v>
      </c>
      <c r="C53" s="163" t="s">
        <v>20</v>
      </c>
      <c r="D53" s="163" t="s">
        <v>24</v>
      </c>
      <c r="E53" s="163" t="s">
        <v>22</v>
      </c>
      <c r="F53" s="163" t="s">
        <v>130</v>
      </c>
      <c r="G53" s="163" t="s">
        <v>108</v>
      </c>
      <c r="H53" s="163" t="s">
        <v>175</v>
      </c>
      <c r="I53" s="163">
        <v>5</v>
      </c>
      <c r="J53" s="163">
        <v>5</v>
      </c>
      <c r="K53" s="163">
        <v>5</v>
      </c>
      <c r="L53" s="163">
        <v>5</v>
      </c>
      <c r="M53" s="163">
        <v>5</v>
      </c>
      <c r="N53" s="163">
        <v>5</v>
      </c>
      <c r="O53" s="163">
        <v>5</v>
      </c>
      <c r="P53" s="163">
        <v>5</v>
      </c>
      <c r="Q53" s="163">
        <v>5</v>
      </c>
      <c r="R53" s="163">
        <v>3</v>
      </c>
      <c r="S53" s="163">
        <v>5</v>
      </c>
      <c r="T53" s="163">
        <v>5</v>
      </c>
    </row>
    <row r="54" spans="1:21" ht="23.25" x14ac:dyDescent="0.2">
      <c r="I54" s="1">
        <f>AVERAGE(I2:I53)</f>
        <v>4.8269230769230766</v>
      </c>
      <c r="J54" s="1">
        <f t="shared" ref="J54:T54" si="0">AVERAGE(J2:J53)</f>
        <v>4.7115384615384617</v>
      </c>
      <c r="K54" s="1">
        <f t="shared" si="0"/>
        <v>4.7307692307692308</v>
      </c>
      <c r="L54" s="1">
        <f t="shared" si="0"/>
        <v>4.7884615384615383</v>
      </c>
      <c r="M54" s="1">
        <f t="shared" si="0"/>
        <v>4.7692307692307692</v>
      </c>
      <c r="N54" s="1">
        <f t="shared" si="0"/>
        <v>4.7450980392156863</v>
      </c>
      <c r="O54" s="1">
        <f t="shared" si="0"/>
        <v>4.7115384615384617</v>
      </c>
      <c r="P54" s="1">
        <f t="shared" si="0"/>
        <v>4.75</v>
      </c>
      <c r="Q54" s="1">
        <f t="shared" si="0"/>
        <v>4.8076923076923075</v>
      </c>
      <c r="R54" s="1">
        <f t="shared" si="0"/>
        <v>3.4807692307692308</v>
      </c>
      <c r="S54" s="1">
        <f t="shared" si="0"/>
        <v>4.3269230769230766</v>
      </c>
      <c r="T54" s="1">
        <f t="shared" si="0"/>
        <v>4.4423076923076925</v>
      </c>
    </row>
    <row r="55" spans="1:21" ht="23.25" x14ac:dyDescent="0.2">
      <c r="I55" s="2">
        <f>STDEV(I2:I53)</f>
        <v>0.3820047143818448</v>
      </c>
      <c r="J55" s="2">
        <f t="shared" ref="J55:T55" si="1">STDEV(J2:J53)</f>
        <v>0.45746695847847557</v>
      </c>
      <c r="K55" s="2">
        <f t="shared" si="1"/>
        <v>0.44788761788017412</v>
      </c>
      <c r="L55" s="2">
        <f t="shared" si="1"/>
        <v>0.41238371915612476</v>
      </c>
      <c r="M55" s="2">
        <f t="shared" si="1"/>
        <v>0.42543562981151706</v>
      </c>
      <c r="N55" s="2">
        <f t="shared" si="1"/>
        <v>0.44014257939453949</v>
      </c>
      <c r="O55" s="2">
        <f t="shared" si="1"/>
        <v>0.49848942252976336</v>
      </c>
      <c r="P55" s="2">
        <f t="shared" si="1"/>
        <v>0.47999182999582929</v>
      </c>
      <c r="Q55" s="2">
        <f t="shared" si="1"/>
        <v>0.39795859172027154</v>
      </c>
      <c r="R55" s="2">
        <f t="shared" si="1"/>
        <v>1.0934813018365082</v>
      </c>
      <c r="S55" s="2">
        <f t="shared" si="1"/>
        <v>0.55026388842808394</v>
      </c>
      <c r="T55" s="2">
        <f t="shared" si="1"/>
        <v>0.5744037501400584</v>
      </c>
    </row>
    <row r="56" spans="1:21" ht="23.25" x14ac:dyDescent="0.2">
      <c r="I56" s="3">
        <f>AVERAGE(I2:I55)</f>
        <v>4.7446097739130542</v>
      </c>
      <c r="J56" s="3">
        <f t="shared" ref="J56:T56" si="2">AVERAGE(J2:J55)</f>
        <v>4.6327593596299428</v>
      </c>
      <c r="K56" s="3">
        <f t="shared" si="2"/>
        <v>4.6514566083083224</v>
      </c>
      <c r="L56" s="3">
        <f t="shared" si="2"/>
        <v>4.7074230603262528</v>
      </c>
      <c r="M56" s="3">
        <f t="shared" si="2"/>
        <v>4.6887901185007834</v>
      </c>
      <c r="N56" s="3">
        <f t="shared" si="2"/>
        <v>4.6638724645020799</v>
      </c>
      <c r="O56" s="3">
        <f t="shared" si="2"/>
        <v>4.6335190348901518</v>
      </c>
      <c r="P56" s="3">
        <f t="shared" si="2"/>
        <v>4.6709257746295529</v>
      </c>
      <c r="Q56" s="3">
        <f t="shared" si="2"/>
        <v>4.7260305722113447</v>
      </c>
      <c r="R56" s="3">
        <f t="shared" si="2"/>
        <v>3.4365601950482545</v>
      </c>
      <c r="S56" s="3">
        <f t="shared" si="2"/>
        <v>4.2569849438027987</v>
      </c>
      <c r="T56" s="3">
        <f t="shared" si="2"/>
        <v>4.37067984152681</v>
      </c>
    </row>
    <row r="57" spans="1:21" ht="23.25" x14ac:dyDescent="0.2">
      <c r="I57" s="4">
        <f>STDEV(I2:I53)</f>
        <v>0.3820047143818448</v>
      </c>
      <c r="J57" s="4">
        <f t="shared" ref="J57:T57" si="3">STDEV(J2:J53)</f>
        <v>0.45746695847847557</v>
      </c>
      <c r="K57" s="4">
        <f t="shared" si="3"/>
        <v>0.44788761788017412</v>
      </c>
      <c r="L57" s="4">
        <f t="shared" si="3"/>
        <v>0.41238371915612476</v>
      </c>
      <c r="M57" s="4">
        <f t="shared" si="3"/>
        <v>0.42543562981151706</v>
      </c>
      <c r="N57" s="4">
        <f t="shared" si="3"/>
        <v>0.44014257939453949</v>
      </c>
      <c r="O57" s="4">
        <f t="shared" si="3"/>
        <v>0.49848942252976336</v>
      </c>
      <c r="P57" s="4">
        <f t="shared" si="3"/>
        <v>0.47999182999582929</v>
      </c>
      <c r="Q57" s="4">
        <f t="shared" si="3"/>
        <v>0.39795859172027154</v>
      </c>
      <c r="R57" s="4">
        <f t="shared" si="3"/>
        <v>1.0934813018365082</v>
      </c>
      <c r="S57" s="4">
        <f t="shared" si="3"/>
        <v>0.55026388842808394</v>
      </c>
      <c r="T57" s="4">
        <f t="shared" si="3"/>
        <v>0.5744037501400584</v>
      </c>
    </row>
    <row r="58" spans="1:21" ht="24" x14ac:dyDescent="0.55000000000000004">
      <c r="A58" s="101" t="s">
        <v>92</v>
      </c>
      <c r="D58" s="136" t="s">
        <v>91</v>
      </c>
      <c r="E58" s="5"/>
      <c r="F58" s="134"/>
      <c r="H58" s="5"/>
    </row>
    <row r="59" spans="1:21" ht="24" x14ac:dyDescent="0.55000000000000004">
      <c r="A59" s="120" t="s">
        <v>25</v>
      </c>
      <c r="B59" s="121">
        <f>COUNTIF(C2:C53,"หญิง")</f>
        <v>34</v>
      </c>
      <c r="D59" s="122" t="s">
        <v>130</v>
      </c>
      <c r="E59" s="121">
        <f>COUNTIF(F2:F54,"คณะศึกษาศาสตร์")</f>
        <v>38</v>
      </c>
      <c r="F59" s="5"/>
      <c r="H59" s="5"/>
    </row>
    <row r="60" spans="1:21" ht="24" x14ac:dyDescent="0.55000000000000004">
      <c r="A60" s="120" t="s">
        <v>20</v>
      </c>
      <c r="B60" s="121">
        <f>COUNTIF(C2:C53,"ชาย")</f>
        <v>18</v>
      </c>
      <c r="D60" s="122" t="s">
        <v>182</v>
      </c>
      <c r="E60" s="121">
        <f>COUNTIF(F2:F54,"คณะโลจิสติกส์และดิจิทัลซัพพลายเชน")</f>
        <v>1</v>
      </c>
      <c r="F60" s="5"/>
      <c r="H60" s="5"/>
    </row>
    <row r="61" spans="1:21" ht="24" x14ac:dyDescent="0.55000000000000004">
      <c r="B61" s="119">
        <f>SUBTOTAL(9,B59:B60)</f>
        <v>52</v>
      </c>
      <c r="D61" s="122" t="s">
        <v>133</v>
      </c>
      <c r="E61" s="121">
        <f>COUNTIF(F2:F55,"คณะบริหารธุรกิจ เศรษฐกิจและการสื่อสาร")</f>
        <v>2</v>
      </c>
      <c r="F61" s="5"/>
      <c r="H61" s="5"/>
    </row>
    <row r="62" spans="1:21" ht="24" x14ac:dyDescent="0.55000000000000004">
      <c r="D62" s="122" t="s">
        <v>137</v>
      </c>
      <c r="E62" s="121">
        <f>COUNTIF(F2:F56,"คณะสาธารณสุขศาสตร์")</f>
        <v>1</v>
      </c>
      <c r="F62" s="5"/>
      <c r="H62" s="5"/>
    </row>
    <row r="63" spans="1:21" ht="24" x14ac:dyDescent="0.55000000000000004">
      <c r="A63" s="101" t="s">
        <v>93</v>
      </c>
      <c r="B63" s="134"/>
      <c r="D63" s="122" t="s">
        <v>116</v>
      </c>
      <c r="E63" s="121">
        <f>COUNTIF(F2:F55,"วิทยาลัยพลังงานทดแทนและสมาร์ตกริดเทคโนโลยี")</f>
        <v>1</v>
      </c>
      <c r="F63" s="5"/>
      <c r="H63" s="5"/>
    </row>
    <row r="64" spans="1:21" ht="24" x14ac:dyDescent="0.55000000000000004">
      <c r="A64" s="120" t="s">
        <v>27</v>
      </c>
      <c r="B64" s="121">
        <f>COUNTIF(E2:E54,"ปริญญาโท")</f>
        <v>7</v>
      </c>
      <c r="D64" s="122" t="s">
        <v>146</v>
      </c>
      <c r="E64" s="121">
        <f>COUNTIF(F2:F58,"คณะวิทยาศาสตร์")</f>
        <v>2</v>
      </c>
      <c r="F64" s="5"/>
      <c r="H64" s="5"/>
    </row>
    <row r="65" spans="1:8" ht="24" x14ac:dyDescent="0.55000000000000004">
      <c r="A65" s="120" t="s">
        <v>22</v>
      </c>
      <c r="B65" s="121">
        <f>COUNTIF(E2:E55,"ปริญญาเอก")</f>
        <v>45</v>
      </c>
      <c r="D65" s="122" t="s">
        <v>148</v>
      </c>
      <c r="E65" s="121">
        <f>COUNTIF(F2:F59,"คณะเภสัชศาสตร์")</f>
        <v>1</v>
      </c>
      <c r="F65" s="5"/>
      <c r="H65" s="5"/>
    </row>
    <row r="66" spans="1:8" ht="24" x14ac:dyDescent="0.55000000000000004">
      <c r="A66" s="5"/>
      <c r="B66" s="135">
        <f>SUBTOTAL(9,B63:B65)</f>
        <v>52</v>
      </c>
      <c r="D66" s="185" t="s">
        <v>147</v>
      </c>
      <c r="E66" s="121">
        <f>COUNTIF(F2:F60,"คณะเกษตรศาสตร์ ทรัพยากรธรรมชาติและสิ่งแวดล้อม")</f>
        <v>1</v>
      </c>
      <c r="F66" s="5"/>
      <c r="H66" s="5"/>
    </row>
    <row r="67" spans="1:8" ht="24" x14ac:dyDescent="0.55000000000000004">
      <c r="D67" s="185" t="s">
        <v>132</v>
      </c>
      <c r="E67" s="121">
        <f>COUNTIF(F3:F61,"คณะมนุษยศาสตร์")</f>
        <v>4</v>
      </c>
      <c r="F67" s="5"/>
      <c r="H67" s="5"/>
    </row>
    <row r="68" spans="1:8" ht="24" x14ac:dyDescent="0.55000000000000004">
      <c r="A68" s="120" t="s">
        <v>26</v>
      </c>
      <c r="B68" s="121">
        <f>COUNTIF(D2:D56,"20-30 ปี")</f>
        <v>3</v>
      </c>
      <c r="D68" s="185" t="s">
        <v>139</v>
      </c>
      <c r="E68" s="121">
        <f>COUNTIF(F4:F62,"คณะสหเวชศาสตร์")</f>
        <v>1</v>
      </c>
      <c r="F68" s="5"/>
      <c r="H68" s="5"/>
    </row>
    <row r="69" spans="1:8" ht="24" x14ac:dyDescent="0.55000000000000004">
      <c r="A69" s="120" t="s">
        <v>24</v>
      </c>
      <c r="B69" s="121">
        <f>COUNTIF(D2:D53,"31-40 ปี")</f>
        <v>29</v>
      </c>
      <c r="D69" s="5"/>
      <c r="E69" s="135">
        <f>SUM(E59:E68)</f>
        <v>52</v>
      </c>
      <c r="F69" s="5"/>
      <c r="H69" s="5"/>
    </row>
    <row r="70" spans="1:8" ht="24" x14ac:dyDescent="0.55000000000000004">
      <c r="A70" s="120" t="s">
        <v>21</v>
      </c>
      <c r="B70" s="121">
        <f>COUNTIF(D2:D54,"41-50 ปี")</f>
        <v>18</v>
      </c>
      <c r="D70" s="136"/>
      <c r="H70" s="5"/>
    </row>
    <row r="71" spans="1:8" ht="24" customHeight="1" x14ac:dyDescent="0.55000000000000004">
      <c r="A71" s="120" t="s">
        <v>31</v>
      </c>
      <c r="B71" s="121">
        <f>COUNTIF(D2:D54,"51 ปีขึ้นไป")</f>
        <v>2</v>
      </c>
      <c r="D71" s="185" t="s">
        <v>279</v>
      </c>
      <c r="E71" s="121">
        <f>COUNTIF(G2:G53,"เทคโนโลยีและการสื่อสารการศึกษา")</f>
        <v>2</v>
      </c>
      <c r="H71" s="5"/>
    </row>
    <row r="72" spans="1:8" ht="24" customHeight="1" x14ac:dyDescent="0.55000000000000004">
      <c r="B72" s="119">
        <f>SUM(B68:B71)</f>
        <v>52</v>
      </c>
      <c r="D72" s="185" t="s">
        <v>97</v>
      </c>
      <c r="E72" s="121">
        <f>COUNTIF(G2:G54,"หลักสูตรและการสอน")</f>
        <v>4</v>
      </c>
      <c r="H72" s="5"/>
    </row>
    <row r="73" spans="1:8" ht="24" customHeight="1" x14ac:dyDescent="0.55000000000000004">
      <c r="D73" s="185" t="s">
        <v>318</v>
      </c>
      <c r="E73" s="121">
        <f>COUNTIF(G2:G55,"เภสัชวิทยา")</f>
        <v>1</v>
      </c>
    </row>
    <row r="74" spans="1:8" ht="24" customHeight="1" x14ac:dyDescent="0.55000000000000004">
      <c r="D74" s="185" t="s">
        <v>105</v>
      </c>
      <c r="E74" s="121">
        <f>COUNTIF(G2:G56,"ภาษาไทย")</f>
        <v>3</v>
      </c>
    </row>
    <row r="75" spans="1:8" ht="24" customHeight="1" x14ac:dyDescent="0.55000000000000004">
      <c r="D75" s="185" t="s">
        <v>108</v>
      </c>
      <c r="E75" s="121">
        <f>COUNTIF(G2:G57,"การบริหารการศึกษา")</f>
        <v>26</v>
      </c>
    </row>
    <row r="76" spans="1:8" ht="24" customHeight="1" x14ac:dyDescent="0.55000000000000004">
      <c r="D76" s="185" t="s">
        <v>222</v>
      </c>
      <c r="E76" s="121">
        <f>COUNTIF(G2:G58,"เทคโนโลยีสารสนเทศ")</f>
        <v>1</v>
      </c>
    </row>
    <row r="77" spans="1:8" ht="24" customHeight="1" x14ac:dyDescent="0.55000000000000004">
      <c r="D77" s="185" t="s">
        <v>495</v>
      </c>
      <c r="E77" s="121">
        <f>COUNTIF(G2:G59,"มนุษยศาสตร์")</f>
        <v>1</v>
      </c>
    </row>
    <row r="78" spans="1:8" ht="24" customHeight="1" x14ac:dyDescent="0.55000000000000004">
      <c r="D78" s="185" t="s">
        <v>281</v>
      </c>
      <c r="E78" s="121">
        <f>COUNTIF(G2:G60,"การสื่อสาร")</f>
        <v>1</v>
      </c>
    </row>
    <row r="79" spans="1:8" ht="24" customHeight="1" x14ac:dyDescent="0.55000000000000004">
      <c r="D79" s="185" t="s">
        <v>382</v>
      </c>
      <c r="E79" s="121">
        <f>COUNTIF(G2:G63,"นวัตกรรมทางการวัดผลการเรียนรู้")</f>
        <v>1</v>
      </c>
    </row>
    <row r="80" spans="1:8" ht="24" customHeight="1" x14ac:dyDescent="0.55000000000000004">
      <c r="D80" s="185" t="s">
        <v>140</v>
      </c>
      <c r="E80" s="121">
        <f>COUNTIF(G2:G64,"ชีวเวชศาสตร์")</f>
        <v>1</v>
      </c>
    </row>
    <row r="81" spans="4:5" ht="24" customHeight="1" x14ac:dyDescent="0.55000000000000004">
      <c r="D81" s="185" t="s">
        <v>210</v>
      </c>
      <c r="E81" s="121">
        <f>COUNTIF(G2:G65,"การจัดการสมาร์ตซิตี้และนวัตกรรมดิจิทัล")</f>
        <v>1</v>
      </c>
    </row>
    <row r="82" spans="4:5" ht="24" customHeight="1" x14ac:dyDescent="0.55000000000000004">
      <c r="D82" s="185" t="s">
        <v>214</v>
      </c>
      <c r="E82" s="121">
        <f>COUNTIF(G2:G67,"คติชนวิทยา")</f>
        <v>1</v>
      </c>
    </row>
    <row r="83" spans="4:5" ht="24" customHeight="1" x14ac:dyDescent="0.55000000000000004">
      <c r="D83" s="185" t="s">
        <v>110</v>
      </c>
      <c r="E83" s="121">
        <f>COUNTIF(G2:G68,"วิทยาศาสตร์ศึกษา")</f>
        <v>1</v>
      </c>
    </row>
    <row r="84" spans="4:5" ht="24" x14ac:dyDescent="0.55000000000000004">
      <c r="D84" s="185" t="s">
        <v>203</v>
      </c>
      <c r="E84" s="121">
        <f>COUNTIF(G2:G69,"คณิตศาสตร์ศึกษา")</f>
        <v>1</v>
      </c>
    </row>
    <row r="85" spans="4:5" ht="24" x14ac:dyDescent="0.55000000000000004">
      <c r="D85" s="185" t="s">
        <v>114</v>
      </c>
      <c r="E85" s="121">
        <f>COUNTIF(G2:G70,"ดุริยางคศิลป์")</f>
        <v>2</v>
      </c>
    </row>
    <row r="86" spans="4:5" ht="24" x14ac:dyDescent="0.55000000000000004">
      <c r="D86" s="185" t="s">
        <v>216</v>
      </c>
      <c r="E86" s="121">
        <f>COUNTIF(G2:G71,"การบริหารธุรกิจ")</f>
        <v>1</v>
      </c>
    </row>
    <row r="87" spans="4:5" ht="24" x14ac:dyDescent="0.55000000000000004">
      <c r="D87" s="185" t="s">
        <v>183</v>
      </c>
      <c r="E87" s="121">
        <f>COUNTIF(G2:G72,"โลจิสติกส์และดิจิทัลซัพพลายเชน")</f>
        <v>1</v>
      </c>
    </row>
    <row r="88" spans="4:5" ht="24" x14ac:dyDescent="0.55000000000000004">
      <c r="D88" s="185" t="s">
        <v>220</v>
      </c>
      <c r="E88" s="121">
        <f>COUNTIF(G2:G73,"วิทยาการคอมพิวเตอร์")</f>
        <v>1</v>
      </c>
    </row>
    <row r="89" spans="4:5" ht="24" x14ac:dyDescent="0.55000000000000004">
      <c r="D89" s="185" t="s">
        <v>434</v>
      </c>
      <c r="E89" s="121">
        <f>COUNTIF(G2:G74,"สัตวศาสตร์")</f>
        <v>1</v>
      </c>
    </row>
    <row r="90" spans="4:5" ht="24" x14ac:dyDescent="0.55000000000000004">
      <c r="D90" s="185" t="s">
        <v>98</v>
      </c>
      <c r="E90" s="121">
        <f>COUNTIF(G2:G75,"สาธารณสุขศาสตร์")</f>
        <v>1</v>
      </c>
    </row>
    <row r="91" spans="4:5" ht="15.75" x14ac:dyDescent="0.25">
      <c r="E91" s="189">
        <f>SUM(E71:E90)</f>
        <v>52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742"/>
  <sheetViews>
    <sheetView tabSelected="1" topLeftCell="A582" zoomScale="110" zoomScaleNormal="110" workbookViewId="0">
      <selection activeCell="B593" sqref="B593"/>
    </sheetView>
  </sheetViews>
  <sheetFormatPr defaultColWidth="9.140625" defaultRowHeight="21.75" x14ac:dyDescent="0.5"/>
  <cols>
    <col min="1" max="1" width="73.5703125" style="99" customWidth="1"/>
    <col min="2" max="2" width="7.140625" style="100" bestFit="1" customWidth="1"/>
    <col min="3" max="3" width="8.28515625" style="100" customWidth="1"/>
    <col min="4" max="4" width="8.5703125" style="62" customWidth="1"/>
    <col min="5" max="5" width="7.140625" style="62" customWidth="1"/>
    <col min="6" max="6" width="11.42578125" style="62" bestFit="1" customWidth="1"/>
    <col min="7" max="16384" width="9.140625" style="62"/>
  </cols>
  <sheetData>
    <row r="1" spans="1:5" s="14" customFormat="1" ht="30.75" x14ac:dyDescent="0.7">
      <c r="A1" s="215" t="s">
        <v>36</v>
      </c>
      <c r="B1" s="215"/>
      <c r="C1" s="215"/>
      <c r="D1" s="215"/>
    </row>
    <row r="2" spans="1:5" s="14" customFormat="1" ht="27.75" x14ac:dyDescent="0.65">
      <c r="A2" s="216" t="s">
        <v>496</v>
      </c>
      <c r="B2" s="216"/>
      <c r="C2" s="216"/>
      <c r="D2" s="216"/>
    </row>
    <row r="3" spans="1:5" s="14" customFormat="1" ht="12" customHeight="1" x14ac:dyDescent="0.5">
      <c r="A3" s="15"/>
      <c r="B3" s="16"/>
      <c r="C3" s="16"/>
    </row>
    <row r="4" spans="1:5" s="7" customFormat="1" ht="24" x14ac:dyDescent="0.55000000000000004">
      <c r="A4" s="6" t="s">
        <v>37</v>
      </c>
      <c r="B4" s="10"/>
      <c r="C4" s="10"/>
    </row>
    <row r="5" spans="1:5" s="7" customFormat="1" ht="24" x14ac:dyDescent="0.55000000000000004">
      <c r="A5" s="6" t="s">
        <v>497</v>
      </c>
      <c r="B5" s="10"/>
      <c r="C5" s="10"/>
    </row>
    <row r="6" spans="1:5" s="7" customFormat="1" ht="24" x14ac:dyDescent="0.55000000000000004">
      <c r="A6" s="133" t="s">
        <v>498</v>
      </c>
      <c r="B6" s="5"/>
      <c r="C6" s="5"/>
      <c r="E6" s="5"/>
    </row>
    <row r="7" spans="1:5" s="7" customFormat="1" ht="24" x14ac:dyDescent="0.55000000000000004">
      <c r="A7" s="133" t="s">
        <v>499</v>
      </c>
      <c r="B7" s="5"/>
      <c r="C7" s="5"/>
      <c r="E7" s="5"/>
    </row>
    <row r="8" spans="1:5" s="7" customFormat="1" ht="24" x14ac:dyDescent="0.55000000000000004">
      <c r="A8" s="6" t="s">
        <v>690</v>
      </c>
      <c r="B8" s="5"/>
      <c r="C8" s="5"/>
      <c r="E8" s="5"/>
    </row>
    <row r="9" spans="1:5" s="7" customFormat="1" ht="24" x14ac:dyDescent="0.55000000000000004">
      <c r="A9" s="6" t="s">
        <v>500</v>
      </c>
      <c r="B9" s="5"/>
      <c r="C9" s="5"/>
      <c r="E9" s="5"/>
    </row>
    <row r="10" spans="1:5" s="7" customFormat="1" ht="24" x14ac:dyDescent="0.55000000000000004">
      <c r="A10" s="6" t="s">
        <v>501</v>
      </c>
      <c r="B10" s="5"/>
      <c r="C10" s="5"/>
      <c r="E10" s="5"/>
    </row>
    <row r="11" spans="1:5" s="7" customFormat="1" ht="12.75" customHeight="1" x14ac:dyDescent="0.55000000000000004">
      <c r="A11" s="6"/>
      <c r="B11" s="5"/>
      <c r="C11" s="5"/>
      <c r="E11" s="5"/>
    </row>
    <row r="12" spans="1:5" s="7" customFormat="1" ht="21.75" customHeight="1" x14ac:dyDescent="0.55000000000000004">
      <c r="A12" s="17" t="s">
        <v>38</v>
      </c>
      <c r="B12" s="10"/>
      <c r="C12" s="10"/>
    </row>
    <row r="13" spans="1:5" s="7" customFormat="1" ht="19.5" customHeight="1" x14ac:dyDescent="0.55000000000000004">
      <c r="A13" s="18" t="s">
        <v>39</v>
      </c>
      <c r="B13" s="10"/>
      <c r="C13" s="10"/>
    </row>
    <row r="14" spans="1:5" s="7" customFormat="1" ht="19.5" customHeight="1" x14ac:dyDescent="0.55000000000000004">
      <c r="A14" s="18" t="s">
        <v>40</v>
      </c>
      <c r="B14" s="10"/>
      <c r="C14" s="10"/>
    </row>
    <row r="15" spans="1:5" s="7" customFormat="1" ht="22.5" customHeight="1" x14ac:dyDescent="0.55000000000000004">
      <c r="A15" s="127" t="s">
        <v>41</v>
      </c>
      <c r="B15" s="20" t="s">
        <v>42</v>
      </c>
      <c r="C15" s="128" t="s">
        <v>43</v>
      </c>
    </row>
    <row r="16" spans="1:5" s="7" customFormat="1" ht="24" x14ac:dyDescent="0.55000000000000004">
      <c r="A16" s="21" t="s">
        <v>44</v>
      </c>
      <c r="B16" s="22"/>
      <c r="C16" s="23"/>
    </row>
    <row r="17" spans="1:3" s="7" customFormat="1" ht="24" x14ac:dyDescent="0.55000000000000004">
      <c r="A17" s="24" t="s">
        <v>46</v>
      </c>
      <c r="B17" s="25">
        <v>3</v>
      </c>
      <c r="C17" s="26">
        <f>B17*100/161</f>
        <v>1.8633540372670807</v>
      </c>
    </row>
    <row r="18" spans="1:3" s="7" customFormat="1" ht="24" x14ac:dyDescent="0.55000000000000004">
      <c r="A18" s="27" t="s">
        <v>45</v>
      </c>
      <c r="B18" s="28">
        <v>6</v>
      </c>
      <c r="C18" s="29">
        <f>B18*100/161</f>
        <v>3.7267080745341614</v>
      </c>
    </row>
    <row r="19" spans="1:3" s="7" customFormat="1" ht="24" x14ac:dyDescent="0.55000000000000004">
      <c r="A19" s="24" t="s">
        <v>149</v>
      </c>
      <c r="B19" s="25"/>
      <c r="C19" s="26"/>
    </row>
    <row r="20" spans="1:3" s="7" customFormat="1" ht="24" x14ac:dyDescent="0.55000000000000004">
      <c r="A20" s="24" t="s">
        <v>46</v>
      </c>
      <c r="B20" s="25">
        <v>15</v>
      </c>
      <c r="C20" s="26">
        <f>B20*100/161</f>
        <v>9.316770186335404</v>
      </c>
    </row>
    <row r="21" spans="1:3" s="7" customFormat="1" ht="24" x14ac:dyDescent="0.55000000000000004">
      <c r="A21" s="27" t="s">
        <v>45</v>
      </c>
      <c r="B21" s="28">
        <v>22</v>
      </c>
      <c r="C21" s="26">
        <f>B21*100/161</f>
        <v>13.664596273291925</v>
      </c>
    </row>
    <row r="22" spans="1:3" s="7" customFormat="1" ht="24" x14ac:dyDescent="0.55000000000000004">
      <c r="A22" s="21" t="s">
        <v>691</v>
      </c>
      <c r="B22" s="22"/>
      <c r="C22" s="23"/>
    </row>
    <row r="23" spans="1:3" s="7" customFormat="1" ht="24" x14ac:dyDescent="0.55000000000000004">
      <c r="A23" s="24" t="s">
        <v>46</v>
      </c>
      <c r="B23" s="25">
        <v>17</v>
      </c>
      <c r="C23" s="26">
        <f>B23*100/161</f>
        <v>10.559006211180124</v>
      </c>
    </row>
    <row r="24" spans="1:3" s="7" customFormat="1" ht="24" x14ac:dyDescent="0.55000000000000004">
      <c r="A24" s="27" t="s">
        <v>45</v>
      </c>
      <c r="B24" s="28">
        <v>18</v>
      </c>
      <c r="C24" s="26">
        <f>B24*100/161</f>
        <v>11.180124223602485</v>
      </c>
    </row>
    <row r="25" spans="1:3" s="7" customFormat="1" ht="24" x14ac:dyDescent="0.55000000000000004">
      <c r="A25" s="24" t="s">
        <v>47</v>
      </c>
      <c r="B25" s="25"/>
      <c r="C25" s="23"/>
    </row>
    <row r="26" spans="1:3" s="7" customFormat="1" ht="24" x14ac:dyDescent="0.55000000000000004">
      <c r="A26" s="24" t="s">
        <v>46</v>
      </c>
      <c r="B26" s="25">
        <v>17</v>
      </c>
      <c r="C26" s="26">
        <f>B26*100/161</f>
        <v>10.559006211180124</v>
      </c>
    </row>
    <row r="27" spans="1:3" s="7" customFormat="1" ht="24" x14ac:dyDescent="0.55000000000000004">
      <c r="A27" s="27" t="s">
        <v>45</v>
      </c>
      <c r="B27" s="32">
        <v>11</v>
      </c>
      <c r="C27" s="29">
        <f>B27*100/161</f>
        <v>6.8322981366459627</v>
      </c>
    </row>
    <row r="28" spans="1:3" s="7" customFormat="1" ht="24" x14ac:dyDescent="0.55000000000000004">
      <c r="A28" s="24" t="s">
        <v>252</v>
      </c>
      <c r="B28" s="25"/>
      <c r="C28" s="26"/>
    </row>
    <row r="29" spans="1:3" s="7" customFormat="1" ht="24" x14ac:dyDescent="0.55000000000000004">
      <c r="A29" s="24" t="s">
        <v>46</v>
      </c>
      <c r="B29" s="25">
        <v>34</v>
      </c>
      <c r="C29" s="26">
        <f>B29*100/161</f>
        <v>21.118012422360248</v>
      </c>
    </row>
    <row r="30" spans="1:3" s="7" customFormat="1" ht="24" x14ac:dyDescent="0.55000000000000004">
      <c r="A30" s="24" t="s">
        <v>45</v>
      </c>
      <c r="B30" s="25">
        <v>18</v>
      </c>
      <c r="C30" s="29">
        <f>B30*100/161</f>
        <v>11.180124223602485</v>
      </c>
    </row>
    <row r="31" spans="1:3" s="7" customFormat="1" ht="21" customHeight="1" thickBot="1" x14ac:dyDescent="0.6">
      <c r="A31" s="129" t="s">
        <v>48</v>
      </c>
      <c r="B31" s="130">
        <f>SUM(B17:B30)</f>
        <v>161</v>
      </c>
      <c r="C31" s="124">
        <f>B31*100/161</f>
        <v>100</v>
      </c>
    </row>
    <row r="32" spans="1:3" s="7" customFormat="1" ht="19.5" customHeight="1" thickTop="1" x14ac:dyDescent="0.55000000000000004">
      <c r="A32" s="34"/>
      <c r="B32" s="35"/>
      <c r="C32" s="36"/>
    </row>
    <row r="33" spans="1:3" s="7" customFormat="1" ht="24" x14ac:dyDescent="0.55000000000000004">
      <c r="A33" s="6" t="s">
        <v>692</v>
      </c>
      <c r="B33" s="10"/>
      <c r="C33" s="10"/>
    </row>
    <row r="34" spans="1:3" s="7" customFormat="1" ht="24" x14ac:dyDescent="0.55000000000000004">
      <c r="A34" s="6" t="s">
        <v>693</v>
      </c>
      <c r="B34" s="10"/>
      <c r="C34" s="10"/>
    </row>
    <row r="35" spans="1:3" s="7" customFormat="1" ht="24" x14ac:dyDescent="0.55000000000000004">
      <c r="A35" s="6" t="s">
        <v>694</v>
      </c>
      <c r="B35" s="10"/>
      <c r="C35" s="10"/>
    </row>
    <row r="36" spans="1:3" s="7" customFormat="1" ht="24" x14ac:dyDescent="0.55000000000000004">
      <c r="A36" s="6" t="s">
        <v>695</v>
      </c>
      <c r="B36" s="10"/>
      <c r="C36" s="10"/>
    </row>
    <row r="37" spans="1:3" s="7" customFormat="1" ht="24" x14ac:dyDescent="0.55000000000000004">
      <c r="A37" s="6" t="s">
        <v>502</v>
      </c>
      <c r="B37" s="10"/>
      <c r="C37" s="10"/>
    </row>
    <row r="38" spans="1:3" s="7" customFormat="1" ht="13.5" customHeight="1" x14ac:dyDescent="0.55000000000000004">
      <c r="A38" s="6"/>
      <c r="B38" s="10"/>
      <c r="C38" s="10"/>
    </row>
    <row r="39" spans="1:3" s="7" customFormat="1" ht="13.5" customHeight="1" x14ac:dyDescent="0.55000000000000004">
      <c r="A39" s="6"/>
      <c r="B39" s="10"/>
      <c r="C39" s="10"/>
    </row>
    <row r="40" spans="1:3" s="7" customFormat="1" ht="13.5" customHeight="1" x14ac:dyDescent="0.55000000000000004">
      <c r="A40" s="6"/>
      <c r="B40" s="10"/>
      <c r="C40" s="10"/>
    </row>
    <row r="41" spans="1:3" s="7" customFormat="1" ht="13.5" customHeight="1" x14ac:dyDescent="0.55000000000000004">
      <c r="A41" s="6"/>
      <c r="B41" s="10"/>
      <c r="C41" s="10"/>
    </row>
    <row r="42" spans="1:3" s="7" customFormat="1" ht="13.5" customHeight="1" x14ac:dyDescent="0.55000000000000004">
      <c r="A42" s="6"/>
      <c r="B42" s="10"/>
      <c r="C42" s="10"/>
    </row>
    <row r="43" spans="1:3" s="7" customFormat="1" ht="13.5" customHeight="1" x14ac:dyDescent="0.55000000000000004">
      <c r="A43" s="6"/>
      <c r="B43" s="10"/>
      <c r="C43" s="10"/>
    </row>
    <row r="44" spans="1:3" s="7" customFormat="1" ht="13.5" customHeight="1" x14ac:dyDescent="0.55000000000000004">
      <c r="A44" s="6"/>
      <c r="B44" s="10"/>
      <c r="C44" s="10"/>
    </row>
    <row r="45" spans="1:3" s="7" customFormat="1" ht="13.5" customHeight="1" x14ac:dyDescent="0.55000000000000004">
      <c r="A45" s="6"/>
      <c r="B45" s="10"/>
      <c r="C45" s="10"/>
    </row>
    <row r="46" spans="1:3" s="7" customFormat="1" ht="13.5" customHeight="1" x14ac:dyDescent="0.55000000000000004">
      <c r="A46" s="6"/>
      <c r="B46" s="10"/>
      <c r="C46" s="10"/>
    </row>
    <row r="47" spans="1:3" s="7" customFormat="1" ht="13.5" customHeight="1" x14ac:dyDescent="0.55000000000000004">
      <c r="A47" s="6"/>
      <c r="B47" s="10"/>
      <c r="C47" s="10"/>
    </row>
    <row r="48" spans="1:3" s="7" customFormat="1" ht="13.5" customHeight="1" x14ac:dyDescent="0.55000000000000004">
      <c r="A48" s="6"/>
      <c r="B48" s="10"/>
      <c r="C48" s="10"/>
    </row>
    <row r="49" spans="1:3" s="7" customFormat="1" ht="13.5" customHeight="1" x14ac:dyDescent="0.55000000000000004">
      <c r="A49" s="6"/>
      <c r="B49" s="10"/>
      <c r="C49" s="10"/>
    </row>
    <row r="50" spans="1:3" s="7" customFormat="1" ht="13.5" customHeight="1" x14ac:dyDescent="0.55000000000000004">
      <c r="A50" s="6"/>
      <c r="B50" s="10"/>
      <c r="C50" s="10"/>
    </row>
    <row r="51" spans="1:3" s="7" customFormat="1" ht="13.5" customHeight="1" x14ac:dyDescent="0.55000000000000004">
      <c r="A51" s="6"/>
      <c r="B51" s="10"/>
      <c r="C51" s="10"/>
    </row>
    <row r="52" spans="1:3" s="7" customFormat="1" ht="13.5" customHeight="1" x14ac:dyDescent="0.55000000000000004">
      <c r="A52" s="6"/>
      <c r="B52" s="10"/>
      <c r="C52" s="10"/>
    </row>
    <row r="53" spans="1:3" s="7" customFormat="1" ht="13.5" customHeight="1" x14ac:dyDescent="0.55000000000000004">
      <c r="A53" s="6"/>
      <c r="B53" s="10"/>
      <c r="C53" s="10"/>
    </row>
    <row r="54" spans="1:3" s="7" customFormat="1" ht="13.5" customHeight="1" x14ac:dyDescent="0.55000000000000004">
      <c r="A54" s="6"/>
      <c r="B54" s="10"/>
      <c r="C54" s="10"/>
    </row>
    <row r="55" spans="1:3" s="7" customFormat="1" ht="13.5" customHeight="1" x14ac:dyDescent="0.55000000000000004">
      <c r="A55" s="6"/>
      <c r="B55" s="10"/>
      <c r="C55" s="10"/>
    </row>
    <row r="56" spans="1:3" s="7" customFormat="1" ht="13.5" customHeight="1" x14ac:dyDescent="0.55000000000000004">
      <c r="A56" s="6"/>
      <c r="B56" s="10"/>
      <c r="C56" s="10"/>
    </row>
    <row r="57" spans="1:3" s="7" customFormat="1" ht="13.5" customHeight="1" x14ac:dyDescent="0.55000000000000004">
      <c r="A57" s="6"/>
      <c r="B57" s="10"/>
      <c r="C57" s="10"/>
    </row>
    <row r="58" spans="1:3" s="7" customFormat="1" ht="13.5" customHeight="1" x14ac:dyDescent="0.55000000000000004">
      <c r="A58" s="6"/>
      <c r="B58" s="10"/>
      <c r="C58" s="10"/>
    </row>
    <row r="59" spans="1:3" s="7" customFormat="1" ht="13.5" customHeight="1" x14ac:dyDescent="0.55000000000000004">
      <c r="A59" s="6"/>
      <c r="B59" s="10"/>
      <c r="C59" s="10"/>
    </row>
    <row r="60" spans="1:3" s="7" customFormat="1" ht="13.5" customHeight="1" x14ac:dyDescent="0.55000000000000004">
      <c r="A60" s="6"/>
      <c r="B60" s="10"/>
      <c r="C60" s="10"/>
    </row>
    <row r="61" spans="1:3" s="7" customFormat="1" ht="13.5" customHeight="1" x14ac:dyDescent="0.55000000000000004">
      <c r="A61" s="6"/>
      <c r="B61" s="10"/>
      <c r="C61" s="10"/>
    </row>
    <row r="62" spans="1:3" s="7" customFormat="1" ht="13.5" customHeight="1" x14ac:dyDescent="0.55000000000000004">
      <c r="A62" s="6"/>
      <c r="B62" s="10"/>
      <c r="C62" s="10"/>
    </row>
    <row r="63" spans="1:3" s="7" customFormat="1" ht="13.5" customHeight="1" x14ac:dyDescent="0.55000000000000004">
      <c r="A63" s="6"/>
      <c r="B63" s="10"/>
      <c r="C63" s="10"/>
    </row>
    <row r="64" spans="1:3" s="7" customFormat="1" ht="13.5" customHeight="1" x14ac:dyDescent="0.55000000000000004">
      <c r="A64" s="6"/>
      <c r="B64" s="10"/>
      <c r="C64" s="10"/>
    </row>
    <row r="65" spans="1:3" s="7" customFormat="1" ht="13.5" customHeight="1" x14ac:dyDescent="0.55000000000000004">
      <c r="A65" s="6"/>
      <c r="B65" s="10"/>
      <c r="C65" s="10"/>
    </row>
    <row r="66" spans="1:3" s="7" customFormat="1" ht="13.5" customHeight="1" x14ac:dyDescent="0.55000000000000004">
      <c r="A66" s="6"/>
      <c r="B66" s="10"/>
      <c r="C66" s="10"/>
    </row>
    <row r="67" spans="1:3" s="7" customFormat="1" ht="13.5" customHeight="1" x14ac:dyDescent="0.55000000000000004">
      <c r="A67" s="6"/>
      <c r="B67" s="10"/>
      <c r="C67" s="10"/>
    </row>
    <row r="68" spans="1:3" s="7" customFormat="1" ht="13.5" customHeight="1" x14ac:dyDescent="0.55000000000000004">
      <c r="A68" s="6"/>
      <c r="B68" s="10"/>
      <c r="C68" s="10"/>
    </row>
    <row r="69" spans="1:3" s="7" customFormat="1" ht="13.5" customHeight="1" x14ac:dyDescent="0.55000000000000004">
      <c r="A69" s="6"/>
      <c r="B69" s="10"/>
      <c r="C69" s="10"/>
    </row>
    <row r="70" spans="1:3" s="7" customFormat="1" ht="13.5" customHeight="1" x14ac:dyDescent="0.55000000000000004">
      <c r="A70" s="6"/>
      <c r="B70" s="10"/>
      <c r="C70" s="10"/>
    </row>
    <row r="71" spans="1:3" s="7" customFormat="1" ht="13.5" customHeight="1" x14ac:dyDescent="0.55000000000000004">
      <c r="A71" s="6"/>
      <c r="B71" s="10"/>
      <c r="C71" s="10"/>
    </row>
    <row r="72" spans="1:3" s="7" customFormat="1" ht="13.5" customHeight="1" x14ac:dyDescent="0.55000000000000004">
      <c r="A72" s="6"/>
      <c r="B72" s="10"/>
      <c r="C72" s="10"/>
    </row>
    <row r="73" spans="1:3" s="7" customFormat="1" ht="13.5" customHeight="1" x14ac:dyDescent="0.55000000000000004">
      <c r="A73" s="6"/>
      <c r="B73" s="10"/>
      <c r="C73" s="10"/>
    </row>
    <row r="74" spans="1:3" s="7" customFormat="1" ht="13.5" customHeight="1" x14ac:dyDescent="0.55000000000000004">
      <c r="A74" s="6"/>
      <c r="B74" s="10"/>
      <c r="C74" s="10"/>
    </row>
    <row r="75" spans="1:3" s="7" customFormat="1" ht="13.5" customHeight="1" x14ac:dyDescent="0.55000000000000004">
      <c r="A75" s="6"/>
      <c r="B75" s="10"/>
      <c r="C75" s="10"/>
    </row>
    <row r="76" spans="1:3" s="7" customFormat="1" ht="13.5" customHeight="1" x14ac:dyDescent="0.55000000000000004">
      <c r="A76" s="6"/>
      <c r="B76" s="10"/>
      <c r="C76" s="10"/>
    </row>
    <row r="77" spans="1:3" s="7" customFormat="1" ht="13.5" customHeight="1" x14ac:dyDescent="0.55000000000000004">
      <c r="A77" s="6"/>
      <c r="B77" s="10"/>
      <c r="C77" s="10"/>
    </row>
    <row r="78" spans="1:3" s="7" customFormat="1" ht="13.5" customHeight="1" x14ac:dyDescent="0.55000000000000004">
      <c r="A78" s="6"/>
      <c r="B78" s="10"/>
      <c r="C78" s="10"/>
    </row>
    <row r="79" spans="1:3" s="7" customFormat="1" ht="13.5" customHeight="1" x14ac:dyDescent="0.55000000000000004">
      <c r="A79" s="6"/>
      <c r="B79" s="10"/>
      <c r="C79" s="10"/>
    </row>
    <row r="80" spans="1:3" s="113" customFormat="1" ht="21" customHeight="1" x14ac:dyDescent="0.2">
      <c r="A80" s="17" t="s">
        <v>49</v>
      </c>
      <c r="B80" s="140"/>
      <c r="C80" s="140"/>
    </row>
    <row r="81" spans="1:4" s="113" customFormat="1" ht="18.75" customHeight="1" x14ac:dyDescent="0.2">
      <c r="A81" s="139" t="s">
        <v>41</v>
      </c>
      <c r="B81" s="138" t="s">
        <v>42</v>
      </c>
      <c r="C81" s="138" t="s">
        <v>43</v>
      </c>
    </row>
    <row r="82" spans="1:4" s="7" customFormat="1" ht="24" x14ac:dyDescent="0.55000000000000004">
      <c r="A82" s="21" t="s">
        <v>44</v>
      </c>
      <c r="B82" s="30"/>
      <c r="C82" s="30"/>
    </row>
    <row r="83" spans="1:4" s="7" customFormat="1" ht="24" x14ac:dyDescent="0.55000000000000004">
      <c r="A83" s="24" t="s">
        <v>50</v>
      </c>
      <c r="B83" s="25">
        <v>4</v>
      </c>
      <c r="C83" s="26">
        <f>B83*100/161</f>
        <v>2.4844720496894408</v>
      </c>
      <c r="D83" s="40"/>
    </row>
    <row r="84" spans="1:4" s="7" customFormat="1" ht="24" x14ac:dyDescent="0.55000000000000004">
      <c r="A84" s="24" t="s">
        <v>51</v>
      </c>
      <c r="B84" s="25">
        <v>2</v>
      </c>
      <c r="C84" s="26">
        <f t="shared" ref="C84:C86" si="0">B84*100/161</f>
        <v>1.2422360248447204</v>
      </c>
      <c r="D84" s="40"/>
    </row>
    <row r="85" spans="1:4" s="7" customFormat="1" ht="24" x14ac:dyDescent="0.55000000000000004">
      <c r="A85" s="24" t="s">
        <v>52</v>
      </c>
      <c r="B85" s="25">
        <v>2</v>
      </c>
      <c r="C85" s="26">
        <f t="shared" si="0"/>
        <v>1.2422360248447204</v>
      </c>
      <c r="D85" s="40"/>
    </row>
    <row r="86" spans="1:4" s="7" customFormat="1" ht="24" x14ac:dyDescent="0.55000000000000004">
      <c r="A86" s="27" t="s">
        <v>117</v>
      </c>
      <c r="B86" s="28">
        <v>1</v>
      </c>
      <c r="C86" s="29">
        <f t="shared" si="0"/>
        <v>0.6211180124223602</v>
      </c>
      <c r="D86" s="40"/>
    </row>
    <row r="87" spans="1:4" s="7" customFormat="1" ht="24" x14ac:dyDescent="0.55000000000000004">
      <c r="A87" s="24" t="s">
        <v>149</v>
      </c>
      <c r="B87" s="25"/>
      <c r="C87" s="26"/>
      <c r="D87" s="40"/>
    </row>
    <row r="88" spans="1:4" s="7" customFormat="1" ht="24" x14ac:dyDescent="0.55000000000000004">
      <c r="A88" s="24" t="s">
        <v>50</v>
      </c>
      <c r="B88" s="25">
        <v>11</v>
      </c>
      <c r="C88" s="26">
        <f>B88*100/161</f>
        <v>6.8322981366459627</v>
      </c>
      <c r="D88" s="40"/>
    </row>
    <row r="89" spans="1:4" s="7" customFormat="1" ht="24" x14ac:dyDescent="0.55000000000000004">
      <c r="A89" s="24" t="s">
        <v>51</v>
      </c>
      <c r="B89" s="25">
        <v>20</v>
      </c>
      <c r="C89" s="26">
        <f t="shared" ref="C89:C90" si="1">B89*100/161</f>
        <v>12.422360248447205</v>
      </c>
      <c r="D89" s="40"/>
    </row>
    <row r="90" spans="1:4" s="7" customFormat="1" ht="24" x14ac:dyDescent="0.55000000000000004">
      <c r="A90" s="24" t="s">
        <v>52</v>
      </c>
      <c r="B90" s="25">
        <v>6</v>
      </c>
      <c r="C90" s="29">
        <f t="shared" si="1"/>
        <v>3.7267080745341614</v>
      </c>
      <c r="D90" s="40"/>
    </row>
    <row r="91" spans="1:4" s="7" customFormat="1" ht="24" x14ac:dyDescent="0.55000000000000004">
      <c r="A91" s="21" t="s">
        <v>696</v>
      </c>
      <c r="B91" s="30"/>
      <c r="C91" s="30"/>
    </row>
    <row r="92" spans="1:4" s="7" customFormat="1" ht="24" x14ac:dyDescent="0.55000000000000004">
      <c r="A92" s="24" t="s">
        <v>50</v>
      </c>
      <c r="B92" s="25">
        <v>15</v>
      </c>
      <c r="C92" s="26">
        <f>B92*100/161</f>
        <v>9.316770186335404</v>
      </c>
      <c r="D92" s="40"/>
    </row>
    <row r="93" spans="1:4" s="7" customFormat="1" ht="24" x14ac:dyDescent="0.55000000000000004">
      <c r="A93" s="24" t="s">
        <v>51</v>
      </c>
      <c r="B93" s="25">
        <v>15</v>
      </c>
      <c r="C93" s="26">
        <f t="shared" ref="C93:C95" si="2">B93*100/161</f>
        <v>9.316770186335404</v>
      </c>
      <c r="D93" s="40"/>
    </row>
    <row r="94" spans="1:4" s="7" customFormat="1" ht="24" x14ac:dyDescent="0.55000000000000004">
      <c r="A94" s="24" t="s">
        <v>52</v>
      </c>
      <c r="B94" s="25">
        <v>3</v>
      </c>
      <c r="C94" s="26">
        <f t="shared" si="2"/>
        <v>1.8633540372670807</v>
      </c>
      <c r="D94" s="40"/>
    </row>
    <row r="95" spans="1:4" s="7" customFormat="1" ht="24" x14ac:dyDescent="0.55000000000000004">
      <c r="A95" s="27" t="s">
        <v>117</v>
      </c>
      <c r="B95" s="28">
        <v>2</v>
      </c>
      <c r="C95" s="29">
        <f t="shared" si="2"/>
        <v>1.2422360248447204</v>
      </c>
      <c r="D95" s="40"/>
    </row>
    <row r="96" spans="1:4" s="7" customFormat="1" ht="24" x14ac:dyDescent="0.55000000000000004">
      <c r="A96" s="24" t="s">
        <v>47</v>
      </c>
      <c r="B96" s="31"/>
      <c r="C96" s="26"/>
    </row>
    <row r="97" spans="1:4" s="7" customFormat="1" ht="24" x14ac:dyDescent="0.55000000000000004">
      <c r="A97" s="24" t="s">
        <v>50</v>
      </c>
      <c r="B97" s="25">
        <v>16</v>
      </c>
      <c r="C97" s="26">
        <f>B97*100/161</f>
        <v>9.9378881987577632</v>
      </c>
      <c r="D97" s="40"/>
    </row>
    <row r="98" spans="1:4" s="7" customFormat="1" ht="24" x14ac:dyDescent="0.55000000000000004">
      <c r="A98" s="24" t="s">
        <v>51</v>
      </c>
      <c r="B98" s="25">
        <v>11</v>
      </c>
      <c r="C98" s="26">
        <f t="shared" ref="C98:C99" si="3">B98*100/161</f>
        <v>6.8322981366459627</v>
      </c>
      <c r="D98" s="40"/>
    </row>
    <row r="99" spans="1:4" s="7" customFormat="1" ht="24" x14ac:dyDescent="0.55000000000000004">
      <c r="A99" s="27" t="s">
        <v>52</v>
      </c>
      <c r="B99" s="28">
        <v>1</v>
      </c>
      <c r="C99" s="29">
        <f t="shared" si="3"/>
        <v>0.6211180124223602</v>
      </c>
      <c r="D99" s="40"/>
    </row>
    <row r="100" spans="1:4" s="7" customFormat="1" ht="24" x14ac:dyDescent="0.55000000000000004">
      <c r="A100" s="24" t="s">
        <v>253</v>
      </c>
      <c r="B100" s="31"/>
      <c r="C100" s="26"/>
    </row>
    <row r="101" spans="1:4" s="7" customFormat="1" ht="24" x14ac:dyDescent="0.55000000000000004">
      <c r="A101" s="24" t="s">
        <v>50</v>
      </c>
      <c r="B101" s="25">
        <v>3</v>
      </c>
      <c r="C101" s="26">
        <f>B101*100/161</f>
        <v>1.8633540372670807</v>
      </c>
      <c r="D101" s="40"/>
    </row>
    <row r="102" spans="1:4" s="7" customFormat="1" ht="24" x14ac:dyDescent="0.55000000000000004">
      <c r="A102" s="24" t="s">
        <v>51</v>
      </c>
      <c r="B102" s="25">
        <v>29</v>
      </c>
      <c r="C102" s="26">
        <f t="shared" ref="C102:C104" si="4">B102*100/161</f>
        <v>18.012422360248447</v>
      </c>
      <c r="D102" s="40"/>
    </row>
    <row r="103" spans="1:4" s="7" customFormat="1" ht="24" x14ac:dyDescent="0.55000000000000004">
      <c r="A103" s="24" t="s">
        <v>52</v>
      </c>
      <c r="B103" s="25">
        <v>18</v>
      </c>
      <c r="C103" s="26">
        <f t="shared" si="4"/>
        <v>11.180124223602485</v>
      </c>
      <c r="D103" s="40"/>
    </row>
    <row r="104" spans="1:4" s="7" customFormat="1" ht="24" x14ac:dyDescent="0.55000000000000004">
      <c r="A104" s="24" t="s">
        <v>117</v>
      </c>
      <c r="B104" s="25">
        <v>2</v>
      </c>
      <c r="C104" s="26">
        <f t="shared" si="4"/>
        <v>1.2422360248447204</v>
      </c>
      <c r="D104" s="40"/>
    </row>
    <row r="105" spans="1:4" s="7" customFormat="1" ht="21" customHeight="1" thickBot="1" x14ac:dyDescent="0.6">
      <c r="A105" s="142" t="s">
        <v>48</v>
      </c>
      <c r="B105" s="143">
        <f>SUM(B82:B104)</f>
        <v>161</v>
      </c>
      <c r="C105" s="144">
        <f>B105*100/161</f>
        <v>100</v>
      </c>
      <c r="D105" s="39"/>
    </row>
    <row r="106" spans="1:4" s="7" customFormat="1" ht="24.75" thickTop="1" x14ac:dyDescent="0.55000000000000004">
      <c r="A106" s="34"/>
      <c r="B106" s="35"/>
      <c r="C106" s="36"/>
      <c r="D106" s="40"/>
    </row>
    <row r="107" spans="1:4" s="7" customFormat="1" ht="24" x14ac:dyDescent="0.55000000000000004">
      <c r="A107" s="34"/>
      <c r="B107" s="35"/>
      <c r="C107" s="36"/>
      <c r="D107" s="40"/>
    </row>
    <row r="108" spans="1:4" s="7" customFormat="1" ht="24" x14ac:dyDescent="0.55000000000000004">
      <c r="A108" s="34"/>
      <c r="B108" s="35"/>
      <c r="C108" s="36"/>
      <c r="D108" s="40"/>
    </row>
    <row r="109" spans="1:4" s="7" customFormat="1" ht="24" x14ac:dyDescent="0.55000000000000004">
      <c r="A109" s="34"/>
      <c r="B109" s="35"/>
      <c r="C109" s="36"/>
      <c r="D109" s="40"/>
    </row>
    <row r="110" spans="1:4" s="7" customFormat="1" ht="24" x14ac:dyDescent="0.55000000000000004">
      <c r="A110" s="6" t="s">
        <v>503</v>
      </c>
      <c r="B110" s="10"/>
      <c r="C110" s="10"/>
    </row>
    <row r="111" spans="1:4" s="7" customFormat="1" ht="24" x14ac:dyDescent="0.55000000000000004">
      <c r="A111" s="6" t="s">
        <v>697</v>
      </c>
      <c r="B111" s="10"/>
      <c r="C111" s="10"/>
    </row>
    <row r="112" spans="1:4" s="7" customFormat="1" ht="24" x14ac:dyDescent="0.55000000000000004">
      <c r="A112" s="6" t="s">
        <v>698</v>
      </c>
      <c r="B112" s="10"/>
      <c r="C112" s="10"/>
    </row>
    <row r="113" spans="1:4" s="7" customFormat="1" ht="24" x14ac:dyDescent="0.55000000000000004">
      <c r="A113" s="6" t="s">
        <v>504</v>
      </c>
      <c r="B113" s="10"/>
      <c r="C113" s="10"/>
    </row>
    <row r="114" spans="1:4" s="7" customFormat="1" ht="24" x14ac:dyDescent="0.55000000000000004">
      <c r="A114" s="6" t="s">
        <v>652</v>
      </c>
      <c r="B114" s="10"/>
      <c r="C114" s="10"/>
    </row>
    <row r="115" spans="1:4" s="7" customFormat="1" ht="24" x14ac:dyDescent="0.55000000000000004">
      <c r="A115" s="6" t="s">
        <v>653</v>
      </c>
      <c r="B115" s="10"/>
      <c r="C115" s="10"/>
    </row>
    <row r="116" spans="1:4" s="7" customFormat="1" ht="24" x14ac:dyDescent="0.55000000000000004">
      <c r="A116" s="6" t="s">
        <v>654</v>
      </c>
      <c r="B116" s="10"/>
      <c r="C116" s="10"/>
    </row>
    <row r="117" spans="1:4" s="7" customFormat="1" ht="24" x14ac:dyDescent="0.55000000000000004">
      <c r="A117" s="6"/>
      <c r="B117" s="10"/>
      <c r="C117" s="10"/>
    </row>
    <row r="118" spans="1:4" s="7" customFormat="1" ht="24" x14ac:dyDescent="0.55000000000000004">
      <c r="A118" s="37" t="s">
        <v>53</v>
      </c>
      <c r="B118" s="10"/>
      <c r="C118" s="10"/>
    </row>
    <row r="119" spans="1:4" s="7" customFormat="1" ht="24" x14ac:dyDescent="0.55000000000000004">
      <c r="A119" s="19" t="s">
        <v>41</v>
      </c>
      <c r="B119" s="20" t="s">
        <v>42</v>
      </c>
      <c r="C119" s="20" t="s">
        <v>43</v>
      </c>
    </row>
    <row r="120" spans="1:4" s="7" customFormat="1" ht="24" x14ac:dyDescent="0.55000000000000004">
      <c r="A120" s="21" t="s">
        <v>54</v>
      </c>
      <c r="B120" s="42"/>
      <c r="C120" s="42"/>
      <c r="D120" s="40"/>
    </row>
    <row r="121" spans="1:4" s="7" customFormat="1" ht="24" x14ac:dyDescent="0.55000000000000004">
      <c r="A121" s="24" t="s">
        <v>55</v>
      </c>
      <c r="B121" s="25">
        <v>5</v>
      </c>
      <c r="C121" s="26">
        <f>B121*100/161</f>
        <v>3.1055900621118013</v>
      </c>
      <c r="D121" s="40"/>
    </row>
    <row r="122" spans="1:4" s="7" customFormat="1" ht="24" x14ac:dyDescent="0.55000000000000004">
      <c r="A122" s="27" t="s">
        <v>56</v>
      </c>
      <c r="B122" s="32">
        <v>4</v>
      </c>
      <c r="C122" s="29">
        <f>B122*100/161</f>
        <v>2.4844720496894408</v>
      </c>
      <c r="D122" s="40"/>
    </row>
    <row r="123" spans="1:4" s="7" customFormat="1" ht="24" x14ac:dyDescent="0.55000000000000004">
      <c r="A123" s="24" t="s">
        <v>150</v>
      </c>
      <c r="B123" s="25"/>
      <c r="C123" s="26"/>
      <c r="D123" s="40"/>
    </row>
    <row r="124" spans="1:4" s="7" customFormat="1" ht="24" x14ac:dyDescent="0.55000000000000004">
      <c r="A124" s="24" t="s">
        <v>55</v>
      </c>
      <c r="B124" s="25">
        <v>18</v>
      </c>
      <c r="C124" s="26">
        <f>B124*100/161</f>
        <v>11.180124223602485</v>
      </c>
      <c r="D124" s="40"/>
    </row>
    <row r="125" spans="1:4" s="7" customFormat="1" ht="24" x14ac:dyDescent="0.55000000000000004">
      <c r="A125" s="27" t="s">
        <v>56</v>
      </c>
      <c r="B125" s="32">
        <v>19</v>
      </c>
      <c r="C125" s="29">
        <f>B125*100/161</f>
        <v>11.801242236024844</v>
      </c>
      <c r="D125" s="40"/>
    </row>
    <row r="126" spans="1:4" s="7" customFormat="1" ht="24" x14ac:dyDescent="0.55000000000000004">
      <c r="A126" s="24" t="s">
        <v>691</v>
      </c>
      <c r="B126" s="25"/>
      <c r="C126" s="26"/>
      <c r="D126" s="40"/>
    </row>
    <row r="127" spans="1:4" s="7" customFormat="1" ht="24" x14ac:dyDescent="0.55000000000000004">
      <c r="A127" s="24" t="s">
        <v>55</v>
      </c>
      <c r="B127" s="25">
        <v>23</v>
      </c>
      <c r="C127" s="26">
        <f>B127*100/161</f>
        <v>14.285714285714286</v>
      </c>
      <c r="D127" s="40"/>
    </row>
    <row r="128" spans="1:4" s="7" customFormat="1" ht="24" x14ac:dyDescent="0.55000000000000004">
      <c r="A128" s="27" t="s">
        <v>56</v>
      </c>
      <c r="B128" s="32">
        <v>12</v>
      </c>
      <c r="C128" s="29">
        <f>B128*100/161</f>
        <v>7.4534161490683228</v>
      </c>
      <c r="D128" s="40"/>
    </row>
    <row r="129" spans="1:4" s="7" customFormat="1" ht="24" x14ac:dyDescent="0.55000000000000004">
      <c r="A129" s="24" t="s">
        <v>47</v>
      </c>
      <c r="B129" s="31"/>
      <c r="C129" s="26"/>
      <c r="D129" s="40"/>
    </row>
    <row r="130" spans="1:4" s="7" customFormat="1" ht="24" x14ac:dyDescent="0.55000000000000004">
      <c r="A130" s="24" t="s">
        <v>55</v>
      </c>
      <c r="B130" s="25">
        <v>23</v>
      </c>
      <c r="C130" s="26">
        <f>B130*100/161</f>
        <v>14.285714285714286</v>
      </c>
      <c r="D130" s="40"/>
    </row>
    <row r="131" spans="1:4" s="7" customFormat="1" ht="24" x14ac:dyDescent="0.55000000000000004">
      <c r="A131" s="27" t="s">
        <v>56</v>
      </c>
      <c r="B131" s="32">
        <v>5</v>
      </c>
      <c r="C131" s="29">
        <f>B131*100/161</f>
        <v>3.1055900621118013</v>
      </c>
      <c r="D131" s="40"/>
    </row>
    <row r="132" spans="1:4" s="7" customFormat="1" ht="24" x14ac:dyDescent="0.55000000000000004">
      <c r="A132" s="24" t="s">
        <v>253</v>
      </c>
      <c r="B132" s="31"/>
      <c r="C132" s="26"/>
    </row>
    <row r="133" spans="1:4" s="7" customFormat="1" ht="24" x14ac:dyDescent="0.55000000000000004">
      <c r="A133" s="43" t="s">
        <v>55</v>
      </c>
      <c r="B133" s="25">
        <v>7</v>
      </c>
      <c r="C133" s="26">
        <f>B133*100/161</f>
        <v>4.3478260869565215</v>
      </c>
      <c r="D133" s="40"/>
    </row>
    <row r="134" spans="1:4" s="7" customFormat="1" ht="24" x14ac:dyDescent="0.55000000000000004">
      <c r="A134" s="44" t="s">
        <v>56</v>
      </c>
      <c r="B134" s="28">
        <v>45</v>
      </c>
      <c r="C134" s="29">
        <f>B134*100/161</f>
        <v>27.950310559006212</v>
      </c>
      <c r="D134" s="40"/>
    </row>
    <row r="135" spans="1:4" s="7" customFormat="1" ht="24.75" thickBot="1" x14ac:dyDescent="0.6">
      <c r="A135" s="145" t="s">
        <v>48</v>
      </c>
      <c r="B135" s="146">
        <f>SUM(B121:B134)</f>
        <v>161</v>
      </c>
      <c r="C135" s="124">
        <f>B135*100/161</f>
        <v>100</v>
      </c>
    </row>
    <row r="136" spans="1:4" s="7" customFormat="1" ht="24.75" thickTop="1" x14ac:dyDescent="0.55000000000000004">
      <c r="A136" s="45"/>
      <c r="B136" s="35"/>
      <c r="C136" s="36"/>
    </row>
    <row r="137" spans="1:4" s="7" customFormat="1" ht="24" x14ac:dyDescent="0.55000000000000004">
      <c r="A137" s="45"/>
      <c r="B137" s="35"/>
      <c r="C137" s="36"/>
    </row>
    <row r="138" spans="1:4" s="7" customFormat="1" ht="24" x14ac:dyDescent="0.55000000000000004">
      <c r="A138" s="45"/>
      <c r="B138" s="35"/>
      <c r="C138" s="36"/>
    </row>
    <row r="139" spans="1:4" s="7" customFormat="1" ht="24" x14ac:dyDescent="0.55000000000000004">
      <c r="A139" s="6" t="s">
        <v>699</v>
      </c>
      <c r="B139" s="10"/>
      <c r="C139" s="10"/>
    </row>
    <row r="140" spans="1:4" s="7" customFormat="1" ht="24" x14ac:dyDescent="0.55000000000000004">
      <c r="A140" s="6" t="s">
        <v>505</v>
      </c>
      <c r="B140" s="10"/>
      <c r="C140" s="10"/>
    </row>
    <row r="141" spans="1:4" s="7" customFormat="1" ht="24" x14ac:dyDescent="0.55000000000000004">
      <c r="A141" s="6" t="s">
        <v>700</v>
      </c>
      <c r="B141" s="10"/>
      <c r="C141" s="10"/>
    </row>
    <row r="142" spans="1:4" s="7" customFormat="1" ht="24" x14ac:dyDescent="0.55000000000000004">
      <c r="A142" s="6" t="s">
        <v>506</v>
      </c>
      <c r="B142" s="10"/>
      <c r="C142" s="10"/>
    </row>
    <row r="143" spans="1:4" s="7" customFormat="1" ht="24" x14ac:dyDescent="0.55000000000000004">
      <c r="A143" s="6" t="s">
        <v>508</v>
      </c>
      <c r="B143" s="10"/>
      <c r="C143" s="10"/>
    </row>
    <row r="144" spans="1:4" s="7" customFormat="1" ht="24" x14ac:dyDescent="0.55000000000000004">
      <c r="A144" s="6" t="s">
        <v>507</v>
      </c>
      <c r="B144" s="10"/>
      <c r="C144" s="10"/>
    </row>
    <row r="145" spans="1:4" s="7" customFormat="1" ht="24" x14ac:dyDescent="0.55000000000000004">
      <c r="A145" s="6"/>
      <c r="B145" s="10"/>
      <c r="C145" s="10"/>
    </row>
    <row r="146" spans="1:4" s="104" customFormat="1" ht="23.25" x14ac:dyDescent="0.55000000000000004">
      <c r="A146" s="102" t="s">
        <v>57</v>
      </c>
      <c r="B146" s="103"/>
      <c r="C146" s="103"/>
    </row>
    <row r="147" spans="1:4" s="104" customFormat="1" ht="19.5" customHeight="1" x14ac:dyDescent="0.55000000000000004">
      <c r="A147" s="105" t="s">
        <v>41</v>
      </c>
      <c r="B147" s="106" t="s">
        <v>42</v>
      </c>
      <c r="C147" s="106" t="s">
        <v>43</v>
      </c>
    </row>
    <row r="148" spans="1:4" s="104" customFormat="1" ht="23.25" x14ac:dyDescent="0.55000000000000004">
      <c r="A148" s="107" t="s">
        <v>58</v>
      </c>
      <c r="B148" s="108"/>
      <c r="C148" s="109"/>
    </row>
    <row r="149" spans="1:4" s="113" customFormat="1" ht="18.75" customHeight="1" x14ac:dyDescent="0.2">
      <c r="A149" s="110" t="s">
        <v>103</v>
      </c>
      <c r="B149" s="111">
        <v>3</v>
      </c>
      <c r="C149" s="112">
        <f>B149*100/161</f>
        <v>1.8633540372670807</v>
      </c>
    </row>
    <row r="150" spans="1:4" s="113" customFormat="1" ht="18.75" customHeight="1" x14ac:dyDescent="0.2">
      <c r="A150" s="110" t="s">
        <v>59</v>
      </c>
      <c r="B150" s="111">
        <v>2</v>
      </c>
      <c r="C150" s="112">
        <f t="shared" ref="C150:C154" si="5">B150*100/161</f>
        <v>1.2422360248447204</v>
      </c>
    </row>
    <row r="151" spans="1:4" s="113" customFormat="1" ht="18.75" customHeight="1" x14ac:dyDescent="0.2">
      <c r="A151" s="110" t="s">
        <v>254</v>
      </c>
      <c r="B151" s="111">
        <v>1</v>
      </c>
      <c r="C151" s="112">
        <f t="shared" si="5"/>
        <v>0.6211180124223602</v>
      </c>
    </row>
    <row r="152" spans="1:4" s="113" customFormat="1" ht="18.75" customHeight="1" x14ac:dyDescent="0.2">
      <c r="A152" s="110" t="s">
        <v>102</v>
      </c>
      <c r="B152" s="111">
        <v>1</v>
      </c>
      <c r="C152" s="112">
        <f t="shared" si="5"/>
        <v>0.6211180124223602</v>
      </c>
    </row>
    <row r="153" spans="1:4" s="113" customFormat="1" ht="18.75" customHeight="1" x14ac:dyDescent="0.2">
      <c r="A153" s="110" t="s">
        <v>106</v>
      </c>
      <c r="B153" s="111">
        <v>1</v>
      </c>
      <c r="C153" s="112">
        <f t="shared" si="5"/>
        <v>0.6211180124223602</v>
      </c>
    </row>
    <row r="154" spans="1:4" s="113" customFormat="1" ht="18.75" customHeight="1" x14ac:dyDescent="0.2">
      <c r="A154" s="115" t="s">
        <v>154</v>
      </c>
      <c r="B154" s="147">
        <v>1</v>
      </c>
      <c r="C154" s="157">
        <f t="shared" si="5"/>
        <v>0.6211180124223602</v>
      </c>
    </row>
    <row r="155" spans="1:4" s="113" customFormat="1" ht="18.75" customHeight="1" x14ac:dyDescent="0.2">
      <c r="A155" s="158" t="s">
        <v>149</v>
      </c>
      <c r="B155" s="111"/>
      <c r="C155" s="112"/>
    </row>
    <row r="156" spans="1:4" s="113" customFormat="1" ht="18.75" customHeight="1" x14ac:dyDescent="0.2">
      <c r="A156" s="110" t="s">
        <v>59</v>
      </c>
      <c r="B156" s="159">
        <v>11</v>
      </c>
      <c r="C156" s="112">
        <f>B156*100/161</f>
        <v>6.8322981366459627</v>
      </c>
    </row>
    <row r="157" spans="1:4" s="113" customFormat="1" ht="18.75" customHeight="1" x14ac:dyDescent="0.2">
      <c r="A157" s="110" t="s">
        <v>101</v>
      </c>
      <c r="B157" s="111">
        <v>3</v>
      </c>
      <c r="C157" s="112">
        <f t="shared" ref="C157:C168" si="6">B157*100/161</f>
        <v>1.8633540372670807</v>
      </c>
    </row>
    <row r="158" spans="1:4" s="113" customFormat="1" ht="18.75" customHeight="1" x14ac:dyDescent="0.2">
      <c r="A158" s="110" t="s">
        <v>119</v>
      </c>
      <c r="B158" s="111">
        <v>2</v>
      </c>
      <c r="C158" s="112">
        <f t="shared" si="6"/>
        <v>1.2422360248447204</v>
      </c>
      <c r="D158" s="114"/>
    </row>
    <row r="159" spans="1:4" s="113" customFormat="1" ht="18.75" customHeight="1" x14ac:dyDescent="0.2">
      <c r="A159" s="110" t="s">
        <v>100</v>
      </c>
      <c r="B159" s="111">
        <v>3</v>
      </c>
      <c r="C159" s="112">
        <f t="shared" si="6"/>
        <v>1.8633540372670807</v>
      </c>
    </row>
    <row r="160" spans="1:4" s="113" customFormat="1" ht="18.75" customHeight="1" x14ac:dyDescent="0.2">
      <c r="A160" s="110" t="s">
        <v>118</v>
      </c>
      <c r="B160" s="111">
        <v>3</v>
      </c>
      <c r="C160" s="112">
        <f t="shared" si="6"/>
        <v>1.8633540372670807</v>
      </c>
    </row>
    <row r="161" spans="1:3" s="113" customFormat="1" ht="18.75" customHeight="1" x14ac:dyDescent="0.2">
      <c r="A161" s="110" t="s">
        <v>103</v>
      </c>
      <c r="B161" s="111">
        <v>2</v>
      </c>
      <c r="C161" s="112">
        <f t="shared" si="6"/>
        <v>1.2422360248447204</v>
      </c>
    </row>
    <row r="162" spans="1:3" s="113" customFormat="1" ht="18.75" customHeight="1" x14ac:dyDescent="0.2">
      <c r="A162" s="110" t="s">
        <v>102</v>
      </c>
      <c r="B162" s="111">
        <v>1</v>
      </c>
      <c r="C162" s="112">
        <f t="shared" si="6"/>
        <v>0.6211180124223602</v>
      </c>
    </row>
    <row r="163" spans="1:3" s="113" customFormat="1" ht="18.75" customHeight="1" x14ac:dyDescent="0.2">
      <c r="A163" s="110" t="s">
        <v>151</v>
      </c>
      <c r="B163" s="111">
        <v>4</v>
      </c>
      <c r="C163" s="112">
        <f t="shared" si="6"/>
        <v>2.4844720496894408</v>
      </c>
    </row>
    <row r="164" spans="1:3" s="113" customFormat="1" ht="18.75" customHeight="1" x14ac:dyDescent="0.2">
      <c r="A164" s="110" t="s">
        <v>120</v>
      </c>
      <c r="B164" s="111">
        <v>1</v>
      </c>
      <c r="C164" s="112">
        <f t="shared" si="6"/>
        <v>0.6211180124223602</v>
      </c>
    </row>
    <row r="165" spans="1:3" s="113" customFormat="1" ht="18.75" customHeight="1" x14ac:dyDescent="0.2">
      <c r="A165" s="110" t="s">
        <v>509</v>
      </c>
      <c r="B165" s="111">
        <v>1</v>
      </c>
      <c r="C165" s="112">
        <f t="shared" si="6"/>
        <v>0.6211180124223602</v>
      </c>
    </row>
    <row r="166" spans="1:3" s="113" customFormat="1" ht="18.75" customHeight="1" x14ac:dyDescent="0.2">
      <c r="A166" s="110" t="s">
        <v>152</v>
      </c>
      <c r="B166" s="111">
        <v>1</v>
      </c>
      <c r="C166" s="112">
        <f t="shared" si="6"/>
        <v>0.6211180124223602</v>
      </c>
    </row>
    <row r="167" spans="1:3" s="113" customFormat="1" ht="18.75" customHeight="1" x14ac:dyDescent="0.2">
      <c r="A167" s="110" t="s">
        <v>106</v>
      </c>
      <c r="B167" s="111">
        <v>3</v>
      </c>
      <c r="C167" s="112">
        <f t="shared" si="6"/>
        <v>1.8633540372670807</v>
      </c>
    </row>
    <row r="168" spans="1:3" s="113" customFormat="1" ht="18.75" customHeight="1" x14ac:dyDescent="0.2">
      <c r="A168" s="115" t="s">
        <v>153</v>
      </c>
      <c r="B168" s="168">
        <v>2</v>
      </c>
      <c r="C168" s="157">
        <f t="shared" si="6"/>
        <v>1.2422360248447204</v>
      </c>
    </row>
    <row r="169" spans="1:3" s="113" customFormat="1" ht="18.75" customHeight="1" x14ac:dyDescent="0.2">
      <c r="A169" s="170"/>
      <c r="B169" s="159"/>
      <c r="C169" s="171"/>
    </row>
    <row r="170" spans="1:3" s="113" customFormat="1" ht="18.75" customHeight="1" x14ac:dyDescent="0.2">
      <c r="A170" s="170"/>
      <c r="B170" s="159"/>
      <c r="C170" s="171"/>
    </row>
    <row r="171" spans="1:3" s="113" customFormat="1" ht="18.75" customHeight="1" x14ac:dyDescent="0.2">
      <c r="A171" s="170"/>
      <c r="B171" s="159"/>
      <c r="C171" s="171"/>
    </row>
    <row r="172" spans="1:3" s="113" customFormat="1" ht="18.75" customHeight="1" x14ac:dyDescent="0.2">
      <c r="A172" s="170"/>
      <c r="B172" s="159"/>
      <c r="C172" s="171"/>
    </row>
    <row r="173" spans="1:3" s="113" customFormat="1" ht="18.75" customHeight="1" x14ac:dyDescent="0.2">
      <c r="A173" s="170"/>
      <c r="B173" s="159"/>
      <c r="C173" s="171"/>
    </row>
    <row r="174" spans="1:3" s="104" customFormat="1" ht="19.5" customHeight="1" x14ac:dyDescent="0.55000000000000004">
      <c r="A174" s="197" t="s">
        <v>41</v>
      </c>
      <c r="B174" s="198" t="s">
        <v>42</v>
      </c>
      <c r="C174" s="198" t="s">
        <v>43</v>
      </c>
    </row>
    <row r="175" spans="1:3" s="104" customFormat="1" ht="23.25" x14ac:dyDescent="0.55000000000000004">
      <c r="A175" s="195" t="s">
        <v>691</v>
      </c>
      <c r="B175" s="196"/>
      <c r="C175" s="196"/>
    </row>
    <row r="176" spans="1:3" s="113" customFormat="1" ht="18.75" customHeight="1" x14ac:dyDescent="0.2">
      <c r="A176" s="191" t="s">
        <v>59</v>
      </c>
      <c r="B176" s="169">
        <v>12</v>
      </c>
      <c r="C176" s="112">
        <f>B176*100/161</f>
        <v>7.4534161490683228</v>
      </c>
    </row>
    <row r="177" spans="1:4" s="113" customFormat="1" ht="18.75" customHeight="1" x14ac:dyDescent="0.2">
      <c r="A177" s="191" t="s">
        <v>103</v>
      </c>
      <c r="B177" s="169">
        <v>3</v>
      </c>
      <c r="C177" s="112">
        <f t="shared" ref="C177:C184" si="7">B177*100/161</f>
        <v>1.8633540372670807</v>
      </c>
    </row>
    <row r="178" spans="1:4" s="113" customFormat="1" ht="18.75" customHeight="1" x14ac:dyDescent="0.2">
      <c r="A178" s="191" t="s">
        <v>101</v>
      </c>
      <c r="B178" s="169">
        <v>5</v>
      </c>
      <c r="C178" s="112">
        <f t="shared" si="7"/>
        <v>3.1055900621118013</v>
      </c>
    </row>
    <row r="179" spans="1:4" s="113" customFormat="1" ht="18.75" customHeight="1" x14ac:dyDescent="0.2">
      <c r="A179" s="191" t="s">
        <v>153</v>
      </c>
      <c r="B179" s="169">
        <v>8</v>
      </c>
      <c r="C179" s="112">
        <f t="shared" si="7"/>
        <v>4.9689440993788816</v>
      </c>
    </row>
    <row r="180" spans="1:4" s="113" customFormat="1" ht="18.75" customHeight="1" x14ac:dyDescent="0.2">
      <c r="A180" s="191" t="s">
        <v>151</v>
      </c>
      <c r="B180" s="169">
        <v>2</v>
      </c>
      <c r="C180" s="112">
        <f t="shared" si="7"/>
        <v>1.2422360248447204</v>
      </c>
    </row>
    <row r="181" spans="1:4" s="113" customFormat="1" ht="18.75" customHeight="1" x14ac:dyDescent="0.2">
      <c r="A181" s="110" t="s">
        <v>254</v>
      </c>
      <c r="B181" s="111">
        <v>1</v>
      </c>
      <c r="C181" s="112">
        <f t="shared" si="7"/>
        <v>0.6211180124223602</v>
      </c>
    </row>
    <row r="182" spans="1:4" s="113" customFormat="1" ht="18.75" customHeight="1" x14ac:dyDescent="0.2">
      <c r="A182" s="110" t="s">
        <v>100</v>
      </c>
      <c r="B182" s="111">
        <v>1</v>
      </c>
      <c r="C182" s="112">
        <f t="shared" si="7"/>
        <v>0.6211180124223602</v>
      </c>
    </row>
    <row r="183" spans="1:4" s="113" customFormat="1" ht="18.75" customHeight="1" x14ac:dyDescent="0.2">
      <c r="A183" s="110" t="s">
        <v>152</v>
      </c>
      <c r="B183" s="169">
        <v>2</v>
      </c>
      <c r="C183" s="112">
        <f t="shared" si="7"/>
        <v>1.2422360248447204</v>
      </c>
    </row>
    <row r="184" spans="1:4" s="113" customFormat="1" ht="18.75" customHeight="1" x14ac:dyDescent="0.2">
      <c r="A184" s="115" t="s">
        <v>154</v>
      </c>
      <c r="B184" s="147">
        <v>1</v>
      </c>
      <c r="C184" s="157">
        <f t="shared" si="7"/>
        <v>0.6211180124223602</v>
      </c>
    </row>
    <row r="185" spans="1:4" s="113" customFormat="1" ht="18.75" customHeight="1" x14ac:dyDescent="0.2">
      <c r="A185" s="193" t="s">
        <v>60</v>
      </c>
      <c r="B185" s="194"/>
      <c r="C185" s="116"/>
      <c r="D185" s="114"/>
    </row>
    <row r="186" spans="1:4" s="113" customFormat="1" ht="18.75" customHeight="1" x14ac:dyDescent="0.2">
      <c r="A186" s="191" t="s">
        <v>59</v>
      </c>
      <c r="B186" s="169">
        <v>9</v>
      </c>
      <c r="C186" s="112">
        <f>B186*100/103</f>
        <v>8.7378640776699026</v>
      </c>
    </row>
    <row r="187" spans="1:4" s="113" customFormat="1" ht="18.75" customHeight="1" x14ac:dyDescent="0.2">
      <c r="A187" s="191" t="s">
        <v>120</v>
      </c>
      <c r="B187" s="169">
        <v>2</v>
      </c>
      <c r="C187" s="112">
        <f t="shared" ref="C187:C192" si="8">B187*100/161</f>
        <v>1.2422360248447204</v>
      </c>
    </row>
    <row r="188" spans="1:4" s="113" customFormat="1" ht="18.75" customHeight="1" x14ac:dyDescent="0.2">
      <c r="A188" s="191" t="s">
        <v>106</v>
      </c>
      <c r="B188" s="169">
        <v>2</v>
      </c>
      <c r="C188" s="112">
        <f t="shared" si="8"/>
        <v>1.2422360248447204</v>
      </c>
    </row>
    <row r="189" spans="1:4" s="113" customFormat="1" ht="18.75" customHeight="1" x14ac:dyDescent="0.2">
      <c r="A189" s="191" t="s">
        <v>100</v>
      </c>
      <c r="B189" s="169">
        <v>1</v>
      </c>
      <c r="C189" s="112">
        <f t="shared" si="8"/>
        <v>0.6211180124223602</v>
      </c>
    </row>
    <row r="190" spans="1:4" s="113" customFormat="1" ht="18.75" customHeight="1" x14ac:dyDescent="0.2">
      <c r="A190" s="191" t="s">
        <v>154</v>
      </c>
      <c r="B190" s="169">
        <v>2</v>
      </c>
      <c r="C190" s="112">
        <f t="shared" si="8"/>
        <v>1.2422360248447204</v>
      </c>
    </row>
    <row r="191" spans="1:4" s="113" customFormat="1" ht="18.75" customHeight="1" x14ac:dyDescent="0.2">
      <c r="A191" s="191" t="s">
        <v>103</v>
      </c>
      <c r="B191" s="169">
        <v>7</v>
      </c>
      <c r="C191" s="112">
        <f t="shared" si="8"/>
        <v>4.3478260869565215</v>
      </c>
    </row>
    <row r="192" spans="1:4" s="113" customFormat="1" ht="18.75" customHeight="1" x14ac:dyDescent="0.2">
      <c r="A192" s="191" t="s">
        <v>101</v>
      </c>
      <c r="B192" s="169">
        <v>1</v>
      </c>
      <c r="C192" s="112">
        <f t="shared" si="8"/>
        <v>0.6211180124223602</v>
      </c>
    </row>
    <row r="193" spans="1:4" s="113" customFormat="1" ht="18.75" customHeight="1" x14ac:dyDescent="0.2">
      <c r="A193" s="191" t="s">
        <v>151</v>
      </c>
      <c r="B193" s="169">
        <v>2</v>
      </c>
      <c r="C193" s="112">
        <f t="shared" ref="C193:C195" si="9">B193*100/103</f>
        <v>1.941747572815534</v>
      </c>
    </row>
    <row r="194" spans="1:4" s="113" customFormat="1" ht="18.75" customHeight="1" x14ac:dyDescent="0.2">
      <c r="A194" s="191" t="s">
        <v>119</v>
      </c>
      <c r="B194" s="169">
        <v>1</v>
      </c>
      <c r="C194" s="112">
        <f t="shared" si="9"/>
        <v>0.970873786407767</v>
      </c>
      <c r="D194" s="114"/>
    </row>
    <row r="195" spans="1:4" s="113" customFormat="1" ht="18.75" customHeight="1" x14ac:dyDescent="0.2">
      <c r="A195" s="192" t="s">
        <v>509</v>
      </c>
      <c r="B195" s="168">
        <v>1</v>
      </c>
      <c r="C195" s="157">
        <f t="shared" si="9"/>
        <v>0.970873786407767</v>
      </c>
      <c r="D195" s="114"/>
    </row>
    <row r="196" spans="1:4" s="113" customFormat="1" ht="18.75" customHeight="1" x14ac:dyDescent="0.2">
      <c r="A196" s="110" t="s">
        <v>253</v>
      </c>
      <c r="B196" s="111"/>
      <c r="C196" s="112"/>
      <c r="D196" s="114"/>
    </row>
    <row r="197" spans="1:4" s="113" customFormat="1" ht="18.75" customHeight="1" x14ac:dyDescent="0.2">
      <c r="A197" s="110" t="s">
        <v>59</v>
      </c>
      <c r="B197" s="111">
        <v>38</v>
      </c>
      <c r="C197" s="112">
        <f>B197*100/161</f>
        <v>23.602484472049689</v>
      </c>
    </row>
    <row r="198" spans="1:4" s="113" customFormat="1" ht="18.75" customHeight="1" x14ac:dyDescent="0.2">
      <c r="A198" s="110" t="s">
        <v>255</v>
      </c>
      <c r="B198" s="111">
        <v>1</v>
      </c>
      <c r="C198" s="112">
        <f t="shared" ref="C198:C205" si="10">B198*100/161</f>
        <v>0.6211180124223602</v>
      </c>
    </row>
    <row r="199" spans="1:4" s="113" customFormat="1" ht="18.75" customHeight="1" x14ac:dyDescent="0.2">
      <c r="A199" s="110" t="s">
        <v>103</v>
      </c>
      <c r="B199" s="111">
        <v>2</v>
      </c>
      <c r="C199" s="112">
        <f t="shared" si="10"/>
        <v>1.2422360248447204</v>
      </c>
      <c r="D199" s="114"/>
    </row>
    <row r="200" spans="1:4" s="113" customFormat="1" ht="18.75" customHeight="1" x14ac:dyDescent="0.2">
      <c r="A200" s="191" t="s">
        <v>100</v>
      </c>
      <c r="B200" s="169">
        <v>1</v>
      </c>
      <c r="C200" s="112">
        <f t="shared" si="10"/>
        <v>0.6211180124223602</v>
      </c>
    </row>
    <row r="201" spans="1:4" s="113" customFormat="1" ht="18.75" customHeight="1" x14ac:dyDescent="0.2">
      <c r="A201" s="110" t="s">
        <v>119</v>
      </c>
      <c r="B201" s="111">
        <v>1</v>
      </c>
      <c r="C201" s="112">
        <f t="shared" si="10"/>
        <v>0.6211180124223602</v>
      </c>
      <c r="D201" s="114"/>
    </row>
    <row r="202" spans="1:4" s="113" customFormat="1" ht="18.75" customHeight="1" x14ac:dyDescent="0.2">
      <c r="A202" s="110" t="s">
        <v>102</v>
      </c>
      <c r="B202" s="111">
        <v>2</v>
      </c>
      <c r="C202" s="112">
        <f t="shared" si="10"/>
        <v>1.2422360248447204</v>
      </c>
      <c r="D202" s="114"/>
    </row>
    <row r="203" spans="1:4" s="113" customFormat="1" ht="18.75" customHeight="1" x14ac:dyDescent="0.2">
      <c r="A203" s="110" t="s">
        <v>152</v>
      </c>
      <c r="B203" s="111">
        <v>1</v>
      </c>
      <c r="C203" s="112">
        <f t="shared" si="10"/>
        <v>0.6211180124223602</v>
      </c>
      <c r="D203" s="114"/>
    </row>
    <row r="204" spans="1:4" s="113" customFormat="1" ht="18.75" customHeight="1" x14ac:dyDescent="0.2">
      <c r="A204" s="191" t="s">
        <v>120</v>
      </c>
      <c r="B204" s="111">
        <v>1</v>
      </c>
      <c r="C204" s="112">
        <f t="shared" si="10"/>
        <v>0.6211180124223602</v>
      </c>
      <c r="D204" s="114"/>
    </row>
    <row r="205" spans="1:4" s="113" customFormat="1" ht="18.75" customHeight="1" x14ac:dyDescent="0.2">
      <c r="A205" s="110" t="s">
        <v>106</v>
      </c>
      <c r="B205" s="111">
        <v>4</v>
      </c>
      <c r="C205" s="112">
        <f t="shared" si="10"/>
        <v>2.4844720496894408</v>
      </c>
      <c r="D205" s="114"/>
    </row>
    <row r="206" spans="1:4" s="113" customFormat="1" ht="18.75" customHeight="1" x14ac:dyDescent="0.2">
      <c r="A206" s="115" t="s">
        <v>153</v>
      </c>
      <c r="B206" s="168">
        <v>1</v>
      </c>
      <c r="C206" s="112">
        <f>B206*100/161</f>
        <v>0.6211180124223602</v>
      </c>
    </row>
    <row r="207" spans="1:4" s="113" customFormat="1" ht="24.75" thickBot="1" x14ac:dyDescent="0.25">
      <c r="A207" s="142" t="s">
        <v>48</v>
      </c>
      <c r="B207" s="148">
        <f>SUM(B148:B206)</f>
        <v>161</v>
      </c>
      <c r="C207" s="144">
        <f>B207*100/161</f>
        <v>100</v>
      </c>
    </row>
    <row r="208" spans="1:4" s="113" customFormat="1" ht="18" customHeight="1" thickTop="1" x14ac:dyDescent="0.2">
      <c r="B208" s="125"/>
      <c r="C208" s="126"/>
    </row>
    <row r="209" spans="1:4" s="113" customFormat="1" ht="18" customHeight="1" x14ac:dyDescent="0.2">
      <c r="B209" s="125"/>
      <c r="C209" s="126"/>
    </row>
    <row r="210" spans="1:4" s="113" customFormat="1" ht="18" customHeight="1" x14ac:dyDescent="0.2">
      <c r="B210" s="125"/>
      <c r="C210" s="126"/>
    </row>
    <row r="211" spans="1:4" s="113" customFormat="1" ht="18" customHeight="1" x14ac:dyDescent="0.2">
      <c r="B211" s="125"/>
      <c r="C211" s="126"/>
    </row>
    <row r="212" spans="1:4" s="7" customFormat="1" ht="24" x14ac:dyDescent="0.55000000000000004">
      <c r="A212" s="117" t="s">
        <v>107</v>
      </c>
      <c r="B212" s="10"/>
      <c r="C212" s="10"/>
    </row>
    <row r="213" spans="1:4" s="7" customFormat="1" ht="24" x14ac:dyDescent="0.55000000000000004">
      <c r="A213" s="118" t="s">
        <v>510</v>
      </c>
      <c r="B213" s="35"/>
      <c r="C213" s="36"/>
    </row>
    <row r="214" spans="1:4" s="7" customFormat="1" ht="24" x14ac:dyDescent="0.55000000000000004">
      <c r="A214" s="118" t="s">
        <v>703</v>
      </c>
      <c r="B214" s="35"/>
      <c r="C214" s="36"/>
    </row>
    <row r="215" spans="1:4" s="7" customFormat="1" ht="24" x14ac:dyDescent="0.55000000000000004">
      <c r="A215" s="118" t="s">
        <v>704</v>
      </c>
      <c r="B215" s="35"/>
      <c r="C215" s="36"/>
    </row>
    <row r="216" spans="1:4" s="7" customFormat="1" ht="24" x14ac:dyDescent="0.55000000000000004">
      <c r="A216" s="118" t="s">
        <v>705</v>
      </c>
      <c r="B216" s="35"/>
      <c r="C216" s="36"/>
    </row>
    <row r="217" spans="1:4" s="7" customFormat="1" ht="24" x14ac:dyDescent="0.55000000000000004">
      <c r="A217" s="118" t="s">
        <v>701</v>
      </c>
      <c r="B217" s="35"/>
      <c r="C217" s="36"/>
    </row>
    <row r="218" spans="1:4" s="7" customFormat="1" ht="24" x14ac:dyDescent="0.55000000000000004">
      <c r="A218" s="118" t="s">
        <v>702</v>
      </c>
      <c r="B218" s="35"/>
      <c r="C218" s="36"/>
    </row>
    <row r="219" spans="1:4" s="7" customFormat="1" ht="24" x14ac:dyDescent="0.55000000000000004">
      <c r="A219" s="6"/>
      <c r="B219" s="10"/>
      <c r="C219" s="10"/>
    </row>
    <row r="220" spans="1:4" s="7" customFormat="1" ht="21.75" customHeight="1" x14ac:dyDescent="0.55000000000000004">
      <c r="A220" s="37" t="s">
        <v>61</v>
      </c>
      <c r="B220" s="10"/>
      <c r="C220" s="10"/>
    </row>
    <row r="221" spans="1:4" s="7" customFormat="1" ht="24" x14ac:dyDescent="0.55000000000000004">
      <c r="A221" s="47" t="s">
        <v>41</v>
      </c>
      <c r="B221" s="20" t="s">
        <v>42</v>
      </c>
      <c r="C221" s="20" t="s">
        <v>43</v>
      </c>
    </row>
    <row r="222" spans="1:4" s="7" customFormat="1" ht="24" x14ac:dyDescent="0.55000000000000004">
      <c r="A222" s="21" t="s">
        <v>62</v>
      </c>
      <c r="B222" s="38"/>
      <c r="C222" s="38"/>
      <c r="D222" s="39"/>
    </row>
    <row r="223" spans="1:4" s="7" customFormat="1" ht="24" x14ac:dyDescent="0.55000000000000004">
      <c r="A223" s="24" t="s">
        <v>511</v>
      </c>
      <c r="B223" s="25">
        <v>1</v>
      </c>
      <c r="C223" s="26">
        <f>B223*100/161</f>
        <v>0.6211180124223602</v>
      </c>
      <c r="D223" s="40"/>
    </row>
    <row r="224" spans="1:4" s="7" customFormat="1" ht="24" x14ac:dyDescent="0.55000000000000004">
      <c r="A224" s="24" t="s">
        <v>128</v>
      </c>
      <c r="B224" s="25">
        <v>1</v>
      </c>
      <c r="C224" s="26">
        <f t="shared" ref="C224:C230" si="11">B224*100/161</f>
        <v>0.6211180124223602</v>
      </c>
      <c r="D224" s="40"/>
    </row>
    <row r="225" spans="1:4" s="7" customFormat="1" ht="24" x14ac:dyDescent="0.55000000000000004">
      <c r="A225" s="24" t="s">
        <v>261</v>
      </c>
      <c r="B225" s="25">
        <v>1</v>
      </c>
      <c r="C225" s="26">
        <f t="shared" si="11"/>
        <v>0.6211180124223602</v>
      </c>
      <c r="D225" s="40"/>
    </row>
    <row r="226" spans="1:4" s="7" customFormat="1" ht="24" x14ac:dyDescent="0.55000000000000004">
      <c r="A226" s="24" t="s">
        <v>122</v>
      </c>
      <c r="B226" s="25">
        <v>2</v>
      </c>
      <c r="C226" s="26">
        <f t="shared" si="11"/>
        <v>1.2422360248447204</v>
      </c>
      <c r="D226" s="40"/>
    </row>
    <row r="227" spans="1:4" s="7" customFormat="1" ht="24" x14ac:dyDescent="0.55000000000000004">
      <c r="A227" s="43" t="s">
        <v>512</v>
      </c>
      <c r="B227" s="31">
        <v>1</v>
      </c>
      <c r="C227" s="26">
        <f t="shared" si="11"/>
        <v>0.6211180124223602</v>
      </c>
      <c r="D227" s="40"/>
    </row>
    <row r="228" spans="1:4" s="7" customFormat="1" ht="24" x14ac:dyDescent="0.55000000000000004">
      <c r="A228" s="43" t="s">
        <v>513</v>
      </c>
      <c r="B228" s="31">
        <v>1</v>
      </c>
      <c r="C228" s="26">
        <f t="shared" si="11"/>
        <v>0.6211180124223602</v>
      </c>
      <c r="D228" s="40"/>
    </row>
    <row r="229" spans="1:4" s="7" customFormat="1" ht="24" x14ac:dyDescent="0.55000000000000004">
      <c r="A229" s="43" t="s">
        <v>514</v>
      </c>
      <c r="B229" s="31">
        <v>1</v>
      </c>
      <c r="C229" s="26">
        <f t="shared" si="11"/>
        <v>0.6211180124223602</v>
      </c>
      <c r="D229" s="40"/>
    </row>
    <row r="230" spans="1:4" s="7" customFormat="1" ht="24" x14ac:dyDescent="0.55000000000000004">
      <c r="A230" s="43" t="s">
        <v>124</v>
      </c>
      <c r="B230" s="31">
        <v>1</v>
      </c>
      <c r="C230" s="26">
        <f t="shared" si="11"/>
        <v>0.6211180124223602</v>
      </c>
      <c r="D230" s="40"/>
    </row>
    <row r="231" spans="1:4" s="7" customFormat="1" ht="24" x14ac:dyDescent="0.55000000000000004">
      <c r="A231" s="21" t="s">
        <v>157</v>
      </c>
      <c r="B231" s="38"/>
      <c r="C231" s="38"/>
      <c r="D231" s="39"/>
    </row>
    <row r="232" spans="1:4" s="7" customFormat="1" ht="24" x14ac:dyDescent="0.55000000000000004">
      <c r="A232" s="24" t="s">
        <v>128</v>
      </c>
      <c r="B232" s="25">
        <v>1</v>
      </c>
      <c r="C232" s="26">
        <f>B232*100/161</f>
        <v>0.6211180124223602</v>
      </c>
      <c r="D232" s="40"/>
    </row>
    <row r="233" spans="1:4" s="7" customFormat="1" ht="24" x14ac:dyDescent="0.55000000000000004">
      <c r="A233" s="24" t="s">
        <v>268</v>
      </c>
      <c r="B233" s="25">
        <v>3</v>
      </c>
      <c r="C233" s="26">
        <f t="shared" ref="C233:C254" si="12">B233*100/161</f>
        <v>1.8633540372670807</v>
      </c>
      <c r="D233" s="40"/>
    </row>
    <row r="234" spans="1:4" s="7" customFormat="1" ht="24" x14ac:dyDescent="0.55000000000000004">
      <c r="A234" s="24" t="s">
        <v>121</v>
      </c>
      <c r="B234" s="25">
        <v>5</v>
      </c>
      <c r="C234" s="26">
        <f t="shared" si="12"/>
        <v>3.1055900621118013</v>
      </c>
      <c r="D234" s="40"/>
    </row>
    <row r="235" spans="1:4" s="7" customFormat="1" ht="24" x14ac:dyDescent="0.55000000000000004">
      <c r="A235" s="24" t="s">
        <v>156</v>
      </c>
      <c r="B235" s="25">
        <v>4</v>
      </c>
      <c r="C235" s="26">
        <f t="shared" si="12"/>
        <v>2.4844720496894408</v>
      </c>
      <c r="D235" s="40"/>
    </row>
    <row r="236" spans="1:4" s="7" customFormat="1" ht="24" x14ac:dyDescent="0.55000000000000004">
      <c r="A236" s="24" t="s">
        <v>515</v>
      </c>
      <c r="B236" s="25">
        <v>1</v>
      </c>
      <c r="C236" s="26">
        <f t="shared" si="12"/>
        <v>0.6211180124223602</v>
      </c>
      <c r="D236" s="40"/>
    </row>
    <row r="237" spans="1:4" s="7" customFormat="1" ht="24" x14ac:dyDescent="0.55000000000000004">
      <c r="A237" s="24" t="s">
        <v>266</v>
      </c>
      <c r="B237" s="25">
        <v>3</v>
      </c>
      <c r="C237" s="26">
        <f t="shared" si="12"/>
        <v>1.8633540372670807</v>
      </c>
      <c r="D237" s="40"/>
    </row>
    <row r="238" spans="1:4" s="7" customFormat="1" ht="24" x14ac:dyDescent="0.55000000000000004">
      <c r="A238" s="24" t="s">
        <v>258</v>
      </c>
      <c r="B238" s="25">
        <v>2</v>
      </c>
      <c r="C238" s="26">
        <f t="shared" si="12"/>
        <v>1.2422360248447204</v>
      </c>
      <c r="D238" s="40"/>
    </row>
    <row r="239" spans="1:4" s="7" customFormat="1" ht="24" x14ac:dyDescent="0.55000000000000004">
      <c r="A239" s="24" t="s">
        <v>155</v>
      </c>
      <c r="B239" s="25">
        <v>1</v>
      </c>
      <c r="C239" s="26">
        <f t="shared" si="12"/>
        <v>0.6211180124223602</v>
      </c>
      <c r="D239" s="40"/>
    </row>
    <row r="240" spans="1:4" s="7" customFormat="1" ht="24" x14ac:dyDescent="0.55000000000000004">
      <c r="A240" s="27" t="s">
        <v>260</v>
      </c>
      <c r="B240" s="28">
        <v>1</v>
      </c>
      <c r="C240" s="29">
        <f t="shared" si="12"/>
        <v>0.6211180124223602</v>
      </c>
      <c r="D240" s="40"/>
    </row>
    <row r="241" spans="1:4" s="7" customFormat="1" ht="24" x14ac:dyDescent="0.55000000000000004">
      <c r="A241" s="45"/>
      <c r="B241" s="152"/>
      <c r="C241" s="153"/>
      <c r="D241" s="40"/>
    </row>
    <row r="242" spans="1:4" s="7" customFormat="1" ht="24" x14ac:dyDescent="0.55000000000000004">
      <c r="A242" s="47" t="s">
        <v>41</v>
      </c>
      <c r="B242" s="20" t="s">
        <v>42</v>
      </c>
      <c r="C242" s="20" t="s">
        <v>43</v>
      </c>
    </row>
    <row r="243" spans="1:4" s="7" customFormat="1" ht="24" x14ac:dyDescent="0.55000000000000004">
      <c r="A243" s="24" t="s">
        <v>126</v>
      </c>
      <c r="B243" s="25">
        <v>3</v>
      </c>
      <c r="C243" s="26">
        <f t="shared" si="12"/>
        <v>1.8633540372670807</v>
      </c>
      <c r="D243" s="40"/>
    </row>
    <row r="244" spans="1:4" s="7" customFormat="1" ht="24" x14ac:dyDescent="0.55000000000000004">
      <c r="A244" s="24" t="s">
        <v>516</v>
      </c>
      <c r="B244" s="25">
        <v>1</v>
      </c>
      <c r="C244" s="26">
        <f t="shared" si="12"/>
        <v>0.6211180124223602</v>
      </c>
      <c r="D244" s="40"/>
    </row>
    <row r="245" spans="1:4" s="7" customFormat="1" ht="24" x14ac:dyDescent="0.55000000000000004">
      <c r="A245" s="43" t="s">
        <v>125</v>
      </c>
      <c r="B245" s="31">
        <v>1</v>
      </c>
      <c r="C245" s="26">
        <f t="shared" si="12"/>
        <v>0.6211180124223602</v>
      </c>
      <c r="D245" s="40"/>
    </row>
    <row r="246" spans="1:4" s="7" customFormat="1" ht="24" x14ac:dyDescent="0.55000000000000004">
      <c r="A246" s="43" t="s">
        <v>517</v>
      </c>
      <c r="B246" s="31">
        <v>1</v>
      </c>
      <c r="C246" s="26">
        <f t="shared" si="12"/>
        <v>0.6211180124223602</v>
      </c>
      <c r="D246" s="40"/>
    </row>
    <row r="247" spans="1:4" s="7" customFormat="1" ht="24" x14ac:dyDescent="0.55000000000000004">
      <c r="A247" s="43" t="s">
        <v>257</v>
      </c>
      <c r="B247" s="31">
        <v>1</v>
      </c>
      <c r="C247" s="26">
        <f t="shared" si="12"/>
        <v>0.6211180124223602</v>
      </c>
      <c r="D247" s="40"/>
    </row>
    <row r="248" spans="1:4" s="7" customFormat="1" ht="24" x14ac:dyDescent="0.55000000000000004">
      <c r="A248" s="43" t="s">
        <v>124</v>
      </c>
      <c r="B248" s="31">
        <v>3</v>
      </c>
      <c r="C248" s="26">
        <f t="shared" si="12"/>
        <v>1.8633540372670807</v>
      </c>
      <c r="D248" s="40"/>
    </row>
    <row r="249" spans="1:4" s="7" customFormat="1" ht="24" x14ac:dyDescent="0.55000000000000004">
      <c r="A249" s="43" t="s">
        <v>518</v>
      </c>
      <c r="B249" s="31">
        <v>1</v>
      </c>
      <c r="C249" s="26">
        <f t="shared" si="12"/>
        <v>0.6211180124223602</v>
      </c>
      <c r="D249" s="40"/>
    </row>
    <row r="250" spans="1:4" s="7" customFormat="1" ht="24" x14ac:dyDescent="0.55000000000000004">
      <c r="A250" s="43" t="s">
        <v>519</v>
      </c>
      <c r="B250" s="31">
        <v>1</v>
      </c>
      <c r="C250" s="26">
        <f t="shared" si="12"/>
        <v>0.6211180124223602</v>
      </c>
      <c r="D250" s="40"/>
    </row>
    <row r="251" spans="1:4" s="7" customFormat="1" ht="24" x14ac:dyDescent="0.55000000000000004">
      <c r="A251" s="43" t="s">
        <v>514</v>
      </c>
      <c r="B251" s="31">
        <v>1</v>
      </c>
      <c r="C251" s="26">
        <f t="shared" si="12"/>
        <v>0.6211180124223602</v>
      </c>
      <c r="D251" s="40"/>
    </row>
    <row r="252" spans="1:4" s="7" customFormat="1" ht="24" x14ac:dyDescent="0.55000000000000004">
      <c r="A252" s="43" t="s">
        <v>256</v>
      </c>
      <c r="B252" s="31">
        <v>1</v>
      </c>
      <c r="C252" s="26">
        <f t="shared" si="12"/>
        <v>0.6211180124223602</v>
      </c>
      <c r="D252" s="40"/>
    </row>
    <row r="253" spans="1:4" s="7" customFormat="1" ht="24" x14ac:dyDescent="0.55000000000000004">
      <c r="A253" s="43" t="s">
        <v>122</v>
      </c>
      <c r="B253" s="31">
        <v>1</v>
      </c>
      <c r="C253" s="26">
        <f t="shared" si="12"/>
        <v>0.6211180124223602</v>
      </c>
      <c r="D253" s="40"/>
    </row>
    <row r="254" spans="1:4" s="7" customFormat="1" ht="24" x14ac:dyDescent="0.55000000000000004">
      <c r="A254" s="44" t="s">
        <v>265</v>
      </c>
      <c r="B254" s="32">
        <v>1</v>
      </c>
      <c r="C254" s="26">
        <f t="shared" si="12"/>
        <v>0.6211180124223602</v>
      </c>
      <c r="D254" s="40"/>
    </row>
    <row r="255" spans="1:4" s="7" customFormat="1" ht="24" x14ac:dyDescent="0.55000000000000004">
      <c r="A255" s="21" t="s">
        <v>691</v>
      </c>
      <c r="B255" s="22"/>
      <c r="C255" s="23"/>
      <c r="D255" s="40"/>
    </row>
    <row r="256" spans="1:4" s="7" customFormat="1" ht="24" x14ac:dyDescent="0.55000000000000004">
      <c r="A256" s="43" t="s">
        <v>123</v>
      </c>
      <c r="B256" s="25">
        <v>2</v>
      </c>
      <c r="C256" s="26">
        <f>B256*100/161</f>
        <v>1.2422360248447204</v>
      </c>
      <c r="D256" s="40"/>
    </row>
    <row r="257" spans="1:4" s="7" customFormat="1" ht="24" x14ac:dyDescent="0.55000000000000004">
      <c r="A257" s="24" t="s">
        <v>121</v>
      </c>
      <c r="B257" s="25">
        <v>7</v>
      </c>
      <c r="C257" s="26">
        <f t="shared" ref="C257:C274" si="13">B257*100/161</f>
        <v>4.3478260869565215</v>
      </c>
      <c r="D257" s="40"/>
    </row>
    <row r="258" spans="1:4" s="7" customFormat="1" ht="24" x14ac:dyDescent="0.55000000000000004">
      <c r="A258" s="43" t="s">
        <v>520</v>
      </c>
      <c r="B258" s="25">
        <v>1</v>
      </c>
      <c r="C258" s="26">
        <f t="shared" si="13"/>
        <v>0.6211180124223602</v>
      </c>
      <c r="D258" s="40"/>
    </row>
    <row r="259" spans="1:4" s="7" customFormat="1" ht="24" x14ac:dyDescent="0.55000000000000004">
      <c r="A259" s="24" t="s">
        <v>259</v>
      </c>
      <c r="B259" s="25">
        <v>2</v>
      </c>
      <c r="C259" s="26">
        <f t="shared" si="13"/>
        <v>1.2422360248447204</v>
      </c>
      <c r="D259" s="40"/>
    </row>
    <row r="260" spans="1:4" s="7" customFormat="1" ht="24" x14ac:dyDescent="0.55000000000000004">
      <c r="A260" s="24" t="s">
        <v>270</v>
      </c>
      <c r="B260" s="25">
        <v>1</v>
      </c>
      <c r="C260" s="26">
        <f t="shared" si="13"/>
        <v>0.6211180124223602</v>
      </c>
      <c r="D260" s="40"/>
    </row>
    <row r="261" spans="1:4" s="7" customFormat="1" ht="24" x14ac:dyDescent="0.55000000000000004">
      <c r="A261" s="24" t="s">
        <v>521</v>
      </c>
      <c r="B261" s="25">
        <v>1</v>
      </c>
      <c r="C261" s="26">
        <f t="shared" si="13"/>
        <v>0.6211180124223602</v>
      </c>
      <c r="D261" s="40"/>
    </row>
    <row r="262" spans="1:4" s="7" customFormat="1" ht="24" x14ac:dyDescent="0.55000000000000004">
      <c r="A262" s="24" t="s">
        <v>522</v>
      </c>
      <c r="B262" s="25">
        <v>3</v>
      </c>
      <c r="C262" s="26">
        <f t="shared" si="13"/>
        <v>1.8633540372670807</v>
      </c>
      <c r="D262" s="40"/>
    </row>
    <row r="263" spans="1:4" s="7" customFormat="1" ht="24" x14ac:dyDescent="0.55000000000000004">
      <c r="A263" s="24" t="s">
        <v>518</v>
      </c>
      <c r="B263" s="25">
        <v>2</v>
      </c>
      <c r="C263" s="26">
        <f t="shared" si="13"/>
        <v>1.2422360248447204</v>
      </c>
      <c r="D263" s="40"/>
    </row>
    <row r="264" spans="1:4" s="7" customFormat="1" ht="24" x14ac:dyDescent="0.55000000000000004">
      <c r="A264" s="24" t="s">
        <v>261</v>
      </c>
      <c r="B264" s="25">
        <v>1</v>
      </c>
      <c r="C264" s="26">
        <f t="shared" si="13"/>
        <v>0.6211180124223602</v>
      </c>
      <c r="D264" s="40"/>
    </row>
    <row r="265" spans="1:4" s="7" customFormat="1" ht="24" x14ac:dyDescent="0.55000000000000004">
      <c r="A265" s="24" t="s">
        <v>258</v>
      </c>
      <c r="B265" s="25">
        <v>5</v>
      </c>
      <c r="C265" s="26">
        <f t="shared" si="13"/>
        <v>3.1055900621118013</v>
      </c>
      <c r="D265" s="40"/>
    </row>
    <row r="266" spans="1:4" s="7" customFormat="1" ht="24" x14ac:dyDescent="0.55000000000000004">
      <c r="A266" s="24" t="s">
        <v>268</v>
      </c>
      <c r="B266" s="25">
        <v>1</v>
      </c>
      <c r="C266" s="26">
        <f t="shared" si="13"/>
        <v>0.6211180124223602</v>
      </c>
      <c r="D266" s="40"/>
    </row>
    <row r="267" spans="1:4" s="7" customFormat="1" ht="24" x14ac:dyDescent="0.55000000000000004">
      <c r="A267" s="24" t="s">
        <v>512</v>
      </c>
      <c r="B267" s="25">
        <v>1</v>
      </c>
      <c r="C267" s="26">
        <f t="shared" si="13"/>
        <v>0.6211180124223602</v>
      </c>
      <c r="D267" s="40"/>
    </row>
    <row r="268" spans="1:4" s="7" customFormat="1" ht="24" x14ac:dyDescent="0.55000000000000004">
      <c r="A268" s="24" t="s">
        <v>511</v>
      </c>
      <c r="B268" s="25">
        <v>1</v>
      </c>
      <c r="C268" s="26">
        <f t="shared" si="13"/>
        <v>0.6211180124223602</v>
      </c>
      <c r="D268" s="40"/>
    </row>
    <row r="269" spans="1:4" s="7" customFormat="1" ht="24" x14ac:dyDescent="0.55000000000000004">
      <c r="A269" s="24" t="s">
        <v>513</v>
      </c>
      <c r="B269" s="25">
        <v>1</v>
      </c>
      <c r="C269" s="26">
        <f t="shared" si="13"/>
        <v>0.6211180124223602</v>
      </c>
      <c r="D269" s="40"/>
    </row>
    <row r="270" spans="1:4" s="7" customFormat="1" ht="24" x14ac:dyDescent="0.55000000000000004">
      <c r="A270" s="27" t="s">
        <v>256</v>
      </c>
      <c r="B270" s="28">
        <v>2</v>
      </c>
      <c r="C270" s="29">
        <f t="shared" si="13"/>
        <v>1.2422360248447204</v>
      </c>
      <c r="D270" s="40"/>
    </row>
    <row r="271" spans="1:4" s="7" customFormat="1" ht="24" x14ac:dyDescent="0.55000000000000004">
      <c r="A271" s="47" t="s">
        <v>41</v>
      </c>
      <c r="B271" s="20" t="s">
        <v>42</v>
      </c>
      <c r="C271" s="20" t="s">
        <v>43</v>
      </c>
    </row>
    <row r="272" spans="1:4" s="7" customFormat="1" ht="24" x14ac:dyDescent="0.55000000000000004">
      <c r="A272" s="24" t="s">
        <v>156</v>
      </c>
      <c r="B272" s="25">
        <v>2</v>
      </c>
      <c r="C272" s="26">
        <f t="shared" si="13"/>
        <v>1.2422360248447204</v>
      </c>
      <c r="D272" s="40"/>
    </row>
    <row r="273" spans="1:4" s="7" customFormat="1" ht="24" x14ac:dyDescent="0.55000000000000004">
      <c r="A273" s="24" t="s">
        <v>264</v>
      </c>
      <c r="B273" s="25">
        <v>1</v>
      </c>
      <c r="C273" s="26">
        <f t="shared" si="13"/>
        <v>0.6211180124223602</v>
      </c>
      <c r="D273" s="40"/>
    </row>
    <row r="274" spans="1:4" s="7" customFormat="1" ht="24" x14ac:dyDescent="0.55000000000000004">
      <c r="A274" s="24" t="s">
        <v>126</v>
      </c>
      <c r="B274" s="25">
        <v>1</v>
      </c>
      <c r="C274" s="26">
        <f t="shared" si="13"/>
        <v>0.6211180124223602</v>
      </c>
      <c r="D274" s="40"/>
    </row>
    <row r="275" spans="1:4" s="7" customFormat="1" ht="24" x14ac:dyDescent="0.55000000000000004">
      <c r="A275" s="21" t="s">
        <v>47</v>
      </c>
      <c r="B275" s="22"/>
      <c r="C275" s="23"/>
      <c r="D275" s="40"/>
    </row>
    <row r="276" spans="1:4" s="7" customFormat="1" ht="24" x14ac:dyDescent="0.55000000000000004">
      <c r="A276" s="24" t="s">
        <v>126</v>
      </c>
      <c r="B276" s="25">
        <v>1</v>
      </c>
      <c r="C276" s="26">
        <f>B276*100/161</f>
        <v>0.6211180124223602</v>
      </c>
      <c r="D276" s="40"/>
    </row>
    <row r="277" spans="1:4" s="7" customFormat="1" ht="24" x14ac:dyDescent="0.55000000000000004">
      <c r="A277" s="24" t="s">
        <v>122</v>
      </c>
      <c r="B277" s="25">
        <v>4</v>
      </c>
      <c r="C277" s="26">
        <f t="shared" ref="C277:C288" si="14">B277*100/161</f>
        <v>2.4844720496894408</v>
      </c>
      <c r="D277" s="40"/>
    </row>
    <row r="278" spans="1:4" s="7" customFormat="1" ht="24" x14ac:dyDescent="0.55000000000000004">
      <c r="A278" s="24" t="s">
        <v>523</v>
      </c>
      <c r="B278" s="25">
        <v>9</v>
      </c>
      <c r="C278" s="26">
        <f t="shared" si="14"/>
        <v>5.5900621118012426</v>
      </c>
      <c r="D278" s="40"/>
    </row>
    <row r="279" spans="1:4" s="7" customFormat="1" ht="24" x14ac:dyDescent="0.55000000000000004">
      <c r="A279" s="24" t="s">
        <v>524</v>
      </c>
      <c r="B279" s="25">
        <v>1</v>
      </c>
      <c r="C279" s="26">
        <f t="shared" si="14"/>
        <v>0.6211180124223602</v>
      </c>
      <c r="D279" s="40"/>
    </row>
    <row r="280" spans="1:4" s="7" customFormat="1" ht="24" x14ac:dyDescent="0.55000000000000004">
      <c r="A280" s="24" t="s">
        <v>525</v>
      </c>
      <c r="B280" s="25">
        <v>1</v>
      </c>
      <c r="C280" s="26">
        <f t="shared" si="14"/>
        <v>0.6211180124223602</v>
      </c>
      <c r="D280" s="40"/>
    </row>
    <row r="281" spans="1:4" s="7" customFormat="1" ht="24" x14ac:dyDescent="0.55000000000000004">
      <c r="A281" s="24" t="s">
        <v>526</v>
      </c>
      <c r="B281" s="25">
        <v>1</v>
      </c>
      <c r="C281" s="26">
        <f t="shared" si="14"/>
        <v>0.6211180124223602</v>
      </c>
      <c r="D281" s="40"/>
    </row>
    <row r="282" spans="1:4" s="7" customFormat="1" ht="24" x14ac:dyDescent="0.55000000000000004">
      <c r="A282" s="43" t="s">
        <v>527</v>
      </c>
      <c r="B282" s="31">
        <v>1</v>
      </c>
      <c r="C282" s="26">
        <f t="shared" si="14"/>
        <v>0.6211180124223602</v>
      </c>
      <c r="D282" s="40"/>
    </row>
    <row r="283" spans="1:4" s="7" customFormat="1" ht="24" x14ac:dyDescent="0.55000000000000004">
      <c r="A283" s="43" t="s">
        <v>528</v>
      </c>
      <c r="B283" s="31">
        <v>2</v>
      </c>
      <c r="C283" s="26">
        <f t="shared" si="14"/>
        <v>1.2422360248447204</v>
      </c>
      <c r="D283" s="40"/>
    </row>
    <row r="284" spans="1:4" s="7" customFormat="1" ht="24" x14ac:dyDescent="0.55000000000000004">
      <c r="A284" s="43" t="s">
        <v>529</v>
      </c>
      <c r="B284" s="31">
        <v>1</v>
      </c>
      <c r="C284" s="26">
        <f t="shared" si="14"/>
        <v>0.6211180124223602</v>
      </c>
      <c r="D284" s="40"/>
    </row>
    <row r="285" spans="1:4" s="7" customFormat="1" ht="24" x14ac:dyDescent="0.55000000000000004">
      <c r="A285" s="43" t="s">
        <v>530</v>
      </c>
      <c r="B285" s="31">
        <v>1</v>
      </c>
      <c r="C285" s="26">
        <f t="shared" si="14"/>
        <v>0.6211180124223602</v>
      </c>
      <c r="D285" s="40"/>
    </row>
    <row r="286" spans="1:4" s="7" customFormat="1" ht="24" x14ac:dyDescent="0.55000000000000004">
      <c r="A286" s="43" t="s">
        <v>531</v>
      </c>
      <c r="B286" s="31">
        <v>1</v>
      </c>
      <c r="C286" s="26">
        <f t="shared" si="14"/>
        <v>0.6211180124223602</v>
      </c>
      <c r="D286" s="40"/>
    </row>
    <row r="287" spans="1:4" s="7" customFormat="1" ht="24" x14ac:dyDescent="0.55000000000000004">
      <c r="A287" s="43" t="s">
        <v>532</v>
      </c>
      <c r="B287" s="31">
        <v>2</v>
      </c>
      <c r="C287" s="26">
        <f t="shared" si="14"/>
        <v>1.2422360248447204</v>
      </c>
      <c r="D287" s="40"/>
    </row>
    <row r="288" spans="1:4" s="7" customFormat="1" ht="24" x14ac:dyDescent="0.55000000000000004">
      <c r="A288" s="43" t="s">
        <v>533</v>
      </c>
      <c r="B288" s="31">
        <v>2</v>
      </c>
      <c r="C288" s="26">
        <f t="shared" si="14"/>
        <v>1.2422360248447204</v>
      </c>
      <c r="D288" s="40"/>
    </row>
    <row r="289" spans="1:4" s="7" customFormat="1" ht="24" x14ac:dyDescent="0.55000000000000004">
      <c r="A289" s="44" t="s">
        <v>534</v>
      </c>
      <c r="B289" s="32">
        <v>1</v>
      </c>
      <c r="C289" s="29">
        <f>B289*100/161</f>
        <v>0.6211180124223602</v>
      </c>
      <c r="D289" s="40"/>
    </row>
    <row r="290" spans="1:4" s="7" customFormat="1" ht="24" x14ac:dyDescent="0.55000000000000004">
      <c r="A290" s="45"/>
      <c r="B290" s="152"/>
      <c r="C290" s="153"/>
      <c r="D290" s="40"/>
    </row>
    <row r="291" spans="1:4" s="7" customFormat="1" ht="24" x14ac:dyDescent="0.55000000000000004">
      <c r="A291" s="45"/>
      <c r="B291" s="152"/>
      <c r="C291" s="153"/>
      <c r="D291" s="40"/>
    </row>
    <row r="292" spans="1:4" s="7" customFormat="1" ht="24" x14ac:dyDescent="0.55000000000000004">
      <c r="A292" s="45"/>
      <c r="B292" s="152"/>
      <c r="C292" s="153"/>
      <c r="D292" s="40"/>
    </row>
    <row r="293" spans="1:4" s="7" customFormat="1" ht="24" x14ac:dyDescent="0.55000000000000004">
      <c r="A293" s="45"/>
      <c r="B293" s="152"/>
      <c r="C293" s="153"/>
      <c r="D293" s="40"/>
    </row>
    <row r="294" spans="1:4" s="7" customFormat="1" ht="24" x14ac:dyDescent="0.55000000000000004">
      <c r="A294" s="45"/>
      <c r="B294" s="152"/>
      <c r="C294" s="153"/>
      <c r="D294" s="40"/>
    </row>
    <row r="295" spans="1:4" s="7" customFormat="1" ht="24" x14ac:dyDescent="0.55000000000000004">
      <c r="A295" s="45"/>
      <c r="B295" s="152"/>
      <c r="C295" s="153"/>
      <c r="D295" s="40"/>
    </row>
    <row r="296" spans="1:4" s="7" customFormat="1" ht="24" x14ac:dyDescent="0.55000000000000004">
      <c r="A296" s="45"/>
      <c r="B296" s="152"/>
      <c r="C296" s="153"/>
      <c r="D296" s="40"/>
    </row>
    <row r="297" spans="1:4" s="7" customFormat="1" ht="24" x14ac:dyDescent="0.55000000000000004">
      <c r="A297" s="45"/>
      <c r="B297" s="152"/>
      <c r="C297" s="153"/>
      <c r="D297" s="40"/>
    </row>
    <row r="298" spans="1:4" s="7" customFormat="1" ht="24" x14ac:dyDescent="0.55000000000000004">
      <c r="A298" s="45"/>
      <c r="B298" s="152"/>
      <c r="C298" s="153"/>
      <c r="D298" s="40"/>
    </row>
    <row r="299" spans="1:4" s="7" customFormat="1" ht="24" x14ac:dyDescent="0.55000000000000004">
      <c r="A299" s="45"/>
      <c r="B299" s="152"/>
      <c r="C299" s="153"/>
      <c r="D299" s="40"/>
    </row>
    <row r="300" spans="1:4" s="7" customFormat="1" ht="24" x14ac:dyDescent="0.55000000000000004">
      <c r="A300" s="47" t="s">
        <v>41</v>
      </c>
      <c r="B300" s="172" t="s">
        <v>42</v>
      </c>
      <c r="C300" s="33" t="s">
        <v>43</v>
      </c>
      <c r="D300" s="40"/>
    </row>
    <row r="301" spans="1:4" s="7" customFormat="1" ht="24" x14ac:dyDescent="0.55000000000000004">
      <c r="A301" s="21" t="s">
        <v>267</v>
      </c>
      <c r="B301" s="22"/>
      <c r="C301" s="23"/>
      <c r="D301" s="40"/>
    </row>
    <row r="302" spans="1:4" s="7" customFormat="1" ht="24" x14ac:dyDescent="0.55000000000000004">
      <c r="A302" s="43" t="s">
        <v>123</v>
      </c>
      <c r="B302" s="25">
        <v>2</v>
      </c>
      <c r="C302" s="26">
        <f>B302*100/161</f>
        <v>1.2422360248447204</v>
      </c>
      <c r="D302" s="40"/>
    </row>
    <row r="303" spans="1:4" s="7" customFormat="1" ht="24" x14ac:dyDescent="0.55000000000000004">
      <c r="A303" s="43" t="s">
        <v>121</v>
      </c>
      <c r="B303" s="25">
        <v>4</v>
      </c>
      <c r="C303" s="26">
        <f t="shared" ref="C303:C321" si="15">B303*100/161</f>
        <v>2.4844720496894408</v>
      </c>
      <c r="D303" s="40"/>
    </row>
    <row r="304" spans="1:4" s="7" customFormat="1" ht="24" x14ac:dyDescent="0.55000000000000004">
      <c r="A304" s="43" t="s">
        <v>535</v>
      </c>
      <c r="B304" s="25">
        <v>1</v>
      </c>
      <c r="C304" s="26">
        <f t="shared" si="15"/>
        <v>0.6211180124223602</v>
      </c>
      <c r="D304" s="40"/>
    </row>
    <row r="305" spans="1:4" s="7" customFormat="1" ht="24" x14ac:dyDescent="0.55000000000000004">
      <c r="A305" s="43" t="s">
        <v>128</v>
      </c>
      <c r="B305" s="25">
        <v>3</v>
      </c>
      <c r="C305" s="26">
        <f t="shared" si="15"/>
        <v>1.8633540372670807</v>
      </c>
      <c r="D305" s="40"/>
    </row>
    <row r="306" spans="1:4" s="7" customFormat="1" ht="24" x14ac:dyDescent="0.55000000000000004">
      <c r="A306" s="43" t="s">
        <v>125</v>
      </c>
      <c r="B306" s="25">
        <v>26</v>
      </c>
      <c r="C306" s="26">
        <f t="shared" si="15"/>
        <v>16.149068322981368</v>
      </c>
      <c r="D306" s="40"/>
    </row>
    <row r="307" spans="1:4" s="7" customFormat="1" ht="24" x14ac:dyDescent="0.55000000000000004">
      <c r="A307" s="43" t="s">
        <v>269</v>
      </c>
      <c r="B307" s="25">
        <v>1</v>
      </c>
      <c r="C307" s="26">
        <f t="shared" si="15"/>
        <v>0.6211180124223602</v>
      </c>
      <c r="D307" s="40"/>
    </row>
    <row r="308" spans="1:4" s="7" customFormat="1" ht="24" x14ac:dyDescent="0.55000000000000004">
      <c r="A308" s="43" t="s">
        <v>536</v>
      </c>
      <c r="B308" s="25">
        <v>1</v>
      </c>
      <c r="C308" s="26">
        <f t="shared" si="15"/>
        <v>0.6211180124223602</v>
      </c>
      <c r="D308" s="40"/>
    </row>
    <row r="309" spans="1:4" s="7" customFormat="1" ht="24" x14ac:dyDescent="0.55000000000000004">
      <c r="A309" s="43" t="s">
        <v>511</v>
      </c>
      <c r="B309" s="25">
        <v>1</v>
      </c>
      <c r="C309" s="26">
        <f t="shared" si="15"/>
        <v>0.6211180124223602</v>
      </c>
      <c r="D309" s="40"/>
    </row>
    <row r="310" spans="1:4" s="7" customFormat="1" ht="24" x14ac:dyDescent="0.55000000000000004">
      <c r="A310" s="43" t="s">
        <v>520</v>
      </c>
      <c r="B310" s="25">
        <v>1</v>
      </c>
      <c r="C310" s="26">
        <f t="shared" si="15"/>
        <v>0.6211180124223602</v>
      </c>
      <c r="D310" s="40"/>
    </row>
    <row r="311" spans="1:4" s="7" customFormat="1" ht="24" x14ac:dyDescent="0.55000000000000004">
      <c r="A311" s="43" t="s">
        <v>522</v>
      </c>
      <c r="B311" s="25">
        <v>1</v>
      </c>
      <c r="C311" s="26">
        <f t="shared" si="15"/>
        <v>0.6211180124223602</v>
      </c>
      <c r="D311" s="40"/>
    </row>
    <row r="312" spans="1:4" s="7" customFormat="1" ht="24" x14ac:dyDescent="0.55000000000000004">
      <c r="A312" s="43" t="s">
        <v>265</v>
      </c>
      <c r="B312" s="25">
        <v>1</v>
      </c>
      <c r="C312" s="26">
        <f t="shared" si="15"/>
        <v>0.6211180124223602</v>
      </c>
      <c r="D312" s="40"/>
    </row>
    <row r="313" spans="1:4" s="7" customFormat="1" ht="24" x14ac:dyDescent="0.55000000000000004">
      <c r="A313" s="43" t="s">
        <v>263</v>
      </c>
      <c r="B313" s="25">
        <v>1</v>
      </c>
      <c r="C313" s="26">
        <f t="shared" si="15"/>
        <v>0.6211180124223602</v>
      </c>
      <c r="D313" s="40"/>
    </row>
    <row r="314" spans="1:4" s="7" customFormat="1" ht="24" x14ac:dyDescent="0.55000000000000004">
      <c r="A314" s="43" t="s">
        <v>127</v>
      </c>
      <c r="B314" s="25">
        <v>1</v>
      </c>
      <c r="C314" s="26">
        <f t="shared" si="15"/>
        <v>0.6211180124223602</v>
      </c>
      <c r="D314" s="40"/>
    </row>
    <row r="315" spans="1:4" s="7" customFormat="1" ht="24" x14ac:dyDescent="0.55000000000000004">
      <c r="A315" s="43" t="s">
        <v>262</v>
      </c>
      <c r="B315" s="25">
        <v>1</v>
      </c>
      <c r="C315" s="26">
        <f t="shared" si="15"/>
        <v>0.6211180124223602</v>
      </c>
      <c r="D315" s="40"/>
    </row>
    <row r="316" spans="1:4" s="7" customFormat="1" ht="24" x14ac:dyDescent="0.55000000000000004">
      <c r="A316" s="43" t="s">
        <v>124</v>
      </c>
      <c r="B316" s="25">
        <v>2</v>
      </c>
      <c r="C316" s="26">
        <f t="shared" si="15"/>
        <v>1.2422360248447204</v>
      </c>
      <c r="D316" s="40"/>
    </row>
    <row r="317" spans="1:4" s="7" customFormat="1" ht="24" x14ac:dyDescent="0.55000000000000004">
      <c r="A317" s="43" t="s">
        <v>537</v>
      </c>
      <c r="B317" s="25">
        <v>1</v>
      </c>
      <c r="C317" s="26">
        <f t="shared" si="15"/>
        <v>0.6211180124223602</v>
      </c>
      <c r="D317" s="40"/>
    </row>
    <row r="318" spans="1:4" s="7" customFormat="1" ht="24" x14ac:dyDescent="0.55000000000000004">
      <c r="A318" s="43" t="s">
        <v>538</v>
      </c>
      <c r="B318" s="25">
        <v>1</v>
      </c>
      <c r="C318" s="26">
        <f t="shared" si="15"/>
        <v>0.6211180124223602</v>
      </c>
      <c r="D318" s="40"/>
    </row>
    <row r="319" spans="1:4" s="7" customFormat="1" ht="24" x14ac:dyDescent="0.55000000000000004">
      <c r="A319" s="43" t="s">
        <v>539</v>
      </c>
      <c r="B319" s="25">
        <v>1</v>
      </c>
      <c r="C319" s="26">
        <f t="shared" si="15"/>
        <v>0.6211180124223602</v>
      </c>
      <c r="D319" s="40"/>
    </row>
    <row r="320" spans="1:4" s="7" customFormat="1" ht="24" x14ac:dyDescent="0.55000000000000004">
      <c r="A320" s="43" t="s">
        <v>540</v>
      </c>
      <c r="B320" s="25">
        <v>1</v>
      </c>
      <c r="C320" s="26">
        <f t="shared" si="15"/>
        <v>0.6211180124223602</v>
      </c>
      <c r="D320" s="40"/>
    </row>
    <row r="321" spans="1:4" s="7" customFormat="1" ht="24" x14ac:dyDescent="0.55000000000000004">
      <c r="A321" s="43" t="s">
        <v>126</v>
      </c>
      <c r="B321" s="25">
        <v>1</v>
      </c>
      <c r="C321" s="26">
        <f t="shared" si="15"/>
        <v>0.6211180124223602</v>
      </c>
      <c r="D321" s="40"/>
    </row>
    <row r="322" spans="1:4" s="7" customFormat="1" ht="24" x14ac:dyDescent="0.55000000000000004">
      <c r="A322" s="47" t="s">
        <v>48</v>
      </c>
      <c r="B322" s="20">
        <f>SUM(B223:B321)</f>
        <v>161</v>
      </c>
      <c r="C322" s="33">
        <f>B322*100/161</f>
        <v>100</v>
      </c>
    </row>
    <row r="323" spans="1:4" s="7" customFormat="1" ht="24" x14ac:dyDescent="0.55000000000000004">
      <c r="A323" s="118"/>
      <c r="B323" s="35"/>
      <c r="C323" s="36"/>
    </row>
    <row r="324" spans="1:4" s="7" customFormat="1" ht="24" x14ac:dyDescent="0.55000000000000004">
      <c r="A324" s="118"/>
      <c r="B324" s="35"/>
      <c r="C324" s="36"/>
    </row>
    <row r="325" spans="1:4" s="7" customFormat="1" ht="24" x14ac:dyDescent="0.55000000000000004">
      <c r="A325" s="118"/>
      <c r="B325" s="35"/>
      <c r="C325" s="36"/>
    </row>
    <row r="326" spans="1:4" s="7" customFormat="1" ht="24" x14ac:dyDescent="0.55000000000000004">
      <c r="A326" s="118"/>
      <c r="B326" s="35"/>
      <c r="C326" s="36"/>
    </row>
    <row r="327" spans="1:4" s="7" customFormat="1" ht="24" x14ac:dyDescent="0.55000000000000004">
      <c r="A327" s="118"/>
      <c r="B327" s="35"/>
      <c r="C327" s="36"/>
    </row>
    <row r="328" spans="1:4" s="7" customFormat="1" ht="24" x14ac:dyDescent="0.55000000000000004">
      <c r="A328" s="118"/>
      <c r="B328" s="35"/>
      <c r="C328" s="36"/>
    </row>
    <row r="329" spans="1:4" s="7" customFormat="1" ht="24" x14ac:dyDescent="0.55000000000000004">
      <c r="A329" s="118"/>
      <c r="B329" s="35"/>
      <c r="C329" s="36"/>
    </row>
    <row r="330" spans="1:4" s="104" customFormat="1" ht="23.25" x14ac:dyDescent="0.55000000000000004">
      <c r="A330" s="141" t="s">
        <v>541</v>
      </c>
      <c r="B330" s="103"/>
      <c r="C330" s="103"/>
    </row>
    <row r="331" spans="1:4" s="104" customFormat="1" ht="23.25" x14ac:dyDescent="0.55000000000000004">
      <c r="A331" s="176" t="s">
        <v>542</v>
      </c>
      <c r="B331" s="177"/>
      <c r="C331" s="178"/>
    </row>
    <row r="332" spans="1:4" s="104" customFormat="1" ht="23.25" x14ac:dyDescent="0.55000000000000004">
      <c r="A332" s="176" t="s">
        <v>543</v>
      </c>
      <c r="B332" s="177"/>
      <c r="C332" s="178"/>
    </row>
    <row r="333" spans="1:4" s="104" customFormat="1" ht="23.25" x14ac:dyDescent="0.55000000000000004">
      <c r="A333" s="176" t="s">
        <v>706</v>
      </c>
      <c r="B333" s="177"/>
      <c r="C333" s="178"/>
    </row>
    <row r="334" spans="1:4" s="104" customFormat="1" ht="23.25" x14ac:dyDescent="0.55000000000000004">
      <c r="A334" s="179" t="s">
        <v>544</v>
      </c>
      <c r="B334" s="180"/>
      <c r="C334" s="181"/>
      <c r="D334" s="182"/>
    </row>
    <row r="335" spans="1:4" s="104" customFormat="1" ht="23.25" x14ac:dyDescent="0.55000000000000004">
      <c r="A335" s="179" t="s">
        <v>545</v>
      </c>
      <c r="B335" s="180"/>
      <c r="C335" s="181"/>
      <c r="D335" s="182"/>
    </row>
    <row r="336" spans="1:4" s="104" customFormat="1" ht="23.25" x14ac:dyDescent="0.55000000000000004">
      <c r="A336" s="141" t="s">
        <v>546</v>
      </c>
      <c r="B336" s="103"/>
      <c r="C336" s="103"/>
    </row>
    <row r="337" spans="1:4" s="104" customFormat="1" ht="23.25" x14ac:dyDescent="0.55000000000000004">
      <c r="A337" s="141" t="s">
        <v>547</v>
      </c>
      <c r="B337" s="103"/>
      <c r="C337" s="103"/>
    </row>
    <row r="338" spans="1:4" s="104" customFormat="1" ht="23.25" x14ac:dyDescent="0.55000000000000004">
      <c r="A338" s="141"/>
      <c r="B338" s="103"/>
      <c r="C338" s="103"/>
    </row>
    <row r="339" spans="1:4" s="50" customFormat="1" ht="24" x14ac:dyDescent="0.55000000000000004">
      <c r="A339" s="37" t="s">
        <v>63</v>
      </c>
      <c r="B339" s="48"/>
      <c r="C339" s="48"/>
      <c r="D339" s="49"/>
    </row>
    <row r="340" spans="1:4" s="14" customFormat="1" x14ac:dyDescent="0.5">
      <c r="A340" s="204" t="s">
        <v>64</v>
      </c>
      <c r="B340" s="206" t="s">
        <v>548</v>
      </c>
      <c r="C340" s="207"/>
      <c r="D340" s="208"/>
    </row>
    <row r="341" spans="1:4" s="14" customFormat="1" ht="56.25" x14ac:dyDescent="0.5">
      <c r="A341" s="205"/>
      <c r="B341" s="51" t="s">
        <v>65</v>
      </c>
      <c r="C341" s="52" t="s">
        <v>66</v>
      </c>
      <c r="D341" s="52" t="s">
        <v>67</v>
      </c>
    </row>
    <row r="342" spans="1:4" s="14" customFormat="1" x14ac:dyDescent="0.5">
      <c r="A342" s="53" t="s">
        <v>68</v>
      </c>
      <c r="B342" s="54">
        <f>'EIementary 2'!I11</f>
        <v>4.7777777777777777</v>
      </c>
      <c r="C342" s="54">
        <f>'EIementary 2'!I12</f>
        <v>0.44095855184409838</v>
      </c>
      <c r="D342" s="55" t="str">
        <f>IF(B342&gt;4.5,"มากที่สุด",IF(B342&gt;3.5,"มาก",IF(B342&gt;2.5,"ปานกลาง",IF(B342&gt;1.5,"น้อย",IF(B342&lt;=1.5,"น้อยที่สุด")))))</f>
        <v>มากที่สุด</v>
      </c>
    </row>
    <row r="343" spans="1:4" s="14" customFormat="1" x14ac:dyDescent="0.5">
      <c r="A343" s="53" t="s">
        <v>69</v>
      </c>
      <c r="B343" s="54">
        <f>'EIementary 2'!J11</f>
        <v>4.7777777777777777</v>
      </c>
      <c r="C343" s="54">
        <f>'EIementary 2'!J12</f>
        <v>0.44095855184409838</v>
      </c>
      <c r="D343" s="55" t="str">
        <f t="shared" ref="D343:D352" si="16">IF(B343&gt;4.5,"มากที่สุด",IF(B343&gt;3.5,"มาก",IF(B343&gt;2.5,"ปานกลาง",IF(B343&gt;1.5,"น้อย",IF(B343&lt;=1.5,"น้อยที่สุด")))))</f>
        <v>มากที่สุด</v>
      </c>
    </row>
    <row r="344" spans="1:4" s="14" customFormat="1" x14ac:dyDescent="0.5">
      <c r="A344" s="53" t="s">
        <v>70</v>
      </c>
      <c r="B344" s="54">
        <f>'EIementary 2'!K11</f>
        <v>4.8888888888888893</v>
      </c>
      <c r="C344" s="54">
        <f>'EIementary 2'!K12</f>
        <v>0.33333333333333337</v>
      </c>
      <c r="D344" s="55" t="str">
        <f t="shared" si="16"/>
        <v>มากที่สุด</v>
      </c>
    </row>
    <row r="345" spans="1:4" s="14" customFormat="1" x14ac:dyDescent="0.5">
      <c r="A345" s="53" t="s">
        <v>71</v>
      </c>
      <c r="B345" s="54">
        <f>'EIementary 2'!L11</f>
        <v>4.666666666666667</v>
      </c>
      <c r="C345" s="54">
        <f>'EIementary 2'!L12</f>
        <v>0.5</v>
      </c>
      <c r="D345" s="55" t="str">
        <f t="shared" si="16"/>
        <v>มากที่สุด</v>
      </c>
    </row>
    <row r="346" spans="1:4" s="14" customFormat="1" x14ac:dyDescent="0.5">
      <c r="A346" s="53" t="s">
        <v>72</v>
      </c>
      <c r="B346" s="54">
        <f>'EIementary 2'!M11</f>
        <v>4.8888888888888893</v>
      </c>
      <c r="C346" s="54">
        <f>'EIementary 2'!M12</f>
        <v>0.33333333333333337</v>
      </c>
      <c r="D346" s="55" t="str">
        <f t="shared" si="16"/>
        <v>มากที่สุด</v>
      </c>
    </row>
    <row r="347" spans="1:4" s="14" customFormat="1" x14ac:dyDescent="0.5">
      <c r="A347" s="53" t="s">
        <v>73</v>
      </c>
      <c r="B347" s="54">
        <f>'EIementary 2'!N11</f>
        <v>4.8888888888888893</v>
      </c>
      <c r="C347" s="54">
        <f>'EIementary 2'!N12</f>
        <v>0.33333333333333337</v>
      </c>
      <c r="D347" s="55" t="str">
        <f t="shared" si="16"/>
        <v>มากที่สุด</v>
      </c>
    </row>
    <row r="348" spans="1:4" s="14" customFormat="1" x14ac:dyDescent="0.5">
      <c r="A348" s="53" t="s">
        <v>74</v>
      </c>
      <c r="B348" s="54">
        <f>'EIementary 2'!O11</f>
        <v>4.8888888888888893</v>
      </c>
      <c r="C348" s="54">
        <f>'EIementary 2'!O12</f>
        <v>0.33333333333333337</v>
      </c>
      <c r="D348" s="55" t="str">
        <f t="shared" si="16"/>
        <v>มากที่สุด</v>
      </c>
    </row>
    <row r="349" spans="1:4" s="14" customFormat="1" x14ac:dyDescent="0.5">
      <c r="A349" s="53" t="s">
        <v>75</v>
      </c>
      <c r="B349" s="54">
        <f>'EIementary 2'!P11</f>
        <v>4.8888888888888893</v>
      </c>
      <c r="C349" s="54">
        <f>'EIementary 2'!P12</f>
        <v>0.33333333333333337</v>
      </c>
      <c r="D349" s="55" t="str">
        <f t="shared" si="16"/>
        <v>มากที่สุด</v>
      </c>
    </row>
    <row r="350" spans="1:4" s="14" customFormat="1" x14ac:dyDescent="0.5">
      <c r="A350" s="53" t="s">
        <v>76</v>
      </c>
      <c r="B350" s="54">
        <f>'EIementary 2'!Q11</f>
        <v>4.8888888888888893</v>
      </c>
      <c r="C350" s="54">
        <f>'EIementary 2'!Q12</f>
        <v>0.33333333333333337</v>
      </c>
      <c r="D350" s="55" t="str">
        <f t="shared" si="16"/>
        <v>มากที่สุด</v>
      </c>
    </row>
    <row r="351" spans="1:4" s="14" customFormat="1" x14ac:dyDescent="0.5">
      <c r="A351" s="53" t="s">
        <v>77</v>
      </c>
      <c r="B351" s="54">
        <f>'EIementary 2'!T11</f>
        <v>4.7777777777777777</v>
      </c>
      <c r="C351" s="54">
        <f>'EIementary 2'!T12</f>
        <v>0.44095855184409838</v>
      </c>
      <c r="D351" s="55" t="str">
        <f t="shared" si="16"/>
        <v>มากที่สุด</v>
      </c>
    </row>
    <row r="352" spans="1:4" s="14" customFormat="1" ht="22.5" thickBot="1" x14ac:dyDescent="0.55000000000000004">
      <c r="A352" s="56" t="s">
        <v>78</v>
      </c>
      <c r="B352" s="57">
        <f>AVERAGE(B342:B351)</f>
        <v>4.8333333333333339</v>
      </c>
      <c r="C352" s="57">
        <f>AVERAGE(C342:C351)</f>
        <v>0.38228756555322957</v>
      </c>
      <c r="D352" s="58" t="str">
        <f t="shared" si="16"/>
        <v>มากที่สุด</v>
      </c>
    </row>
    <row r="353" spans="1:4" ht="16.5" customHeight="1" thickTop="1" x14ac:dyDescent="0.5">
      <c r="A353" s="59"/>
      <c r="B353" s="60"/>
      <c r="C353" s="60"/>
      <c r="D353" s="61"/>
    </row>
    <row r="354" spans="1:4" ht="16.5" customHeight="1" x14ac:dyDescent="0.5">
      <c r="A354" s="59"/>
      <c r="B354" s="60"/>
      <c r="C354" s="60"/>
      <c r="D354" s="61"/>
    </row>
    <row r="355" spans="1:4" ht="16.5" customHeight="1" x14ac:dyDescent="0.5">
      <c r="A355" s="59"/>
      <c r="B355" s="60"/>
      <c r="C355" s="60"/>
      <c r="D355" s="61"/>
    </row>
    <row r="356" spans="1:4" ht="16.5" customHeight="1" x14ac:dyDescent="0.5">
      <c r="A356" s="59"/>
      <c r="B356" s="60"/>
      <c r="C356" s="60"/>
      <c r="D356" s="61"/>
    </row>
    <row r="357" spans="1:4" ht="16.5" customHeight="1" x14ac:dyDescent="0.5">
      <c r="A357" s="59"/>
      <c r="B357" s="60"/>
      <c r="C357" s="60"/>
      <c r="D357" s="61"/>
    </row>
    <row r="358" spans="1:4" ht="16.5" customHeight="1" x14ac:dyDescent="0.5">
      <c r="A358" s="59"/>
      <c r="B358" s="60"/>
      <c r="C358" s="60"/>
      <c r="D358" s="61"/>
    </row>
    <row r="359" spans="1:4" ht="16.5" customHeight="1" x14ac:dyDescent="0.5">
      <c r="A359" s="59"/>
      <c r="B359" s="60"/>
      <c r="C359" s="60"/>
      <c r="D359" s="61"/>
    </row>
    <row r="360" spans="1:4" ht="16.5" customHeight="1" x14ac:dyDescent="0.5">
      <c r="A360" s="59"/>
      <c r="B360" s="60"/>
      <c r="C360" s="60"/>
      <c r="D360" s="61"/>
    </row>
    <row r="361" spans="1:4" ht="16.5" customHeight="1" x14ac:dyDescent="0.5">
      <c r="A361" s="59"/>
      <c r="B361" s="60"/>
      <c r="C361" s="60"/>
      <c r="D361" s="61"/>
    </row>
    <row r="362" spans="1:4" s="104" customFormat="1" ht="23.25" x14ac:dyDescent="0.55000000000000004">
      <c r="A362" s="149" t="s">
        <v>112</v>
      </c>
      <c r="B362" s="150"/>
      <c r="C362" s="150"/>
      <c r="D362" s="151"/>
    </row>
    <row r="363" spans="1:4" s="104" customFormat="1" ht="23.25" x14ac:dyDescent="0.55000000000000004">
      <c r="A363" s="149" t="s">
        <v>558</v>
      </c>
      <c r="B363" s="150"/>
      <c r="C363" s="150"/>
      <c r="D363" s="151"/>
    </row>
    <row r="364" spans="1:4" s="104" customFormat="1" ht="23.25" x14ac:dyDescent="0.55000000000000004">
      <c r="A364" s="149" t="s">
        <v>559</v>
      </c>
      <c r="B364" s="150"/>
      <c r="C364" s="150"/>
      <c r="D364" s="151"/>
    </row>
    <row r="365" spans="1:4" s="104" customFormat="1" ht="23.25" x14ac:dyDescent="0.55000000000000004">
      <c r="A365" s="149" t="s">
        <v>560</v>
      </c>
      <c r="B365" s="150"/>
      <c r="C365" s="150"/>
      <c r="D365" s="151"/>
    </row>
    <row r="366" spans="1:4" s="104" customFormat="1" ht="23.25" x14ac:dyDescent="0.55000000000000004">
      <c r="A366" s="149" t="s">
        <v>561</v>
      </c>
      <c r="B366" s="150"/>
      <c r="C366" s="150"/>
      <c r="D366" s="151"/>
    </row>
    <row r="367" spans="1:4" s="104" customFormat="1" ht="23.25" x14ac:dyDescent="0.55000000000000004">
      <c r="A367" s="149" t="s">
        <v>562</v>
      </c>
      <c r="B367" s="150"/>
      <c r="C367" s="150"/>
      <c r="D367" s="151"/>
    </row>
    <row r="368" spans="1:4" s="104" customFormat="1" ht="23.25" x14ac:dyDescent="0.55000000000000004">
      <c r="A368" s="149" t="s">
        <v>563</v>
      </c>
      <c r="B368" s="150"/>
      <c r="C368" s="150"/>
      <c r="D368" s="151"/>
    </row>
    <row r="369" spans="1:7" s="104" customFormat="1" ht="23.25" x14ac:dyDescent="0.55000000000000004">
      <c r="A369" s="149" t="s">
        <v>669</v>
      </c>
      <c r="B369" s="150"/>
      <c r="C369" s="150"/>
      <c r="D369" s="151"/>
    </row>
    <row r="370" spans="1:7" s="104" customFormat="1" ht="23.25" x14ac:dyDescent="0.55000000000000004">
      <c r="A370" s="149" t="s">
        <v>604</v>
      </c>
      <c r="B370" s="150"/>
      <c r="C370" s="150"/>
      <c r="D370" s="151"/>
    </row>
    <row r="371" spans="1:7" s="104" customFormat="1" ht="23.25" x14ac:dyDescent="0.55000000000000004">
      <c r="A371" s="149"/>
      <c r="B371" s="150"/>
      <c r="C371" s="150"/>
      <c r="D371" s="151"/>
    </row>
    <row r="372" spans="1:7" s="11" customFormat="1" ht="24" x14ac:dyDescent="0.55000000000000004">
      <c r="A372" s="11" t="s">
        <v>79</v>
      </c>
      <c r="E372" s="66"/>
      <c r="F372" s="66"/>
      <c r="G372" s="66"/>
    </row>
    <row r="373" spans="1:7" s="11" customFormat="1" ht="24" x14ac:dyDescent="0.55000000000000004">
      <c r="A373" s="11" t="s">
        <v>549</v>
      </c>
      <c r="E373" s="66"/>
      <c r="F373" s="66"/>
      <c r="G373" s="66"/>
    </row>
    <row r="374" spans="1:7" s="11" customFormat="1" ht="25.5" customHeight="1" x14ac:dyDescent="0.55000000000000004">
      <c r="A374" s="209" t="s">
        <v>41</v>
      </c>
      <c r="B374" s="211"/>
      <c r="C374" s="213" t="s">
        <v>80</v>
      </c>
      <c r="D374" s="67" t="s">
        <v>81</v>
      </c>
      <c r="E374" s="66"/>
      <c r="F374" s="68"/>
      <c r="G374" s="66"/>
    </row>
    <row r="375" spans="1:7" s="11" customFormat="1" ht="25.5" customHeight="1" x14ac:dyDescent="0.55000000000000004">
      <c r="A375" s="210"/>
      <c r="B375" s="212"/>
      <c r="C375" s="214"/>
      <c r="D375" s="69" t="s">
        <v>82</v>
      </c>
      <c r="E375" s="66"/>
      <c r="F375" s="66"/>
      <c r="G375" s="66"/>
    </row>
    <row r="376" spans="1:7" s="7" customFormat="1" ht="24" x14ac:dyDescent="0.55000000000000004">
      <c r="A376" s="70" t="s">
        <v>83</v>
      </c>
      <c r="B376" s="71"/>
      <c r="C376" s="71"/>
      <c r="D376" s="41"/>
      <c r="E376" s="10"/>
      <c r="F376" s="10"/>
      <c r="G376" s="10"/>
    </row>
    <row r="377" spans="1:7" s="7" customFormat="1" ht="25.5" customHeight="1" x14ac:dyDescent="0.55000000000000004">
      <c r="A377" s="72" t="s">
        <v>84</v>
      </c>
      <c r="B377" s="73">
        <f>'EIementary 2'!R11</f>
        <v>3.5555555555555554</v>
      </c>
      <c r="C377" s="73">
        <f>'EIementary 2'!R12</f>
        <v>1.1303883305208784</v>
      </c>
      <c r="D377" s="74" t="str">
        <f>IF(B377&gt;4.5,"มากที่สุด",IF(B377&gt;3.5,"มาก",IF(B377&gt;2.5,"ปานกลาง",IF(B377&gt;1.5,"น้อย",IF(B377&lt;=1.5,"น้อยที่สุด")))))</f>
        <v>มาก</v>
      </c>
      <c r="E377" s="10"/>
      <c r="F377" s="10"/>
      <c r="G377" s="10"/>
    </row>
    <row r="378" spans="1:7" s="7" customFormat="1" ht="24.75" thickBot="1" x14ac:dyDescent="0.6">
      <c r="A378" s="75" t="s">
        <v>85</v>
      </c>
      <c r="B378" s="76">
        <f>AVERAGE(B377:B377)</f>
        <v>3.5555555555555554</v>
      </c>
      <c r="C378" s="76">
        <f>SUM(C377)</f>
        <v>1.1303883305208784</v>
      </c>
      <c r="D378" s="77" t="str">
        <f>IF(B378&gt;4.5,"มากที่สุด",IF(B378&gt;3.5,"มาก",IF(B378&gt;2.5,"ปานกลาง",IF(B378&gt;1.5,"น้อย",IF(B378&lt;=1.5,"น้อยที่สุด")))))</f>
        <v>มาก</v>
      </c>
      <c r="E378" s="10"/>
      <c r="F378" s="10"/>
      <c r="G378" s="10"/>
    </row>
    <row r="379" spans="1:7" s="7" customFormat="1" ht="24.75" thickTop="1" x14ac:dyDescent="0.55000000000000004">
      <c r="A379" s="78" t="s">
        <v>86</v>
      </c>
      <c r="B379" s="71"/>
      <c r="C379" s="71"/>
      <c r="D379" s="71"/>
      <c r="E379" s="10"/>
      <c r="F379" s="10"/>
      <c r="G379" s="10"/>
    </row>
    <row r="380" spans="1:7" s="7" customFormat="1" ht="25.5" customHeight="1" x14ac:dyDescent="0.55000000000000004">
      <c r="A380" s="72" t="s">
        <v>87</v>
      </c>
      <c r="B380" s="73">
        <f>'EIementary 2'!S11</f>
        <v>4.2222222222222223</v>
      </c>
      <c r="C380" s="73">
        <f>'EIementary 2'!S12</f>
        <v>0.83333333333333237</v>
      </c>
      <c r="D380" s="79" t="str">
        <f>IF(B380&gt;4.5,"มากที่สุด",IF(B380&gt;3.5,"มาก",IF(B380&gt;2.5,"ปานกลาง",IF(B380&gt;1.5,"น้อย",IF(B380&lt;=1.5,"น้อยที่สุด")))))</f>
        <v>มาก</v>
      </c>
      <c r="E380" s="10"/>
      <c r="F380" s="10"/>
      <c r="G380" s="10"/>
    </row>
    <row r="381" spans="1:7" s="7" customFormat="1" ht="24.75" thickBot="1" x14ac:dyDescent="0.6">
      <c r="A381" s="75" t="s">
        <v>85</v>
      </c>
      <c r="B381" s="76">
        <f>AVERAGE(B380:B380)</f>
        <v>4.2222222222222223</v>
      </c>
      <c r="C381" s="76">
        <f>SUM(C380)</f>
        <v>0.83333333333333237</v>
      </c>
      <c r="D381" s="80" t="str">
        <f>IF(B381&gt;4.5,"มากที่สุด",IF(B381&gt;3.5,"มาก",IF(B381&gt;2.5,"ปานกลาง",IF(B381&gt;1.5,"น้อย",IF(B381&lt;=1.5,"น้อยที่สุด")))))</f>
        <v>มาก</v>
      </c>
      <c r="E381" s="10"/>
      <c r="F381" s="10"/>
      <c r="G381" s="10"/>
    </row>
    <row r="382" spans="1:7" s="7" customFormat="1" ht="24.75" thickTop="1" x14ac:dyDescent="0.55000000000000004">
      <c r="A382" s="81"/>
      <c r="E382" s="10"/>
      <c r="F382" s="10"/>
      <c r="G382" s="10"/>
    </row>
    <row r="383" spans="1:7" s="7" customFormat="1" ht="24" x14ac:dyDescent="0.55000000000000004">
      <c r="A383" s="7" t="s">
        <v>111</v>
      </c>
    </row>
    <row r="384" spans="1:7" s="7" customFormat="1" ht="24" x14ac:dyDescent="0.55000000000000004">
      <c r="A384" s="7" t="s">
        <v>605</v>
      </c>
    </row>
    <row r="385" spans="1:4" s="7" customFormat="1" ht="24" x14ac:dyDescent="0.55000000000000004">
      <c r="A385" s="7" t="s">
        <v>564</v>
      </c>
    </row>
    <row r="386" spans="1:4" s="7" customFormat="1" ht="24" x14ac:dyDescent="0.55000000000000004"/>
    <row r="387" spans="1:4" s="7" customFormat="1" ht="24" x14ac:dyDescent="0.55000000000000004"/>
    <row r="388" spans="1:4" s="7" customFormat="1" ht="24" x14ac:dyDescent="0.55000000000000004"/>
    <row r="389" spans="1:4" s="7" customFormat="1" ht="24" x14ac:dyDescent="0.55000000000000004"/>
    <row r="390" spans="1:4" s="7" customFormat="1" ht="24" x14ac:dyDescent="0.55000000000000004"/>
    <row r="391" spans="1:4" s="50" customFormat="1" ht="24" x14ac:dyDescent="0.55000000000000004">
      <c r="A391" s="37" t="s">
        <v>158</v>
      </c>
      <c r="B391" s="48"/>
      <c r="C391" s="48"/>
      <c r="D391" s="49"/>
    </row>
    <row r="392" spans="1:4" s="14" customFormat="1" x14ac:dyDescent="0.5">
      <c r="A392" s="204" t="s">
        <v>64</v>
      </c>
      <c r="B392" s="206" t="s">
        <v>550</v>
      </c>
      <c r="C392" s="207"/>
      <c r="D392" s="208"/>
    </row>
    <row r="393" spans="1:4" s="14" customFormat="1" ht="56.25" x14ac:dyDescent="0.5">
      <c r="A393" s="205"/>
      <c r="B393" s="51" t="s">
        <v>65</v>
      </c>
      <c r="C393" s="52" t="s">
        <v>66</v>
      </c>
      <c r="D393" s="52" t="s">
        <v>67</v>
      </c>
    </row>
    <row r="394" spans="1:4" s="14" customFormat="1" x14ac:dyDescent="0.5">
      <c r="A394" s="53" t="s">
        <v>68</v>
      </c>
      <c r="B394" s="54">
        <f>lntermediate!I39</f>
        <v>4.5405405405405403</v>
      </c>
      <c r="C394" s="54">
        <f>lntermediate!I40</f>
        <v>0.55750409039827697</v>
      </c>
      <c r="D394" s="55" t="s">
        <v>131</v>
      </c>
    </row>
    <row r="395" spans="1:4" s="14" customFormat="1" x14ac:dyDescent="0.5">
      <c r="A395" s="53" t="s">
        <v>69</v>
      </c>
      <c r="B395" s="54">
        <f>lntermediate!J39</f>
        <v>4.6756756756756754</v>
      </c>
      <c r="C395" s="54">
        <f>lntermediate!J40</f>
        <v>0.47457899787624935</v>
      </c>
      <c r="D395" s="55" t="str">
        <f t="shared" ref="D395:D404" si="17">IF(B395&gt;4.5,"มากที่สุด",IF(B395&gt;3.5,"มาก",IF(B395&gt;2.5,"ปานกลาง",IF(B395&gt;1.5,"น้อย",IF(B395&lt;=1.5,"น้อยที่สุด")))))</f>
        <v>มากที่สุด</v>
      </c>
    </row>
    <row r="396" spans="1:4" s="14" customFormat="1" x14ac:dyDescent="0.5">
      <c r="A396" s="53" t="s">
        <v>70</v>
      </c>
      <c r="B396" s="54">
        <f>lntermediate!K39</f>
        <v>4.6216216216216219</v>
      </c>
      <c r="C396" s="54">
        <f>lntermediate!K40</f>
        <v>0.6390683910258812</v>
      </c>
      <c r="D396" s="55" t="str">
        <f t="shared" si="17"/>
        <v>มากที่สุด</v>
      </c>
    </row>
    <row r="397" spans="1:4" s="14" customFormat="1" x14ac:dyDescent="0.5">
      <c r="A397" s="53" t="s">
        <v>71</v>
      </c>
      <c r="B397" s="54">
        <f>lntermediate!L39</f>
        <v>4.6216216216216219</v>
      </c>
      <c r="C397" s="54">
        <f>lntermediate!L40</f>
        <v>0.54524975680627086</v>
      </c>
      <c r="D397" s="55" t="str">
        <f t="shared" si="17"/>
        <v>มากที่สุด</v>
      </c>
    </row>
    <row r="398" spans="1:4" s="14" customFormat="1" x14ac:dyDescent="0.5">
      <c r="A398" s="53" t="s">
        <v>72</v>
      </c>
      <c r="B398" s="54">
        <f>lntermediate!M39</f>
        <v>4.5945945945945947</v>
      </c>
      <c r="C398" s="54">
        <f>lntermediate!M40</f>
        <v>0.59904829426254114</v>
      </c>
      <c r="D398" s="55" t="str">
        <f t="shared" si="17"/>
        <v>มากที่สุด</v>
      </c>
    </row>
    <row r="399" spans="1:4" s="14" customFormat="1" x14ac:dyDescent="0.5">
      <c r="A399" s="53" t="s">
        <v>73</v>
      </c>
      <c r="B399" s="54">
        <f>lntermediate!N39</f>
        <v>4.5945945945945947</v>
      </c>
      <c r="C399" s="54">
        <f>lntermediate!N40</f>
        <v>0.55072979155235879</v>
      </c>
      <c r="D399" s="55" t="str">
        <f t="shared" si="17"/>
        <v>มากที่สุด</v>
      </c>
    </row>
    <row r="400" spans="1:4" s="14" customFormat="1" x14ac:dyDescent="0.5">
      <c r="A400" s="53" t="s">
        <v>74</v>
      </c>
      <c r="B400" s="54">
        <f>lntermediate!O39</f>
        <v>4.5675675675675675</v>
      </c>
      <c r="C400" s="54">
        <f>lntermediate!O40</f>
        <v>0.64723946026097467</v>
      </c>
      <c r="D400" s="55" t="str">
        <f t="shared" si="17"/>
        <v>มากที่สุด</v>
      </c>
    </row>
    <row r="401" spans="1:4" s="14" customFormat="1" x14ac:dyDescent="0.5">
      <c r="A401" s="53" t="s">
        <v>75</v>
      </c>
      <c r="B401" s="54">
        <f>lntermediate!P39</f>
        <v>4.5405405405405403</v>
      </c>
      <c r="C401" s="54">
        <f>lntermediate!P40</f>
        <v>0.69099745113674393</v>
      </c>
      <c r="D401" s="55" t="str">
        <f t="shared" si="17"/>
        <v>มากที่สุด</v>
      </c>
    </row>
    <row r="402" spans="1:4" s="14" customFormat="1" x14ac:dyDescent="0.5">
      <c r="A402" s="53" t="s">
        <v>76</v>
      </c>
      <c r="B402" s="54">
        <f>lntermediate!Q39</f>
        <v>4.7428571428571429</v>
      </c>
      <c r="C402" s="54">
        <f>lntermediate!Q40</f>
        <v>0.44343957363115999</v>
      </c>
      <c r="D402" s="55" t="str">
        <f t="shared" si="17"/>
        <v>มากที่สุด</v>
      </c>
    </row>
    <row r="403" spans="1:4" s="14" customFormat="1" x14ac:dyDescent="0.5">
      <c r="A403" s="53" t="s">
        <v>77</v>
      </c>
      <c r="B403" s="54">
        <f>lntermediate!T39</f>
        <v>4.3513513513513518</v>
      </c>
      <c r="C403" s="54">
        <f>lntermediate!T40</f>
        <v>0.53832127005143382</v>
      </c>
      <c r="D403" s="55" t="str">
        <f t="shared" si="17"/>
        <v>มาก</v>
      </c>
    </row>
    <row r="404" spans="1:4" s="14" customFormat="1" ht="22.5" thickBot="1" x14ac:dyDescent="0.55000000000000004">
      <c r="A404" s="56" t="s">
        <v>78</v>
      </c>
      <c r="B404" s="57">
        <f>AVERAGE(B394:B403)</f>
        <v>4.5850965250965254</v>
      </c>
      <c r="C404" s="57">
        <f>AVERAGE(C394:C403)</f>
        <v>0.56861770770018905</v>
      </c>
      <c r="D404" s="58" t="str">
        <f t="shared" si="17"/>
        <v>มากที่สุด</v>
      </c>
    </row>
    <row r="405" spans="1:4" ht="16.5" customHeight="1" thickTop="1" x14ac:dyDescent="0.5">
      <c r="A405" s="59"/>
      <c r="B405" s="60"/>
      <c r="C405" s="60"/>
      <c r="D405" s="61"/>
    </row>
    <row r="406" spans="1:4" s="104" customFormat="1" ht="23.25" x14ac:dyDescent="0.55000000000000004">
      <c r="A406" s="149" t="s">
        <v>112</v>
      </c>
      <c r="B406" s="150"/>
      <c r="C406" s="150"/>
      <c r="D406" s="151"/>
    </row>
    <row r="407" spans="1:4" s="104" customFormat="1" ht="23.25" x14ac:dyDescent="0.55000000000000004">
      <c r="A407" s="149" t="s">
        <v>565</v>
      </c>
      <c r="B407" s="150"/>
      <c r="C407" s="150"/>
      <c r="D407" s="151"/>
    </row>
    <row r="408" spans="1:4" s="104" customFormat="1" ht="23.25" x14ac:dyDescent="0.55000000000000004">
      <c r="A408" s="149" t="s">
        <v>655</v>
      </c>
      <c r="B408" s="150"/>
      <c r="C408" s="150"/>
      <c r="D408" s="151"/>
    </row>
    <row r="409" spans="1:4" s="104" customFormat="1" ht="23.25" x14ac:dyDescent="0.55000000000000004">
      <c r="A409" s="149" t="s">
        <v>566</v>
      </c>
      <c r="B409" s="150"/>
      <c r="C409" s="150"/>
      <c r="D409" s="151"/>
    </row>
    <row r="410" spans="1:4" s="104" customFormat="1" ht="23.25" x14ac:dyDescent="0.55000000000000004">
      <c r="A410" s="149" t="s">
        <v>567</v>
      </c>
      <c r="B410" s="150"/>
      <c r="C410" s="150"/>
      <c r="D410" s="151"/>
    </row>
    <row r="411" spans="1:4" s="104" customFormat="1" ht="23.25" x14ac:dyDescent="0.55000000000000004">
      <c r="A411" s="149"/>
      <c r="B411" s="150"/>
      <c r="C411" s="150"/>
      <c r="D411" s="151"/>
    </row>
    <row r="412" spans="1:4" s="104" customFormat="1" ht="23.25" x14ac:dyDescent="0.55000000000000004">
      <c r="A412" s="149"/>
      <c r="B412" s="150"/>
      <c r="C412" s="150"/>
      <c r="D412" s="151"/>
    </row>
    <row r="413" spans="1:4" s="104" customFormat="1" ht="23.25" x14ac:dyDescent="0.55000000000000004">
      <c r="A413" s="149"/>
      <c r="B413" s="150"/>
      <c r="C413" s="150"/>
      <c r="D413" s="151"/>
    </row>
    <row r="414" spans="1:4" s="104" customFormat="1" ht="23.25" x14ac:dyDescent="0.55000000000000004">
      <c r="A414" s="149"/>
      <c r="B414" s="150"/>
      <c r="C414" s="150"/>
      <c r="D414" s="151"/>
    </row>
    <row r="415" spans="1:4" s="104" customFormat="1" ht="23.25" x14ac:dyDescent="0.55000000000000004">
      <c r="A415" s="149"/>
      <c r="B415" s="150"/>
      <c r="C415" s="150"/>
      <c r="D415" s="151"/>
    </row>
    <row r="416" spans="1:4" s="104" customFormat="1" ht="23.25" x14ac:dyDescent="0.55000000000000004">
      <c r="A416" s="149"/>
      <c r="B416" s="150"/>
      <c r="C416" s="150"/>
      <c r="D416" s="151"/>
    </row>
    <row r="417" spans="1:7" s="104" customFormat="1" ht="23.25" x14ac:dyDescent="0.55000000000000004">
      <c r="A417" s="149"/>
      <c r="B417" s="150"/>
      <c r="C417" s="150"/>
      <c r="D417" s="151"/>
    </row>
    <row r="418" spans="1:7" s="104" customFormat="1" ht="23.25" x14ac:dyDescent="0.55000000000000004">
      <c r="A418" s="149"/>
      <c r="B418" s="150"/>
      <c r="C418" s="150"/>
      <c r="D418" s="151"/>
    </row>
    <row r="419" spans="1:7" s="104" customFormat="1" ht="23.25" x14ac:dyDescent="0.55000000000000004">
      <c r="A419" s="149"/>
      <c r="B419" s="150"/>
      <c r="C419" s="150"/>
      <c r="D419" s="151"/>
    </row>
    <row r="420" spans="1:7" s="104" customFormat="1" ht="23.25" x14ac:dyDescent="0.55000000000000004">
      <c r="A420" s="149"/>
      <c r="B420" s="150"/>
      <c r="C420" s="150"/>
      <c r="D420" s="151"/>
    </row>
    <row r="421" spans="1:7" s="11" customFormat="1" ht="24" x14ac:dyDescent="0.55000000000000004">
      <c r="A421" s="11" t="s">
        <v>96</v>
      </c>
      <c r="E421" s="66"/>
      <c r="F421" s="66"/>
      <c r="G421" s="66"/>
    </row>
    <row r="422" spans="1:7" s="11" customFormat="1" ht="24" x14ac:dyDescent="0.55000000000000004">
      <c r="A422" s="11" t="s">
        <v>551</v>
      </c>
      <c r="E422" s="66"/>
      <c r="F422" s="66"/>
      <c r="G422" s="66"/>
    </row>
    <row r="423" spans="1:7" s="11" customFormat="1" ht="25.5" customHeight="1" x14ac:dyDescent="0.55000000000000004">
      <c r="A423" s="209" t="s">
        <v>41</v>
      </c>
      <c r="B423" s="211"/>
      <c r="C423" s="213" t="s">
        <v>80</v>
      </c>
      <c r="D423" s="67" t="s">
        <v>81</v>
      </c>
      <c r="E423" s="66"/>
      <c r="F423" s="68"/>
      <c r="G423" s="66"/>
    </row>
    <row r="424" spans="1:7" s="11" customFormat="1" ht="25.5" customHeight="1" x14ac:dyDescent="0.55000000000000004">
      <c r="A424" s="210"/>
      <c r="B424" s="212"/>
      <c r="C424" s="214"/>
      <c r="D424" s="69" t="s">
        <v>82</v>
      </c>
      <c r="E424" s="66"/>
      <c r="F424" s="66"/>
      <c r="G424" s="66"/>
    </row>
    <row r="425" spans="1:7" s="7" customFormat="1" ht="24" x14ac:dyDescent="0.55000000000000004">
      <c r="A425" s="70" t="s">
        <v>83</v>
      </c>
      <c r="B425" s="71"/>
      <c r="C425" s="71"/>
      <c r="D425" s="41"/>
      <c r="E425" s="10"/>
      <c r="F425" s="10"/>
      <c r="G425" s="10"/>
    </row>
    <row r="426" spans="1:7" s="7" customFormat="1" ht="25.5" customHeight="1" x14ac:dyDescent="0.55000000000000004">
      <c r="A426" s="72" t="s">
        <v>84</v>
      </c>
      <c r="B426" s="73">
        <f>lntermediate!R39</f>
        <v>3.5405405405405403</v>
      </c>
      <c r="C426" s="73">
        <f>lntermediate!R40</f>
        <v>1.0433544884595014</v>
      </c>
      <c r="D426" s="74" t="str">
        <f>IF(B426&gt;4.5,"มากที่สุด",IF(B426&gt;3.5,"มาก",IF(B426&gt;2.5,"ปานกลาง",IF(B426&gt;1.5,"น้อย",IF(B426&lt;=1.5,"น้อยที่สุด")))))</f>
        <v>มาก</v>
      </c>
      <c r="E426" s="10"/>
      <c r="F426" s="10"/>
      <c r="G426" s="10"/>
    </row>
    <row r="427" spans="1:7" s="7" customFormat="1" ht="24.75" thickBot="1" x14ac:dyDescent="0.6">
      <c r="A427" s="75" t="s">
        <v>85</v>
      </c>
      <c r="B427" s="76">
        <f>AVERAGE(B426:B426)</f>
        <v>3.5405405405405403</v>
      </c>
      <c r="C427" s="76">
        <f>SUM(C426)</f>
        <v>1.0433544884595014</v>
      </c>
      <c r="D427" s="77" t="str">
        <f>IF(B427&gt;4.5,"มากที่สุด",IF(B427&gt;3.5,"มาก",IF(B427&gt;2.5,"ปานกลาง",IF(B427&gt;1.5,"น้อย",IF(B427&lt;=1.5,"น้อยที่สุด")))))</f>
        <v>มาก</v>
      </c>
      <c r="E427" s="10"/>
      <c r="F427" s="10"/>
      <c r="G427" s="10"/>
    </row>
    <row r="428" spans="1:7" s="7" customFormat="1" ht="24.75" thickTop="1" x14ac:dyDescent="0.55000000000000004">
      <c r="A428" s="78" t="s">
        <v>86</v>
      </c>
      <c r="B428" s="71"/>
      <c r="C428" s="71"/>
      <c r="D428" s="71"/>
      <c r="E428" s="10"/>
      <c r="F428" s="10"/>
      <c r="G428" s="10"/>
    </row>
    <row r="429" spans="1:7" s="7" customFormat="1" ht="25.5" customHeight="1" x14ac:dyDescent="0.55000000000000004">
      <c r="A429" s="72" t="s">
        <v>87</v>
      </c>
      <c r="B429" s="73">
        <f>lntermediate!S39</f>
        <v>4.1891891891891895</v>
      </c>
      <c r="C429" s="73">
        <f>lntermediate!S40</f>
        <v>0.65987531809837674</v>
      </c>
      <c r="D429" s="79" t="str">
        <f>IF(B429&gt;4.5,"มากที่สุด",IF(B429&gt;3.5,"มาก",IF(B429&gt;2.5,"ปานกลาง",IF(B429&gt;1.5,"น้อย",IF(B429&lt;=1.5,"น้อยที่สุด")))))</f>
        <v>มาก</v>
      </c>
      <c r="E429" s="10"/>
      <c r="F429" s="10"/>
      <c r="G429" s="10"/>
    </row>
    <row r="430" spans="1:7" s="7" customFormat="1" ht="24.75" thickBot="1" x14ac:dyDescent="0.6">
      <c r="A430" s="75" t="s">
        <v>85</v>
      </c>
      <c r="B430" s="76">
        <f>AVERAGE(B429:B429)</f>
        <v>4.1891891891891895</v>
      </c>
      <c r="C430" s="76">
        <f>SUM(C429)</f>
        <v>0.65987531809837674</v>
      </c>
      <c r="D430" s="80" t="str">
        <f>IF(B430&gt;4.5,"มากที่สุด",IF(B430&gt;3.5,"มาก",IF(B430&gt;2.5,"ปานกลาง",IF(B430&gt;1.5,"น้อย",IF(B430&lt;=1.5,"น้อยที่สุด")))))</f>
        <v>มาก</v>
      </c>
      <c r="E430" s="10"/>
      <c r="F430" s="10"/>
      <c r="G430" s="10"/>
    </row>
    <row r="431" spans="1:7" s="7" customFormat="1" ht="24.75" thickTop="1" x14ac:dyDescent="0.55000000000000004">
      <c r="A431" s="81"/>
      <c r="E431" s="10"/>
      <c r="F431" s="10"/>
      <c r="G431" s="10"/>
    </row>
    <row r="432" spans="1:7" s="7" customFormat="1" ht="24" x14ac:dyDescent="0.55000000000000004">
      <c r="A432" s="7" t="s">
        <v>159</v>
      </c>
    </row>
    <row r="433" spans="1:1" s="7" customFormat="1" ht="24" x14ac:dyDescent="0.55000000000000004">
      <c r="A433" s="7" t="s">
        <v>568</v>
      </c>
    </row>
    <row r="434" spans="1:1" s="7" customFormat="1" ht="24" x14ac:dyDescent="0.55000000000000004">
      <c r="A434" s="7" t="s">
        <v>569</v>
      </c>
    </row>
    <row r="435" spans="1:1" s="7" customFormat="1" ht="24" x14ac:dyDescent="0.55000000000000004"/>
    <row r="436" spans="1:1" s="7" customFormat="1" ht="24" x14ac:dyDescent="0.55000000000000004"/>
    <row r="437" spans="1:1" s="7" customFormat="1" ht="24" x14ac:dyDescent="0.55000000000000004"/>
    <row r="438" spans="1:1" s="7" customFormat="1" ht="24" x14ac:dyDescent="0.55000000000000004"/>
    <row r="439" spans="1:1" s="7" customFormat="1" ht="24" x14ac:dyDescent="0.55000000000000004"/>
    <row r="440" spans="1:1" s="7" customFormat="1" ht="24" x14ac:dyDescent="0.55000000000000004"/>
    <row r="441" spans="1:1" s="7" customFormat="1" ht="24" x14ac:dyDescent="0.55000000000000004"/>
    <row r="442" spans="1:1" s="7" customFormat="1" ht="24" x14ac:dyDescent="0.55000000000000004"/>
    <row r="443" spans="1:1" s="7" customFormat="1" ht="24" x14ac:dyDescent="0.55000000000000004"/>
    <row r="444" spans="1:1" s="7" customFormat="1" ht="24" x14ac:dyDescent="0.55000000000000004"/>
    <row r="445" spans="1:1" s="7" customFormat="1" ht="24" x14ac:dyDescent="0.55000000000000004"/>
    <row r="446" spans="1:1" s="7" customFormat="1" ht="24" x14ac:dyDescent="0.55000000000000004"/>
    <row r="447" spans="1:1" s="7" customFormat="1" ht="24" x14ac:dyDescent="0.55000000000000004"/>
    <row r="448" spans="1:1" s="7" customFormat="1" ht="24" x14ac:dyDescent="0.55000000000000004"/>
    <row r="449" spans="1:4" s="7" customFormat="1" ht="24" x14ac:dyDescent="0.55000000000000004"/>
    <row r="450" spans="1:4" s="50" customFormat="1" ht="24" x14ac:dyDescent="0.55000000000000004">
      <c r="A450" s="37" t="s">
        <v>160</v>
      </c>
      <c r="B450" s="48"/>
      <c r="C450" s="48"/>
      <c r="D450" s="49"/>
    </row>
    <row r="451" spans="1:4" s="14" customFormat="1" x14ac:dyDescent="0.5">
      <c r="A451" s="204" t="s">
        <v>64</v>
      </c>
      <c r="B451" s="206" t="s">
        <v>552</v>
      </c>
      <c r="C451" s="207"/>
      <c r="D451" s="208"/>
    </row>
    <row r="452" spans="1:4" s="14" customFormat="1" ht="56.25" x14ac:dyDescent="0.5">
      <c r="A452" s="205"/>
      <c r="B452" s="51" t="s">
        <v>65</v>
      </c>
      <c r="C452" s="52" t="s">
        <v>66</v>
      </c>
      <c r="D452" s="52" t="s">
        <v>67</v>
      </c>
    </row>
    <row r="453" spans="1:4" s="14" customFormat="1" x14ac:dyDescent="0.5">
      <c r="A453" s="53" t="s">
        <v>68</v>
      </c>
      <c r="B453" s="54">
        <f>'Per-lntermediate'!I37</f>
        <v>4.6571428571428575</v>
      </c>
      <c r="C453" s="54">
        <f>'Per-lntermediate'!I38</f>
        <v>0.5392182327416305</v>
      </c>
      <c r="D453" s="55" t="str">
        <f>IF(B453&gt;4.5,"มากที่สุด",IF(B453&gt;3.5,"มาก",IF(B453&gt;2.5,"ปานกลาง",IF(B453&gt;1.5,"น้อย",IF(B453&lt;=1.5,"น้อยที่สุด")))))</f>
        <v>มากที่สุด</v>
      </c>
    </row>
    <row r="454" spans="1:4" s="14" customFormat="1" x14ac:dyDescent="0.5">
      <c r="A454" s="53" t="s">
        <v>69</v>
      </c>
      <c r="B454" s="54">
        <f>'Per-lntermediate'!J37</f>
        <v>4.6571428571428575</v>
      </c>
      <c r="C454" s="54">
        <f>'Per-lntermediate'!J38</f>
        <v>0.48159399197793412</v>
      </c>
      <c r="D454" s="55" t="str">
        <f t="shared" ref="D454:D463" si="18">IF(B454&gt;4.5,"มากที่สุด",IF(B454&gt;3.5,"มาก",IF(B454&gt;2.5,"ปานกลาง",IF(B454&gt;1.5,"น้อย",IF(B454&lt;=1.5,"น้อยที่สุด")))))</f>
        <v>มากที่สุด</v>
      </c>
    </row>
    <row r="455" spans="1:4" s="14" customFormat="1" x14ac:dyDescent="0.5">
      <c r="A455" s="53" t="s">
        <v>70</v>
      </c>
      <c r="B455" s="54">
        <f>'Per-lntermediate'!K37</f>
        <v>4.628571428571429</v>
      </c>
      <c r="C455" s="54">
        <f>'Per-lntermediate'!K38</f>
        <v>0.59831696723167649</v>
      </c>
      <c r="D455" s="55" t="str">
        <f t="shared" si="18"/>
        <v>มากที่สุด</v>
      </c>
    </row>
    <row r="456" spans="1:4" s="14" customFormat="1" x14ac:dyDescent="0.5">
      <c r="A456" s="53" t="s">
        <v>71</v>
      </c>
      <c r="B456" s="54">
        <f>'Per-lntermediate'!L37</f>
        <v>4.4857142857142858</v>
      </c>
      <c r="C456" s="54">
        <f>'Per-lntermediate'!L38</f>
        <v>0.61220087876969453</v>
      </c>
      <c r="D456" s="55" t="str">
        <f t="shared" si="18"/>
        <v>มาก</v>
      </c>
    </row>
    <row r="457" spans="1:4" s="14" customFormat="1" x14ac:dyDescent="0.5">
      <c r="A457" s="53" t="s">
        <v>72</v>
      </c>
      <c r="B457" s="54">
        <f>'Per-lntermediate'!M37</f>
        <v>4.4000000000000004</v>
      </c>
      <c r="C457" s="54">
        <f>'Per-lntermediate'!M38</f>
        <v>0.73564697415828106</v>
      </c>
      <c r="D457" s="55" t="str">
        <f t="shared" si="18"/>
        <v>มาก</v>
      </c>
    </row>
    <row r="458" spans="1:4" s="14" customFormat="1" x14ac:dyDescent="0.5">
      <c r="A458" s="53" t="s">
        <v>73</v>
      </c>
      <c r="B458" s="54">
        <f>'Per-lntermediate'!N37</f>
        <v>4.4571428571428573</v>
      </c>
      <c r="C458" s="54">
        <f>'Per-lntermediate'!N38</f>
        <v>0.65721592578789845</v>
      </c>
      <c r="D458" s="55" t="str">
        <f t="shared" si="18"/>
        <v>มาก</v>
      </c>
    </row>
    <row r="459" spans="1:4" s="14" customFormat="1" x14ac:dyDescent="0.5">
      <c r="A459" s="53" t="s">
        <v>74</v>
      </c>
      <c r="B459" s="54">
        <f>'Per-lntermediate'!O37</f>
        <v>4.2857142857142856</v>
      </c>
      <c r="C459" s="54">
        <f>'Per-lntermediate'!O38</f>
        <v>0.89348717267294409</v>
      </c>
      <c r="D459" s="55" t="str">
        <f t="shared" si="18"/>
        <v>มาก</v>
      </c>
    </row>
    <row r="460" spans="1:4" s="14" customFormat="1" x14ac:dyDescent="0.5">
      <c r="A460" s="53" t="s">
        <v>75</v>
      </c>
      <c r="B460" s="54">
        <f>'Per-lntermediate'!P37</f>
        <v>4.4285714285714288</v>
      </c>
      <c r="C460" s="54">
        <f>'Per-lntermediate'!P38</f>
        <v>0.77784446826259701</v>
      </c>
      <c r="D460" s="55" t="str">
        <f t="shared" si="18"/>
        <v>มาก</v>
      </c>
    </row>
    <row r="461" spans="1:4" s="14" customFormat="1" x14ac:dyDescent="0.5">
      <c r="A461" s="53" t="s">
        <v>76</v>
      </c>
      <c r="B461" s="54">
        <f>'Per-lntermediate'!Q37</f>
        <v>4.5142857142857142</v>
      </c>
      <c r="C461" s="54">
        <f>'Per-lntermediate'!Q38</f>
        <v>0.70173853734130609</v>
      </c>
      <c r="D461" s="55" t="str">
        <f t="shared" si="18"/>
        <v>มากที่สุด</v>
      </c>
    </row>
    <row r="462" spans="1:4" s="14" customFormat="1" x14ac:dyDescent="0.5">
      <c r="A462" s="53" t="s">
        <v>77</v>
      </c>
      <c r="B462" s="54">
        <f>'Per-lntermediate'!T37</f>
        <v>4.2571428571428571</v>
      </c>
      <c r="C462" s="54">
        <f>'Per-lntermediate'!T38</f>
        <v>0.7800021547050614</v>
      </c>
      <c r="D462" s="55" t="str">
        <f t="shared" si="18"/>
        <v>มาก</v>
      </c>
    </row>
    <row r="463" spans="1:4" s="14" customFormat="1" ht="22.5" thickBot="1" x14ac:dyDescent="0.55000000000000004">
      <c r="A463" s="56" t="s">
        <v>78</v>
      </c>
      <c r="B463" s="57">
        <f>AVERAGE(B453:B462)</f>
        <v>4.4771428571428569</v>
      </c>
      <c r="C463" s="57">
        <f>AVERAGE(C453:C462)</f>
        <v>0.67772653036490238</v>
      </c>
      <c r="D463" s="58" t="str">
        <f t="shared" si="18"/>
        <v>มาก</v>
      </c>
    </row>
    <row r="464" spans="1:4" ht="22.5" thickTop="1" x14ac:dyDescent="0.5">
      <c r="A464" s="59"/>
      <c r="B464" s="60"/>
      <c r="C464" s="60"/>
      <c r="D464" s="61"/>
    </row>
    <row r="465" spans="1:7" s="7" customFormat="1" ht="24" x14ac:dyDescent="0.55000000000000004">
      <c r="A465" s="63" t="s">
        <v>104</v>
      </c>
      <c r="B465" s="64"/>
      <c r="C465" s="64"/>
      <c r="D465" s="65"/>
    </row>
    <row r="466" spans="1:7" s="7" customFormat="1" ht="24" x14ac:dyDescent="0.55000000000000004">
      <c r="A466" s="63" t="s">
        <v>570</v>
      </c>
      <c r="B466" s="64"/>
      <c r="C466" s="64"/>
      <c r="D466" s="65"/>
    </row>
    <row r="467" spans="1:7" s="7" customFormat="1" ht="24" x14ac:dyDescent="0.55000000000000004">
      <c r="A467" s="63" t="s">
        <v>656</v>
      </c>
      <c r="B467" s="64"/>
      <c r="C467" s="64"/>
      <c r="D467" s="65"/>
    </row>
    <row r="468" spans="1:7" s="7" customFormat="1" ht="24" x14ac:dyDescent="0.55000000000000004">
      <c r="A468" s="63" t="s">
        <v>657</v>
      </c>
      <c r="B468" s="64"/>
      <c r="C468" s="64"/>
      <c r="D468" s="65"/>
    </row>
    <row r="469" spans="1:7" s="7" customFormat="1" ht="24" x14ac:dyDescent="0.55000000000000004">
      <c r="A469" s="63" t="s">
        <v>658</v>
      </c>
      <c r="B469" s="36"/>
      <c r="C469" s="36"/>
      <c r="D469" s="35"/>
      <c r="E469" s="40"/>
    </row>
    <row r="470" spans="1:7" s="7" customFormat="1" ht="24" x14ac:dyDescent="0.55000000000000004">
      <c r="A470" s="63" t="s">
        <v>659</v>
      </c>
      <c r="B470" s="36"/>
      <c r="C470" s="36"/>
      <c r="D470" s="35"/>
      <c r="E470" s="40"/>
    </row>
    <row r="471" spans="1:7" s="7" customFormat="1" ht="24" x14ac:dyDescent="0.55000000000000004">
      <c r="A471" s="63"/>
      <c r="B471" s="36"/>
      <c r="C471" s="36"/>
      <c r="D471" s="35"/>
      <c r="E471" s="40"/>
    </row>
    <row r="472" spans="1:7" s="7" customFormat="1" ht="24" x14ac:dyDescent="0.55000000000000004">
      <c r="A472" s="63"/>
      <c r="B472" s="36"/>
      <c r="C472" s="36"/>
      <c r="D472" s="35"/>
      <c r="E472" s="40"/>
    </row>
    <row r="473" spans="1:7" s="7" customFormat="1" ht="24" x14ac:dyDescent="0.55000000000000004">
      <c r="A473" s="63"/>
      <c r="B473" s="36"/>
      <c r="C473" s="36"/>
      <c r="D473" s="35"/>
      <c r="E473" s="40"/>
    </row>
    <row r="474" spans="1:7" s="7" customFormat="1" ht="24" x14ac:dyDescent="0.55000000000000004">
      <c r="A474" s="63"/>
      <c r="B474" s="36"/>
      <c r="C474" s="36"/>
      <c r="D474" s="35"/>
      <c r="E474" s="40"/>
    </row>
    <row r="475" spans="1:7" s="7" customFormat="1" ht="24" x14ac:dyDescent="0.55000000000000004">
      <c r="A475" s="63"/>
      <c r="B475" s="36"/>
      <c r="C475" s="36"/>
      <c r="D475" s="35"/>
      <c r="E475" s="40"/>
    </row>
    <row r="476" spans="1:7" s="7" customFormat="1" ht="24" x14ac:dyDescent="0.55000000000000004">
      <c r="A476" s="63"/>
      <c r="B476" s="36"/>
      <c r="C476" s="36"/>
      <c r="D476" s="35"/>
      <c r="E476" s="40"/>
    </row>
    <row r="477" spans="1:7" s="7" customFormat="1" ht="24" x14ac:dyDescent="0.55000000000000004">
      <c r="A477" s="63"/>
      <c r="B477" s="36"/>
      <c r="C477" s="36"/>
      <c r="D477" s="35"/>
      <c r="E477" s="40"/>
    </row>
    <row r="478" spans="1:7" s="7" customFormat="1" ht="24" x14ac:dyDescent="0.55000000000000004">
      <c r="A478" s="63"/>
      <c r="B478" s="36"/>
      <c r="C478" s="36"/>
      <c r="D478" s="35"/>
      <c r="E478" s="40"/>
    </row>
    <row r="479" spans="1:7" s="11" customFormat="1" ht="24" x14ac:dyDescent="0.55000000000000004">
      <c r="A479" s="11" t="s">
        <v>88</v>
      </c>
      <c r="E479" s="66"/>
      <c r="F479" s="66"/>
      <c r="G479" s="66"/>
    </row>
    <row r="480" spans="1:7" s="11" customFormat="1" ht="24" x14ac:dyDescent="0.55000000000000004">
      <c r="A480" s="11" t="s">
        <v>553</v>
      </c>
      <c r="E480" s="66"/>
      <c r="F480" s="66"/>
      <c r="G480" s="66"/>
    </row>
    <row r="481" spans="1:7" s="11" customFormat="1" ht="25.5" customHeight="1" x14ac:dyDescent="0.55000000000000004">
      <c r="A481" s="209" t="s">
        <v>41</v>
      </c>
      <c r="B481" s="211"/>
      <c r="C481" s="213" t="s">
        <v>80</v>
      </c>
      <c r="D481" s="67" t="s">
        <v>81</v>
      </c>
      <c r="E481" s="66"/>
      <c r="F481" s="68"/>
      <c r="G481" s="66"/>
    </row>
    <row r="482" spans="1:7" s="11" customFormat="1" ht="25.5" customHeight="1" x14ac:dyDescent="0.55000000000000004">
      <c r="A482" s="210"/>
      <c r="B482" s="212"/>
      <c r="C482" s="214"/>
      <c r="D482" s="69" t="s">
        <v>82</v>
      </c>
      <c r="E482" s="66"/>
      <c r="F482" s="66"/>
      <c r="G482" s="66"/>
    </row>
    <row r="483" spans="1:7" s="7" customFormat="1" ht="24" x14ac:dyDescent="0.55000000000000004">
      <c r="A483" s="70" t="s">
        <v>83</v>
      </c>
      <c r="B483" s="71"/>
      <c r="C483" s="71"/>
      <c r="D483" s="41"/>
      <c r="E483" s="10"/>
      <c r="F483" s="10"/>
      <c r="G483" s="10"/>
    </row>
    <row r="484" spans="1:7" s="7" customFormat="1" ht="25.5" customHeight="1" x14ac:dyDescent="0.55000000000000004">
      <c r="A484" s="72" t="s">
        <v>84</v>
      </c>
      <c r="B484" s="73">
        <f>'Per-lntermediate'!R37</f>
        <v>3.3714285714285714</v>
      </c>
      <c r="C484" s="73">
        <f>'Per-lntermediate'!R38</f>
        <v>1.1398068537544186</v>
      </c>
      <c r="D484" s="74" t="str">
        <f>IF(B484&gt;4.5,"มากที่สุด",IF(B484&gt;3.5,"มาก",IF(B484&gt;2.5,"ปานกลาง",IF(B484&gt;1.5,"น้อย",IF(B484&lt;=1.5,"น้อยที่สุด")))))</f>
        <v>ปานกลาง</v>
      </c>
      <c r="E484" s="10"/>
      <c r="F484" s="10"/>
      <c r="G484" s="10"/>
    </row>
    <row r="485" spans="1:7" s="7" customFormat="1" ht="24.75" thickBot="1" x14ac:dyDescent="0.6">
      <c r="A485" s="75" t="s">
        <v>85</v>
      </c>
      <c r="B485" s="76">
        <f>AVERAGE(B484:B484)</f>
        <v>3.3714285714285714</v>
      </c>
      <c r="C485" s="76">
        <f>SUM(C484)</f>
        <v>1.1398068537544186</v>
      </c>
      <c r="D485" s="77" t="str">
        <f>IF(B485&gt;4.5,"มากที่สุด",IF(B485&gt;3.5,"มาก",IF(B485&gt;2.5,"ปานกลาง",IF(B485&gt;1.5,"น้อย",IF(B485&lt;=1.5,"น้อยที่สุด")))))</f>
        <v>ปานกลาง</v>
      </c>
      <c r="E485" s="10"/>
      <c r="F485" s="10"/>
      <c r="G485" s="10"/>
    </row>
    <row r="486" spans="1:7" s="7" customFormat="1" ht="24.75" thickTop="1" x14ac:dyDescent="0.55000000000000004">
      <c r="A486" s="78" t="s">
        <v>86</v>
      </c>
      <c r="B486" s="71"/>
      <c r="C486" s="71"/>
      <c r="D486" s="71"/>
      <c r="E486" s="10"/>
      <c r="F486" s="10"/>
      <c r="G486" s="10"/>
    </row>
    <row r="487" spans="1:7" s="7" customFormat="1" ht="25.5" customHeight="1" x14ac:dyDescent="0.55000000000000004">
      <c r="A487" s="72" t="s">
        <v>87</v>
      </c>
      <c r="B487" s="73">
        <f>'Per-lntermediate'!S37</f>
        <v>4.1428571428571432</v>
      </c>
      <c r="C487" s="73">
        <f>'Per-lntermediate'!S38</f>
        <v>0.73335879762257006</v>
      </c>
      <c r="D487" s="79" t="str">
        <f>IF(B487&gt;4.5,"มากที่สุด",IF(B487&gt;3.5,"มาก",IF(B487&gt;2.5,"ปานกลาง",IF(B487&gt;1.5,"น้อย",IF(B487&lt;=1.5,"น้อยที่สุด")))))</f>
        <v>มาก</v>
      </c>
      <c r="E487" s="10"/>
      <c r="F487" s="10"/>
      <c r="G487" s="10"/>
    </row>
    <row r="488" spans="1:7" s="7" customFormat="1" ht="24.75" thickBot="1" x14ac:dyDescent="0.6">
      <c r="A488" s="75" t="s">
        <v>85</v>
      </c>
      <c r="B488" s="76">
        <f>AVERAGE(B487:B487)</f>
        <v>4.1428571428571432</v>
      </c>
      <c r="C488" s="76">
        <f>SUM(C487)</f>
        <v>0.73335879762257006</v>
      </c>
      <c r="D488" s="80" t="str">
        <f>IF(B488&gt;4.5,"มากที่สุด",IF(B488&gt;3.5,"มาก",IF(B488&gt;2.5,"ปานกลาง",IF(B488&gt;1.5,"น้อย",IF(B488&lt;=1.5,"น้อยที่สุด")))))</f>
        <v>มาก</v>
      </c>
      <c r="E488" s="10"/>
      <c r="F488" s="10"/>
      <c r="G488" s="10"/>
    </row>
    <row r="489" spans="1:7" s="7" customFormat="1" ht="24.75" thickTop="1" x14ac:dyDescent="0.55000000000000004">
      <c r="A489" s="81"/>
      <c r="E489" s="10"/>
      <c r="F489" s="10"/>
      <c r="G489" s="10"/>
    </row>
    <row r="490" spans="1:7" s="7" customFormat="1" ht="24" x14ac:dyDescent="0.55000000000000004">
      <c r="A490" s="7" t="s">
        <v>161</v>
      </c>
    </row>
    <row r="491" spans="1:7" s="7" customFormat="1" ht="24" x14ac:dyDescent="0.55000000000000004">
      <c r="A491" s="7" t="s">
        <v>571</v>
      </c>
    </row>
    <row r="492" spans="1:7" s="7" customFormat="1" ht="24" x14ac:dyDescent="0.55000000000000004">
      <c r="A492" s="7" t="s">
        <v>572</v>
      </c>
    </row>
    <row r="493" spans="1:7" s="7" customFormat="1" ht="24" x14ac:dyDescent="0.55000000000000004"/>
    <row r="494" spans="1:7" s="7" customFormat="1" ht="24" x14ac:dyDescent="0.55000000000000004"/>
    <row r="495" spans="1:7" s="7" customFormat="1" ht="24" x14ac:dyDescent="0.55000000000000004"/>
    <row r="496" spans="1:7" s="7" customFormat="1" ht="24" x14ac:dyDescent="0.55000000000000004"/>
    <row r="497" spans="1:4" s="7" customFormat="1" ht="24" x14ac:dyDescent="0.55000000000000004"/>
    <row r="498" spans="1:4" s="7" customFormat="1" ht="24" x14ac:dyDescent="0.55000000000000004"/>
    <row r="499" spans="1:4" s="7" customFormat="1" ht="24" x14ac:dyDescent="0.55000000000000004"/>
    <row r="500" spans="1:4" s="7" customFormat="1" ht="24" x14ac:dyDescent="0.55000000000000004"/>
    <row r="501" spans="1:4" s="7" customFormat="1" ht="24" x14ac:dyDescent="0.55000000000000004"/>
    <row r="502" spans="1:4" s="7" customFormat="1" ht="24" x14ac:dyDescent="0.55000000000000004"/>
    <row r="503" spans="1:4" s="7" customFormat="1" ht="24" x14ac:dyDescent="0.55000000000000004"/>
    <row r="504" spans="1:4" s="7" customFormat="1" ht="24" x14ac:dyDescent="0.55000000000000004"/>
    <row r="505" spans="1:4" s="7" customFormat="1" ht="24" x14ac:dyDescent="0.55000000000000004"/>
    <row r="506" spans="1:4" s="7" customFormat="1" ht="24" x14ac:dyDescent="0.55000000000000004"/>
    <row r="507" spans="1:4" s="7" customFormat="1" ht="24" x14ac:dyDescent="0.55000000000000004"/>
    <row r="508" spans="1:4" s="14" customFormat="1" ht="24" x14ac:dyDescent="0.55000000000000004">
      <c r="A508" s="37" t="s">
        <v>162</v>
      </c>
      <c r="B508" s="16"/>
      <c r="C508" s="16"/>
    </row>
    <row r="509" spans="1:4" s="14" customFormat="1" x14ac:dyDescent="0.5">
      <c r="A509" s="204" t="s">
        <v>64</v>
      </c>
      <c r="B509" s="217" t="s">
        <v>554</v>
      </c>
      <c r="C509" s="218"/>
      <c r="D509" s="219"/>
    </row>
    <row r="510" spans="1:4" s="14" customFormat="1" ht="56.25" x14ac:dyDescent="0.5">
      <c r="A510" s="205"/>
      <c r="B510" s="51" t="s">
        <v>65</v>
      </c>
      <c r="C510" s="52" t="s">
        <v>66</v>
      </c>
      <c r="D510" s="52" t="s">
        <v>67</v>
      </c>
    </row>
    <row r="511" spans="1:4" s="14" customFormat="1" x14ac:dyDescent="0.5">
      <c r="A511" s="53" t="s">
        <v>68</v>
      </c>
      <c r="B511" s="54">
        <f>'Staeter 2'!I30</f>
        <v>4.6428571428571432</v>
      </c>
      <c r="C511" s="54">
        <f>'Staeter 2'!I31</f>
        <v>0.62148482382387005</v>
      </c>
      <c r="D511" s="55" t="str">
        <f>IF(B511&gt;4.5,"มากที่สุด",IF(B511&gt;3.5,"มาก",IF(B511&gt;2.5,"ปานกลาง",IF(B511&gt;1.5,"น้อย",IF(B511&lt;=1.5,"น้อยที่สุด")))))</f>
        <v>มากที่สุด</v>
      </c>
    </row>
    <row r="512" spans="1:4" s="14" customFormat="1" x14ac:dyDescent="0.5">
      <c r="A512" s="53" t="s">
        <v>69</v>
      </c>
      <c r="B512" s="54">
        <f>'Staeter 2'!J30</f>
        <v>4.5714285714285712</v>
      </c>
      <c r="C512" s="54">
        <f>'Staeter 2'!J31</f>
        <v>0.63412648747422884</v>
      </c>
      <c r="D512" s="55" t="str">
        <f t="shared" ref="D512:D521" si="19">IF(B512&gt;4.5,"มากที่สุด",IF(B512&gt;3.5,"มาก",IF(B512&gt;2.5,"ปานกลาง",IF(B512&gt;1.5,"น้อย",IF(B512&lt;=1.5,"น้อยที่สุด")))))</f>
        <v>มากที่สุด</v>
      </c>
    </row>
    <row r="513" spans="1:4" s="14" customFormat="1" x14ac:dyDescent="0.5">
      <c r="A513" s="53" t="s">
        <v>70</v>
      </c>
      <c r="B513" s="54">
        <f>'Staeter 2'!K30</f>
        <v>4.7142857142857144</v>
      </c>
      <c r="C513" s="54">
        <f>'Staeter 2'!K31</f>
        <v>0.53452248382484713</v>
      </c>
      <c r="D513" s="55" t="str">
        <f t="shared" si="19"/>
        <v>มากที่สุด</v>
      </c>
    </row>
    <row r="514" spans="1:4" s="14" customFormat="1" x14ac:dyDescent="0.5">
      <c r="A514" s="53" t="s">
        <v>71</v>
      </c>
      <c r="B514" s="54">
        <f>'Staeter 2'!L30</f>
        <v>4.5714285714285712</v>
      </c>
      <c r="C514" s="54">
        <f>'Staeter 2'!L31</f>
        <v>0.74179818701891653</v>
      </c>
      <c r="D514" s="55" t="str">
        <f t="shared" si="19"/>
        <v>มากที่สุด</v>
      </c>
    </row>
    <row r="515" spans="1:4" s="14" customFormat="1" x14ac:dyDescent="0.5">
      <c r="A515" s="53" t="s">
        <v>72</v>
      </c>
      <c r="B515" s="54">
        <f>'Staeter 2'!M30</f>
        <v>4.7857142857142856</v>
      </c>
      <c r="C515" s="54">
        <f>'Staeter 2'!M31</f>
        <v>0.41785544701867261</v>
      </c>
      <c r="D515" s="55" t="str">
        <f t="shared" si="19"/>
        <v>มากที่สุด</v>
      </c>
    </row>
    <row r="516" spans="1:4" s="14" customFormat="1" x14ac:dyDescent="0.5">
      <c r="A516" s="53" t="s">
        <v>73</v>
      </c>
      <c r="B516" s="54">
        <f>'Staeter 2'!N30</f>
        <v>4.7142857142857144</v>
      </c>
      <c r="C516" s="54">
        <f>'Staeter 2'!N31</f>
        <v>0.53452248382484713</v>
      </c>
      <c r="D516" s="55" t="str">
        <f t="shared" si="19"/>
        <v>มากที่สุด</v>
      </c>
    </row>
    <row r="517" spans="1:4" s="14" customFormat="1" x14ac:dyDescent="0.5">
      <c r="A517" s="53" t="s">
        <v>74</v>
      </c>
      <c r="B517" s="54">
        <f>'Staeter 2'!O30</f>
        <v>4.9285714285714288</v>
      </c>
      <c r="C517" s="54">
        <f>'Staeter 2'!O31</f>
        <v>0.26226526415648105</v>
      </c>
      <c r="D517" s="55" t="str">
        <f t="shared" si="19"/>
        <v>มากที่สุด</v>
      </c>
    </row>
    <row r="518" spans="1:4" s="14" customFormat="1" x14ac:dyDescent="0.5">
      <c r="A518" s="53" t="s">
        <v>75</v>
      </c>
      <c r="B518" s="54">
        <f>'Staeter 2'!P30</f>
        <v>4.8518518518518521</v>
      </c>
      <c r="C518" s="54">
        <f>'Staeter 2'!P31</f>
        <v>0.45604518194714888</v>
      </c>
      <c r="D518" s="55" t="str">
        <f t="shared" si="19"/>
        <v>มากที่สุด</v>
      </c>
    </row>
    <row r="519" spans="1:4" s="14" customFormat="1" x14ac:dyDescent="0.5">
      <c r="A519" s="53" t="s">
        <v>76</v>
      </c>
      <c r="B519" s="54">
        <f>'Staeter 2'!Q30</f>
        <v>4.9285714285714288</v>
      </c>
      <c r="C519" s="54">
        <f>'Staeter 2'!Q31</f>
        <v>0.26226526415648105</v>
      </c>
      <c r="D519" s="55" t="str">
        <f t="shared" si="19"/>
        <v>มากที่สุด</v>
      </c>
    </row>
    <row r="520" spans="1:4" s="14" customFormat="1" x14ac:dyDescent="0.5">
      <c r="A520" s="53" t="s">
        <v>77</v>
      </c>
      <c r="B520" s="54">
        <f>'Staeter 2'!T30</f>
        <v>4.4642857142857144</v>
      </c>
      <c r="C520" s="54">
        <f>'Staeter 2'!T31</f>
        <v>0.63724771956018345</v>
      </c>
      <c r="D520" s="55" t="str">
        <f t="shared" si="19"/>
        <v>มาก</v>
      </c>
    </row>
    <row r="521" spans="1:4" s="14" customFormat="1" ht="22.5" thickBot="1" x14ac:dyDescent="0.55000000000000004">
      <c r="A521" s="56" t="s">
        <v>78</v>
      </c>
      <c r="B521" s="57">
        <f>AVERAGE(B511:B520)</f>
        <v>4.7173280423280435</v>
      </c>
      <c r="C521" s="57">
        <f>AVERAGE(C511:C520)</f>
        <v>0.5102133342805677</v>
      </c>
      <c r="D521" s="58" t="str">
        <f t="shared" si="19"/>
        <v>มากที่สุด</v>
      </c>
    </row>
    <row r="522" spans="1:4" s="14" customFormat="1" ht="22.5" thickTop="1" x14ac:dyDescent="0.5">
      <c r="A522" s="82"/>
      <c r="B522" s="83"/>
      <c r="C522" s="83"/>
      <c r="D522" s="84"/>
    </row>
    <row r="523" spans="1:4" s="7" customFormat="1" ht="24" x14ac:dyDescent="0.55000000000000004">
      <c r="A523" s="63" t="s">
        <v>112</v>
      </c>
      <c r="B523" s="64"/>
      <c r="C523" s="64"/>
      <c r="D523" s="65"/>
    </row>
    <row r="524" spans="1:4" s="7" customFormat="1" ht="24" x14ac:dyDescent="0.55000000000000004">
      <c r="A524" s="63" t="s">
        <v>573</v>
      </c>
      <c r="B524" s="64"/>
      <c r="C524" s="64"/>
      <c r="D524" s="65"/>
    </row>
    <row r="525" spans="1:4" s="7" customFormat="1" ht="24" x14ac:dyDescent="0.55000000000000004">
      <c r="A525" s="63" t="s">
        <v>660</v>
      </c>
      <c r="B525" s="64"/>
      <c r="C525" s="64"/>
      <c r="D525" s="65"/>
    </row>
    <row r="526" spans="1:4" s="7" customFormat="1" ht="24" x14ac:dyDescent="0.55000000000000004">
      <c r="A526" s="63" t="s">
        <v>574</v>
      </c>
      <c r="B526" s="64"/>
      <c r="C526" s="64"/>
      <c r="D526" s="65"/>
    </row>
    <row r="527" spans="1:4" s="7" customFormat="1" ht="24" x14ac:dyDescent="0.55000000000000004">
      <c r="A527" s="63" t="s">
        <v>575</v>
      </c>
      <c r="B527" s="64"/>
      <c r="C527" s="64"/>
      <c r="D527" s="65"/>
    </row>
    <row r="528" spans="1:4" s="7" customFormat="1" ht="24" x14ac:dyDescent="0.55000000000000004">
      <c r="A528" s="63" t="s">
        <v>576</v>
      </c>
      <c r="B528" s="64"/>
      <c r="C528" s="64"/>
      <c r="D528" s="65"/>
    </row>
    <row r="529" spans="1:7" s="7" customFormat="1" ht="24" x14ac:dyDescent="0.55000000000000004">
      <c r="A529" s="63"/>
      <c r="B529" s="64"/>
      <c r="C529" s="64"/>
      <c r="D529" s="65"/>
    </row>
    <row r="530" spans="1:7" s="7" customFormat="1" ht="24" x14ac:dyDescent="0.55000000000000004">
      <c r="A530" s="63"/>
      <c r="B530" s="64"/>
      <c r="C530" s="64"/>
      <c r="D530" s="65"/>
    </row>
    <row r="531" spans="1:7" s="7" customFormat="1" ht="24" x14ac:dyDescent="0.55000000000000004">
      <c r="A531" s="63"/>
      <c r="B531" s="64"/>
      <c r="C531" s="64"/>
      <c r="D531" s="65"/>
    </row>
    <row r="532" spans="1:7" s="7" customFormat="1" ht="24" x14ac:dyDescent="0.55000000000000004">
      <c r="A532" s="63"/>
      <c r="B532" s="64"/>
      <c r="C532" s="64"/>
      <c r="D532" s="65"/>
    </row>
    <row r="533" spans="1:7" s="7" customFormat="1" ht="24" x14ac:dyDescent="0.55000000000000004">
      <c r="A533" s="63"/>
      <c r="B533" s="64"/>
      <c r="C533" s="64"/>
      <c r="D533" s="65"/>
    </row>
    <row r="534" spans="1:7" s="7" customFormat="1" ht="24" x14ac:dyDescent="0.55000000000000004">
      <c r="A534" s="63"/>
      <c r="B534" s="64"/>
      <c r="C534" s="64"/>
      <c r="D534" s="65"/>
    </row>
    <row r="535" spans="1:7" s="7" customFormat="1" ht="24" x14ac:dyDescent="0.55000000000000004">
      <c r="A535" s="63"/>
      <c r="B535" s="64"/>
      <c r="C535" s="64"/>
      <c r="D535" s="65"/>
    </row>
    <row r="536" spans="1:7" s="7" customFormat="1" ht="24" x14ac:dyDescent="0.55000000000000004">
      <c r="A536" s="63"/>
      <c r="B536" s="64"/>
      <c r="C536" s="64"/>
      <c r="D536" s="65"/>
    </row>
    <row r="537" spans="1:7" s="11" customFormat="1" ht="24" x14ac:dyDescent="0.55000000000000004">
      <c r="A537" s="11" t="s">
        <v>163</v>
      </c>
      <c r="E537" s="66"/>
      <c r="F537" s="66"/>
      <c r="G537" s="66"/>
    </row>
    <row r="538" spans="1:7" s="11" customFormat="1" ht="24" x14ac:dyDescent="0.55000000000000004">
      <c r="A538" s="11" t="s">
        <v>555</v>
      </c>
      <c r="E538" s="66"/>
      <c r="F538" s="66"/>
      <c r="G538" s="66"/>
    </row>
    <row r="539" spans="1:7" s="11" customFormat="1" ht="21" customHeight="1" x14ac:dyDescent="0.55000000000000004">
      <c r="A539" s="209" t="s">
        <v>41</v>
      </c>
      <c r="B539" s="211"/>
      <c r="C539" s="213" t="s">
        <v>80</v>
      </c>
      <c r="D539" s="67" t="s">
        <v>81</v>
      </c>
      <c r="E539" s="66"/>
      <c r="F539" s="68"/>
      <c r="G539" s="66"/>
    </row>
    <row r="540" spans="1:7" s="11" customFormat="1" ht="13.5" customHeight="1" x14ac:dyDescent="0.55000000000000004">
      <c r="A540" s="210"/>
      <c r="B540" s="212"/>
      <c r="C540" s="214"/>
      <c r="D540" s="69" t="s">
        <v>82</v>
      </c>
      <c r="E540" s="66"/>
      <c r="F540" s="66"/>
      <c r="G540" s="66"/>
    </row>
    <row r="541" spans="1:7" s="7" customFormat="1" ht="24" x14ac:dyDescent="0.55000000000000004">
      <c r="A541" s="70" t="s">
        <v>83</v>
      </c>
      <c r="B541" s="71"/>
      <c r="C541" s="71"/>
      <c r="D541" s="41"/>
      <c r="E541" s="10"/>
      <c r="F541" s="10"/>
      <c r="G541" s="10"/>
    </row>
    <row r="542" spans="1:7" s="7" customFormat="1" ht="25.5" customHeight="1" x14ac:dyDescent="0.55000000000000004">
      <c r="A542" s="72" t="s">
        <v>84</v>
      </c>
      <c r="B542" s="73">
        <f>'Staeter 2'!R30</f>
        <v>3.25</v>
      </c>
      <c r="C542" s="73">
        <f>'Staeter 2'!R31</f>
        <v>1.2360330811826103</v>
      </c>
      <c r="D542" s="74" t="str">
        <f>IF(B542&gt;4.5,"มากที่สุด",IF(B542&gt;3.5,"มาก",IF(B542&gt;2.5,"ปานกลาง",IF(B542&gt;1.5,"น้อย",IF(B542&lt;=1.5,"น้อยที่สุด")))))</f>
        <v>ปานกลาง</v>
      </c>
      <c r="E542" s="10"/>
      <c r="F542" s="10"/>
      <c r="G542" s="10"/>
    </row>
    <row r="543" spans="1:7" s="7" customFormat="1" ht="24.75" thickBot="1" x14ac:dyDescent="0.6">
      <c r="A543" s="75" t="s">
        <v>85</v>
      </c>
      <c r="B543" s="76">
        <f>AVERAGE(B542:B542)</f>
        <v>3.25</v>
      </c>
      <c r="C543" s="76">
        <f>SUM(C542)</f>
        <v>1.2360330811826103</v>
      </c>
      <c r="D543" s="77" t="str">
        <f>IF(B543&gt;4.5,"มากที่สุด",IF(B543&gt;3.5,"มาก",IF(B543&gt;2.5,"ปานกลาง",IF(B543&gt;1.5,"น้อย",IF(B543&lt;=1.5,"น้อยที่สุด")))))</f>
        <v>ปานกลาง</v>
      </c>
      <c r="E543" s="10"/>
      <c r="F543" s="10"/>
      <c r="G543" s="10"/>
    </row>
    <row r="544" spans="1:7" s="7" customFormat="1" ht="24.75" thickTop="1" x14ac:dyDescent="0.55000000000000004">
      <c r="A544" s="78" t="s">
        <v>86</v>
      </c>
      <c r="B544" s="71"/>
      <c r="C544" s="71"/>
      <c r="D544" s="71"/>
      <c r="E544" s="10"/>
      <c r="F544" s="10"/>
      <c r="G544" s="10"/>
    </row>
    <row r="545" spans="1:7" s="7" customFormat="1" ht="25.5" customHeight="1" x14ac:dyDescent="0.55000000000000004">
      <c r="A545" s="72" t="s">
        <v>87</v>
      </c>
      <c r="B545" s="73">
        <f>'Staeter 2'!S30</f>
        <v>4.3571428571428568</v>
      </c>
      <c r="C545" s="73">
        <f>'Staeter 2'!S31</f>
        <v>0.73102088505837848</v>
      </c>
      <c r="D545" s="79" t="str">
        <f>IF(B545&gt;4.5,"มากที่สุด",IF(B545&gt;3.5,"มาก",IF(B545&gt;2.5,"ปานกลาง",IF(B545&gt;1.5,"น้อย",IF(B545&lt;=1.5,"น้อยที่สุด")))))</f>
        <v>มาก</v>
      </c>
      <c r="E545" s="10"/>
      <c r="F545" s="10"/>
      <c r="G545" s="10"/>
    </row>
    <row r="546" spans="1:7" s="7" customFormat="1" ht="24.75" thickBot="1" x14ac:dyDescent="0.6">
      <c r="A546" s="75" t="s">
        <v>85</v>
      </c>
      <c r="B546" s="76">
        <f>AVERAGE(B545:B545)</f>
        <v>4.3571428571428568</v>
      </c>
      <c r="C546" s="76">
        <f>SUM(C545)</f>
        <v>0.73102088505837848</v>
      </c>
      <c r="D546" s="80" t="str">
        <f>IF(B546&gt;4.5,"มากที่สุด",IF(B546&gt;3.5,"มาก",IF(B546&gt;2.5,"ปานกลาง",IF(B546&gt;1.5,"น้อย",IF(B546&lt;=1.5,"น้อยที่สุด")))))</f>
        <v>มาก</v>
      </c>
      <c r="E546" s="10"/>
      <c r="F546" s="10"/>
      <c r="G546" s="10"/>
    </row>
    <row r="547" spans="1:7" s="7" customFormat="1" ht="24.75" thickTop="1" x14ac:dyDescent="0.55000000000000004">
      <c r="A547" s="81"/>
      <c r="E547" s="10"/>
      <c r="F547" s="10"/>
      <c r="G547" s="10"/>
    </row>
    <row r="548" spans="1:7" s="7" customFormat="1" ht="24" x14ac:dyDescent="0.55000000000000004">
      <c r="A548" s="7" t="s">
        <v>164</v>
      </c>
    </row>
    <row r="549" spans="1:7" s="7" customFormat="1" ht="24" x14ac:dyDescent="0.55000000000000004">
      <c r="A549" s="7" t="s">
        <v>606</v>
      </c>
    </row>
    <row r="550" spans="1:7" s="7" customFormat="1" ht="24" x14ac:dyDescent="0.55000000000000004">
      <c r="A550" s="7" t="s">
        <v>577</v>
      </c>
    </row>
    <row r="551" spans="1:7" s="7" customFormat="1" ht="24" x14ac:dyDescent="0.55000000000000004"/>
    <row r="552" spans="1:7" s="14" customFormat="1" ht="24" x14ac:dyDescent="0.55000000000000004">
      <c r="A552" s="37" t="s">
        <v>271</v>
      </c>
      <c r="B552" s="16"/>
      <c r="C552" s="16"/>
    </row>
    <row r="553" spans="1:7" s="14" customFormat="1" x14ac:dyDescent="0.5">
      <c r="A553" s="204" t="s">
        <v>64</v>
      </c>
      <c r="B553" s="217" t="s">
        <v>556</v>
      </c>
      <c r="C553" s="218"/>
      <c r="D553" s="219"/>
    </row>
    <row r="554" spans="1:7" s="14" customFormat="1" ht="56.25" x14ac:dyDescent="0.5">
      <c r="A554" s="205"/>
      <c r="B554" s="51" t="s">
        <v>65</v>
      </c>
      <c r="C554" s="52" t="s">
        <v>66</v>
      </c>
      <c r="D554" s="52" t="s">
        <v>67</v>
      </c>
    </row>
    <row r="555" spans="1:7" s="14" customFormat="1" x14ac:dyDescent="0.5">
      <c r="A555" s="53" t="s">
        <v>68</v>
      </c>
      <c r="B555" s="54">
        <f>'Upper-intermediate'!I54</f>
        <v>4.8269230769230766</v>
      </c>
      <c r="C555" s="54">
        <f>'Upper-intermediate'!I55</f>
        <v>0.3820047143818448</v>
      </c>
      <c r="D555" s="55" t="str">
        <f>IF(B555&gt;4.5,"มากที่สุด",IF(B555&gt;3.5,"มาก",IF(B555&gt;2.5,"ปานกลาง",IF(B555&gt;1.5,"น้อย",IF(B555&lt;=1.5,"น้อยที่สุด")))))</f>
        <v>มากที่สุด</v>
      </c>
    </row>
    <row r="556" spans="1:7" s="14" customFormat="1" x14ac:dyDescent="0.5">
      <c r="A556" s="53" t="s">
        <v>69</v>
      </c>
      <c r="B556" s="54">
        <f>'Upper-intermediate'!J54</f>
        <v>4.7115384615384617</v>
      </c>
      <c r="C556" s="54">
        <f>'Upper-intermediate'!J55</f>
        <v>0.45746695847847557</v>
      </c>
      <c r="D556" s="55" t="str">
        <f t="shared" ref="D556:D565" si="20">IF(B556&gt;4.5,"มากที่สุด",IF(B556&gt;3.5,"มาก",IF(B556&gt;2.5,"ปานกลาง",IF(B556&gt;1.5,"น้อย",IF(B556&lt;=1.5,"น้อยที่สุด")))))</f>
        <v>มากที่สุด</v>
      </c>
    </row>
    <row r="557" spans="1:7" s="14" customFormat="1" x14ac:dyDescent="0.5">
      <c r="A557" s="53" t="s">
        <v>70</v>
      </c>
      <c r="B557" s="54">
        <f>'Upper-intermediate'!K54</f>
        <v>4.7307692307692308</v>
      </c>
      <c r="C557" s="54">
        <f>'Upper-intermediate'!K55</f>
        <v>0.44788761788017412</v>
      </c>
      <c r="D557" s="55" t="str">
        <f t="shared" si="20"/>
        <v>มากที่สุด</v>
      </c>
    </row>
    <row r="558" spans="1:7" s="14" customFormat="1" x14ac:dyDescent="0.5">
      <c r="A558" s="53" t="s">
        <v>71</v>
      </c>
      <c r="B558" s="54">
        <f>'Upper-intermediate'!L54</f>
        <v>4.7884615384615383</v>
      </c>
      <c r="C558" s="54">
        <f>'Upper-intermediate'!L55</f>
        <v>0.41238371915612476</v>
      </c>
      <c r="D558" s="55" t="str">
        <f t="shared" si="20"/>
        <v>มากที่สุด</v>
      </c>
    </row>
    <row r="559" spans="1:7" s="14" customFormat="1" x14ac:dyDescent="0.5">
      <c r="A559" s="53" t="s">
        <v>72</v>
      </c>
      <c r="B559" s="54">
        <f>'Upper-intermediate'!M54</f>
        <v>4.7692307692307692</v>
      </c>
      <c r="C559" s="54">
        <f>'Upper-intermediate'!M55</f>
        <v>0.42543562981151706</v>
      </c>
      <c r="D559" s="55" t="str">
        <f t="shared" si="20"/>
        <v>มากที่สุด</v>
      </c>
    </row>
    <row r="560" spans="1:7" s="14" customFormat="1" x14ac:dyDescent="0.5">
      <c r="A560" s="53" t="s">
        <v>73</v>
      </c>
      <c r="B560" s="54">
        <f>'Upper-intermediate'!N54</f>
        <v>4.7450980392156863</v>
      </c>
      <c r="C560" s="54">
        <f>'Upper-intermediate'!N55</f>
        <v>0.44014257939453949</v>
      </c>
      <c r="D560" s="55" t="str">
        <f t="shared" si="20"/>
        <v>มากที่สุด</v>
      </c>
    </row>
    <row r="561" spans="1:7" s="14" customFormat="1" x14ac:dyDescent="0.5">
      <c r="A561" s="53" t="s">
        <v>74</v>
      </c>
      <c r="B561" s="54">
        <f>'Upper-intermediate'!O54</f>
        <v>4.7115384615384617</v>
      </c>
      <c r="C561" s="54">
        <f>'Upper-intermediate'!O55</f>
        <v>0.49848942252976336</v>
      </c>
      <c r="D561" s="55" t="str">
        <f t="shared" si="20"/>
        <v>มากที่สุด</v>
      </c>
    </row>
    <row r="562" spans="1:7" s="14" customFormat="1" x14ac:dyDescent="0.5">
      <c r="A562" s="53" t="s">
        <v>75</v>
      </c>
      <c r="B562" s="54">
        <f>'Upper-intermediate'!P54</f>
        <v>4.75</v>
      </c>
      <c r="C562" s="54">
        <f>'Upper-intermediate'!P55</f>
        <v>0.47999182999582929</v>
      </c>
      <c r="D562" s="55" t="str">
        <f t="shared" si="20"/>
        <v>มากที่สุด</v>
      </c>
    </row>
    <row r="563" spans="1:7" s="14" customFormat="1" x14ac:dyDescent="0.5">
      <c r="A563" s="53" t="s">
        <v>76</v>
      </c>
      <c r="B563" s="54">
        <f>'Upper-intermediate'!Q54</f>
        <v>4.8076923076923075</v>
      </c>
      <c r="C563" s="54">
        <f>'Upper-intermediate'!Q55</f>
        <v>0.39795859172027154</v>
      </c>
      <c r="D563" s="55" t="str">
        <f t="shared" si="20"/>
        <v>มากที่สุด</v>
      </c>
    </row>
    <row r="564" spans="1:7" s="14" customFormat="1" x14ac:dyDescent="0.5">
      <c r="A564" s="53" t="s">
        <v>77</v>
      </c>
      <c r="B564" s="54">
        <f>'Upper-intermediate'!T54</f>
        <v>4.4423076923076925</v>
      </c>
      <c r="C564" s="54">
        <f>'Upper-intermediate'!T55</f>
        <v>0.5744037501400584</v>
      </c>
      <c r="D564" s="55" t="str">
        <f t="shared" si="20"/>
        <v>มาก</v>
      </c>
    </row>
    <row r="565" spans="1:7" s="14" customFormat="1" ht="22.5" thickBot="1" x14ac:dyDescent="0.55000000000000004">
      <c r="A565" s="56" t="s">
        <v>78</v>
      </c>
      <c r="B565" s="57">
        <f>AVERAGE(B555:B564)</f>
        <v>4.7283559577677226</v>
      </c>
      <c r="C565" s="57">
        <f>AVERAGE(C555:C564)</f>
        <v>0.45161648134885979</v>
      </c>
      <c r="D565" s="58" t="str">
        <f t="shared" si="20"/>
        <v>มากที่สุด</v>
      </c>
    </row>
    <row r="566" spans="1:7" s="14" customFormat="1" ht="22.5" thickTop="1" x14ac:dyDescent="0.5">
      <c r="A566" s="82"/>
      <c r="B566" s="83"/>
      <c r="C566" s="83"/>
      <c r="D566" s="84"/>
    </row>
    <row r="567" spans="1:7" s="7" customFormat="1" ht="24" x14ac:dyDescent="0.55000000000000004">
      <c r="A567" s="63" t="s">
        <v>112</v>
      </c>
      <c r="B567" s="64"/>
      <c r="C567" s="64"/>
      <c r="D567" s="65"/>
    </row>
    <row r="568" spans="1:7" s="7" customFormat="1" ht="24" x14ac:dyDescent="0.55000000000000004">
      <c r="A568" s="63" t="s">
        <v>607</v>
      </c>
      <c r="B568" s="64"/>
      <c r="C568" s="64"/>
      <c r="D568" s="65"/>
    </row>
    <row r="569" spans="1:7" s="7" customFormat="1" ht="24" x14ac:dyDescent="0.55000000000000004">
      <c r="A569" s="63" t="s">
        <v>608</v>
      </c>
      <c r="B569" s="64"/>
      <c r="C569" s="64"/>
      <c r="D569" s="65"/>
    </row>
    <row r="570" spans="1:7" s="7" customFormat="1" ht="24" x14ac:dyDescent="0.55000000000000004">
      <c r="A570" s="63" t="s">
        <v>609</v>
      </c>
      <c r="B570" s="64"/>
      <c r="C570" s="64"/>
      <c r="D570" s="65"/>
    </row>
    <row r="571" spans="1:7" s="7" customFormat="1" ht="24" x14ac:dyDescent="0.55000000000000004">
      <c r="A571" s="63" t="s">
        <v>578</v>
      </c>
      <c r="B571" s="64"/>
      <c r="C571" s="64"/>
      <c r="D571" s="65"/>
    </row>
    <row r="572" spans="1:7" s="7" customFormat="1" ht="24" x14ac:dyDescent="0.55000000000000004">
      <c r="A572" s="63"/>
      <c r="B572" s="64"/>
      <c r="C572" s="64"/>
      <c r="D572" s="65"/>
    </row>
    <row r="573" spans="1:7" s="11" customFormat="1" ht="24" x14ac:dyDescent="0.55000000000000004">
      <c r="A573" s="11" t="s">
        <v>273</v>
      </c>
      <c r="E573" s="66"/>
      <c r="F573" s="66"/>
      <c r="G573" s="66"/>
    </row>
    <row r="574" spans="1:7" s="11" customFormat="1" ht="24" x14ac:dyDescent="0.55000000000000004">
      <c r="A574" s="11" t="s">
        <v>557</v>
      </c>
      <c r="E574" s="66"/>
      <c r="F574" s="66"/>
      <c r="G574" s="66"/>
    </row>
    <row r="575" spans="1:7" s="11" customFormat="1" ht="21" customHeight="1" x14ac:dyDescent="0.55000000000000004">
      <c r="A575" s="209" t="s">
        <v>41</v>
      </c>
      <c r="B575" s="211"/>
      <c r="C575" s="213" t="s">
        <v>80</v>
      </c>
      <c r="D575" s="67" t="s">
        <v>81</v>
      </c>
      <c r="E575" s="66"/>
      <c r="F575" s="68"/>
      <c r="G575" s="66"/>
    </row>
    <row r="576" spans="1:7" s="11" customFormat="1" ht="13.5" customHeight="1" x14ac:dyDescent="0.55000000000000004">
      <c r="A576" s="210"/>
      <c r="B576" s="212"/>
      <c r="C576" s="214"/>
      <c r="D576" s="69" t="s">
        <v>82</v>
      </c>
      <c r="E576" s="66"/>
      <c r="F576" s="66"/>
      <c r="G576" s="66"/>
    </row>
    <row r="577" spans="1:7" s="7" customFormat="1" ht="24" x14ac:dyDescent="0.55000000000000004">
      <c r="A577" s="70" t="s">
        <v>83</v>
      </c>
      <c r="B577" s="71"/>
      <c r="C577" s="71"/>
      <c r="D577" s="41"/>
      <c r="E577" s="10"/>
      <c r="F577" s="10"/>
      <c r="G577" s="10"/>
    </row>
    <row r="578" spans="1:7" s="7" customFormat="1" ht="25.5" customHeight="1" x14ac:dyDescent="0.55000000000000004">
      <c r="A578" s="72" t="s">
        <v>84</v>
      </c>
      <c r="B578" s="73">
        <f>'Upper-intermediate'!R54</f>
        <v>3.4807692307692308</v>
      </c>
      <c r="C578" s="73">
        <f>'Upper-intermediate'!R55</f>
        <v>1.0934813018365082</v>
      </c>
      <c r="D578" s="74" t="str">
        <f>IF(B578&gt;4.5,"มากที่สุด",IF(B578&gt;3.5,"มาก",IF(B578&gt;2.5,"ปานกลาง",IF(B578&gt;1.5,"น้อย",IF(B578&lt;=1.5,"น้อยที่สุด")))))</f>
        <v>ปานกลาง</v>
      </c>
      <c r="E578" s="10"/>
      <c r="F578" s="10"/>
      <c r="G578" s="10"/>
    </row>
    <row r="579" spans="1:7" s="7" customFormat="1" ht="24.75" thickBot="1" x14ac:dyDescent="0.6">
      <c r="A579" s="75" t="s">
        <v>85</v>
      </c>
      <c r="B579" s="76">
        <f>AVERAGE(B578:B578)</f>
        <v>3.4807692307692308</v>
      </c>
      <c r="C579" s="76">
        <f>SUM(C578)</f>
        <v>1.0934813018365082</v>
      </c>
      <c r="D579" s="77" t="str">
        <f>IF(B579&gt;4.5,"มากที่สุด",IF(B579&gt;3.5,"มาก",IF(B579&gt;2.5,"ปานกลาง",IF(B579&gt;1.5,"น้อย",IF(B579&lt;=1.5,"น้อยที่สุด")))))</f>
        <v>ปานกลาง</v>
      </c>
      <c r="E579" s="10"/>
      <c r="F579" s="10"/>
      <c r="G579" s="10"/>
    </row>
    <row r="580" spans="1:7" s="7" customFormat="1" ht="24.75" thickTop="1" x14ac:dyDescent="0.55000000000000004">
      <c r="A580" s="78" t="s">
        <v>86</v>
      </c>
      <c r="B580" s="71"/>
      <c r="C580" s="71"/>
      <c r="D580" s="71"/>
      <c r="E580" s="10"/>
      <c r="F580" s="10"/>
      <c r="G580" s="10"/>
    </row>
    <row r="581" spans="1:7" s="7" customFormat="1" ht="25.5" customHeight="1" x14ac:dyDescent="0.55000000000000004">
      <c r="A581" s="72" t="s">
        <v>87</v>
      </c>
      <c r="B581" s="73">
        <f>'Upper-intermediate'!S54</f>
        <v>4.3269230769230766</v>
      </c>
      <c r="C581" s="73">
        <f>'Upper-intermediate'!S55</f>
        <v>0.55026388842808394</v>
      </c>
      <c r="D581" s="79" t="str">
        <f>IF(B581&gt;4.5,"มากที่สุด",IF(B581&gt;3.5,"มาก",IF(B581&gt;2.5,"ปานกลาง",IF(B581&gt;1.5,"น้อย",IF(B581&lt;=1.5,"น้อยที่สุด")))))</f>
        <v>มาก</v>
      </c>
      <c r="E581" s="10"/>
      <c r="F581" s="10"/>
      <c r="G581" s="10"/>
    </row>
    <row r="582" spans="1:7" s="7" customFormat="1" ht="24.75" thickBot="1" x14ac:dyDescent="0.6">
      <c r="A582" s="75" t="s">
        <v>85</v>
      </c>
      <c r="B582" s="76">
        <f>AVERAGE(B581:B581)</f>
        <v>4.3269230769230766</v>
      </c>
      <c r="C582" s="76">
        <f>SUM(C581)</f>
        <v>0.55026388842808394</v>
      </c>
      <c r="D582" s="80" t="str">
        <f>IF(B582&gt;4.5,"มากที่สุด",IF(B582&gt;3.5,"มาก",IF(B582&gt;2.5,"ปานกลาง",IF(B582&gt;1.5,"น้อย",IF(B582&lt;=1.5,"น้อยที่สุด")))))</f>
        <v>มาก</v>
      </c>
      <c r="E582" s="10"/>
      <c r="F582" s="10"/>
      <c r="G582" s="10"/>
    </row>
    <row r="583" spans="1:7" s="7" customFormat="1" ht="24.75" thickTop="1" x14ac:dyDescent="0.55000000000000004">
      <c r="A583" s="81"/>
      <c r="E583" s="10"/>
      <c r="F583" s="10"/>
      <c r="G583" s="10"/>
    </row>
    <row r="584" spans="1:7" s="7" customFormat="1" ht="24" x14ac:dyDescent="0.55000000000000004">
      <c r="A584" s="7" t="s">
        <v>274</v>
      </c>
    </row>
    <row r="585" spans="1:7" s="7" customFormat="1" ht="24" x14ac:dyDescent="0.55000000000000004">
      <c r="A585" s="7" t="s">
        <v>579</v>
      </c>
    </row>
    <row r="586" spans="1:7" s="7" customFormat="1" ht="24" x14ac:dyDescent="0.55000000000000004">
      <c r="A586" s="7" t="s">
        <v>580</v>
      </c>
    </row>
    <row r="587" spans="1:7" s="7" customFormat="1" ht="24" x14ac:dyDescent="0.55000000000000004"/>
    <row r="588" spans="1:7" s="7" customFormat="1" ht="24" x14ac:dyDescent="0.55000000000000004"/>
    <row r="589" spans="1:7" s="7" customFormat="1" ht="24" x14ac:dyDescent="0.55000000000000004"/>
    <row r="590" spans="1:7" s="7" customFormat="1" ht="24" x14ac:dyDescent="0.55000000000000004"/>
    <row r="591" spans="1:7" s="7" customFormat="1" ht="24" x14ac:dyDescent="0.55000000000000004"/>
    <row r="592" spans="1:7" s="7" customFormat="1" ht="24" x14ac:dyDescent="0.55000000000000004"/>
    <row r="593" spans="1:3" s="7" customFormat="1" ht="24" x14ac:dyDescent="0.55000000000000004"/>
    <row r="594" spans="1:3" s="7" customFormat="1" ht="24" x14ac:dyDescent="0.55000000000000004"/>
    <row r="595" spans="1:3" s="7" customFormat="1" ht="24" x14ac:dyDescent="0.55000000000000004"/>
    <row r="596" spans="1:3" s="7" customFormat="1" ht="24" x14ac:dyDescent="0.55000000000000004"/>
    <row r="597" spans="1:3" s="7" customFormat="1" ht="24" x14ac:dyDescent="0.55000000000000004">
      <c r="A597" s="11" t="s">
        <v>736</v>
      </c>
    </row>
    <row r="598" spans="1:3" s="46" customFormat="1" ht="24" x14ac:dyDescent="0.55000000000000004">
      <c r="A598" s="160" t="s">
        <v>89</v>
      </c>
      <c r="B598" s="86" t="s">
        <v>42</v>
      </c>
      <c r="C598" s="86" t="s">
        <v>43</v>
      </c>
    </row>
    <row r="599" spans="1:3" s="46" customFormat="1" ht="24" x14ac:dyDescent="0.55000000000000004">
      <c r="A599" s="87" t="s">
        <v>581</v>
      </c>
      <c r="B599" s="220">
        <v>1</v>
      </c>
      <c r="C599" s="222">
        <f>B599*100/4</f>
        <v>25</v>
      </c>
    </row>
    <row r="600" spans="1:3" s="46" customFormat="1" ht="24" x14ac:dyDescent="0.55000000000000004">
      <c r="A600" s="200" t="s">
        <v>707</v>
      </c>
      <c r="B600" s="221"/>
      <c r="C600" s="223"/>
    </row>
    <row r="601" spans="1:3" s="46" customFormat="1" ht="24" x14ac:dyDescent="0.55000000000000004">
      <c r="A601" s="199" t="s">
        <v>582</v>
      </c>
      <c r="B601" s="175">
        <v>1</v>
      </c>
      <c r="C601" s="174">
        <f>B601*100/4</f>
        <v>25</v>
      </c>
    </row>
    <row r="602" spans="1:3" s="46" customFormat="1" ht="24" x14ac:dyDescent="0.55000000000000004">
      <c r="A602" s="87" t="s">
        <v>583</v>
      </c>
      <c r="B602" s="175">
        <v>1</v>
      </c>
      <c r="C602" s="174">
        <f t="shared" ref="C602:C604" si="21">B602*100/4</f>
        <v>25</v>
      </c>
    </row>
    <row r="603" spans="1:3" s="46" customFormat="1" ht="24" x14ac:dyDescent="0.55000000000000004">
      <c r="A603" s="87" t="s">
        <v>584</v>
      </c>
      <c r="B603" s="175">
        <v>1</v>
      </c>
      <c r="C603" s="174">
        <f t="shared" si="21"/>
        <v>25</v>
      </c>
    </row>
    <row r="604" spans="1:3" s="12" customFormat="1" ht="24.75" thickBot="1" x14ac:dyDescent="0.6">
      <c r="A604" s="92" t="s">
        <v>48</v>
      </c>
      <c r="B604" s="93">
        <f>SUM(B599:B603)</f>
        <v>4</v>
      </c>
      <c r="C604" s="94">
        <f t="shared" si="21"/>
        <v>100</v>
      </c>
    </row>
    <row r="605" spans="1:3" s="12" customFormat="1" ht="24.75" thickTop="1" x14ac:dyDescent="0.55000000000000004">
      <c r="A605" s="95"/>
      <c r="B605" s="96"/>
      <c r="C605" s="97"/>
    </row>
    <row r="606" spans="1:3" s="46" customFormat="1" ht="24" x14ac:dyDescent="0.55000000000000004">
      <c r="A606" s="160" t="s">
        <v>89</v>
      </c>
      <c r="B606" s="86" t="s">
        <v>42</v>
      </c>
      <c r="C606" s="86" t="s">
        <v>43</v>
      </c>
    </row>
    <row r="607" spans="1:3" s="46" customFormat="1" ht="24" x14ac:dyDescent="0.55000000000000004">
      <c r="A607" s="87" t="s">
        <v>585</v>
      </c>
      <c r="B607" s="175">
        <v>1</v>
      </c>
      <c r="C607" s="174">
        <f>B607*100/4</f>
        <v>25</v>
      </c>
    </row>
    <row r="608" spans="1:3" s="46" customFormat="1" ht="24" x14ac:dyDescent="0.55000000000000004">
      <c r="A608" s="88" t="s">
        <v>610</v>
      </c>
      <c r="B608" s="175">
        <v>1</v>
      </c>
      <c r="C608" s="174">
        <f t="shared" ref="C608:C610" si="22">B608*100/4</f>
        <v>25</v>
      </c>
    </row>
    <row r="609" spans="1:3" s="46" customFormat="1" ht="24" x14ac:dyDescent="0.55000000000000004">
      <c r="A609" s="87" t="s">
        <v>586</v>
      </c>
      <c r="B609" s="175">
        <v>1</v>
      </c>
      <c r="C609" s="174">
        <f>B609*100/4</f>
        <v>25</v>
      </c>
    </row>
    <row r="610" spans="1:3" s="46" customFormat="1" ht="24" x14ac:dyDescent="0.55000000000000004">
      <c r="A610" s="87" t="s">
        <v>587</v>
      </c>
      <c r="B610" s="220">
        <v>1</v>
      </c>
      <c r="C610" s="222">
        <f t="shared" si="22"/>
        <v>25</v>
      </c>
    </row>
    <row r="611" spans="1:3" s="46" customFormat="1" ht="24" x14ac:dyDescent="0.55000000000000004">
      <c r="A611" s="200" t="s">
        <v>588</v>
      </c>
      <c r="B611" s="221"/>
      <c r="C611" s="223"/>
    </row>
    <row r="612" spans="1:3" s="12" customFormat="1" ht="24.75" thickBot="1" x14ac:dyDescent="0.6">
      <c r="A612" s="201" t="s">
        <v>48</v>
      </c>
      <c r="B612" s="93">
        <f>SUM(B607:B611)</f>
        <v>4</v>
      </c>
      <c r="C612" s="94">
        <f>B612*100/4</f>
        <v>100</v>
      </c>
    </row>
    <row r="613" spans="1:3" s="12" customFormat="1" ht="24.75" thickTop="1" x14ac:dyDescent="0.55000000000000004">
      <c r="A613" s="95"/>
      <c r="B613" s="96"/>
      <c r="C613" s="97"/>
    </row>
    <row r="614" spans="1:3" s="46" customFormat="1" ht="24" x14ac:dyDescent="0.55000000000000004">
      <c r="A614" s="160" t="s">
        <v>709</v>
      </c>
      <c r="B614" s="86" t="s">
        <v>42</v>
      </c>
      <c r="C614" s="86" t="s">
        <v>43</v>
      </c>
    </row>
    <row r="615" spans="1:3" s="12" customFormat="1" ht="24" x14ac:dyDescent="0.55000000000000004">
      <c r="A615" s="202" t="s">
        <v>611</v>
      </c>
      <c r="B615" s="224">
        <v>1</v>
      </c>
      <c r="C615" s="222">
        <f>B614:B615*100/8</f>
        <v>12.5</v>
      </c>
    </row>
    <row r="616" spans="1:3" s="12" customFormat="1" ht="24" x14ac:dyDescent="0.55000000000000004">
      <c r="A616" s="203" t="s">
        <v>612</v>
      </c>
      <c r="B616" s="226"/>
      <c r="C616" s="223"/>
    </row>
    <row r="617" spans="1:3" s="12" customFormat="1" ht="24" x14ac:dyDescent="0.55000000000000004">
      <c r="A617" s="203" t="s">
        <v>589</v>
      </c>
      <c r="B617" s="173">
        <v>1</v>
      </c>
      <c r="C617" s="91">
        <f>B615:B617*100/8</f>
        <v>12.5</v>
      </c>
    </row>
    <row r="618" spans="1:3" s="12" customFormat="1" ht="24" x14ac:dyDescent="0.55000000000000004">
      <c r="A618" s="202" t="s">
        <v>590</v>
      </c>
      <c r="B618" s="173">
        <v>1</v>
      </c>
      <c r="C618" s="91">
        <f t="shared" ref="C618:C624" si="23">B617:B618*100/8</f>
        <v>12.5</v>
      </c>
    </row>
    <row r="619" spans="1:3" s="12" customFormat="1" ht="24" x14ac:dyDescent="0.55000000000000004">
      <c r="A619" s="202" t="s">
        <v>661</v>
      </c>
      <c r="B619" s="224">
        <v>1</v>
      </c>
      <c r="C619" s="222">
        <f t="shared" si="23"/>
        <v>12.5</v>
      </c>
    </row>
    <row r="620" spans="1:3" s="12" customFormat="1" ht="24" x14ac:dyDescent="0.55000000000000004">
      <c r="A620" s="203" t="s">
        <v>662</v>
      </c>
      <c r="B620" s="226"/>
      <c r="C620" s="223"/>
    </row>
    <row r="621" spans="1:3" s="12" customFormat="1" ht="24" x14ac:dyDescent="0.55000000000000004">
      <c r="A621" s="203" t="s">
        <v>591</v>
      </c>
      <c r="B621" s="173">
        <v>1</v>
      </c>
      <c r="C621" s="91">
        <f>B619:B621*100/8</f>
        <v>12.5</v>
      </c>
    </row>
    <row r="622" spans="1:3" s="12" customFormat="1" ht="24" x14ac:dyDescent="0.55000000000000004">
      <c r="A622" s="183" t="s">
        <v>708</v>
      </c>
      <c r="B622" s="173">
        <v>1</v>
      </c>
      <c r="C622" s="91">
        <f t="shared" si="23"/>
        <v>12.5</v>
      </c>
    </row>
    <row r="623" spans="1:3" s="12" customFormat="1" ht="24" x14ac:dyDescent="0.55000000000000004">
      <c r="A623" s="202" t="s">
        <v>592</v>
      </c>
      <c r="B623" s="173">
        <v>1</v>
      </c>
      <c r="C623" s="91">
        <f t="shared" si="23"/>
        <v>12.5</v>
      </c>
    </row>
    <row r="624" spans="1:3" s="12" customFormat="1" ht="24" x14ac:dyDescent="0.55000000000000004">
      <c r="A624" s="202" t="s">
        <v>593</v>
      </c>
      <c r="B624" s="173">
        <v>1</v>
      </c>
      <c r="C624" s="91">
        <f t="shared" si="23"/>
        <v>12.5</v>
      </c>
    </row>
    <row r="625" spans="1:3" s="12" customFormat="1" ht="24.75" thickBot="1" x14ac:dyDescent="0.6">
      <c r="A625" s="132" t="s">
        <v>48</v>
      </c>
      <c r="B625" s="131">
        <f>SUM(B615:B624)</f>
        <v>8</v>
      </c>
      <c r="C625" s="94">
        <f>B625*100/8</f>
        <v>100</v>
      </c>
    </row>
    <row r="626" spans="1:3" s="46" customFormat="1" ht="24.75" thickTop="1" x14ac:dyDescent="0.55000000000000004">
      <c r="A626" s="154"/>
      <c r="B626" s="155"/>
      <c r="C626" s="155"/>
    </row>
    <row r="627" spans="1:3" s="46" customFormat="1" ht="24" x14ac:dyDescent="0.55000000000000004">
      <c r="A627" s="85" t="s">
        <v>90</v>
      </c>
      <c r="B627" s="86" t="s">
        <v>42</v>
      </c>
      <c r="C627" s="86" t="s">
        <v>43</v>
      </c>
    </row>
    <row r="628" spans="1:3" s="12" customFormat="1" ht="24" x14ac:dyDescent="0.55000000000000004">
      <c r="A628" s="87" t="s">
        <v>594</v>
      </c>
      <c r="B628" s="98">
        <v>1</v>
      </c>
      <c r="C628" s="91">
        <f>B628*100/4</f>
        <v>25</v>
      </c>
    </row>
    <row r="629" spans="1:3" s="12" customFormat="1" ht="24" x14ac:dyDescent="0.55000000000000004">
      <c r="A629" s="87" t="s">
        <v>613</v>
      </c>
      <c r="B629" s="224">
        <v>1</v>
      </c>
      <c r="C629" s="222">
        <f t="shared" ref="C629:C633" si="24">B629*100/4</f>
        <v>25</v>
      </c>
    </row>
    <row r="630" spans="1:3" s="12" customFormat="1" ht="24" x14ac:dyDescent="0.55000000000000004">
      <c r="A630" s="200" t="s">
        <v>614</v>
      </c>
      <c r="B630" s="226"/>
      <c r="C630" s="223"/>
    </row>
    <row r="631" spans="1:3" s="12" customFormat="1" ht="24" x14ac:dyDescent="0.55000000000000004">
      <c r="A631" s="199" t="s">
        <v>595</v>
      </c>
      <c r="B631" s="98">
        <v>1</v>
      </c>
      <c r="C631" s="91">
        <f t="shared" si="24"/>
        <v>25</v>
      </c>
    </row>
    <row r="632" spans="1:3" s="12" customFormat="1" ht="24" x14ac:dyDescent="0.55000000000000004">
      <c r="A632" s="87" t="s">
        <v>596</v>
      </c>
      <c r="B632" s="98">
        <v>1</v>
      </c>
      <c r="C632" s="91">
        <f t="shared" si="24"/>
        <v>25</v>
      </c>
    </row>
    <row r="633" spans="1:3" s="12" customFormat="1" ht="24.75" thickBot="1" x14ac:dyDescent="0.6">
      <c r="A633" s="132" t="s">
        <v>48</v>
      </c>
      <c r="B633" s="131">
        <f>SUM(B628:B632)</f>
        <v>4</v>
      </c>
      <c r="C633" s="94">
        <f t="shared" si="24"/>
        <v>100</v>
      </c>
    </row>
    <row r="634" spans="1:3" s="46" customFormat="1" ht="24.75" thickTop="1" x14ac:dyDescent="0.55000000000000004">
      <c r="A634" s="89"/>
      <c r="B634" s="90"/>
      <c r="C634" s="90"/>
    </row>
    <row r="635" spans="1:3" s="46" customFormat="1" ht="24" x14ac:dyDescent="0.55000000000000004">
      <c r="A635" s="85" t="s">
        <v>272</v>
      </c>
      <c r="B635" s="86" t="s">
        <v>42</v>
      </c>
      <c r="C635" s="86" t="s">
        <v>43</v>
      </c>
    </row>
    <row r="636" spans="1:3" s="12" customFormat="1" ht="24" x14ac:dyDescent="0.55000000000000004">
      <c r="A636" s="87" t="s">
        <v>597</v>
      </c>
      <c r="B636" s="98">
        <v>1</v>
      </c>
      <c r="C636" s="91">
        <f>B636*100/7</f>
        <v>14.285714285714286</v>
      </c>
    </row>
    <row r="637" spans="1:3" s="12" customFormat="1" ht="24" x14ac:dyDescent="0.55000000000000004">
      <c r="A637" s="87" t="s">
        <v>598</v>
      </c>
      <c r="B637" s="98">
        <v>1</v>
      </c>
      <c r="C637" s="91">
        <f t="shared" ref="C637:C640" si="25">B637*100/7</f>
        <v>14.285714285714286</v>
      </c>
    </row>
    <row r="638" spans="1:3" s="12" customFormat="1" ht="24" x14ac:dyDescent="0.55000000000000004">
      <c r="A638" s="87" t="s">
        <v>599</v>
      </c>
      <c r="B638" s="98">
        <v>1</v>
      </c>
      <c r="C638" s="91">
        <f t="shared" si="25"/>
        <v>14.285714285714286</v>
      </c>
    </row>
    <row r="639" spans="1:3" s="12" customFormat="1" ht="24" x14ac:dyDescent="0.55000000000000004">
      <c r="A639" s="87" t="s">
        <v>600</v>
      </c>
      <c r="B639" s="98">
        <v>1</v>
      </c>
      <c r="C639" s="91">
        <f t="shared" si="25"/>
        <v>14.285714285714286</v>
      </c>
    </row>
    <row r="640" spans="1:3" s="12" customFormat="1" ht="24" x14ac:dyDescent="0.55000000000000004">
      <c r="A640" s="87" t="s">
        <v>601</v>
      </c>
      <c r="B640" s="224">
        <v>1</v>
      </c>
      <c r="C640" s="222">
        <f t="shared" si="25"/>
        <v>14.285714285714286</v>
      </c>
    </row>
    <row r="641" spans="1:3" s="12" customFormat="1" ht="24" x14ac:dyDescent="0.55000000000000004">
      <c r="A641" s="199" t="s">
        <v>710</v>
      </c>
      <c r="B641" s="225"/>
      <c r="C641" s="227"/>
    </row>
    <row r="642" spans="1:3" s="12" customFormat="1" ht="24" x14ac:dyDescent="0.55000000000000004">
      <c r="A642" s="200" t="s">
        <v>663</v>
      </c>
      <c r="B642" s="226"/>
      <c r="C642" s="223"/>
    </row>
    <row r="643" spans="1:3" s="12" customFormat="1" ht="24" x14ac:dyDescent="0.55000000000000004">
      <c r="A643" s="88" t="s">
        <v>602</v>
      </c>
      <c r="B643" s="98">
        <v>1</v>
      </c>
      <c r="C643" s="91">
        <f>B643*100/7</f>
        <v>14.285714285714286</v>
      </c>
    </row>
    <row r="644" spans="1:3" s="12" customFormat="1" ht="24" x14ac:dyDescent="0.55000000000000004">
      <c r="A644" s="88" t="s">
        <v>603</v>
      </c>
      <c r="B644" s="98">
        <v>1</v>
      </c>
      <c r="C644" s="91">
        <f t="shared" ref="C644" si="26">B644*100/7</f>
        <v>14.285714285714286</v>
      </c>
    </row>
    <row r="645" spans="1:3" s="12" customFormat="1" ht="24.75" thickBot="1" x14ac:dyDescent="0.6">
      <c r="A645" s="132" t="s">
        <v>48</v>
      </c>
      <c r="B645" s="131">
        <f>SUM(B636:B644)</f>
        <v>7</v>
      </c>
      <c r="C645" s="94">
        <f>B645*100/7</f>
        <v>100</v>
      </c>
    </row>
    <row r="646" spans="1:3" s="46" customFormat="1" ht="24.75" thickTop="1" x14ac:dyDescent="0.55000000000000004">
      <c r="A646" s="89"/>
      <c r="B646" s="90"/>
      <c r="C646" s="90"/>
    </row>
    <row r="647" spans="1:3" s="46" customFormat="1" ht="24" x14ac:dyDescent="0.55000000000000004">
      <c r="A647" s="89"/>
      <c r="B647" s="90"/>
      <c r="C647" s="90"/>
    </row>
    <row r="648" spans="1:3" s="46" customFormat="1" ht="24" x14ac:dyDescent="0.55000000000000004">
      <c r="A648" s="89"/>
      <c r="B648" s="90"/>
      <c r="C648" s="90"/>
    </row>
    <row r="649" spans="1:3" s="46" customFormat="1" ht="24" x14ac:dyDescent="0.55000000000000004">
      <c r="A649" s="89"/>
      <c r="B649" s="90"/>
      <c r="C649" s="90"/>
    </row>
    <row r="650" spans="1:3" s="46" customFormat="1" ht="24" x14ac:dyDescent="0.55000000000000004">
      <c r="A650" s="89"/>
      <c r="B650" s="90"/>
      <c r="C650" s="90"/>
    </row>
    <row r="651" spans="1:3" s="46" customFormat="1" ht="24" x14ac:dyDescent="0.55000000000000004">
      <c r="A651" s="89"/>
      <c r="B651" s="90"/>
      <c r="C651" s="90"/>
    </row>
    <row r="652" spans="1:3" s="46" customFormat="1" ht="24" x14ac:dyDescent="0.55000000000000004">
      <c r="A652" s="89"/>
      <c r="B652" s="90"/>
      <c r="C652" s="90"/>
    </row>
    <row r="653" spans="1:3" s="46" customFormat="1" ht="24" x14ac:dyDescent="0.55000000000000004">
      <c r="A653" s="89"/>
      <c r="B653" s="90"/>
      <c r="C653" s="90"/>
    </row>
    <row r="654" spans="1:3" s="46" customFormat="1" ht="24" x14ac:dyDescent="0.55000000000000004">
      <c r="A654" s="89"/>
      <c r="B654" s="90"/>
      <c r="C654" s="90"/>
    </row>
    <row r="655" spans="1:3" s="46" customFormat="1" ht="24" x14ac:dyDescent="0.55000000000000004">
      <c r="A655" s="89"/>
      <c r="B655" s="90"/>
      <c r="C655" s="90"/>
    </row>
    <row r="656" spans="1:3" s="46" customFormat="1" ht="24" x14ac:dyDescent="0.55000000000000004">
      <c r="A656" s="89"/>
      <c r="B656" s="90"/>
      <c r="C656" s="90"/>
    </row>
    <row r="657" spans="1:3" s="46" customFormat="1" ht="24" x14ac:dyDescent="0.55000000000000004">
      <c r="A657" s="89"/>
      <c r="B657" s="90"/>
      <c r="C657" s="90"/>
    </row>
    <row r="658" spans="1:3" s="46" customFormat="1" ht="24" x14ac:dyDescent="0.55000000000000004">
      <c r="A658" s="89"/>
      <c r="B658" s="90"/>
      <c r="C658" s="90"/>
    </row>
    <row r="659" spans="1:3" s="46" customFormat="1" ht="24" x14ac:dyDescent="0.55000000000000004">
      <c r="A659" s="89"/>
      <c r="B659" s="90"/>
      <c r="C659" s="90"/>
    </row>
    <row r="660" spans="1:3" s="46" customFormat="1" ht="24" x14ac:dyDescent="0.55000000000000004">
      <c r="A660" s="89"/>
      <c r="B660" s="90"/>
      <c r="C660" s="90"/>
    </row>
    <row r="661" spans="1:3" s="46" customFormat="1" ht="24" x14ac:dyDescent="0.55000000000000004">
      <c r="A661" s="89"/>
      <c r="B661" s="90"/>
      <c r="C661" s="90"/>
    </row>
    <row r="662" spans="1:3" s="46" customFormat="1" ht="24" x14ac:dyDescent="0.55000000000000004">
      <c r="A662" s="89"/>
      <c r="B662" s="90"/>
      <c r="C662" s="90"/>
    </row>
    <row r="663" spans="1:3" s="46" customFormat="1" ht="24" x14ac:dyDescent="0.55000000000000004">
      <c r="A663" s="89"/>
      <c r="B663" s="90"/>
      <c r="C663" s="90"/>
    </row>
    <row r="664" spans="1:3" s="46" customFormat="1" ht="24" x14ac:dyDescent="0.55000000000000004">
      <c r="A664" s="89"/>
      <c r="B664" s="90"/>
      <c r="C664" s="90"/>
    </row>
    <row r="665" spans="1:3" s="46" customFormat="1" ht="24" x14ac:dyDescent="0.55000000000000004">
      <c r="A665" s="89"/>
      <c r="B665" s="90"/>
      <c r="C665" s="90"/>
    </row>
    <row r="666" spans="1:3" s="46" customFormat="1" ht="24" x14ac:dyDescent="0.55000000000000004">
      <c r="A666" s="89"/>
      <c r="B666" s="90"/>
      <c r="C666" s="90"/>
    </row>
    <row r="667" spans="1:3" s="46" customFormat="1" ht="24" x14ac:dyDescent="0.55000000000000004">
      <c r="A667" s="89"/>
      <c r="B667" s="90"/>
      <c r="C667" s="90"/>
    </row>
    <row r="668" spans="1:3" s="46" customFormat="1" ht="24" x14ac:dyDescent="0.55000000000000004">
      <c r="A668" s="89"/>
      <c r="B668" s="90"/>
      <c r="C668" s="90"/>
    </row>
    <row r="669" spans="1:3" s="46" customFormat="1" ht="24" x14ac:dyDescent="0.55000000000000004">
      <c r="A669" s="89"/>
      <c r="B669" s="90"/>
      <c r="C669" s="90"/>
    </row>
    <row r="670" spans="1:3" s="46" customFormat="1" ht="24" x14ac:dyDescent="0.55000000000000004">
      <c r="A670" s="89"/>
      <c r="B670" s="90"/>
      <c r="C670" s="90"/>
    </row>
    <row r="671" spans="1:3" s="46" customFormat="1" ht="24" x14ac:dyDescent="0.55000000000000004">
      <c r="A671" s="89"/>
      <c r="B671" s="90"/>
      <c r="C671" s="90"/>
    </row>
    <row r="672" spans="1:3" s="46" customFormat="1" ht="24" x14ac:dyDescent="0.55000000000000004">
      <c r="A672" s="89"/>
      <c r="B672" s="90"/>
      <c r="C672" s="90"/>
    </row>
    <row r="673" spans="1:3" s="46" customFormat="1" ht="24" x14ac:dyDescent="0.55000000000000004">
      <c r="A673" s="89"/>
      <c r="B673" s="90"/>
      <c r="C673" s="90"/>
    </row>
    <row r="674" spans="1:3" s="46" customFormat="1" ht="24" x14ac:dyDescent="0.55000000000000004">
      <c r="A674" s="89"/>
      <c r="B674" s="90"/>
      <c r="C674" s="90"/>
    </row>
    <row r="675" spans="1:3" s="46" customFormat="1" ht="24" x14ac:dyDescent="0.55000000000000004">
      <c r="A675" s="89"/>
      <c r="B675" s="90"/>
      <c r="C675" s="90"/>
    </row>
    <row r="676" spans="1:3" s="46" customFormat="1" ht="24" x14ac:dyDescent="0.55000000000000004">
      <c r="A676" s="89"/>
      <c r="B676" s="90"/>
      <c r="C676" s="90"/>
    </row>
    <row r="677" spans="1:3" s="46" customFormat="1" ht="24" x14ac:dyDescent="0.55000000000000004">
      <c r="A677" s="89"/>
      <c r="B677" s="90"/>
      <c r="C677" s="90"/>
    </row>
    <row r="678" spans="1:3" s="46" customFormat="1" ht="24" x14ac:dyDescent="0.55000000000000004">
      <c r="A678" s="89"/>
      <c r="B678" s="90"/>
      <c r="C678" s="90"/>
    </row>
    <row r="679" spans="1:3" s="46" customFormat="1" ht="24" x14ac:dyDescent="0.55000000000000004">
      <c r="A679" s="89"/>
      <c r="B679" s="90"/>
      <c r="C679" s="90"/>
    </row>
    <row r="680" spans="1:3" s="46" customFormat="1" ht="24" x14ac:dyDescent="0.55000000000000004">
      <c r="A680" s="89"/>
      <c r="B680" s="90"/>
      <c r="C680" s="90"/>
    </row>
    <row r="681" spans="1:3" s="46" customFormat="1" ht="24" x14ac:dyDescent="0.55000000000000004">
      <c r="A681" s="89"/>
      <c r="B681" s="90"/>
      <c r="C681" s="90"/>
    </row>
    <row r="682" spans="1:3" s="46" customFormat="1" ht="24" x14ac:dyDescent="0.55000000000000004">
      <c r="A682" s="89"/>
      <c r="B682" s="90"/>
      <c r="C682" s="90"/>
    </row>
    <row r="683" spans="1:3" s="46" customFormat="1" ht="24" x14ac:dyDescent="0.55000000000000004">
      <c r="A683" s="89"/>
      <c r="B683" s="90"/>
      <c r="C683" s="90"/>
    </row>
    <row r="684" spans="1:3" s="46" customFormat="1" ht="24" x14ac:dyDescent="0.55000000000000004">
      <c r="A684" s="89"/>
      <c r="B684" s="90"/>
      <c r="C684" s="90"/>
    </row>
    <row r="685" spans="1:3" s="46" customFormat="1" ht="24" x14ac:dyDescent="0.55000000000000004">
      <c r="A685" s="89"/>
      <c r="B685" s="90"/>
      <c r="C685" s="90"/>
    </row>
    <row r="686" spans="1:3" s="46" customFormat="1" ht="24" x14ac:dyDescent="0.55000000000000004">
      <c r="A686" s="89"/>
      <c r="B686" s="90"/>
      <c r="C686" s="90"/>
    </row>
    <row r="687" spans="1:3" s="46" customFormat="1" ht="24" x14ac:dyDescent="0.55000000000000004">
      <c r="A687" s="89"/>
      <c r="B687" s="90"/>
      <c r="C687" s="90"/>
    </row>
    <row r="688" spans="1:3" s="46" customFormat="1" ht="24" x14ac:dyDescent="0.55000000000000004">
      <c r="A688" s="89"/>
      <c r="B688" s="90"/>
      <c r="C688" s="90"/>
    </row>
    <row r="689" spans="1:3" s="46" customFormat="1" ht="24" x14ac:dyDescent="0.55000000000000004">
      <c r="A689" s="89"/>
      <c r="B689" s="90"/>
      <c r="C689" s="90"/>
    </row>
    <row r="690" spans="1:3" s="46" customFormat="1" ht="24" x14ac:dyDescent="0.55000000000000004">
      <c r="A690" s="89"/>
      <c r="B690" s="90"/>
      <c r="C690" s="90"/>
    </row>
    <row r="691" spans="1:3" s="46" customFormat="1" ht="24" x14ac:dyDescent="0.55000000000000004">
      <c r="A691" s="89"/>
      <c r="B691" s="90"/>
      <c r="C691" s="90"/>
    </row>
    <row r="692" spans="1:3" s="46" customFormat="1" ht="24" x14ac:dyDescent="0.55000000000000004">
      <c r="A692" s="89"/>
      <c r="B692" s="90"/>
      <c r="C692" s="90"/>
    </row>
    <row r="693" spans="1:3" s="46" customFormat="1" ht="24" x14ac:dyDescent="0.55000000000000004">
      <c r="A693" s="89"/>
      <c r="B693" s="90"/>
      <c r="C693" s="90"/>
    </row>
    <row r="694" spans="1:3" s="46" customFormat="1" ht="24" x14ac:dyDescent="0.55000000000000004">
      <c r="A694" s="89"/>
      <c r="B694" s="90"/>
      <c r="C694" s="90"/>
    </row>
    <row r="695" spans="1:3" s="46" customFormat="1" ht="24" x14ac:dyDescent="0.55000000000000004">
      <c r="A695" s="89"/>
      <c r="B695" s="90"/>
      <c r="C695" s="90"/>
    </row>
    <row r="696" spans="1:3" s="46" customFormat="1" ht="24" x14ac:dyDescent="0.55000000000000004">
      <c r="A696" s="89"/>
      <c r="B696" s="90"/>
      <c r="C696" s="90"/>
    </row>
    <row r="697" spans="1:3" s="46" customFormat="1" ht="24" x14ac:dyDescent="0.55000000000000004">
      <c r="A697" s="89"/>
      <c r="B697" s="90"/>
      <c r="C697" s="90"/>
    </row>
    <row r="698" spans="1:3" s="46" customFormat="1" ht="24" x14ac:dyDescent="0.55000000000000004">
      <c r="A698" s="89"/>
      <c r="B698" s="90"/>
      <c r="C698" s="90"/>
    </row>
    <row r="699" spans="1:3" s="46" customFormat="1" ht="24" x14ac:dyDescent="0.55000000000000004">
      <c r="A699" s="89"/>
      <c r="B699" s="90"/>
      <c r="C699" s="90"/>
    </row>
    <row r="700" spans="1:3" s="46" customFormat="1" ht="24" x14ac:dyDescent="0.55000000000000004">
      <c r="A700" s="89"/>
      <c r="B700" s="90"/>
      <c r="C700" s="90"/>
    </row>
    <row r="701" spans="1:3" s="46" customFormat="1" ht="24" x14ac:dyDescent="0.55000000000000004">
      <c r="A701" s="89"/>
      <c r="B701" s="90"/>
      <c r="C701" s="90"/>
    </row>
    <row r="702" spans="1:3" s="46" customFormat="1" ht="24" x14ac:dyDescent="0.55000000000000004">
      <c r="A702" s="89"/>
      <c r="B702" s="90"/>
      <c r="C702" s="90"/>
    </row>
    <row r="703" spans="1:3" s="46" customFormat="1" ht="24" x14ac:dyDescent="0.55000000000000004">
      <c r="A703" s="89"/>
      <c r="B703" s="90"/>
      <c r="C703" s="90"/>
    </row>
    <row r="704" spans="1:3" s="46" customFormat="1" ht="24" x14ac:dyDescent="0.55000000000000004">
      <c r="A704" s="89"/>
      <c r="B704" s="90"/>
      <c r="C704" s="90"/>
    </row>
    <row r="705" spans="1:3" s="46" customFormat="1" ht="24" x14ac:dyDescent="0.55000000000000004">
      <c r="A705" s="89"/>
      <c r="B705" s="90"/>
      <c r="C705" s="90"/>
    </row>
    <row r="706" spans="1:3" s="46" customFormat="1" ht="24" x14ac:dyDescent="0.55000000000000004">
      <c r="A706" s="89"/>
      <c r="B706" s="90"/>
      <c r="C706" s="90"/>
    </row>
    <row r="707" spans="1:3" s="46" customFormat="1" ht="24" x14ac:dyDescent="0.55000000000000004">
      <c r="A707" s="89"/>
      <c r="B707" s="90"/>
      <c r="C707" s="90"/>
    </row>
    <row r="708" spans="1:3" s="46" customFormat="1" ht="24" x14ac:dyDescent="0.55000000000000004">
      <c r="A708" s="89"/>
      <c r="B708" s="90"/>
      <c r="C708" s="90"/>
    </row>
    <row r="709" spans="1:3" s="46" customFormat="1" ht="24" x14ac:dyDescent="0.55000000000000004">
      <c r="A709" s="89"/>
      <c r="B709" s="90"/>
      <c r="C709" s="90"/>
    </row>
    <row r="710" spans="1:3" s="46" customFormat="1" ht="24" x14ac:dyDescent="0.55000000000000004">
      <c r="A710" s="89"/>
      <c r="B710" s="90"/>
      <c r="C710" s="90"/>
    </row>
    <row r="711" spans="1:3" s="46" customFormat="1" ht="24" x14ac:dyDescent="0.55000000000000004">
      <c r="A711" s="89"/>
      <c r="B711" s="90"/>
      <c r="C711" s="90"/>
    </row>
    <row r="712" spans="1:3" s="46" customFormat="1" ht="24" x14ac:dyDescent="0.55000000000000004">
      <c r="A712" s="89"/>
      <c r="B712" s="90"/>
      <c r="C712" s="90"/>
    </row>
    <row r="713" spans="1:3" s="46" customFormat="1" ht="24" x14ac:dyDescent="0.55000000000000004">
      <c r="A713" s="89"/>
      <c r="B713" s="90"/>
      <c r="C713" s="90"/>
    </row>
    <row r="714" spans="1:3" s="46" customFormat="1" ht="24" x14ac:dyDescent="0.55000000000000004">
      <c r="A714" s="89"/>
      <c r="B714" s="90"/>
      <c r="C714" s="90"/>
    </row>
    <row r="715" spans="1:3" s="46" customFormat="1" ht="24" x14ac:dyDescent="0.55000000000000004">
      <c r="A715" s="89"/>
      <c r="B715" s="90"/>
      <c r="C715" s="90"/>
    </row>
    <row r="716" spans="1:3" s="46" customFormat="1" ht="24" x14ac:dyDescent="0.55000000000000004">
      <c r="A716" s="89"/>
      <c r="B716" s="90"/>
      <c r="C716" s="90"/>
    </row>
    <row r="717" spans="1:3" s="46" customFormat="1" ht="24" x14ac:dyDescent="0.55000000000000004">
      <c r="A717" s="89"/>
      <c r="B717" s="90"/>
      <c r="C717" s="90"/>
    </row>
    <row r="718" spans="1:3" s="46" customFormat="1" ht="24" x14ac:dyDescent="0.55000000000000004">
      <c r="A718" s="89"/>
      <c r="B718" s="90"/>
      <c r="C718" s="90"/>
    </row>
    <row r="719" spans="1:3" s="46" customFormat="1" ht="24" x14ac:dyDescent="0.55000000000000004">
      <c r="A719" s="89"/>
      <c r="B719" s="90"/>
      <c r="C719" s="90"/>
    </row>
    <row r="720" spans="1:3" s="46" customFormat="1" ht="24" x14ac:dyDescent="0.55000000000000004">
      <c r="A720" s="89"/>
      <c r="B720" s="90"/>
      <c r="C720" s="90"/>
    </row>
    <row r="721" spans="1:3" s="46" customFormat="1" ht="24" x14ac:dyDescent="0.55000000000000004">
      <c r="A721" s="89"/>
      <c r="B721" s="90"/>
      <c r="C721" s="90"/>
    </row>
    <row r="722" spans="1:3" s="46" customFormat="1" ht="24" x14ac:dyDescent="0.55000000000000004">
      <c r="A722" s="89"/>
      <c r="B722" s="90"/>
      <c r="C722" s="90"/>
    </row>
    <row r="723" spans="1:3" s="46" customFormat="1" ht="24" x14ac:dyDescent="0.55000000000000004">
      <c r="A723" s="89"/>
      <c r="B723" s="90"/>
      <c r="C723" s="90"/>
    </row>
    <row r="724" spans="1:3" s="46" customFormat="1" ht="24" x14ac:dyDescent="0.55000000000000004">
      <c r="A724" s="89"/>
      <c r="B724" s="90"/>
      <c r="C724" s="90"/>
    </row>
    <row r="725" spans="1:3" s="46" customFormat="1" ht="24" x14ac:dyDescent="0.55000000000000004">
      <c r="A725" s="89"/>
      <c r="B725" s="90"/>
      <c r="C725" s="90"/>
    </row>
    <row r="726" spans="1:3" s="46" customFormat="1" ht="24" x14ac:dyDescent="0.55000000000000004">
      <c r="A726" s="89"/>
      <c r="B726" s="90"/>
      <c r="C726" s="90"/>
    </row>
    <row r="727" spans="1:3" s="46" customFormat="1" ht="24" x14ac:dyDescent="0.55000000000000004">
      <c r="A727" s="89"/>
      <c r="B727" s="90"/>
      <c r="C727" s="90"/>
    </row>
    <row r="728" spans="1:3" s="46" customFormat="1" ht="24" x14ac:dyDescent="0.55000000000000004">
      <c r="A728" s="89"/>
      <c r="B728" s="90"/>
      <c r="C728" s="90"/>
    </row>
    <row r="729" spans="1:3" s="46" customFormat="1" ht="24" x14ac:dyDescent="0.55000000000000004">
      <c r="A729" s="89"/>
      <c r="B729" s="90"/>
      <c r="C729" s="90"/>
    </row>
    <row r="730" spans="1:3" s="46" customFormat="1" ht="24" x14ac:dyDescent="0.55000000000000004">
      <c r="A730" s="89"/>
      <c r="B730" s="90"/>
      <c r="C730" s="90"/>
    </row>
    <row r="731" spans="1:3" s="46" customFormat="1" ht="24" x14ac:dyDescent="0.55000000000000004">
      <c r="A731" s="89"/>
      <c r="B731" s="90"/>
      <c r="C731" s="90"/>
    </row>
    <row r="732" spans="1:3" s="46" customFormat="1" ht="24" x14ac:dyDescent="0.55000000000000004">
      <c r="A732" s="89"/>
      <c r="B732" s="90"/>
      <c r="C732" s="90"/>
    </row>
    <row r="733" spans="1:3" s="46" customFormat="1" ht="24" x14ac:dyDescent="0.55000000000000004">
      <c r="A733" s="89"/>
      <c r="B733" s="90"/>
      <c r="C733" s="90"/>
    </row>
    <row r="734" spans="1:3" s="46" customFormat="1" ht="24" x14ac:dyDescent="0.55000000000000004">
      <c r="A734" s="89"/>
      <c r="B734" s="90"/>
      <c r="C734" s="90"/>
    </row>
    <row r="735" spans="1:3" s="46" customFormat="1" ht="24" x14ac:dyDescent="0.55000000000000004">
      <c r="A735" s="89"/>
      <c r="B735" s="90"/>
      <c r="C735" s="90"/>
    </row>
    <row r="736" spans="1:3" s="46" customFormat="1" ht="24" x14ac:dyDescent="0.55000000000000004">
      <c r="A736" s="89"/>
      <c r="B736" s="90"/>
      <c r="C736" s="90"/>
    </row>
    <row r="737" spans="1:3" s="46" customFormat="1" ht="24" x14ac:dyDescent="0.55000000000000004">
      <c r="A737" s="89"/>
      <c r="B737" s="90"/>
      <c r="C737" s="90"/>
    </row>
    <row r="738" spans="1:3" s="46" customFormat="1" ht="24" x14ac:dyDescent="0.55000000000000004">
      <c r="A738" s="89"/>
      <c r="B738" s="90"/>
      <c r="C738" s="90"/>
    </row>
    <row r="739" spans="1:3" s="46" customFormat="1" ht="24" x14ac:dyDescent="0.55000000000000004">
      <c r="A739" s="89"/>
      <c r="B739" s="90"/>
      <c r="C739" s="90"/>
    </row>
    <row r="740" spans="1:3" s="46" customFormat="1" ht="24" x14ac:dyDescent="0.55000000000000004">
      <c r="A740" s="89"/>
      <c r="B740" s="90"/>
      <c r="C740" s="90"/>
    </row>
    <row r="741" spans="1:3" s="46" customFormat="1" ht="24" x14ac:dyDescent="0.55000000000000004">
      <c r="A741" s="89"/>
      <c r="B741" s="90"/>
      <c r="C741" s="90"/>
    </row>
    <row r="742" spans="1:3" s="46" customFormat="1" ht="24" x14ac:dyDescent="0.55000000000000004">
      <c r="A742" s="89"/>
      <c r="B742" s="90"/>
      <c r="C742" s="90"/>
    </row>
  </sheetData>
  <mergeCells count="39">
    <mergeCell ref="B640:B642"/>
    <mergeCell ref="C640:C642"/>
    <mergeCell ref="B615:B616"/>
    <mergeCell ref="C615:C616"/>
    <mergeCell ref="B629:B630"/>
    <mergeCell ref="C629:C630"/>
    <mergeCell ref="B619:B620"/>
    <mergeCell ref="C619:C620"/>
    <mergeCell ref="A509:A510"/>
    <mergeCell ref="B509:D509"/>
    <mergeCell ref="B599:B600"/>
    <mergeCell ref="C599:C600"/>
    <mergeCell ref="B610:B611"/>
    <mergeCell ref="C610:C611"/>
    <mergeCell ref="A575:A576"/>
    <mergeCell ref="B575:B576"/>
    <mergeCell ref="C575:C576"/>
    <mergeCell ref="A539:A540"/>
    <mergeCell ref="B539:B540"/>
    <mergeCell ref="C539:C540"/>
    <mergeCell ref="A553:A554"/>
    <mergeCell ref="B553:D553"/>
    <mergeCell ref="A392:A393"/>
    <mergeCell ref="B392:D392"/>
    <mergeCell ref="A423:A424"/>
    <mergeCell ref="B423:B424"/>
    <mergeCell ref="C423:C424"/>
    <mergeCell ref="A1:D1"/>
    <mergeCell ref="A2:D2"/>
    <mergeCell ref="A340:A341"/>
    <mergeCell ref="B340:D340"/>
    <mergeCell ref="A374:A375"/>
    <mergeCell ref="B374:B375"/>
    <mergeCell ref="C374:C375"/>
    <mergeCell ref="A451:A452"/>
    <mergeCell ref="B451:D451"/>
    <mergeCell ref="A481:A482"/>
    <mergeCell ref="B481:B482"/>
    <mergeCell ref="C481:C482"/>
  </mergeCells>
  <pageMargins left="0.70866141732283472" right="0.19685039370078741" top="0.55118110236220474" bottom="0.74803149606299213" header="0.31496062992125984" footer="0.31496062992125984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1</xdr:col>
                <xdr:colOff>123825</xdr:colOff>
                <xdr:row>373</xdr:row>
                <xdr:rowOff>219075</xdr:rowOff>
              </from>
              <to>
                <xdr:col>1</xdr:col>
                <xdr:colOff>257175</xdr:colOff>
                <xdr:row>374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  <mc:AlternateContent xmlns:mc="http://schemas.openxmlformats.org/markup-compatibility/2006">
      <mc:Choice Requires="x14">
        <oleObject progId="Equation.3" shapeId="8196" r:id="rId6">
          <objectPr defaultSize="0" autoPict="0" r:id="rId5">
            <anchor moveWithCells="1" sizeWithCells="1">
              <from>
                <xdr:col>1</xdr:col>
                <xdr:colOff>123825</xdr:colOff>
                <xdr:row>538</xdr:row>
                <xdr:rowOff>161925</xdr:rowOff>
              </from>
              <to>
                <xdr:col>1</xdr:col>
                <xdr:colOff>257175</xdr:colOff>
                <xdr:row>539</xdr:row>
                <xdr:rowOff>28575</xdr:rowOff>
              </to>
            </anchor>
          </objectPr>
        </oleObject>
      </mc:Choice>
      <mc:Fallback>
        <oleObject progId="Equation.3" shapeId="8196" r:id="rId6"/>
      </mc:Fallback>
    </mc:AlternateContent>
    <mc:AlternateContent xmlns:mc="http://schemas.openxmlformats.org/markup-compatibility/2006">
      <mc:Choice Requires="x14">
        <oleObject progId="Equation.3" shapeId="8198" r:id="rId7">
          <objectPr defaultSize="0" autoPict="0" r:id="rId5">
            <anchor moveWithCells="1" sizeWithCells="1">
              <from>
                <xdr:col>1</xdr:col>
                <xdr:colOff>123825</xdr:colOff>
                <xdr:row>373</xdr:row>
                <xdr:rowOff>219075</xdr:rowOff>
              </from>
              <to>
                <xdr:col>1</xdr:col>
                <xdr:colOff>257175</xdr:colOff>
                <xdr:row>374</xdr:row>
                <xdr:rowOff>85725</xdr:rowOff>
              </to>
            </anchor>
          </objectPr>
        </oleObject>
      </mc:Choice>
      <mc:Fallback>
        <oleObject progId="Equation.3" shapeId="8198" r:id="rId7"/>
      </mc:Fallback>
    </mc:AlternateContent>
    <mc:AlternateContent xmlns:mc="http://schemas.openxmlformats.org/markup-compatibility/2006">
      <mc:Choice Requires="x14">
        <oleObject progId="Equation.3" shapeId="8200" r:id="rId8">
          <objectPr defaultSize="0" autoPict="0" r:id="rId5">
            <anchor moveWithCells="1" sizeWithCells="1">
              <from>
                <xdr:col>1</xdr:col>
                <xdr:colOff>123825</xdr:colOff>
                <xdr:row>538</xdr:row>
                <xdr:rowOff>161925</xdr:rowOff>
              </from>
              <to>
                <xdr:col>1</xdr:col>
                <xdr:colOff>257175</xdr:colOff>
                <xdr:row>539</xdr:row>
                <xdr:rowOff>28575</xdr:rowOff>
              </to>
            </anchor>
          </objectPr>
        </oleObject>
      </mc:Choice>
      <mc:Fallback>
        <oleObject progId="Equation.3" shapeId="8200" r:id="rId8"/>
      </mc:Fallback>
    </mc:AlternateContent>
    <mc:AlternateContent xmlns:mc="http://schemas.openxmlformats.org/markup-compatibility/2006">
      <mc:Choice Requires="x14">
        <oleObject progId="Equation.3" shapeId="8202" r:id="rId9">
          <objectPr defaultSize="0" autoPict="0" r:id="rId5">
            <anchor moveWithCells="1" sizeWithCells="1">
              <from>
                <xdr:col>1</xdr:col>
                <xdr:colOff>123825</xdr:colOff>
                <xdr:row>480</xdr:row>
                <xdr:rowOff>219075</xdr:rowOff>
              </from>
              <to>
                <xdr:col>1</xdr:col>
                <xdr:colOff>257175</xdr:colOff>
                <xdr:row>481</xdr:row>
                <xdr:rowOff>85725</xdr:rowOff>
              </to>
            </anchor>
          </objectPr>
        </oleObject>
      </mc:Choice>
      <mc:Fallback>
        <oleObject progId="Equation.3" shapeId="8202" r:id="rId9"/>
      </mc:Fallback>
    </mc:AlternateContent>
    <mc:AlternateContent xmlns:mc="http://schemas.openxmlformats.org/markup-compatibility/2006">
      <mc:Choice Requires="x14">
        <oleObject progId="Equation.3" shapeId="8203" r:id="rId10">
          <objectPr defaultSize="0" autoPict="0" r:id="rId5">
            <anchor moveWithCells="1" sizeWithCells="1">
              <from>
                <xdr:col>1</xdr:col>
                <xdr:colOff>123825</xdr:colOff>
                <xdr:row>480</xdr:row>
                <xdr:rowOff>219075</xdr:rowOff>
              </from>
              <to>
                <xdr:col>1</xdr:col>
                <xdr:colOff>257175</xdr:colOff>
                <xdr:row>481</xdr:row>
                <xdr:rowOff>85725</xdr:rowOff>
              </to>
            </anchor>
          </objectPr>
        </oleObject>
      </mc:Choice>
      <mc:Fallback>
        <oleObject progId="Equation.3" shapeId="8203" r:id="rId10"/>
      </mc:Fallback>
    </mc:AlternateContent>
    <mc:AlternateContent xmlns:mc="http://schemas.openxmlformats.org/markup-compatibility/2006">
      <mc:Choice Requires="x14">
        <oleObject progId="Equation.3" shapeId="8204" r:id="rId11">
          <objectPr defaultSize="0" r:id="rId5">
            <anchor moveWithCells="1" sizeWithCells="1">
              <from>
                <xdr:col>1</xdr:col>
                <xdr:colOff>123825</xdr:colOff>
                <xdr:row>422</xdr:row>
                <xdr:rowOff>219075</xdr:rowOff>
              </from>
              <to>
                <xdr:col>1</xdr:col>
                <xdr:colOff>257175</xdr:colOff>
                <xdr:row>423</xdr:row>
                <xdr:rowOff>85725</xdr:rowOff>
              </to>
            </anchor>
          </objectPr>
        </oleObject>
      </mc:Choice>
      <mc:Fallback>
        <oleObject progId="Equation.3" shapeId="8204" r:id="rId11"/>
      </mc:Fallback>
    </mc:AlternateContent>
    <mc:AlternateContent xmlns:mc="http://schemas.openxmlformats.org/markup-compatibility/2006">
      <mc:Choice Requires="x14">
        <oleObject progId="Equation.3" shapeId="8205" r:id="rId12">
          <objectPr defaultSize="0" r:id="rId5">
            <anchor moveWithCells="1" sizeWithCells="1">
              <from>
                <xdr:col>1</xdr:col>
                <xdr:colOff>123825</xdr:colOff>
                <xdr:row>422</xdr:row>
                <xdr:rowOff>219075</xdr:rowOff>
              </from>
              <to>
                <xdr:col>1</xdr:col>
                <xdr:colOff>257175</xdr:colOff>
                <xdr:row>423</xdr:row>
                <xdr:rowOff>85725</xdr:rowOff>
              </to>
            </anchor>
          </objectPr>
        </oleObject>
      </mc:Choice>
      <mc:Fallback>
        <oleObject progId="Equation.3" shapeId="8205" r:id="rId12"/>
      </mc:Fallback>
    </mc:AlternateContent>
    <mc:AlternateContent xmlns:mc="http://schemas.openxmlformats.org/markup-compatibility/2006">
      <mc:Choice Requires="x14">
        <oleObject progId="Equation.3" shapeId="8206" r:id="rId13">
          <objectPr defaultSize="0" r:id="rId5">
            <anchor moveWithCells="1" sizeWithCells="1">
              <from>
                <xdr:col>1</xdr:col>
                <xdr:colOff>123825</xdr:colOff>
                <xdr:row>574</xdr:row>
                <xdr:rowOff>161925</xdr:rowOff>
              </from>
              <to>
                <xdr:col>1</xdr:col>
                <xdr:colOff>257175</xdr:colOff>
                <xdr:row>575</xdr:row>
                <xdr:rowOff>28575</xdr:rowOff>
              </to>
            </anchor>
          </objectPr>
        </oleObject>
      </mc:Choice>
      <mc:Fallback>
        <oleObject progId="Equation.3" shapeId="8206" r:id="rId13"/>
      </mc:Fallback>
    </mc:AlternateContent>
    <mc:AlternateContent xmlns:mc="http://schemas.openxmlformats.org/markup-compatibility/2006">
      <mc:Choice Requires="x14">
        <oleObject progId="Equation.3" shapeId="8207" r:id="rId14">
          <objectPr defaultSize="0" r:id="rId5">
            <anchor moveWithCells="1" sizeWithCells="1">
              <from>
                <xdr:col>1</xdr:col>
                <xdr:colOff>123825</xdr:colOff>
                <xdr:row>574</xdr:row>
                <xdr:rowOff>161925</xdr:rowOff>
              </from>
              <to>
                <xdr:col>1</xdr:col>
                <xdr:colOff>257175</xdr:colOff>
                <xdr:row>575</xdr:row>
                <xdr:rowOff>28575</xdr:rowOff>
              </to>
            </anchor>
          </objectPr>
        </oleObject>
      </mc:Choice>
      <mc:Fallback>
        <oleObject progId="Equation.3" shapeId="8207" r:id="rId1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K125"/>
  <sheetViews>
    <sheetView topLeftCell="A100" zoomScale="120" zoomScaleNormal="120" workbookViewId="0">
      <selection activeCell="B106" sqref="B106"/>
    </sheetView>
  </sheetViews>
  <sheetFormatPr defaultColWidth="9.140625" defaultRowHeight="24" x14ac:dyDescent="0.55000000000000004"/>
  <cols>
    <col min="1" max="1" width="5.85546875" style="5" customWidth="1"/>
    <col min="2" max="10" width="9.140625" style="5"/>
    <col min="11" max="11" width="11.28515625" style="5" customWidth="1"/>
    <col min="12" max="16384" width="9.140625" style="5"/>
  </cols>
  <sheetData>
    <row r="1" spans="1:11" ht="25.5" customHeight="1" x14ac:dyDescent="0.7">
      <c r="B1" s="228" t="s">
        <v>32</v>
      </c>
      <c r="C1" s="228"/>
      <c r="D1" s="228"/>
      <c r="E1" s="228"/>
      <c r="F1" s="228"/>
      <c r="G1" s="228"/>
      <c r="H1" s="228"/>
      <c r="I1" s="228"/>
      <c r="J1" s="228"/>
      <c r="K1" s="228"/>
    </row>
    <row r="3" spans="1:11" x14ac:dyDescent="0.55000000000000004">
      <c r="C3" s="5" t="s">
        <v>615</v>
      </c>
    </row>
    <row r="4" spans="1:11" x14ac:dyDescent="0.55000000000000004">
      <c r="B4" s="5" t="s">
        <v>616</v>
      </c>
    </row>
    <row r="5" spans="1:11" s="7" customFormat="1" x14ac:dyDescent="0.55000000000000004">
      <c r="A5" s="133" t="s">
        <v>617</v>
      </c>
      <c r="B5" s="5"/>
      <c r="C5" s="5"/>
      <c r="E5" s="5"/>
    </row>
    <row r="6" spans="1:11" s="7" customFormat="1" x14ac:dyDescent="0.55000000000000004">
      <c r="A6" s="133" t="s">
        <v>618</v>
      </c>
      <c r="B6" s="5"/>
      <c r="C6" s="5"/>
      <c r="E6" s="5"/>
    </row>
    <row r="7" spans="1:11" s="7" customFormat="1" x14ac:dyDescent="0.55000000000000004">
      <c r="A7" s="6" t="s">
        <v>684</v>
      </c>
      <c r="B7" s="5"/>
      <c r="C7" s="5"/>
      <c r="E7" s="5"/>
    </row>
    <row r="8" spans="1:11" s="7" customFormat="1" x14ac:dyDescent="0.55000000000000004">
      <c r="A8" s="6" t="s">
        <v>619</v>
      </c>
      <c r="B8" s="5"/>
      <c r="C8" s="5"/>
      <c r="E8" s="5"/>
    </row>
    <row r="9" spans="1:11" s="7" customFormat="1" x14ac:dyDescent="0.55000000000000004">
      <c r="A9" s="6" t="s">
        <v>620</v>
      </c>
      <c r="B9" s="5"/>
      <c r="C9" s="5"/>
      <c r="E9" s="5"/>
      <c r="K9" s="7" t="s">
        <v>431</v>
      </c>
    </row>
    <row r="10" spans="1:11" s="7" customFormat="1" x14ac:dyDescent="0.55000000000000004">
      <c r="A10" s="6"/>
      <c r="B10" s="5"/>
      <c r="C10" s="5"/>
      <c r="E10" s="5"/>
    </row>
    <row r="11" spans="1:11" s="8" customFormat="1" ht="19.5" customHeight="1" x14ac:dyDescent="0.2">
      <c r="C11" s="9" t="s">
        <v>33</v>
      </c>
    </row>
    <row r="12" spans="1:11" ht="16.5" customHeight="1" x14ac:dyDescent="0.55000000000000004"/>
    <row r="13" spans="1:11" s="7" customFormat="1" x14ac:dyDescent="0.55000000000000004">
      <c r="C13" s="6" t="s">
        <v>713</v>
      </c>
    </row>
    <row r="14" spans="1:11" s="7" customFormat="1" x14ac:dyDescent="0.55000000000000004">
      <c r="B14" s="6" t="s">
        <v>714</v>
      </c>
      <c r="C14" s="10"/>
      <c r="D14" s="10"/>
    </row>
    <row r="15" spans="1:11" s="7" customFormat="1" x14ac:dyDescent="0.55000000000000004">
      <c r="B15" s="6" t="s">
        <v>715</v>
      </c>
      <c r="C15" s="10"/>
      <c r="D15" s="10"/>
    </row>
    <row r="16" spans="1:11" s="7" customFormat="1" x14ac:dyDescent="0.55000000000000004">
      <c r="B16" s="6" t="s">
        <v>716</v>
      </c>
      <c r="C16" s="10"/>
      <c r="D16" s="10"/>
    </row>
    <row r="17" spans="1:4" s="7" customFormat="1" x14ac:dyDescent="0.55000000000000004">
      <c r="B17" s="6" t="s">
        <v>717</v>
      </c>
      <c r="C17" s="10"/>
      <c r="D17" s="10"/>
    </row>
    <row r="18" spans="1:4" s="7" customFormat="1" x14ac:dyDescent="0.55000000000000004">
      <c r="A18" s="118" t="s">
        <v>727</v>
      </c>
      <c r="B18" s="35"/>
      <c r="C18" s="36"/>
    </row>
    <row r="19" spans="1:4" s="7" customFormat="1" x14ac:dyDescent="0.55000000000000004">
      <c r="A19" s="118" t="s">
        <v>728</v>
      </c>
      <c r="B19" s="35"/>
      <c r="C19" s="36"/>
    </row>
    <row r="20" spans="1:4" s="7" customFormat="1" x14ac:dyDescent="0.55000000000000004">
      <c r="B20" s="6" t="s">
        <v>718</v>
      </c>
      <c r="C20" s="10"/>
      <c r="D20" s="10"/>
    </row>
    <row r="21" spans="1:4" s="7" customFormat="1" x14ac:dyDescent="0.55000000000000004">
      <c r="B21" s="6" t="s">
        <v>720</v>
      </c>
      <c r="C21" s="10"/>
      <c r="D21" s="10"/>
    </row>
    <row r="22" spans="1:4" s="7" customFormat="1" x14ac:dyDescent="0.55000000000000004">
      <c r="B22" s="6" t="s">
        <v>719</v>
      </c>
      <c r="C22" s="10"/>
      <c r="D22" s="10"/>
    </row>
    <row r="23" spans="1:4" s="7" customFormat="1" x14ac:dyDescent="0.55000000000000004">
      <c r="B23" s="6" t="s">
        <v>712</v>
      </c>
      <c r="C23" s="10"/>
      <c r="D23" s="10"/>
    </row>
    <row r="24" spans="1:4" s="7" customFormat="1" x14ac:dyDescent="0.55000000000000004">
      <c r="B24" s="6" t="s">
        <v>721</v>
      </c>
      <c r="C24" s="10"/>
      <c r="D24" s="10"/>
    </row>
    <row r="25" spans="1:4" s="7" customFormat="1" x14ac:dyDescent="0.55000000000000004">
      <c r="B25" s="6" t="s">
        <v>722</v>
      </c>
      <c r="C25" s="10"/>
      <c r="D25" s="10"/>
    </row>
    <row r="26" spans="1:4" s="7" customFormat="1" x14ac:dyDescent="0.55000000000000004">
      <c r="B26" s="6" t="s">
        <v>723</v>
      </c>
      <c r="C26" s="10"/>
      <c r="D26" s="10"/>
    </row>
    <row r="27" spans="1:4" s="7" customFormat="1" x14ac:dyDescent="0.55000000000000004">
      <c r="A27" s="7" t="s">
        <v>729</v>
      </c>
      <c r="B27" s="6"/>
      <c r="C27" s="10"/>
      <c r="D27" s="10"/>
    </row>
    <row r="28" spans="1:4" s="7" customFormat="1" x14ac:dyDescent="0.55000000000000004">
      <c r="B28" s="6" t="s">
        <v>724</v>
      </c>
      <c r="C28" s="10"/>
      <c r="D28" s="10"/>
    </row>
    <row r="29" spans="1:4" s="7" customFormat="1" x14ac:dyDescent="0.55000000000000004">
      <c r="B29" s="6" t="s">
        <v>726</v>
      </c>
      <c r="C29" s="10"/>
      <c r="D29" s="10"/>
    </row>
    <row r="30" spans="1:4" s="7" customFormat="1" x14ac:dyDescent="0.55000000000000004">
      <c r="B30" s="6" t="s">
        <v>725</v>
      </c>
      <c r="C30" s="10"/>
      <c r="D30" s="10"/>
    </row>
    <row r="31" spans="1:4" s="7" customFormat="1" x14ac:dyDescent="0.55000000000000004">
      <c r="B31" s="6"/>
      <c r="C31" s="10"/>
      <c r="D31" s="10"/>
    </row>
    <row r="32" spans="1:4" s="7" customFormat="1" x14ac:dyDescent="0.55000000000000004">
      <c r="B32" s="6"/>
      <c r="C32" s="10"/>
      <c r="D32" s="10"/>
    </row>
    <row r="33" spans="1:4" s="7" customFormat="1" x14ac:dyDescent="0.55000000000000004">
      <c r="B33" s="6" t="s">
        <v>685</v>
      </c>
      <c r="C33" s="10"/>
      <c r="D33" s="10"/>
    </row>
    <row r="34" spans="1:4" s="7" customFormat="1" x14ac:dyDescent="0.55000000000000004">
      <c r="B34" s="6" t="s">
        <v>634</v>
      </c>
      <c r="C34" s="10"/>
      <c r="D34" s="10"/>
    </row>
    <row r="35" spans="1:4" s="7" customFormat="1" x14ac:dyDescent="0.55000000000000004">
      <c r="B35" s="6" t="s">
        <v>635</v>
      </c>
      <c r="C35" s="10"/>
      <c r="D35" s="10"/>
    </row>
    <row r="36" spans="1:4" s="7" customFormat="1" x14ac:dyDescent="0.55000000000000004">
      <c r="B36" s="6" t="s">
        <v>636</v>
      </c>
      <c r="C36" s="10"/>
      <c r="D36" s="10"/>
    </row>
    <row r="37" spans="1:4" s="7" customFormat="1" x14ac:dyDescent="0.55000000000000004">
      <c r="B37" s="6" t="s">
        <v>637</v>
      </c>
      <c r="C37" s="10"/>
      <c r="D37" s="10"/>
    </row>
    <row r="38" spans="1:4" s="7" customFormat="1" x14ac:dyDescent="0.55000000000000004">
      <c r="A38" s="7" t="s">
        <v>730</v>
      </c>
      <c r="B38" s="6"/>
      <c r="C38" s="10"/>
      <c r="D38" s="10"/>
    </row>
    <row r="39" spans="1:4" s="7" customFormat="1" x14ac:dyDescent="0.55000000000000004">
      <c r="B39" s="6" t="s">
        <v>639</v>
      </c>
      <c r="C39" s="10"/>
      <c r="D39" s="10"/>
    </row>
    <row r="40" spans="1:4" s="7" customFormat="1" x14ac:dyDescent="0.55000000000000004">
      <c r="B40" s="6" t="s">
        <v>638</v>
      </c>
      <c r="C40" s="10"/>
      <c r="D40" s="10"/>
    </row>
    <row r="41" spans="1:4" s="7" customFormat="1" x14ac:dyDescent="0.55000000000000004">
      <c r="B41" s="6" t="s">
        <v>621</v>
      </c>
      <c r="C41" s="10"/>
      <c r="D41" s="10"/>
    </row>
    <row r="42" spans="1:4" s="7" customFormat="1" x14ac:dyDescent="0.55000000000000004">
      <c r="B42" s="6" t="s">
        <v>622</v>
      </c>
      <c r="C42" s="10"/>
      <c r="D42" s="10"/>
    </row>
    <row r="43" spans="1:4" s="7" customFormat="1" x14ac:dyDescent="0.55000000000000004">
      <c r="B43" s="6" t="s">
        <v>623</v>
      </c>
      <c r="C43" s="10"/>
      <c r="D43" s="10"/>
    </row>
    <row r="44" spans="1:4" s="7" customFormat="1" x14ac:dyDescent="0.55000000000000004">
      <c r="B44" s="6" t="s">
        <v>624</v>
      </c>
      <c r="C44" s="10"/>
      <c r="D44" s="10"/>
    </row>
    <row r="45" spans="1:4" s="7" customFormat="1" x14ac:dyDescent="0.55000000000000004">
      <c r="B45" s="6" t="s">
        <v>625</v>
      </c>
      <c r="C45" s="10"/>
      <c r="D45" s="10"/>
    </row>
    <row r="46" spans="1:4" s="7" customFormat="1" x14ac:dyDescent="0.55000000000000004">
      <c r="B46" s="6" t="s">
        <v>626</v>
      </c>
      <c r="C46" s="10"/>
      <c r="D46" s="10"/>
    </row>
    <row r="47" spans="1:4" s="7" customFormat="1" x14ac:dyDescent="0.55000000000000004">
      <c r="B47" s="6" t="s">
        <v>627</v>
      </c>
      <c r="C47" s="10"/>
      <c r="D47" s="10"/>
    </row>
    <row r="48" spans="1:4" s="7" customFormat="1" x14ac:dyDescent="0.55000000000000004">
      <c r="B48" s="6" t="s">
        <v>628</v>
      </c>
      <c r="C48" s="10"/>
      <c r="D48" s="10"/>
    </row>
    <row r="49" spans="1:10" s="7" customFormat="1" x14ac:dyDescent="0.55000000000000004">
      <c r="B49" s="6" t="s">
        <v>629</v>
      </c>
      <c r="C49" s="10"/>
      <c r="D49" s="10"/>
    </row>
    <row r="50" spans="1:10" s="7" customFormat="1" x14ac:dyDescent="0.55000000000000004">
      <c r="B50" s="6" t="s">
        <v>630</v>
      </c>
      <c r="C50" s="10"/>
      <c r="D50" s="10"/>
    </row>
    <row r="51" spans="1:10" s="7" customFormat="1" x14ac:dyDescent="0.55000000000000004">
      <c r="B51" s="6" t="s">
        <v>631</v>
      </c>
      <c r="C51" s="10"/>
      <c r="D51" s="10"/>
    </row>
    <row r="52" spans="1:10" s="7" customFormat="1" x14ac:dyDescent="0.55000000000000004">
      <c r="B52" s="6" t="s">
        <v>632</v>
      </c>
      <c r="C52" s="10"/>
      <c r="D52" s="10"/>
    </row>
    <row r="53" spans="1:10" s="7" customFormat="1" x14ac:dyDescent="0.55000000000000004">
      <c r="B53" s="6" t="s">
        <v>633</v>
      </c>
      <c r="C53" s="10"/>
      <c r="D53" s="10"/>
    </row>
    <row r="54" spans="1:10" s="7" customFormat="1" x14ac:dyDescent="0.55000000000000004">
      <c r="B54" s="6" t="s">
        <v>640</v>
      </c>
      <c r="C54" s="10"/>
      <c r="D54" s="10"/>
    </row>
    <row r="55" spans="1:10" s="7" customFormat="1" x14ac:dyDescent="0.55000000000000004">
      <c r="B55" s="6" t="s">
        <v>641</v>
      </c>
      <c r="C55" s="10"/>
      <c r="D55" s="10"/>
    </row>
    <row r="56" spans="1:10" s="104" customFormat="1" x14ac:dyDescent="0.55000000000000004">
      <c r="A56" s="229" t="s">
        <v>711</v>
      </c>
      <c r="B56" s="229"/>
      <c r="C56" s="229"/>
      <c r="D56" s="229"/>
      <c r="E56" s="229"/>
      <c r="F56" s="229"/>
      <c r="G56" s="229"/>
      <c r="H56" s="229"/>
      <c r="I56" s="229"/>
      <c r="J56" s="229"/>
    </row>
    <row r="57" spans="1:10" s="7" customFormat="1" x14ac:dyDescent="0.55000000000000004">
      <c r="A57" s="6"/>
      <c r="B57" s="10"/>
      <c r="C57" s="10"/>
    </row>
    <row r="58" spans="1:10" s="7" customFormat="1" x14ac:dyDescent="0.55000000000000004">
      <c r="A58" s="6"/>
      <c r="B58" s="10"/>
      <c r="C58" s="10"/>
    </row>
    <row r="59" spans="1:10" s="7" customFormat="1" x14ac:dyDescent="0.55000000000000004">
      <c r="A59" s="6"/>
      <c r="B59" s="10"/>
      <c r="C59" s="10"/>
    </row>
    <row r="60" spans="1:10" s="7" customFormat="1" x14ac:dyDescent="0.55000000000000004">
      <c r="A60" s="6"/>
      <c r="B60" s="10"/>
      <c r="C60" s="10"/>
    </row>
    <row r="61" spans="1:10" s="7" customFormat="1" x14ac:dyDescent="0.55000000000000004">
      <c r="A61" s="6"/>
      <c r="B61" s="10"/>
      <c r="C61" s="10"/>
    </row>
    <row r="62" spans="1:10" s="7" customFormat="1" x14ac:dyDescent="0.55000000000000004">
      <c r="A62" s="6"/>
      <c r="B62" s="10"/>
      <c r="C62" s="10"/>
    </row>
    <row r="63" spans="1:10" s="7" customFormat="1" x14ac:dyDescent="0.55000000000000004">
      <c r="A63" s="6"/>
      <c r="B63" s="10"/>
      <c r="C63" s="10"/>
    </row>
    <row r="64" spans="1:10" s="7" customFormat="1" x14ac:dyDescent="0.55000000000000004">
      <c r="A64" s="6"/>
      <c r="B64" s="10"/>
      <c r="C64" s="10"/>
    </row>
    <row r="65" spans="2:3" s="7" customFormat="1" x14ac:dyDescent="0.55000000000000004">
      <c r="B65" s="117"/>
      <c r="C65" s="11" t="s">
        <v>34</v>
      </c>
    </row>
    <row r="66" spans="2:3" s="7" customFormat="1" x14ac:dyDescent="0.55000000000000004">
      <c r="C66" s="7" t="s">
        <v>129</v>
      </c>
    </row>
    <row r="67" spans="2:3" s="7" customFormat="1" x14ac:dyDescent="0.55000000000000004">
      <c r="B67" s="7" t="s">
        <v>642</v>
      </c>
    </row>
    <row r="68" spans="2:3" s="7" customFormat="1" x14ac:dyDescent="0.55000000000000004">
      <c r="B68" s="7" t="s">
        <v>643</v>
      </c>
    </row>
    <row r="69" spans="2:3" s="7" customFormat="1" x14ac:dyDescent="0.55000000000000004">
      <c r="C69" s="7" t="s">
        <v>165</v>
      </c>
    </row>
    <row r="70" spans="2:3" s="7" customFormat="1" x14ac:dyDescent="0.55000000000000004">
      <c r="B70" s="7" t="s">
        <v>644</v>
      </c>
    </row>
    <row r="71" spans="2:3" s="7" customFormat="1" x14ac:dyDescent="0.55000000000000004">
      <c r="B71" s="7" t="s">
        <v>645</v>
      </c>
    </row>
    <row r="72" spans="2:3" s="7" customFormat="1" x14ac:dyDescent="0.55000000000000004">
      <c r="C72" s="7" t="s">
        <v>686</v>
      </c>
    </row>
    <row r="73" spans="2:3" s="7" customFormat="1" x14ac:dyDescent="0.55000000000000004">
      <c r="B73" s="7" t="s">
        <v>646</v>
      </c>
    </row>
    <row r="74" spans="2:3" s="7" customFormat="1" x14ac:dyDescent="0.55000000000000004">
      <c r="B74" s="7" t="s">
        <v>647</v>
      </c>
    </row>
    <row r="75" spans="2:3" s="7" customFormat="1" x14ac:dyDescent="0.55000000000000004">
      <c r="C75" s="7" t="s">
        <v>166</v>
      </c>
    </row>
    <row r="76" spans="2:3" s="7" customFormat="1" x14ac:dyDescent="0.55000000000000004">
      <c r="B76" s="7" t="s">
        <v>648</v>
      </c>
    </row>
    <row r="77" spans="2:3" s="7" customFormat="1" x14ac:dyDescent="0.55000000000000004">
      <c r="B77" s="7" t="s">
        <v>649</v>
      </c>
    </row>
    <row r="78" spans="2:3" s="7" customFormat="1" x14ac:dyDescent="0.55000000000000004">
      <c r="C78" s="7" t="s">
        <v>275</v>
      </c>
    </row>
    <row r="79" spans="2:3" s="7" customFormat="1" x14ac:dyDescent="0.55000000000000004">
      <c r="B79" s="7" t="s">
        <v>650</v>
      </c>
    </row>
    <row r="80" spans="2:3" s="7" customFormat="1" x14ac:dyDescent="0.55000000000000004">
      <c r="B80" s="7" t="s">
        <v>651</v>
      </c>
    </row>
    <row r="81" s="7" customFormat="1" x14ac:dyDescent="0.55000000000000004"/>
    <row r="82" s="7" customFormat="1" x14ac:dyDescent="0.55000000000000004"/>
    <row r="83" s="7" customFormat="1" x14ac:dyDescent="0.55000000000000004"/>
    <row r="84" s="7" customFormat="1" x14ac:dyDescent="0.55000000000000004"/>
    <row r="85" s="7" customFormat="1" x14ac:dyDescent="0.55000000000000004"/>
    <row r="86" s="7" customFormat="1" x14ac:dyDescent="0.55000000000000004"/>
    <row r="87" s="7" customFormat="1" x14ac:dyDescent="0.55000000000000004"/>
    <row r="88" s="7" customFormat="1" x14ac:dyDescent="0.55000000000000004"/>
    <row r="89" s="7" customFormat="1" x14ac:dyDescent="0.55000000000000004"/>
    <row r="90" s="7" customFormat="1" x14ac:dyDescent="0.55000000000000004"/>
    <row r="91" s="7" customFormat="1" x14ac:dyDescent="0.55000000000000004"/>
    <row r="92" s="7" customFormat="1" x14ac:dyDescent="0.55000000000000004"/>
    <row r="93" s="7" customFormat="1" x14ac:dyDescent="0.55000000000000004"/>
    <row r="94" s="7" customFormat="1" x14ac:dyDescent="0.55000000000000004"/>
    <row r="95" s="7" customFormat="1" x14ac:dyDescent="0.55000000000000004"/>
    <row r="96" s="7" customFormat="1" x14ac:dyDescent="0.55000000000000004"/>
    <row r="97" spans="1:4" s="12" customFormat="1" x14ac:dyDescent="0.55000000000000004">
      <c r="A97" s="46"/>
      <c r="B97" s="137"/>
      <c r="C97" s="13" t="s">
        <v>35</v>
      </c>
    </row>
    <row r="98" spans="1:4" s="12" customFormat="1" x14ac:dyDescent="0.55000000000000004">
      <c r="B98" s="137"/>
      <c r="C98" s="12" t="s">
        <v>664</v>
      </c>
    </row>
    <row r="99" spans="1:4" s="7" customFormat="1" x14ac:dyDescent="0.55000000000000004">
      <c r="A99" s="63" t="s">
        <v>665</v>
      </c>
      <c r="B99" s="64"/>
      <c r="C99" s="64"/>
      <c r="D99" s="65"/>
    </row>
    <row r="100" spans="1:4" s="7" customFormat="1" x14ac:dyDescent="0.55000000000000004">
      <c r="A100" s="63" t="s">
        <v>666</v>
      </c>
      <c r="B100" s="64"/>
      <c r="C100" s="64"/>
      <c r="D100" s="65"/>
    </row>
    <row r="101" spans="1:4" s="7" customFormat="1" x14ac:dyDescent="0.55000000000000004">
      <c r="A101" s="63" t="s">
        <v>667</v>
      </c>
      <c r="B101" s="64"/>
      <c r="C101" s="64"/>
      <c r="D101" s="65"/>
    </row>
    <row r="102" spans="1:4" s="7" customFormat="1" x14ac:dyDescent="0.55000000000000004">
      <c r="A102" s="63" t="s">
        <v>668</v>
      </c>
      <c r="B102" s="64"/>
      <c r="C102" s="64"/>
      <c r="D102" s="65"/>
    </row>
    <row r="103" spans="1:4" s="7" customFormat="1" x14ac:dyDescent="0.55000000000000004">
      <c r="A103" s="63" t="s">
        <v>732</v>
      </c>
      <c r="B103" s="64"/>
      <c r="C103" s="64"/>
      <c r="D103" s="65"/>
    </row>
    <row r="104" spans="1:4" s="7" customFormat="1" x14ac:dyDescent="0.55000000000000004">
      <c r="A104" s="63" t="s">
        <v>733</v>
      </c>
      <c r="B104" s="64"/>
      <c r="C104" s="64"/>
      <c r="D104" s="65"/>
    </row>
    <row r="105" spans="1:4" s="7" customFormat="1" x14ac:dyDescent="0.55000000000000004">
      <c r="A105" s="63" t="s">
        <v>734</v>
      </c>
      <c r="B105" s="64"/>
      <c r="C105" s="64"/>
      <c r="D105" s="65"/>
    </row>
    <row r="106" spans="1:4" s="7" customFormat="1" x14ac:dyDescent="0.55000000000000004">
      <c r="A106" s="63"/>
      <c r="B106" s="64" t="s">
        <v>735</v>
      </c>
      <c r="C106" s="64"/>
      <c r="D106" s="65"/>
    </row>
    <row r="107" spans="1:4" s="7" customFormat="1" x14ac:dyDescent="0.55000000000000004">
      <c r="A107" s="63"/>
      <c r="B107" s="64"/>
      <c r="C107" s="64" t="s">
        <v>672</v>
      </c>
      <c r="D107" s="65"/>
    </row>
    <row r="108" spans="1:4" s="7" customFormat="1" x14ac:dyDescent="0.55000000000000004">
      <c r="A108" s="63" t="s">
        <v>276</v>
      </c>
      <c r="B108" s="64"/>
      <c r="C108" s="64"/>
      <c r="D108" s="65"/>
    </row>
    <row r="109" spans="1:4" s="7" customFormat="1" x14ac:dyDescent="0.55000000000000004">
      <c r="A109" s="63" t="s">
        <v>670</v>
      </c>
      <c r="B109" s="64"/>
      <c r="C109" s="64"/>
      <c r="D109" s="65"/>
    </row>
    <row r="110" spans="1:4" s="7" customFormat="1" x14ac:dyDescent="0.55000000000000004">
      <c r="A110" s="63" t="s">
        <v>671</v>
      </c>
      <c r="B110" s="64"/>
      <c r="C110" s="64"/>
      <c r="D110" s="65"/>
    </row>
    <row r="111" spans="1:4" s="12" customFormat="1" x14ac:dyDescent="0.55000000000000004">
      <c r="B111" s="137"/>
      <c r="C111" s="12" t="s">
        <v>687</v>
      </c>
    </row>
    <row r="112" spans="1:4" s="7" customFormat="1" x14ac:dyDescent="0.55000000000000004">
      <c r="A112" s="63" t="s">
        <v>673</v>
      </c>
      <c r="B112" s="64"/>
      <c r="C112" s="64"/>
      <c r="D112" s="65"/>
    </row>
    <row r="113" spans="1:5" s="7" customFormat="1" x14ac:dyDescent="0.55000000000000004">
      <c r="A113" s="63" t="s">
        <v>674</v>
      </c>
      <c r="B113" s="64"/>
      <c r="C113" s="64"/>
      <c r="D113" s="65"/>
    </row>
    <row r="114" spans="1:5" s="7" customFormat="1" x14ac:dyDescent="0.55000000000000004">
      <c r="A114" s="63" t="s">
        <v>675</v>
      </c>
      <c r="B114" s="36"/>
      <c r="C114" s="36"/>
      <c r="D114" s="35"/>
      <c r="E114" s="40"/>
    </row>
    <row r="115" spans="1:5" s="7" customFormat="1" x14ac:dyDescent="0.55000000000000004">
      <c r="A115" s="63" t="s">
        <v>676</v>
      </c>
      <c r="B115" s="36"/>
      <c r="C115" s="36"/>
      <c r="D115" s="35"/>
      <c r="E115" s="40"/>
    </row>
    <row r="116" spans="1:5" s="7" customFormat="1" x14ac:dyDescent="0.55000000000000004">
      <c r="A116" s="63"/>
      <c r="B116" s="64"/>
      <c r="C116" s="64" t="s">
        <v>677</v>
      </c>
      <c r="D116" s="65"/>
    </row>
    <row r="117" spans="1:5" s="7" customFormat="1" x14ac:dyDescent="0.55000000000000004">
      <c r="A117" s="63" t="s">
        <v>689</v>
      </c>
      <c r="B117" s="64"/>
      <c r="C117" s="64"/>
      <c r="D117" s="65"/>
    </row>
    <row r="118" spans="1:5" s="7" customFormat="1" x14ac:dyDescent="0.55000000000000004">
      <c r="A118" s="63" t="s">
        <v>688</v>
      </c>
      <c r="B118" s="64" t="s">
        <v>731</v>
      </c>
      <c r="C118" s="64"/>
      <c r="D118" s="65"/>
    </row>
    <row r="119" spans="1:5" s="7" customFormat="1" x14ac:dyDescent="0.55000000000000004">
      <c r="A119" s="63" t="s">
        <v>678</v>
      </c>
      <c r="B119" s="64"/>
      <c r="C119" s="64"/>
      <c r="D119" s="65"/>
    </row>
    <row r="120" spans="1:5" s="7" customFormat="1" x14ac:dyDescent="0.55000000000000004">
      <c r="A120" s="63" t="s">
        <v>679</v>
      </c>
      <c r="B120" s="64"/>
      <c r="C120" s="64"/>
      <c r="D120" s="65"/>
    </row>
    <row r="121" spans="1:5" s="7" customFormat="1" x14ac:dyDescent="0.55000000000000004">
      <c r="A121" s="63"/>
      <c r="B121" s="64"/>
      <c r="C121" s="64" t="s">
        <v>680</v>
      </c>
      <c r="D121" s="65"/>
    </row>
    <row r="122" spans="1:5" s="7" customFormat="1" x14ac:dyDescent="0.55000000000000004">
      <c r="A122" s="63" t="s">
        <v>681</v>
      </c>
      <c r="B122" s="64"/>
      <c r="C122" s="64"/>
      <c r="D122" s="65"/>
    </row>
    <row r="123" spans="1:5" s="7" customFormat="1" x14ac:dyDescent="0.55000000000000004">
      <c r="A123" s="63" t="s">
        <v>682</v>
      </c>
      <c r="B123" s="64"/>
      <c r="C123" s="64"/>
      <c r="D123" s="65"/>
    </row>
    <row r="124" spans="1:5" s="7" customFormat="1" x14ac:dyDescent="0.55000000000000004">
      <c r="A124" s="63" t="s">
        <v>683</v>
      </c>
      <c r="B124" s="64"/>
      <c r="C124" s="64"/>
      <c r="D124" s="65"/>
    </row>
    <row r="125" spans="1:5" s="7" customFormat="1" x14ac:dyDescent="0.55000000000000004">
      <c r="A125" s="63"/>
      <c r="B125" s="64"/>
      <c r="C125" s="64"/>
      <c r="D125" s="65"/>
    </row>
  </sheetData>
  <mergeCells count="2">
    <mergeCell ref="B1:K1"/>
    <mergeCell ref="A56:J56"/>
  </mergeCells>
  <pageMargins left="0.7" right="0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การตอบแบบฟอร์ม 1</vt:lpstr>
      <vt:lpstr>DATA</vt:lpstr>
      <vt:lpstr>EIementary 2</vt:lpstr>
      <vt:lpstr>lntermediate</vt:lpstr>
      <vt:lpstr>Per-lntermediate</vt:lpstr>
      <vt:lpstr>Staeter 2</vt:lpstr>
      <vt:lpstr>Upper-intermediate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2023-03-27T07:35:13Z</cp:lastPrinted>
  <dcterms:created xsi:type="dcterms:W3CDTF">2020-12-28T02:20:10Z</dcterms:created>
  <dcterms:modified xsi:type="dcterms:W3CDTF">2023-03-27T07:35:58Z</dcterms:modified>
</cp:coreProperties>
</file>