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1\"/>
    </mc:Choice>
  </mc:AlternateContent>
  <bookViews>
    <workbookView xWindow="0" yWindow="0" windowWidth="20490" windowHeight="7755" activeTab="1"/>
  </bookViews>
  <sheets>
    <sheet name="DATA" sheetId="1" r:id="rId1"/>
    <sheet name="บทสรุป" sheetId="9" r:id="rId2"/>
    <sheet name="สรุปตาราง1-2" sheetId="2" r:id="rId3"/>
    <sheet name="ตาราง 3 " sheetId="16" r:id="rId4"/>
    <sheet name="ก่อน-หลัง" sheetId="12" r:id="rId5"/>
    <sheet name="ตาราง 5" sheetId="14" r:id="rId6"/>
    <sheet name="รวมข้อเสนอแนะ" sheetId="3" r:id="rId7"/>
  </sheets>
  <externalReferences>
    <externalReference r:id="rId8"/>
  </externalReferences>
  <definedNames>
    <definedName name="_xlnm._FilterDatabase" localSheetId="0" hidden="1">DATA!$C$1:$C$385</definedName>
  </definedNames>
  <calcPr calcId="162913"/>
</workbook>
</file>

<file path=xl/calcChain.xml><?xml version="1.0" encoding="utf-8"?>
<calcChain xmlns="http://schemas.openxmlformats.org/spreadsheetml/2006/main">
  <c r="D26" i="3" l="1"/>
  <c r="F9" i="16" l="1"/>
  <c r="F8" i="16"/>
  <c r="F7" i="16"/>
  <c r="F6" i="16"/>
  <c r="F56" i="16"/>
  <c r="F44" i="16"/>
  <c r="F43" i="16"/>
  <c r="F42" i="16"/>
  <c r="F41" i="16"/>
  <c r="F40" i="16"/>
  <c r="F39" i="16"/>
  <c r="F38" i="16"/>
  <c r="F61" i="16"/>
  <c r="F60" i="16"/>
  <c r="F52" i="16"/>
  <c r="F16" i="16"/>
  <c r="F34" i="16"/>
  <c r="F15" i="16"/>
  <c r="F63" i="16"/>
  <c r="F62" i="16"/>
  <c r="F57" i="16"/>
  <c r="F29" i="16"/>
  <c r="F30" i="16"/>
  <c r="F31" i="16"/>
  <c r="F20" i="16"/>
  <c r="F33" i="16" l="1"/>
  <c r="C283" i="1"/>
  <c r="C256" i="1"/>
  <c r="C245" i="1"/>
  <c r="C247" i="1"/>
  <c r="C244" i="1"/>
  <c r="C243" i="1"/>
  <c r="E235" i="1"/>
  <c r="F235" i="1"/>
  <c r="G235" i="1"/>
  <c r="H235" i="1"/>
  <c r="I235" i="1"/>
  <c r="J235" i="1"/>
  <c r="K235" i="1"/>
  <c r="L235" i="1"/>
  <c r="M235" i="1"/>
  <c r="E234" i="1"/>
  <c r="F43" i="2" s="1"/>
  <c r="F234" i="1"/>
  <c r="F41" i="2" s="1"/>
  <c r="G234" i="1"/>
  <c r="F42" i="2" s="1"/>
  <c r="H234" i="1"/>
  <c r="F45" i="2" s="1"/>
  <c r="I234" i="1"/>
  <c r="F47" i="2" s="1"/>
  <c r="J234" i="1"/>
  <c r="F46" i="2" s="1"/>
  <c r="K234" i="1"/>
  <c r="F48" i="2" s="1"/>
  <c r="L234" i="1"/>
  <c r="F44" i="2" s="1"/>
  <c r="M234" i="1"/>
  <c r="F49" i="2" s="1"/>
  <c r="C282" i="1"/>
  <c r="C260" i="1"/>
  <c r="C284" i="1"/>
  <c r="C281" i="1"/>
  <c r="C280" i="1"/>
  <c r="C279" i="1"/>
  <c r="C278" i="1"/>
  <c r="C274" i="1"/>
  <c r="C275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59" i="1"/>
  <c r="C258" i="1"/>
  <c r="C257" i="1"/>
  <c r="C254" i="1"/>
  <c r="C253" i="1"/>
  <c r="C252" i="1"/>
  <c r="C246" i="1"/>
  <c r="C238" i="1"/>
  <c r="C240" i="1"/>
  <c r="F13" i="2" s="1"/>
  <c r="C239" i="1"/>
  <c r="C236" i="1"/>
  <c r="C255" i="1" s="1"/>
  <c r="AG235" i="1"/>
  <c r="AG234" i="1"/>
  <c r="AC237" i="1"/>
  <c r="AA237" i="1"/>
  <c r="Y237" i="1"/>
  <c r="W237" i="1"/>
  <c r="R237" i="1"/>
  <c r="P237" i="1"/>
  <c r="W236" i="1"/>
  <c r="R236" i="1"/>
  <c r="P236" i="1"/>
  <c r="Y236" i="1"/>
  <c r="AA236" i="1"/>
  <c r="AC236" i="1"/>
  <c r="AF236" i="1"/>
  <c r="AF234" i="1"/>
  <c r="C248" i="1" l="1"/>
  <c r="F48" i="16"/>
  <c r="F24" i="16"/>
  <c r="F23" i="16"/>
  <c r="F59" i="16"/>
  <c r="F22" i="16"/>
  <c r="F13" i="16"/>
  <c r="C40" i="2"/>
  <c r="C276" i="1" l="1"/>
  <c r="F15" i="2"/>
  <c r="F11" i="16" l="1"/>
  <c r="F14" i="16" l="1"/>
  <c r="F49" i="16"/>
  <c r="F12" i="16"/>
  <c r="F54" i="16"/>
  <c r="F32" i="16"/>
  <c r="F21" i="16"/>
  <c r="F55" i="16"/>
  <c r="F27" i="16"/>
  <c r="F18" i="16"/>
  <c r="F58" i="16"/>
  <c r="F26" i="16"/>
  <c r="F47" i="16"/>
  <c r="F46" i="16"/>
  <c r="F10" i="16"/>
  <c r="F51" i="16"/>
  <c r="F65" i="16"/>
  <c r="F64" i="16"/>
  <c r="F50" i="16"/>
  <c r="F28" i="16"/>
  <c r="F19" i="16"/>
  <c r="F17" i="16"/>
  <c r="F53" i="16" l="1"/>
  <c r="F25" i="16"/>
  <c r="F45" i="16"/>
  <c r="G30" i="14" l="1"/>
  <c r="X234" i="1"/>
  <c r="F10" i="12" l="1"/>
  <c r="H10" i="12" s="1"/>
  <c r="F16" i="12"/>
  <c r="G16" i="12"/>
  <c r="F12" i="12"/>
  <c r="G12" i="12"/>
  <c r="C277" i="1" l="1"/>
  <c r="D235" i="1"/>
  <c r="D234" i="1"/>
  <c r="F40" i="2" s="1"/>
  <c r="F50" i="2" l="1"/>
  <c r="G50" i="2" s="1"/>
  <c r="G28" i="14"/>
  <c r="N234" i="1"/>
  <c r="G6" i="14" s="1"/>
  <c r="G43" i="2" l="1"/>
  <c r="G46" i="2"/>
  <c r="G48" i="2"/>
  <c r="G40" i="2"/>
  <c r="G49" i="2"/>
  <c r="G41" i="2"/>
  <c r="G44" i="2"/>
  <c r="G42" i="2"/>
  <c r="G45" i="2"/>
  <c r="G47" i="2"/>
  <c r="H30" i="14"/>
  <c r="H9" i="14" l="1"/>
  <c r="R234" i="1"/>
  <c r="G12" i="14" s="1"/>
  <c r="S234" i="1"/>
  <c r="G15" i="14" s="1"/>
  <c r="T234" i="1"/>
  <c r="G16" i="14" s="1"/>
  <c r="U234" i="1"/>
  <c r="G17" i="14" s="1"/>
  <c r="V234" i="1"/>
  <c r="G18" i="14" s="1"/>
  <c r="W234" i="1"/>
  <c r="G19" i="14" s="1"/>
  <c r="Y234" i="1"/>
  <c r="F11" i="12" s="1"/>
  <c r="Z234" i="1"/>
  <c r="F14" i="12" s="1"/>
  <c r="AA234" i="1"/>
  <c r="F15" i="12" s="1"/>
  <c r="AB234" i="1"/>
  <c r="G22" i="14" s="1"/>
  <c r="AC234" i="1"/>
  <c r="G23" i="14" s="1"/>
  <c r="AD234" i="1"/>
  <c r="G26" i="14" s="1"/>
  <c r="AE234" i="1"/>
  <c r="G27" i="14" s="1"/>
  <c r="Q234" i="1"/>
  <c r="G11" i="14" s="1"/>
  <c r="O235" i="1"/>
  <c r="H7" i="14" s="1"/>
  <c r="P235" i="1"/>
  <c r="H8" i="14" s="1"/>
  <c r="Q235" i="1"/>
  <c r="H11" i="14" s="1"/>
  <c r="R235" i="1"/>
  <c r="H12" i="14" s="1"/>
  <c r="S235" i="1"/>
  <c r="H15" i="14" s="1"/>
  <c r="T235" i="1"/>
  <c r="H16" i="14" s="1"/>
  <c r="U235" i="1"/>
  <c r="H17" i="14" s="1"/>
  <c r="V235" i="1"/>
  <c r="H18" i="14" s="1"/>
  <c r="W235" i="1"/>
  <c r="H19" i="14" s="1"/>
  <c r="X235" i="1"/>
  <c r="G10" i="12" s="1"/>
  <c r="Y235" i="1"/>
  <c r="G11" i="12" s="1"/>
  <c r="Z235" i="1"/>
  <c r="G14" i="12" s="1"/>
  <c r="AA235" i="1"/>
  <c r="G15" i="12" s="1"/>
  <c r="AB235" i="1"/>
  <c r="H22" i="14" s="1"/>
  <c r="AC235" i="1"/>
  <c r="H23" i="14" s="1"/>
  <c r="AD235" i="1"/>
  <c r="H26" i="14" s="1"/>
  <c r="AE235" i="1"/>
  <c r="H27" i="14" s="1"/>
  <c r="AF235" i="1"/>
  <c r="H28" i="14" s="1"/>
  <c r="N235" i="1"/>
  <c r="H6" i="14" s="1"/>
  <c r="O234" i="1" l="1"/>
  <c r="G7" i="14" s="1"/>
  <c r="P234" i="1"/>
  <c r="G8" i="14" s="1"/>
  <c r="AH234" i="1" l="1"/>
  <c r="I30" i="14"/>
  <c r="I28" i="14"/>
  <c r="I27" i="14"/>
  <c r="I26" i="14"/>
  <c r="I23" i="14"/>
  <c r="I22" i="14"/>
  <c r="I19" i="14"/>
  <c r="I18" i="14"/>
  <c r="I17" i="14"/>
  <c r="I16" i="14"/>
  <c r="I15" i="14"/>
  <c r="I12" i="14"/>
  <c r="I11" i="14"/>
  <c r="I8" i="14"/>
  <c r="I7" i="14"/>
  <c r="I6" i="14"/>
  <c r="H16" i="12"/>
  <c r="H15" i="12"/>
  <c r="H14" i="12"/>
  <c r="H11" i="12"/>
  <c r="H12" i="12" l="1"/>
  <c r="AF237" i="1" l="1"/>
  <c r="G24" i="14"/>
  <c r="I24" i="14" s="1"/>
  <c r="G20" i="14"/>
  <c r="I20" i="14" s="1"/>
  <c r="G13" i="14"/>
  <c r="I13" i="14" s="1"/>
  <c r="G29" i="14" l="1"/>
  <c r="I29" i="14" s="1"/>
  <c r="AG237" i="1"/>
  <c r="G9" i="14"/>
  <c r="I9" i="14" s="1"/>
  <c r="C237" i="1" l="1"/>
  <c r="C251" i="1" s="1"/>
  <c r="C250" i="1" l="1"/>
  <c r="C249" i="1"/>
  <c r="C241" i="1"/>
  <c r="F12" i="2"/>
  <c r="C285" i="1" l="1"/>
  <c r="F11" i="2"/>
  <c r="F16" i="2" s="1"/>
  <c r="G15" i="2" l="1"/>
  <c r="G14" i="2"/>
  <c r="G13" i="2"/>
  <c r="H24" i="14"/>
  <c r="H29" i="14" l="1"/>
  <c r="H20" i="14" l="1"/>
  <c r="H13" i="14" l="1"/>
  <c r="G11" i="2" l="1"/>
  <c r="G12" i="2" l="1"/>
  <c r="G16" i="2" s="1"/>
</calcChain>
</file>

<file path=xl/sharedStrings.xml><?xml version="1.0" encoding="utf-8"?>
<sst xmlns="http://schemas.openxmlformats.org/spreadsheetml/2006/main" count="762" uniqueCount="262">
  <si>
    <t>คณะ</t>
  </si>
  <si>
    <t>สาขา</t>
  </si>
  <si>
    <t>web</t>
  </si>
  <si>
    <t>เฟสบุ๊ก</t>
  </si>
  <si>
    <t>อาจารย์</t>
  </si>
  <si>
    <t>เพื่อน</t>
  </si>
  <si>
    <t>4.1.1</t>
  </si>
  <si>
    <t>4.2.1</t>
  </si>
  <si>
    <t>นิสิตระดับปริญญาโท</t>
  </si>
  <si>
    <t>เทคโนโลยีและสื่อสารการศึกษา</t>
  </si>
  <si>
    <t>- 1 -</t>
  </si>
  <si>
    <t xml:space="preserve">ผลการประเมินโครงการอบรมจริยธรรมการวิจัยระดับบัณฑิตศึกษา </t>
  </si>
  <si>
    <t>สถานภาพ</t>
  </si>
  <si>
    <t>จำนวน</t>
  </si>
  <si>
    <t>ร้อยละ</t>
  </si>
  <si>
    <t>รวม</t>
  </si>
  <si>
    <t>การประชาสัมพันธ์</t>
  </si>
  <si>
    <t>Facebook บัณฑิตวิทยาลัย</t>
  </si>
  <si>
    <t>คณะที่สังกัด</t>
  </si>
  <si>
    <t>อาจารย์ที่ปรึกษา</t>
  </si>
  <si>
    <t>ป้ายประชาสัมพันธ์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</si>
  <si>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</si>
  <si>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</si>
  <si>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</si>
  <si>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</si>
  <si>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</si>
  <si>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</si>
  <si>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</si>
  <si>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</si>
  <si>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</si>
  <si>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</si>
  <si>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</si>
  <si>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</si>
  <si>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</si>
  <si>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</si>
  <si>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</si>
  <si>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</si>
  <si>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</si>
  <si>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</si>
  <si>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</si>
  <si>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</si>
  <si>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</si>
  <si>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</si>
  <si>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ที่</t>
  </si>
  <si>
    <t>ความถี่</t>
  </si>
  <si>
    <t>บทสรุปสำหรับผู้บริหาร</t>
  </si>
  <si>
    <t>- 3 -</t>
  </si>
  <si>
    <t>- 2 -</t>
  </si>
  <si>
    <t>ป้าย</t>
  </si>
  <si>
    <t>4.1.2</t>
  </si>
  <si>
    <t>4.2.2</t>
  </si>
  <si>
    <t>นิสิตระดับปริญญาเอก</t>
  </si>
  <si>
    <t>ศิลปะและการออกแบบ</t>
  </si>
  <si>
    <t>โลจิสติกส์และโซ่อุปทาน</t>
  </si>
  <si>
    <t>คณิตศาสตร์</t>
  </si>
  <si>
    <t>ไม่ระบุ</t>
  </si>
  <si>
    <t>ณ ห้องสัมมนาเอกาทศรถ 301 อาคารเอกาทศรถ มหาวิทยาลัยนเรศวร</t>
  </si>
  <si>
    <t>4.1.2  การเขียนผลงานวิทยานิพนธ์ โดยไม่มีการคัดลอก</t>
  </si>
  <si>
    <t xml:space="preserve">   5.2 เนื้อหาสาระของเอกสารประกอบการอบรมตรงตาม
ความต้องการของท่าน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</si>
  <si>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</si>
  <si>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</si>
  <si>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</si>
  <si>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 xml:space="preserve">ตาราง 1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</si>
  <si>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</si>
  <si>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จุลชีววิทยา</t>
  </si>
  <si>
    <t>วิศวกรรมคอมพิวเตอร์</t>
  </si>
  <si>
    <t>ฟิสิกส์ประยุกต์</t>
  </si>
  <si>
    <t>วิศวกรรมสิ่งแวดล้อม</t>
  </si>
  <si>
    <t>ใบปลิว</t>
  </si>
  <si>
    <t>วิทยาศาสตร์การเกษตร</t>
  </si>
  <si>
    <t>คติชนวิทยา</t>
  </si>
  <si>
    <t>พัฒนศึกษา</t>
  </si>
  <si>
    <t>การบริหารการศึกษา</t>
  </si>
  <si>
    <t>ควรจัดอบรมในวันเสาร์ - อาทิตย์</t>
  </si>
  <si>
    <t>ขนาดของจอโปรเจคเตอร์ที่ใช้ในการนำเสนอควรมีขนาดใหญ่มองเห็นได้ชัดเจนกว่านี้</t>
  </si>
  <si>
    <t>- 4 -</t>
  </si>
  <si>
    <t>สรีรวิทยา</t>
  </si>
  <si>
    <t>หลักสูตรและการสอน</t>
  </si>
  <si>
    <t>เอเซียตะวันออกเฉียงใต้ศึกษา</t>
  </si>
  <si>
    <t>วิศวกรรมโยธา</t>
  </si>
  <si>
    <t>4. ด้านคุณภาพการให้บริการ (โครงการอบรมจริยธรรมการวิจัยฯ)</t>
  </si>
  <si>
    <t>4.3  ความรู้ และความสามารถในการถ่ายทอดความรู้ของวิทยากร 
(รศ.ดร.รัตติมา  จีนาพงษา)</t>
  </si>
  <si>
    <t>4.4  การเข้ารับการอบรมจริยธรรมในครั้งนี้เป็นประโยชน์ต่อการทำวิทยานิพนธ์และรายงานการค้นคว้าอิสระ</t>
  </si>
  <si>
    <t xml:space="preserve">       เฉลี่ยรวมด้านคุณภาพการให้บริการ</t>
  </si>
  <si>
    <t>5. ด้านเอกสารประกอบการอบรม</t>
  </si>
  <si>
    <t xml:space="preserve">            เฉลี่ยรวมด้านเอกสารประกอบการอบรม</t>
  </si>
  <si>
    <t>จากตาราง 5 พบว่าผู้ตอบแบบสอบถามมีความคิดเห็นเกี่ยวกับการจัดโครงการอบรมจริยธรรมการวิจัย</t>
  </si>
  <si>
    <t>ภาษาศาสตร์</t>
  </si>
  <si>
    <t>รัฐศาสตร์มหาบัณฑิต</t>
  </si>
  <si>
    <t>วิทยาศาสตร์</t>
  </si>
  <si>
    <t>คำชื่นชม</t>
  </si>
  <si>
    <r>
      <t>ตาราง  4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</si>
  <si>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>จากตาราง 4 ก่อนเข้ารับการอบรมผู้เข้าร่วมโครงการมีความรู้ความเข้าใจเกี่ยวกับกิจกรรม</t>
  </si>
  <si>
    <t>- 6 -</t>
  </si>
  <si>
    <t>สาขาวิชาการบริหารการศึกษา</t>
  </si>
  <si>
    <t>สาขาวิชาวิทยาศาสตร์การเกษตร</t>
  </si>
  <si>
    <t>สาขาวิชาฟิสิกส์ประยุกต์</t>
  </si>
  <si>
    <t>สาขาวิชาจุลชีววิทยา</t>
  </si>
  <si>
    <t>สาขาวิชาเทคโนโลยีและสื่อสารการศึกษา</t>
  </si>
  <si>
    <t>สาขาวิชาหลักสูตรและการสอน</t>
  </si>
  <si>
    <t>สาขาวิชาวิศวกรรมสิ่งแวดล้อม</t>
  </si>
  <si>
    <t>สาขาวิชาภาษาศาสตร์</t>
  </si>
  <si>
    <t>สาขาวิชาวิทยาศาสตร์</t>
  </si>
  <si>
    <t>สาขาวิชาคติชนวิทยา</t>
  </si>
  <si>
    <t>สาขาวิชาวิศวกรรมโยธา</t>
  </si>
  <si>
    <t>สาขาวิชาวิศวกรรมศาสตร์</t>
  </si>
  <si>
    <t>สาขาวิชาโลจิสติกส์และโซ่อุปทาน</t>
  </si>
  <si>
    <t>สาขาวิชาคณิตศาสตร์</t>
  </si>
  <si>
    <t>สาขาวิชาพัฒนศึกษา</t>
  </si>
  <si>
    <r>
      <t xml:space="preserve">ตาราง 2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</si>
  <si>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t>(ตอบได้มากกว่า 1 ข้อ)</t>
  </si>
  <si>
    <t xml:space="preserve">จากตาราง 1 พบว่า ส่วนใหญ่ผู้ตอบแบบสอบถามเป็นนิสิตระดับปริญญาโท  </t>
  </si>
  <si>
    <t>คณะ/สาขาวิชา</t>
  </si>
  <si>
    <t>คณะวิทยาศาสตร์</t>
  </si>
  <si>
    <t>คณะวิทยาศาสตร์การแพทย์</t>
  </si>
  <si>
    <t>คณะวิศวกรรมศาสตร์</t>
  </si>
  <si>
    <t xml:space="preserve">สาขาวิชาวิศวกรรมคอมพิวเตอร์ </t>
  </si>
  <si>
    <t>คณะสถาปัตยกรรมศาสตร์</t>
  </si>
  <si>
    <t xml:space="preserve">สาขาวิชาศิลปะและการออกแบบ </t>
  </si>
  <si>
    <t>วิทยาลัยโลจิสติกส์และโซ่อุปทาน</t>
  </si>
  <si>
    <t>คณะสาธารณสุขศาสตร์</t>
  </si>
  <si>
    <t>คณะศึกษาศาสตร์</t>
  </si>
  <si>
    <t>คณะสังคมศาสตร์</t>
  </si>
  <si>
    <t>สาขาวิชาเอเซียตะวันออกเฉียงใต้</t>
  </si>
  <si>
    <t>คณะมนุษยศาสตร์</t>
  </si>
  <si>
    <t>รวมทั้งสิ้น</t>
  </si>
  <si>
    <t>สาขาวิชาสรีวิทยา</t>
  </si>
  <si>
    <t>ข้อเสนอแนะการจัดโครงการอบรมจริยธรรมในครั้งต่อไป</t>
  </si>
  <si>
    <r>
      <rPr>
        <b/>
        <i/>
        <sz val="15"/>
        <rFont val="TH SarabunPSK"/>
        <family val="2"/>
      </rPr>
      <t xml:space="preserve">            ตาราง 3  </t>
    </r>
    <r>
      <rPr>
        <sz val="15"/>
        <rFont val="TH SarabunPSK"/>
        <family val="2"/>
      </rPr>
      <t>แสดงจำนวนและร้อยละของผู้ตอบแบบสอบถาม จำแนกตามคณะ/สาขาวิชา</t>
    </r>
  </si>
  <si>
    <t>คณะบริหารธุรกิจ เศรษฐศาสตร์และการสื่อสาร</t>
  </si>
  <si>
    <t>สาขาวิชารัฐศาสตรมหาบัณฑิต</t>
  </si>
  <si>
    <t>ชีวเคมี</t>
  </si>
  <si>
    <t>กายวิภาคศาสตร์</t>
  </si>
  <si>
    <t>วิศวกรรมการจัดการ</t>
  </si>
  <si>
    <t>พลังงานทดแทน</t>
  </si>
  <si>
    <t>เกษตรศาสตร์ ทรัพยากรธรรมชาติและสิ่งแวดล้อม</t>
  </si>
  <si>
    <t>การจัดการกีฬา</t>
  </si>
  <si>
    <t>เกิดความรู้ ความเข้าใจ ในเรื่องจรรยาบรรณของนักวิจัยและการคัดลอกงานวิจัย เป้าหมายผู้เข้าร่วมโครงการ</t>
  </si>
  <si>
    <t>วิทยาลัยพลังงานทดแทน</t>
  </si>
  <si>
    <t>สาขาวิชาพลังงานทดแทน</t>
  </si>
  <si>
    <t>สาขาวิชากายวิภาคศาสตร์</t>
  </si>
  <si>
    <t>สาขาวิชาวิศวกรรมการจัดการ</t>
  </si>
  <si>
    <t>สาขาวิชาชีวเคมี</t>
  </si>
  <si>
    <t>เมื่อพิจารณารายข้อแล้ว พบว่า ข้อที่มีค่าเฉลี่ยสูงที่สุดคือ ความรู้ และความสามารถในการถ่ายทอดความรู้</t>
  </si>
  <si>
    <t>คณะเกษตรศาสตร์ ทรัพยากรธรรมชาติและสิ่งแวดล้อม</t>
  </si>
  <si>
    <t>สาขาวิชาเกษตรศาสตร์ ทรัพยากรธรรมชาติและสิ่งแวดล้อม</t>
  </si>
  <si>
    <t xml:space="preserve">          ผู้ตอบแบบสอบถามทราบข้อมูลการดำเนินโครงการจาก website บัณฑิตวิทยาลัย มากที่สุด </t>
  </si>
  <si>
    <t>- 5 -</t>
  </si>
  <si>
    <t xml:space="preserve">การประชาสัมพันธ์โครงการ พบว่า ผู้ตอบแบบสอบถามทราบข้อมูลการจัดโครงการจาก </t>
  </si>
  <si>
    <t xml:space="preserve">     ความคิดเห็นเกี่ยวกับการจัดโครงการอบรมจริยธรรมการวิจัยระดับบัณฑิตศึกษา มหาวิทยาลัยนเรศวร </t>
  </si>
  <si>
    <t xml:space="preserve">พบว่า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</si>
  <si>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 xml:space="preserve">          ผลการประเมินตามวัตถุประสงค์โครงการ พบว่า การจัดโครงการบรรลุตามวัตถุประสงค์ของโครงการคือ</t>
  </si>
  <si>
    <t>4.1.1  การตรวจสอบการคัดลอกผลงานวิชาการ</t>
  </si>
  <si>
    <t>4.2.1  การตรวจสอบการคัดลอกผลงานวิชาการ</t>
  </si>
  <si>
    <t>สาขาวิชาบริหารธุรกิจ</t>
  </si>
  <si>
    <t>สาขาวิชาสาธารณสุขศาสตร์</t>
  </si>
  <si>
    <t>สาธารณสุขศาสตร์</t>
  </si>
  <si>
    <t>บริหารธุรกิจ</t>
  </si>
  <si>
    <t>ใบปลิว/โปสเตอร์ประชาสัมพันธ์</t>
  </si>
  <si>
    <t>จากตาราง 2  พบว่าผู้ตอบแบบสอบถามทราบข้อมูลจากการจัดโครงการฯ จำแนกตาม</t>
  </si>
  <si>
    <t xml:space="preserve">ณ ห้องสัมมนาเอกาทศรถ 301 อาคารเอกาทศรถ มหาวิทยาลัยนเรศวร โดยมีวัตถุประสงค์ เพื่อให้นิสิตระดับบัณฑิตศึกษา </t>
  </si>
  <si>
    <t xml:space="preserve">อยากให้ รศ.ดร.รัตติมา จีนาพงษา สอน writing </t>
  </si>
  <si>
    <t>เจ้าหน้าที่</t>
  </si>
  <si>
    <t>ควรจัดอบรมในวันจันทร์ และวันศุกร์</t>
  </si>
  <si>
    <t>วิทยาศาสตร์การแพทย์</t>
  </si>
  <si>
    <t>ควรแนะนำโปรแกรมในการใช้ตรวจสอบ รายละเอียดการใช้โปรแกรม</t>
  </si>
  <si>
    <t>ควรจัดอบรมในวันศุกร์</t>
  </si>
  <si>
    <t>ควรมีการบรรยาย และการอบรมเป็นเวลา 1 วัน</t>
  </si>
  <si>
    <t>ควรมีจอโปรเจคเตอร์ที่แสดงอยู่ที่เวทีหลัก และควรแยกออกมาที่จุดอื่นด้วย</t>
  </si>
  <si>
    <t>เครื่องปรับอากาศเย็นเกินไป</t>
  </si>
  <si>
    <t>ควรจัดอบรมโครงการจริยธรรมการวิจัยระดับบัณฑิตศึกษา ปีการศึกษาละ 1 - 2 ครั้ง</t>
  </si>
  <si>
    <t>ควรมีการประชาสัมพันธ์โครงการฯ ช่วงใกล้ๆ วันอบรมจะเป็นประโยชน์ต่อนิสิต</t>
  </si>
  <si>
    <t>การจัดการภัยพิบัติ</t>
  </si>
  <si>
    <t>ควรจัดโต๊ะ เก้าอี้ให้เพียงพอ</t>
  </si>
  <si>
    <t>อยากให้ รศ.ดร.รัตติมา จีนาพงษา จัดโปรแกรม นักเขียน นักคิด</t>
  </si>
  <si>
    <t>วิศวกรรมเคมี</t>
  </si>
  <si>
    <t>วิศวกรรมไฟฟ้า</t>
  </si>
  <si>
    <t>และได้รับประโยชน์และความรู้จากโครงการนี้มาก</t>
  </si>
  <si>
    <t>1.รศ.ดร.รัตติมา จีนาพงษา บรรยายได้ชัดเจนดีมาก ฟังสนุก เข้าใจง่าย</t>
  </si>
  <si>
    <t>2.เจ้าหน้าที่บริการดีเยี่ยม ยิ้มแย้ม และมีหัวใจการบริการ</t>
  </si>
  <si>
    <t>ควรแจกเอกสารให้นิสิตก่อนการอบรมเพื่อให้นิสิตทำการศึกษาก่อน</t>
  </si>
  <si>
    <t>ใช้ระยะเวลาในการอบรมน้อยเกินไป</t>
  </si>
  <si>
    <t>Line บว.</t>
  </si>
  <si>
    <t>ความสว่างของแสงไฟในห้องอบรมไม่เพียงพอ</t>
  </si>
  <si>
    <t xml:space="preserve">ควรแยกห้องอบรมให้กับนิสิตไทย และนิสิตต่างชาติ </t>
  </si>
  <si>
    <t>เคมี</t>
  </si>
  <si>
    <t>วิทยาการคอมพิวเตอร์</t>
  </si>
  <si>
    <t>วิศวกรรมก่อสร้าง</t>
  </si>
  <si>
    <t>วิศวกรรมศาสตร์</t>
  </si>
  <si>
    <t>E-Mail</t>
  </si>
  <si>
    <t>ฟิสิกส์ทฤษฎี</t>
  </si>
  <si>
    <t>สถิติ</t>
  </si>
  <si>
    <t>ควรมีเบรคมากกว่านี้</t>
  </si>
  <si>
    <t>มนุษยศาสตร์</t>
  </si>
  <si>
    <t>การจัดการการท่องเที่ยวและจิตบริการ</t>
  </si>
  <si>
    <t>วันพฤหัสบดีที่ 8 กุมภาพันธ์ 2561</t>
  </si>
  <si>
    <t>(N = 232)</t>
  </si>
  <si>
    <r>
      <t>ตาราง 5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232)</t>
    </r>
  </si>
  <si>
    <t>สถาปัตยกรรมศาสตร์</t>
  </si>
  <si>
    <t>วิทยาลัยเพื่อการค้นคว้าระดับรากฐาน</t>
  </si>
  <si>
    <t>คิดเป็นร้อยละ 69.83 และนิสิตระดับปริญญาเอก คิดเป็นร้อยละ 28.88</t>
  </si>
  <si>
    <t>Line บัณฑิตวิทยาลัย</t>
  </si>
  <si>
    <t>E-Mail บัณฑิตวิทยาลัย</t>
  </si>
  <si>
    <t>website บัณฑิตวิทยาลัยมากที่สุด คิดเป็นร้อยละ 44.17 รองลงมาได้แก่ คณะที่สังกัด</t>
  </si>
  <si>
    <t>คิดเป็นร้อยละ 21.39 และอาจารย์ที่ปรึกษา คิดเป็นร้อยละ 11.11</t>
  </si>
  <si>
    <t>สาขาวิชาเคมี</t>
  </si>
  <si>
    <t>สาขาวิชาฟิสิกส์ทฤษฎี</t>
  </si>
  <si>
    <t>สาขาวิชาวิทยาศาสตร์การแพทย์</t>
  </si>
  <si>
    <t>สาขาวิชาวิศวกรรมเคมี</t>
  </si>
  <si>
    <t>สาขาวิชาวิศวกรรมก่อสร้าง</t>
  </si>
  <si>
    <t>สาขาวิชาวิศวกรรมไฟฟ้า</t>
  </si>
  <si>
    <t>สาขาวิชาสถาปัตยกรรมศาสตร์</t>
  </si>
  <si>
    <t>สาขาวิชามนุษยศาสตร์</t>
  </si>
  <si>
    <t>สาขาวิชาวิทยาลัยเพื่อการค้นคว้าระดับรากฐาน</t>
  </si>
  <si>
    <t>สาขาวิชาสถิติ</t>
  </si>
  <si>
    <t>สาขาวิชาการจัดการภัยพิบัติ</t>
  </si>
  <si>
    <t>สาขาวิชาวิทยาการคอมพิวเตอร์</t>
  </si>
  <si>
    <t xml:space="preserve">สาขาวิชาการจัดการการท่องเที่ยวและจิตบริการ </t>
  </si>
  <si>
    <t>สาขาวิชาการจัดการกีฬา</t>
  </si>
  <si>
    <t>ที่จัดในโครงการฯ ภาพรวม อยู่ในระดับปานกลาง (ค่าเฉลี่ย 3.46) และหลังเข้ารับการอบรมค่าเฉลี่ย</t>
  </si>
  <si>
    <t xml:space="preserve">ความรู้ ความเข้าใจสูงขึ้น อยู่ในระดับมาก (ค่าเฉลี่ย 4.28) </t>
  </si>
  <si>
    <t xml:space="preserve">   1.2  ความเหมาะสมของวันจัดโครงการ (วันพฤหัสบดีที่ 8 กุมภาพันธ์ 2561)</t>
  </si>
  <si>
    <t xml:space="preserve">   1.3  ความเหมาะสมของระยะเวลาในการจัดโครงการ (08.30 - 12.15 น.)</t>
  </si>
  <si>
    <t xml:space="preserve">ระดับบัณฑิตศึกษา ในวันพฤหัสบดีที่ 8 กุมภาพันธ์ 2561  ณ ห้องสัมมนาเอกาทศรถ 301 อาคารเอกาทศรถ </t>
  </si>
  <si>
    <t>มหาวิทยาลัยนเรศวร ในภาพรวมพบว่า ผู้เข้าร่วมโครงการฯ มีความคิดเห็นอยู่ในระดับมาก (ค่าเฉลี่ย 4.25)</t>
  </si>
  <si>
    <t xml:space="preserve">เมื่อพิจารณารายด้านแล้ว พบว่า ด้านคุณภาพการให้บริการ มีค่าเฉลี่ยสูงสุด (ค่าเฉลี่ย 4.49) </t>
  </si>
  <si>
    <t xml:space="preserve">รองลงมาคือ ด้านเจ้าหน้าที่ให้บริการ (ค่าเฉลี่ย 4.46) และด้านสิ่งอำนวยความสะดวก (ค่าเฉลี่ย 4.43) </t>
  </si>
  <si>
    <t>ของวิทยากร (รศ.ดร.รัตติมา  จีนาพงษา) (ค่าเฉลี่ย 4.52) และข้อที่มีค่าเฉลี่ยต่ำที่สุดคือ ความเหมาะสม</t>
  </si>
  <si>
    <t>ของวันจัดโครงการ (วันพฤหัสบดีที่ 8 กุมภาพันธ์ 2561) (ค่าเฉลี่ย 3.78)</t>
  </si>
  <si>
    <t xml:space="preserve">คิดเป็นร้อยละ 44.17 รองลงมาได้แก่ คณะที่สังกัด คิดเป็นร้อยละ 21.39 และอาจารย์ที่ปรึกษา </t>
  </si>
  <si>
    <t xml:space="preserve">          คิดเป็นร้อยละ 11.11 ผู้ตอบแบบสอบถามส่วนใหญ่สังกัดคณะวิทยาศาสตร์ มากที่สุด คิดเป็นร้อยละ 16.38</t>
  </si>
  <si>
    <t xml:space="preserve">          เมื่อพิจารณารายสาขาวิชา พบว่า ผู้ตอบแบบสอบถามส่วนใหญ่สังกัดสาขาวิชาสาธารณสุขศาสตร์มากที่สุด </t>
  </si>
  <si>
    <t xml:space="preserve">          คิดเป็นร้อยละ 9.05  รองลงมาได้แก่ สาขาวิชาวิทยาศาสตร์ คิดเป็นร้อยละ 7.33</t>
  </si>
  <si>
    <t xml:space="preserve">          เมื่อพิจารณารายข้อแล้ว พบว่า ข้อที่มีค่าเฉลี่ยสูงที่สุดคือ ความรู้ และความสามารถในการถ่ายทอดความรู้</t>
  </si>
  <si>
    <t xml:space="preserve">          ของวันจัดโครงการ (วันพฤหัสบดีที่ 8 กุมภาพันธ์ 2561) (ค่าเฉลี่ย 3.78)</t>
  </si>
  <si>
    <t>- 7 -</t>
  </si>
  <si>
    <t>- 8 -</t>
  </si>
  <si>
    <t xml:space="preserve">- 9 - </t>
  </si>
  <si>
    <t xml:space="preserve">          ของวิทยากร (รศ.ดร.รัตติมา จีนาพงษา) (ค่าเฉลี่ย 4.52) และข้อที่มีค่าเฉลี่ยต่ำที่สุดคือ ความเหมาะสม</t>
  </si>
  <si>
    <t xml:space="preserve">     จากตาราง 3 พบว่า ผู้ตอบแบบสอบถามส่วนใหญ่สังกัดคณะวิทยาศาสตร์มากที่สุด </t>
  </si>
  <si>
    <t xml:space="preserve">          คิดเป็นร้อยละ 16.38 รองลงมาได้แก่ คณะวิศวกรรมศาสตร์ คิดเป็นร้อยละ 12.07</t>
  </si>
  <si>
    <t xml:space="preserve">          และคณะศึกษาศาสตร์ คิดเป็นร้อยละ 11.21</t>
  </si>
  <si>
    <t>เมื่อพิจารณารายสาขาวิชา พบว่า ผู้ตอบแบบสอบถามส่วนใหญ่สังกัดสาขาวิชาสาธารณสุขศาสตร์</t>
  </si>
  <si>
    <t xml:space="preserve">     </t>
  </si>
  <si>
    <t xml:space="preserve">          มากที่สุด คิดเป็นร้อยละ 9.05 รองลงมาได้แก่ สาขาวิชาวิทยาศาสตร์ คิดเป็นร้อยละ 7.33</t>
  </si>
  <si>
    <r>
      <rPr>
        <b/>
        <sz val="16"/>
        <rFont val="TH SarabunPSK"/>
        <family val="2"/>
      </rPr>
      <t xml:space="preserve">             ข้อเสนอแนะสำหรับการจัดการโครงการฯ ครั้งต่อไป คือ</t>
    </r>
    <r>
      <rPr>
        <sz val="16"/>
        <rFont val="TH SarabunPSK"/>
        <family val="2"/>
      </rPr>
      <t xml:space="preserve"> </t>
    </r>
  </si>
  <si>
    <t xml:space="preserve">ของผู้เข้าร่วมโครงการ โดยผู้เข้าร่วมโครงการเป็นนิสิตปริญญาโท คิดเป็นร้อยละ 69.83 และนิสิตระดับปริญญาเอก </t>
  </si>
  <si>
    <t>คิดเป็นร้อยละ 28.88</t>
  </si>
  <si>
    <t xml:space="preserve">          รองลงมาได้แก่ คณะวิศวกรรมศาสตร์ คิดเป็นร้อยละ 12.07 และคณะศึกษาศาสตร์ คิดเป็นร้อยละ 11.21 </t>
  </si>
  <si>
    <t xml:space="preserve">              ควรจัดอบรมในวันเสาร์ - อาทิตย์ เครื่องปรับอากาศเย็นเกินไป และควรจัดอบรมในวันศุกร์</t>
  </si>
  <si>
    <t xml:space="preserve">          จากการจัดโครงการอบรมจริยธรรมการวิจัยระดับบัณฑิตศึกษา ในวันพฤหัสบดีที่ 8 กุมภาพันธ์ 2561</t>
  </si>
  <si>
    <t xml:space="preserve">          พบว่า ด้านคุณภาพการให้บริการ มีค่าเฉลี่ยสูงที่สุด (ค่าเฉลี่ย 4.49) รองลงมาคือ ด้านเจ้าหน้าที่ให้บริการ (ค่าเฉลี่ย 4.46) </t>
  </si>
  <si>
    <t>ควรมีการจัดอบรมการเขียนอ้างอิงบรรณานุกรม และแนะนำในสไลด์</t>
  </si>
  <si>
    <t>ผู้เข้าร่วมหลังเข้ารับการอบรมค่าเฉลี่ย ความรู้ ความเข้าใจสูงขึ้น อยู่ในระดับมาก (ค่าเฉลี่ย 4.28)</t>
  </si>
  <si>
    <t>เมื่อเทียบกับก่อนการเข้ารับการอบรม (ค่าเฉลี่ย 3.46)</t>
  </si>
  <si>
    <t xml:space="preserve">อยู่ในระดับปานกลาง (ค่าเฉลี่ย 3.46) และหลังเข้ารับการอบรมค่าเฉลี่ยความรู้ ความเข้าใจสูงขึ้น อยู่ในระดับมาก </t>
  </si>
  <si>
    <t>(ค่าเฉลี่ย 4.28) เมื่อพิจารณารายข้อพบว่า ผู้เข้าร่วมโครงการมีความรู้เรื่องการตรวจสอบการคัดลอกผลงานวิชาการ</t>
  </si>
  <si>
    <t xml:space="preserve">          ความคิดเห็นเกี่ยวกับการจัดโครงการฯ ในภาพรวมอยู่ในระดับมาก (ค่าเฉลี่ย 4.25 ) เมื่อพิจารณารายด้าน</t>
  </si>
  <si>
    <t xml:space="preserve">โดยไม่มีการคัดลอก ผู้เข้าร่วมโครงการมีความรู้เพิ่มมากขึ้น เช่นเดียวกัน (ค่าเฉลี่ยก่อน 3.49 ) </t>
  </si>
  <si>
    <t>(ค่าเฉลี่ยหลัง 4.29 ) ตามลำดับ</t>
  </si>
  <si>
    <t xml:space="preserve">เพิ่มมากขึ้น (ค่าเฉลี่ยก่อน 3.43) (ค่าเฉลี่ยหลัง 4.27) ตามลำดับ ในทำนองเดียวกันกับเรื่องเขียนผลงานวิทยานิพนธ์ </t>
  </si>
  <si>
    <t>จำนวน 260 คน มีผู้เข้าร่วมโครงการจำนวน 226 คน ผู้ตอบแบบสอบถามจำนวนทั้งสิ้น 232 คน คิดเป็นร้อยละ 86.92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</si>
</sst>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theme="7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u/>
      <sz val="16"/>
      <color rgb="FF000000"/>
      <name val="TH SarabunPSK"/>
      <family val="2"/>
    </font>
    <font>
      <b/>
      <sz val="16"/>
      <color theme="7"/>
      <name val="TH SarabunPSK"/>
      <family val="2"/>
    </font>
    <font>
      <b/>
      <sz val="18"/>
      <color rgb="FF000000"/>
      <name val="TH SarabunPSK"/>
      <family val="2"/>
    </font>
    <font>
      <b/>
      <i/>
      <sz val="15"/>
      <name val="TH SarabunPSK"/>
      <family val="2"/>
    </font>
    <font>
      <sz val="14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DADE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1" fillId="0" borderId="0" xfId="0" applyFont="1"/>
    <xf numFmtId="0" fontId="7" fillId="0" borderId="0" xfId="0" applyFont="1"/>
    <xf numFmtId="0" fontId="1" fillId="0" borderId="0" xfId="0" applyFont="1" applyBorder="1"/>
    <xf numFmtId="0" fontId="9" fillId="0" borderId="0" xfId="0" applyFont="1"/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/>
    <xf numFmtId="0" fontId="9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1" fillId="2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11" fillId="4" borderId="0" xfId="0" applyFont="1" applyFill="1" applyAlignment="1">
      <alignment wrapText="1"/>
    </xf>
    <xf numFmtId="2" fontId="11" fillId="0" borderId="0" xfId="0" applyNumberFormat="1" applyFont="1" applyAlignment="1">
      <alignment wrapText="1"/>
    </xf>
    <xf numFmtId="0" fontId="12" fillId="2" borderId="0" xfId="0" applyFont="1" applyFill="1" applyAlignment="1">
      <alignment wrapText="1"/>
    </xf>
    <xf numFmtId="0" fontId="12" fillId="3" borderId="0" xfId="0" applyFont="1" applyFill="1" applyAlignment="1">
      <alignment wrapText="1"/>
    </xf>
    <xf numFmtId="0" fontId="1" fillId="0" borderId="0" xfId="0" applyFont="1" applyAlignment="1"/>
    <xf numFmtId="0" fontId="13" fillId="0" borderId="0" xfId="0" applyFont="1"/>
    <xf numFmtId="0" fontId="3" fillId="0" borderId="0" xfId="0" applyFont="1" applyAlignment="1"/>
    <xf numFmtId="0" fontId="15" fillId="0" borderId="0" xfId="0" applyFont="1"/>
    <xf numFmtId="0" fontId="1" fillId="0" borderId="0" xfId="0" applyFont="1" applyAlignment="1">
      <alignment horizontal="center"/>
    </xf>
    <xf numFmtId="0" fontId="16" fillId="0" borderId="0" xfId="0" applyFont="1"/>
    <xf numFmtId="0" fontId="1" fillId="0" borderId="14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2" fontId="8" fillId="0" borderId="14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8" fillId="0" borderId="1" xfId="0" applyFont="1" applyBorder="1"/>
    <xf numFmtId="0" fontId="1" fillId="0" borderId="2" xfId="0" applyFont="1" applyBorder="1"/>
    <xf numFmtId="0" fontId="17" fillId="0" borderId="3" xfId="0" applyFont="1" applyBorder="1" applyAlignment="1">
      <alignment horizontal="center"/>
    </xf>
    <xf numFmtId="2" fontId="17" fillId="0" borderId="8" xfId="0" applyNumberFormat="1" applyFont="1" applyBorder="1" applyAlignment="1">
      <alignment horizontal="center"/>
    </xf>
    <xf numFmtId="0" fontId="1" fillId="0" borderId="14" xfId="0" applyFont="1" applyBorder="1"/>
    <xf numFmtId="2" fontId="17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8" fillId="0" borderId="0" xfId="0" applyFont="1"/>
    <xf numFmtId="2" fontId="9" fillId="0" borderId="1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4" xfId="0" applyFont="1" applyBorder="1"/>
    <xf numFmtId="2" fontId="20" fillId="0" borderId="10" xfId="0" applyNumberFormat="1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2" fontId="9" fillId="0" borderId="0" xfId="0" applyNumberFormat="1" applyFont="1"/>
    <xf numFmtId="2" fontId="20" fillId="0" borderId="14" xfId="0" applyNumberFormat="1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2" fontId="18" fillId="0" borderId="14" xfId="0" applyNumberFormat="1" applyFont="1" applyBorder="1" applyAlignment="1">
      <alignment horizontal="center"/>
    </xf>
    <xf numFmtId="2" fontId="18" fillId="0" borderId="14" xfId="0" applyNumberFormat="1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2" fontId="20" fillId="0" borderId="17" xfId="0" applyNumberFormat="1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6" fillId="0" borderId="0" xfId="0" applyFont="1" applyAlignment="1"/>
    <xf numFmtId="0" fontId="11" fillId="5" borderId="0" xfId="0" applyFont="1" applyFill="1" applyAlignment="1">
      <alignment wrapText="1"/>
    </xf>
    <xf numFmtId="2" fontId="8" fillId="0" borderId="7" xfId="0" applyNumberFormat="1" applyFont="1" applyFill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1" fillId="0" borderId="0" xfId="0" applyFont="1" applyAlignment="1">
      <alignment horizontal="left" indent="5"/>
    </xf>
    <xf numFmtId="0" fontId="23" fillId="0" borderId="0" xfId="0" applyFont="1"/>
    <xf numFmtId="0" fontId="1" fillId="0" borderId="0" xfId="0" applyFont="1" applyAlignment="1">
      <alignment horizontal="left" indent="5"/>
    </xf>
    <xf numFmtId="0" fontId="19" fillId="0" borderId="0" xfId="0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2" fontId="1" fillId="0" borderId="15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1" fillId="0" borderId="14" xfId="0" applyFont="1" applyBorder="1" applyAlignment="1">
      <alignment wrapText="1"/>
    </xf>
    <xf numFmtId="0" fontId="11" fillId="2" borderId="14" xfId="0" applyFont="1" applyFill="1" applyBorder="1" applyAlignment="1">
      <alignment wrapText="1"/>
    </xf>
    <xf numFmtId="0" fontId="11" fillId="3" borderId="14" xfId="0" applyFont="1" applyFill="1" applyBorder="1" applyAlignment="1">
      <alignment wrapText="1"/>
    </xf>
    <xf numFmtId="0" fontId="11" fillId="4" borderId="14" xfId="0" applyFont="1" applyFill="1" applyBorder="1" applyAlignment="1">
      <alignment wrapText="1"/>
    </xf>
    <xf numFmtId="0" fontId="11" fillId="5" borderId="14" xfId="0" applyFont="1" applyFill="1" applyBorder="1" applyAlignment="1">
      <alignment wrapText="1"/>
    </xf>
    <xf numFmtId="0" fontId="25" fillId="4" borderId="0" xfId="0" applyFont="1" applyFill="1" applyAlignment="1">
      <alignment wrapText="1"/>
    </xf>
    <xf numFmtId="0" fontId="25" fillId="5" borderId="0" xfId="0" applyFont="1" applyFill="1" applyAlignment="1">
      <alignment wrapText="1"/>
    </xf>
    <xf numFmtId="2" fontId="10" fillId="0" borderId="0" xfId="0" applyNumberFormat="1" applyFont="1" applyAlignment="1">
      <alignment wrapText="1"/>
    </xf>
    <xf numFmtId="0" fontId="11" fillId="6" borderId="14" xfId="0" applyFont="1" applyFill="1" applyBorder="1" applyAlignment="1">
      <alignment wrapText="1"/>
    </xf>
    <xf numFmtId="2" fontId="10" fillId="6" borderId="14" xfId="0" applyNumberFormat="1" applyFont="1" applyFill="1" applyBorder="1" applyAlignment="1">
      <alignment wrapText="1"/>
    </xf>
    <xf numFmtId="0" fontId="11" fillId="6" borderId="0" xfId="0" applyFont="1" applyFill="1" applyAlignment="1">
      <alignment wrapText="1"/>
    </xf>
    <xf numFmtId="2" fontId="8" fillId="6" borderId="14" xfId="0" applyNumberFormat="1" applyFont="1" applyFill="1" applyBorder="1" applyAlignment="1">
      <alignment wrapText="1"/>
    </xf>
    <xf numFmtId="0" fontId="26" fillId="0" borderId="14" xfId="0" applyFont="1" applyBorder="1" applyAlignment="1">
      <alignment horizontal="center" wrapText="1"/>
    </xf>
    <xf numFmtId="0" fontId="26" fillId="6" borderId="14" xfId="0" applyFont="1" applyFill="1" applyBorder="1" applyAlignment="1">
      <alignment horizontal="center" wrapText="1"/>
    </xf>
    <xf numFmtId="0" fontId="26" fillId="2" borderId="14" xfId="0" applyFont="1" applyFill="1" applyBorder="1" applyAlignment="1">
      <alignment horizontal="center" wrapText="1"/>
    </xf>
    <xf numFmtId="0" fontId="26" fillId="3" borderId="14" xfId="0" applyFont="1" applyFill="1" applyBorder="1" applyAlignment="1">
      <alignment horizontal="center" wrapText="1"/>
    </xf>
    <xf numFmtId="0" fontId="26" fillId="4" borderId="14" xfId="0" applyFont="1" applyFill="1" applyBorder="1" applyAlignment="1">
      <alignment horizontal="center" wrapText="1"/>
    </xf>
    <xf numFmtId="0" fontId="26" fillId="5" borderId="14" xfId="0" applyFont="1" applyFill="1" applyBorder="1" applyAlignment="1">
      <alignment horizontal="center" wrapText="1"/>
    </xf>
    <xf numFmtId="0" fontId="8" fillId="6" borderId="14" xfId="0" applyFont="1" applyFill="1" applyBorder="1" applyAlignment="1">
      <alignment horizontal="right"/>
    </xf>
    <xf numFmtId="0" fontId="10" fillId="6" borderId="0" xfId="0" applyFont="1" applyFill="1" applyAlignment="1">
      <alignment wrapText="1"/>
    </xf>
    <xf numFmtId="0" fontId="26" fillId="7" borderId="14" xfId="0" applyFont="1" applyFill="1" applyBorder="1" applyAlignment="1">
      <alignment horizontal="center" wrapText="1"/>
    </xf>
    <xf numFmtId="0" fontId="11" fillId="7" borderId="14" xfId="0" applyFont="1" applyFill="1" applyBorder="1" applyAlignment="1">
      <alignment wrapText="1"/>
    </xf>
    <xf numFmtId="0" fontId="10" fillId="7" borderId="0" xfId="0" applyFont="1" applyFill="1" applyAlignment="1">
      <alignment wrapText="1"/>
    </xf>
    <xf numFmtId="0" fontId="11" fillId="7" borderId="0" xfId="0" applyFont="1" applyFill="1" applyAlignment="1">
      <alignment wrapText="1"/>
    </xf>
    <xf numFmtId="0" fontId="1" fillId="0" borderId="11" xfId="0" applyFont="1" applyBorder="1"/>
    <xf numFmtId="0" fontId="1" fillId="0" borderId="27" xfId="0" applyFont="1" applyBorder="1"/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8" fillId="0" borderId="0" xfId="0" applyFont="1"/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/>
    <xf numFmtId="0" fontId="4" fillId="0" borderId="14" xfId="0" applyFont="1" applyFill="1" applyBorder="1" applyAlignment="1">
      <alignment horizontal="center"/>
    </xf>
    <xf numFmtId="2" fontId="4" fillId="0" borderId="14" xfId="0" applyNumberFormat="1" applyFont="1" applyFill="1" applyBorder="1" applyAlignment="1">
      <alignment horizontal="center"/>
    </xf>
    <xf numFmtId="0" fontId="4" fillId="0" borderId="15" xfId="0" applyFont="1" applyBorder="1"/>
    <xf numFmtId="0" fontId="4" fillId="0" borderId="15" xfId="0" applyFont="1" applyFill="1" applyBorder="1" applyAlignment="1">
      <alignment horizontal="center"/>
    </xf>
    <xf numFmtId="49" fontId="2" fillId="0" borderId="0" xfId="0" applyNumberFormat="1" applyFont="1" applyAlignment="1">
      <alignment horizontal="right"/>
    </xf>
    <xf numFmtId="0" fontId="2" fillId="0" borderId="14" xfId="0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4" fillId="0" borderId="24" xfId="0" applyFont="1" applyFill="1" applyBorder="1" applyAlignment="1">
      <alignment horizontal="center"/>
    </xf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24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24" xfId="0" applyFont="1" applyBorder="1" applyAlignment="1"/>
    <xf numFmtId="0" fontId="5" fillId="0" borderId="0" xfId="0" applyFont="1" applyFill="1"/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0" fontId="4" fillId="0" borderId="24" xfId="0" applyFont="1" applyFill="1" applyBorder="1" applyAlignment="1"/>
    <xf numFmtId="0" fontId="2" fillId="0" borderId="0" xfId="0" applyFont="1" applyFill="1" applyAlignment="1">
      <alignment horizontal="center"/>
    </xf>
    <xf numFmtId="0" fontId="28" fillId="0" borderId="0" xfId="0" applyFont="1"/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 indent="5"/>
    </xf>
    <xf numFmtId="0" fontId="11" fillId="8" borderId="14" xfId="0" applyFont="1" applyFill="1" applyBorder="1" applyAlignment="1">
      <alignment wrapText="1"/>
    </xf>
    <xf numFmtId="0" fontId="1" fillId="8" borderId="14" xfId="0" applyFont="1" applyFill="1" applyBorder="1" applyAlignment="1">
      <alignment wrapText="1"/>
    </xf>
    <xf numFmtId="0" fontId="24" fillId="8" borderId="14" xfId="0" applyFont="1" applyFill="1" applyBorder="1" applyAlignment="1">
      <alignment wrapText="1"/>
    </xf>
    <xf numFmtId="0" fontId="11" fillId="9" borderId="14" xfId="0" applyFont="1" applyFill="1" applyBorder="1" applyAlignment="1">
      <alignment wrapText="1"/>
    </xf>
    <xf numFmtId="0" fontId="26" fillId="10" borderId="14" xfId="0" applyFont="1" applyFill="1" applyBorder="1" applyAlignment="1">
      <alignment horizontal="center" wrapText="1"/>
    </xf>
    <xf numFmtId="0" fontId="11" fillId="10" borderId="14" xfId="0" applyFont="1" applyFill="1" applyBorder="1" applyAlignment="1">
      <alignment wrapText="1"/>
    </xf>
    <xf numFmtId="2" fontId="10" fillId="10" borderId="0" xfId="0" applyNumberFormat="1" applyFont="1" applyFill="1" applyAlignment="1">
      <alignment wrapText="1"/>
    </xf>
    <xf numFmtId="2" fontId="25" fillId="10" borderId="0" xfId="0" applyNumberFormat="1" applyFont="1" applyFill="1" applyAlignment="1">
      <alignment wrapText="1"/>
    </xf>
    <xf numFmtId="0" fontId="11" fillId="10" borderId="0" xfId="0" applyFont="1" applyFill="1" applyAlignment="1">
      <alignment wrapText="1"/>
    </xf>
    <xf numFmtId="2" fontId="11" fillId="6" borderId="14" xfId="0" applyNumberFormat="1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1" fillId="0" borderId="14" xfId="0" applyFont="1" applyBorder="1" applyAlignment="1">
      <alignment vertical="top" wrapText="1"/>
    </xf>
    <xf numFmtId="0" fontId="11" fillId="6" borderId="14" xfId="0" applyFont="1" applyFill="1" applyBorder="1" applyAlignment="1">
      <alignment vertical="top" wrapText="1"/>
    </xf>
    <xf numFmtId="0" fontId="11" fillId="2" borderId="14" xfId="0" applyFont="1" applyFill="1" applyBorder="1" applyAlignment="1">
      <alignment vertical="top" wrapText="1"/>
    </xf>
    <xf numFmtId="0" fontId="11" fillId="3" borderId="14" xfId="0" applyFont="1" applyFill="1" applyBorder="1" applyAlignment="1">
      <alignment vertical="top" wrapText="1"/>
    </xf>
    <xf numFmtId="0" fontId="11" fillId="4" borderId="14" xfId="0" applyFont="1" applyFill="1" applyBorder="1" applyAlignment="1">
      <alignment vertical="top" wrapText="1"/>
    </xf>
    <xf numFmtId="0" fontId="11" fillId="10" borderId="14" xfId="0" applyFont="1" applyFill="1" applyBorder="1" applyAlignment="1">
      <alignment vertical="top" wrapText="1"/>
    </xf>
    <xf numFmtId="0" fontId="11" fillId="5" borderId="14" xfId="0" applyFont="1" applyFill="1" applyBorder="1" applyAlignment="1">
      <alignment vertical="top" wrapText="1"/>
    </xf>
    <xf numFmtId="0" fontId="11" fillId="7" borderId="14" xfId="0" applyFont="1" applyFill="1" applyBorder="1" applyAlignment="1">
      <alignment vertical="top" wrapText="1"/>
    </xf>
    <xf numFmtId="2" fontId="8" fillId="6" borderId="0" xfId="0" applyNumberFormat="1" applyFont="1" applyFill="1" applyBorder="1" applyAlignment="1">
      <alignment wrapText="1"/>
    </xf>
    <xf numFmtId="2" fontId="10" fillId="6" borderId="0" xfId="0" applyNumberFormat="1" applyFont="1" applyFill="1" applyBorder="1" applyAlignment="1">
      <alignment wrapText="1"/>
    </xf>
    <xf numFmtId="2" fontId="1" fillId="0" borderId="7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" fontId="8" fillId="0" borderId="17" xfId="0" applyNumberFormat="1" applyFont="1" applyFill="1" applyBorder="1" applyAlignment="1">
      <alignment horizontal="center"/>
    </xf>
    <xf numFmtId="2" fontId="8" fillId="0" borderId="17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/>
    </xf>
    <xf numFmtId="0" fontId="2" fillId="0" borderId="18" xfId="0" applyFont="1" applyBorder="1" applyAlignment="1"/>
    <xf numFmtId="0" fontId="2" fillId="0" borderId="19" xfId="0" applyFont="1" applyBorder="1" applyAlignment="1"/>
    <xf numFmtId="0" fontId="2" fillId="0" borderId="20" xfId="0" applyFont="1" applyBorder="1" applyAlignment="1"/>
    <xf numFmtId="0" fontId="1" fillId="0" borderId="7" xfId="0" applyNumberFormat="1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left" indent="5"/>
    </xf>
    <xf numFmtId="0" fontId="1" fillId="0" borderId="11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2" xfId="0" applyFont="1" applyFill="1" applyBorder="1" applyAlignment="1"/>
    <xf numFmtId="0" fontId="1" fillId="0" borderId="13" xfId="0" applyFont="1" applyFill="1" applyBorder="1" applyAlignment="1"/>
    <xf numFmtId="0" fontId="1" fillId="0" borderId="24" xfId="0" applyFont="1" applyFill="1" applyBorder="1" applyAlignment="1"/>
    <xf numFmtId="0" fontId="1" fillId="0" borderId="29" xfId="0" applyFont="1" applyFill="1" applyBorder="1" applyAlignment="1">
      <alignment horizontal="left"/>
    </xf>
    <xf numFmtId="0" fontId="1" fillId="0" borderId="31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0" fontId="11" fillId="11" borderId="14" xfId="0" applyFont="1" applyFill="1" applyBorder="1" applyAlignment="1">
      <alignment wrapText="1"/>
    </xf>
    <xf numFmtId="0" fontId="1" fillId="8" borderId="14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1" fillId="6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10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1" fillId="7" borderId="0" xfId="0" applyFont="1" applyFill="1" applyAlignment="1">
      <alignment wrapText="1"/>
    </xf>
    <xf numFmtId="0" fontId="24" fillId="9" borderId="14" xfId="0" applyFont="1" applyFill="1" applyBorder="1" applyAlignment="1">
      <alignment wrapText="1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left"/>
    </xf>
    <xf numFmtId="0" fontId="8" fillId="0" borderId="14" xfId="0" applyFont="1" applyBorder="1" applyAlignment="1">
      <alignment horizontal="center" vertical="top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indent="5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4" xfId="0" applyFont="1" applyFill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wrapText="1"/>
    </xf>
    <xf numFmtId="0" fontId="1" fillId="0" borderId="14" xfId="0" applyFont="1" applyBorder="1" applyAlignment="1">
      <alignment horizontal="left"/>
    </xf>
    <xf numFmtId="0" fontId="1" fillId="0" borderId="14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9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1" fillId="0" borderId="14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9" fillId="0" borderId="21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8" fillId="0" borderId="1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23</xdr:row>
      <xdr:rowOff>95250</xdr:rowOff>
    </xdr:from>
    <xdr:ext cx="184731" cy="264560"/>
    <xdr:sp macro="" textlink="">
      <xdr:nvSpPr>
        <xdr:cNvPr id="2" name="TextBox 1"/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27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450850</xdr:colOff>
      <xdr:row>35</xdr:row>
      <xdr:rowOff>241300</xdr:rowOff>
    </xdr:from>
    <xdr:ext cx="184731" cy="264560"/>
    <xdr:sp macro="" textlink="">
      <xdr:nvSpPr>
        <xdr:cNvPr id="13" name="TextBox 12"/>
        <xdr:cNvSpPr txBox="1"/>
      </xdr:nvSpPr>
      <xdr:spPr>
        <a:xfrm>
          <a:off x="1060450" y="70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24</xdr:row>
      <xdr:rowOff>69652</xdr:rowOff>
    </xdr:from>
    <xdr:ext cx="156036" cy="172227"/>
    <xdr:sp macro="" textlink="">
      <xdr:nvSpPr>
        <xdr:cNvPr id="3" name="TextBox 2"/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18</xdr:row>
      <xdr:rowOff>51792</xdr:rowOff>
    </xdr:from>
    <xdr:ext cx="65" cy="172227"/>
    <xdr:sp macro="" textlink="">
      <xdr:nvSpPr>
        <xdr:cNvPr id="15" name="TextBox 14"/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19</xdr:row>
      <xdr:rowOff>63698</xdr:rowOff>
    </xdr:from>
    <xdr:ext cx="65" cy="172227"/>
    <xdr:sp macro="" textlink="">
      <xdr:nvSpPr>
        <xdr:cNvPr id="16" name="TextBox 15"/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22</xdr:row>
      <xdr:rowOff>57745</xdr:rowOff>
    </xdr:from>
    <xdr:ext cx="65" cy="172227"/>
    <xdr:sp macro="" textlink="">
      <xdr:nvSpPr>
        <xdr:cNvPr id="17" name="TextBox 16"/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23</xdr:row>
      <xdr:rowOff>69650</xdr:rowOff>
    </xdr:from>
    <xdr:ext cx="65" cy="172227"/>
    <xdr:sp macro="" textlink="">
      <xdr:nvSpPr>
        <xdr:cNvPr id="18" name="TextBox 17"/>
        <xdr:cNvSpPr txBox="1"/>
      </xdr:nvSpPr>
      <xdr:spPr>
        <a:xfrm>
          <a:off x="513161" y="72431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24</xdr:row>
      <xdr:rowOff>57744</xdr:rowOff>
    </xdr:from>
    <xdr:ext cx="65" cy="172227"/>
    <xdr:sp macro="" textlink="">
      <xdr:nvSpPr>
        <xdr:cNvPr id="19" name="TextBox 18"/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30</xdr:row>
      <xdr:rowOff>158948</xdr:rowOff>
    </xdr:from>
    <xdr:ext cx="65" cy="172227"/>
    <xdr:sp macro="" textlink="">
      <xdr:nvSpPr>
        <xdr:cNvPr id="23" name="TextBox 22"/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31</xdr:row>
      <xdr:rowOff>63698</xdr:rowOff>
    </xdr:from>
    <xdr:ext cx="65" cy="172227"/>
    <xdr:sp macro="" textlink="">
      <xdr:nvSpPr>
        <xdr:cNvPr id="24" name="TextBox 23"/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32</xdr:row>
      <xdr:rowOff>63698</xdr:rowOff>
    </xdr:from>
    <xdr:ext cx="65" cy="172227"/>
    <xdr:sp macro="" textlink="">
      <xdr:nvSpPr>
        <xdr:cNvPr id="25" name="TextBox 24"/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6</xdr:row>
          <xdr:rowOff>209550</xdr:rowOff>
        </xdr:from>
        <xdr:to>
          <xdr:col>5</xdr:col>
          <xdr:colOff>352425</xdr:colOff>
          <xdr:row>7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2</xdr:row>
          <xdr:rowOff>171450</xdr:rowOff>
        </xdr:from>
        <xdr:to>
          <xdr:col>6</xdr:col>
          <xdr:colOff>266700</xdr:colOff>
          <xdr:row>3</xdr:row>
          <xdr:rowOff>28575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tac\Downloads\ethich_December_26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ีย์ข้อมูล"/>
      <sheetName val="บทสรุป"/>
      <sheetName val="สรุปผล"/>
      <sheetName val="ข้อเสนอแนะ"/>
      <sheetName val="Sheet1"/>
    </sheetNames>
    <sheetDataSet>
      <sheetData sheetId="0">
        <row r="3">
          <cell r="K3">
            <v>4</v>
          </cell>
        </row>
        <row r="223">
          <cell r="K223" t="str">
            <v>website บัณฑิตวิทยาลัย</v>
          </cell>
        </row>
      </sheetData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5"/>
  <sheetViews>
    <sheetView topLeftCell="N229" zoomScale="150" zoomScaleNormal="150" workbookViewId="0">
      <selection activeCell="AG234" sqref="AG234"/>
    </sheetView>
  </sheetViews>
  <sheetFormatPr defaultColWidth="15" defaultRowHeight="24"/>
  <cols>
    <col min="1" max="1" width="4.42578125" style="17" bestFit="1" customWidth="1"/>
    <col min="2" max="2" width="52.140625" style="17" customWidth="1"/>
    <col min="3" max="3" width="37" style="17" customWidth="1"/>
    <col min="4" max="4" width="7" style="17" customWidth="1"/>
    <col min="5" max="5" width="7.7109375" style="17" bestFit="1" customWidth="1"/>
    <col min="6" max="6" width="5.7109375" style="17" bestFit="1" customWidth="1"/>
    <col min="7" max="7" width="8.42578125" style="17" customWidth="1"/>
    <col min="8" max="8" width="7" style="17" customWidth="1"/>
    <col min="9" max="9" width="9" style="17" customWidth="1"/>
    <col min="10" max="10" width="7.42578125" style="17" bestFit="1" customWidth="1"/>
    <col min="11" max="13" width="10.28515625" style="17" customWidth="1"/>
    <col min="14" max="15" width="5.140625" style="103" bestFit="1" customWidth="1"/>
    <col min="16" max="16" width="5.5703125" style="103" bestFit="1" customWidth="1"/>
    <col min="17" max="23" width="5.140625" style="17" bestFit="1" customWidth="1"/>
    <col min="24" max="25" width="6.28515625" style="20" bestFit="1" customWidth="1"/>
    <col min="26" max="27" width="6.28515625" style="164" bestFit="1" customWidth="1"/>
    <col min="28" max="29" width="5.140625" style="72" bestFit="1" customWidth="1"/>
    <col min="30" max="32" width="5.140625" style="116" bestFit="1" customWidth="1"/>
    <col min="33" max="34" width="15.140625" style="17" bestFit="1" customWidth="1"/>
    <col min="35" max="16384" width="15" style="17"/>
  </cols>
  <sheetData>
    <row r="1" spans="1:32" s="105" customFormat="1" ht="55.5">
      <c r="B1" s="105" t="s">
        <v>0</v>
      </c>
      <c r="C1" s="105" t="s">
        <v>1</v>
      </c>
      <c r="D1" s="105" t="s">
        <v>2</v>
      </c>
      <c r="E1" s="105" t="s">
        <v>3</v>
      </c>
      <c r="F1" s="105" t="s">
        <v>0</v>
      </c>
      <c r="G1" s="105" t="s">
        <v>4</v>
      </c>
      <c r="H1" s="105" t="s">
        <v>48</v>
      </c>
      <c r="I1" s="105" t="s">
        <v>68</v>
      </c>
      <c r="J1" s="105" t="s">
        <v>5</v>
      </c>
      <c r="K1" s="105" t="s">
        <v>162</v>
      </c>
      <c r="L1" s="105" t="s">
        <v>182</v>
      </c>
      <c r="M1" s="105" t="s">
        <v>189</v>
      </c>
      <c r="N1" s="106">
        <v>1.1000000000000001</v>
      </c>
      <c r="O1" s="106">
        <v>1.2</v>
      </c>
      <c r="P1" s="106">
        <v>1.3</v>
      </c>
      <c r="Q1" s="107">
        <v>2.1</v>
      </c>
      <c r="R1" s="107">
        <v>2.2000000000000002</v>
      </c>
      <c r="S1" s="108">
        <v>3.1</v>
      </c>
      <c r="T1" s="108">
        <v>3.2</v>
      </c>
      <c r="U1" s="108">
        <v>3.3</v>
      </c>
      <c r="V1" s="108">
        <v>3.4</v>
      </c>
      <c r="W1" s="108">
        <v>3.5</v>
      </c>
      <c r="X1" s="109" t="s">
        <v>6</v>
      </c>
      <c r="Y1" s="109" t="s">
        <v>49</v>
      </c>
      <c r="Z1" s="160" t="s">
        <v>7</v>
      </c>
      <c r="AA1" s="160" t="s">
        <v>50</v>
      </c>
      <c r="AB1" s="110">
        <v>4.3</v>
      </c>
      <c r="AC1" s="110">
        <v>4.4000000000000004</v>
      </c>
      <c r="AD1" s="113">
        <v>5.0999999999999996</v>
      </c>
      <c r="AE1" s="113">
        <v>5.2</v>
      </c>
      <c r="AF1" s="113">
        <v>5.3</v>
      </c>
    </row>
    <row r="2" spans="1:32" s="93" customFormat="1">
      <c r="A2" s="93">
        <v>1</v>
      </c>
      <c r="B2" s="93" t="s">
        <v>51</v>
      </c>
      <c r="C2" s="93" t="s">
        <v>156</v>
      </c>
      <c r="D2" s="93">
        <v>1</v>
      </c>
      <c r="E2" s="93">
        <v>0</v>
      </c>
      <c r="F2" s="93">
        <v>1</v>
      </c>
      <c r="G2" s="93">
        <v>0</v>
      </c>
      <c r="H2" s="93">
        <v>0</v>
      </c>
      <c r="I2" s="93">
        <v>0</v>
      </c>
      <c r="J2" s="93">
        <v>0</v>
      </c>
      <c r="K2" s="93">
        <v>0</v>
      </c>
      <c r="L2" s="93">
        <v>0</v>
      </c>
      <c r="N2" s="101">
        <v>5</v>
      </c>
      <c r="O2" s="101">
        <v>5</v>
      </c>
      <c r="P2" s="101">
        <v>5</v>
      </c>
      <c r="Q2" s="94">
        <v>5</v>
      </c>
      <c r="R2" s="94">
        <v>5</v>
      </c>
      <c r="S2" s="95">
        <v>5</v>
      </c>
      <c r="T2" s="95">
        <v>5</v>
      </c>
      <c r="U2" s="95">
        <v>5</v>
      </c>
      <c r="V2" s="95">
        <v>5</v>
      </c>
      <c r="W2" s="95">
        <v>5</v>
      </c>
      <c r="X2" s="96">
        <v>3</v>
      </c>
      <c r="Y2" s="96">
        <v>3</v>
      </c>
      <c r="Z2" s="161">
        <v>5</v>
      </c>
      <c r="AA2" s="161">
        <v>5</v>
      </c>
      <c r="AB2" s="97">
        <v>5</v>
      </c>
      <c r="AC2" s="97">
        <v>5</v>
      </c>
      <c r="AD2" s="114">
        <v>5</v>
      </c>
      <c r="AE2" s="114">
        <v>5</v>
      </c>
      <c r="AF2" s="114">
        <v>5</v>
      </c>
    </row>
    <row r="3" spans="1:32" s="93" customFormat="1">
      <c r="A3" s="93">
        <v>2</v>
      </c>
      <c r="B3" s="93" t="s">
        <v>51</v>
      </c>
      <c r="C3" s="93" t="s">
        <v>71</v>
      </c>
      <c r="D3" s="93">
        <v>1</v>
      </c>
      <c r="E3" s="93">
        <v>0</v>
      </c>
      <c r="F3" s="93">
        <v>0</v>
      </c>
      <c r="G3" s="93">
        <v>1</v>
      </c>
      <c r="H3" s="93">
        <v>0</v>
      </c>
      <c r="I3" s="93">
        <v>0</v>
      </c>
      <c r="J3" s="93">
        <v>0</v>
      </c>
      <c r="K3" s="93">
        <v>0</v>
      </c>
      <c r="L3" s="93">
        <v>0</v>
      </c>
      <c r="N3" s="101">
        <v>5</v>
      </c>
      <c r="O3" s="101">
        <v>5</v>
      </c>
      <c r="P3" s="101">
        <v>5</v>
      </c>
      <c r="Q3" s="94">
        <v>5</v>
      </c>
      <c r="R3" s="94">
        <v>5</v>
      </c>
      <c r="S3" s="95">
        <v>5</v>
      </c>
      <c r="T3" s="95">
        <v>5</v>
      </c>
      <c r="U3" s="95">
        <v>5</v>
      </c>
      <c r="V3" s="95">
        <v>5</v>
      </c>
      <c r="W3" s="95">
        <v>5</v>
      </c>
      <c r="X3" s="96">
        <v>5</v>
      </c>
      <c r="Y3" s="96">
        <v>5</v>
      </c>
      <c r="Z3" s="161">
        <v>5</v>
      </c>
      <c r="AA3" s="161">
        <v>5</v>
      </c>
      <c r="AB3" s="97">
        <v>5</v>
      </c>
      <c r="AC3" s="97">
        <v>5</v>
      </c>
      <c r="AD3" s="114">
        <v>5</v>
      </c>
      <c r="AE3" s="114">
        <v>5</v>
      </c>
      <c r="AF3" s="114">
        <v>5</v>
      </c>
    </row>
    <row r="4" spans="1:32" s="93" customFormat="1">
      <c r="A4" s="93">
        <v>3</v>
      </c>
      <c r="B4" s="93" t="s">
        <v>51</v>
      </c>
      <c r="C4" s="93" t="s">
        <v>55</v>
      </c>
      <c r="D4" s="93">
        <v>1</v>
      </c>
      <c r="E4" s="93">
        <v>0</v>
      </c>
      <c r="F4" s="93">
        <v>0</v>
      </c>
      <c r="G4" s="93">
        <v>0</v>
      </c>
      <c r="H4" s="93">
        <v>0</v>
      </c>
      <c r="I4" s="93">
        <v>0</v>
      </c>
      <c r="J4" s="93">
        <v>0</v>
      </c>
      <c r="K4" s="93">
        <v>0</v>
      </c>
      <c r="L4" s="93">
        <v>0</v>
      </c>
      <c r="N4" s="101">
        <v>5</v>
      </c>
      <c r="O4" s="101">
        <v>5</v>
      </c>
      <c r="P4" s="101">
        <v>5</v>
      </c>
      <c r="Q4" s="94">
        <v>5</v>
      </c>
      <c r="R4" s="94">
        <v>5</v>
      </c>
      <c r="S4" s="95">
        <v>5</v>
      </c>
      <c r="T4" s="95">
        <v>5</v>
      </c>
      <c r="U4" s="95">
        <v>5</v>
      </c>
      <c r="V4" s="95">
        <v>5</v>
      </c>
      <c r="W4" s="95">
        <v>5</v>
      </c>
      <c r="X4" s="96">
        <v>5</v>
      </c>
      <c r="Y4" s="96">
        <v>5</v>
      </c>
      <c r="Z4" s="161">
        <v>5</v>
      </c>
      <c r="AA4" s="161">
        <v>5</v>
      </c>
      <c r="AB4" s="97">
        <v>5</v>
      </c>
      <c r="AC4" s="97">
        <v>5</v>
      </c>
      <c r="AD4" s="114">
        <v>5</v>
      </c>
      <c r="AE4" s="114">
        <v>5</v>
      </c>
      <c r="AF4" s="114">
        <v>5</v>
      </c>
    </row>
    <row r="5" spans="1:32" s="93" customFormat="1">
      <c r="A5" s="93">
        <v>4</v>
      </c>
      <c r="B5" s="93" t="s">
        <v>8</v>
      </c>
      <c r="C5" s="93" t="s">
        <v>157</v>
      </c>
      <c r="D5" s="93">
        <v>0</v>
      </c>
      <c r="E5" s="93">
        <v>0</v>
      </c>
      <c r="F5" s="93">
        <v>1</v>
      </c>
      <c r="G5" s="93">
        <v>0</v>
      </c>
      <c r="H5" s="93">
        <v>0</v>
      </c>
      <c r="I5" s="93">
        <v>0</v>
      </c>
      <c r="J5" s="93">
        <v>0</v>
      </c>
      <c r="K5" s="93">
        <v>0</v>
      </c>
      <c r="L5" s="93">
        <v>0</v>
      </c>
      <c r="N5" s="101">
        <v>4</v>
      </c>
      <c r="O5" s="101">
        <v>4</v>
      </c>
      <c r="P5" s="101">
        <v>3</v>
      </c>
      <c r="Q5" s="94">
        <v>3</v>
      </c>
      <c r="R5" s="94">
        <v>3</v>
      </c>
      <c r="S5" s="95">
        <v>5</v>
      </c>
      <c r="T5" s="95">
        <v>4</v>
      </c>
      <c r="U5" s="95">
        <v>4</v>
      </c>
      <c r="V5" s="95">
        <v>4</v>
      </c>
      <c r="W5" s="95">
        <v>4</v>
      </c>
      <c r="X5" s="96">
        <v>3</v>
      </c>
      <c r="Y5" s="96">
        <v>3</v>
      </c>
      <c r="Z5" s="161">
        <v>4</v>
      </c>
      <c r="AA5" s="161">
        <v>4</v>
      </c>
      <c r="AB5" s="97">
        <v>5</v>
      </c>
      <c r="AC5" s="97">
        <v>4</v>
      </c>
      <c r="AD5" s="114">
        <v>5</v>
      </c>
      <c r="AE5" s="114">
        <v>5</v>
      </c>
      <c r="AF5" s="114">
        <v>5</v>
      </c>
    </row>
    <row r="6" spans="1:32" s="93" customFormat="1">
      <c r="A6" s="93">
        <v>5</v>
      </c>
      <c r="B6" s="93" t="s">
        <v>8</v>
      </c>
      <c r="C6" s="93" t="s">
        <v>157</v>
      </c>
      <c r="D6" s="93">
        <v>1</v>
      </c>
      <c r="E6" s="93">
        <v>1</v>
      </c>
      <c r="F6" s="93">
        <v>0</v>
      </c>
      <c r="G6" s="93">
        <v>1</v>
      </c>
      <c r="H6" s="93">
        <v>0</v>
      </c>
      <c r="I6" s="93">
        <v>0</v>
      </c>
      <c r="J6" s="93">
        <v>0</v>
      </c>
      <c r="K6" s="93">
        <v>0</v>
      </c>
      <c r="L6" s="93">
        <v>0</v>
      </c>
      <c r="N6" s="101">
        <v>5</v>
      </c>
      <c r="O6" s="101">
        <v>3</v>
      </c>
      <c r="P6" s="101">
        <v>4</v>
      </c>
      <c r="Q6" s="94">
        <v>5</v>
      </c>
      <c r="R6" s="94">
        <v>5</v>
      </c>
      <c r="S6" s="95">
        <v>5</v>
      </c>
      <c r="T6" s="95">
        <v>4</v>
      </c>
      <c r="U6" s="95">
        <v>5</v>
      </c>
      <c r="V6" s="95">
        <v>5</v>
      </c>
      <c r="W6" s="95">
        <v>5</v>
      </c>
      <c r="X6" s="96">
        <v>3</v>
      </c>
      <c r="Y6" s="96">
        <v>3</v>
      </c>
      <c r="Z6" s="161">
        <v>5</v>
      </c>
      <c r="AA6" s="161">
        <v>5</v>
      </c>
      <c r="AB6" s="97">
        <v>5</v>
      </c>
      <c r="AC6" s="97">
        <v>5</v>
      </c>
      <c r="AD6" s="114">
        <v>5</v>
      </c>
      <c r="AE6" s="114">
        <v>5</v>
      </c>
      <c r="AF6" s="114">
        <v>5</v>
      </c>
    </row>
    <row r="7" spans="1:32" s="93" customFormat="1">
      <c r="A7" s="93">
        <v>6</v>
      </c>
      <c r="B7" s="93" t="s">
        <v>51</v>
      </c>
      <c r="C7" s="93" t="s">
        <v>72</v>
      </c>
      <c r="D7" s="93">
        <v>1</v>
      </c>
      <c r="E7" s="93">
        <v>0</v>
      </c>
      <c r="F7" s="93">
        <v>0</v>
      </c>
      <c r="G7" s="93">
        <v>0</v>
      </c>
      <c r="H7" s="93">
        <v>1</v>
      </c>
      <c r="I7" s="93">
        <v>0</v>
      </c>
      <c r="J7" s="93">
        <v>0</v>
      </c>
      <c r="K7" s="93">
        <v>0</v>
      </c>
      <c r="L7" s="93">
        <v>0</v>
      </c>
      <c r="N7" s="101">
        <v>5</v>
      </c>
      <c r="O7" s="101">
        <v>5</v>
      </c>
      <c r="P7" s="101">
        <v>5</v>
      </c>
      <c r="Q7" s="94">
        <v>5</v>
      </c>
      <c r="R7" s="94">
        <v>5</v>
      </c>
      <c r="S7" s="95">
        <v>5</v>
      </c>
      <c r="T7" s="95">
        <v>5</v>
      </c>
      <c r="U7" s="95">
        <v>5</v>
      </c>
      <c r="V7" s="95">
        <v>5</v>
      </c>
      <c r="W7" s="95">
        <v>5</v>
      </c>
      <c r="X7" s="96">
        <v>2</v>
      </c>
      <c r="Y7" s="96">
        <v>2</v>
      </c>
      <c r="Z7" s="161">
        <v>5</v>
      </c>
      <c r="AA7" s="161">
        <v>5</v>
      </c>
      <c r="AB7" s="97">
        <v>5</v>
      </c>
      <c r="AC7" s="97">
        <v>5</v>
      </c>
      <c r="AD7" s="114">
        <v>5</v>
      </c>
      <c r="AE7" s="114">
        <v>5</v>
      </c>
      <c r="AF7" s="114">
        <v>5</v>
      </c>
    </row>
    <row r="8" spans="1:32" s="93" customFormat="1">
      <c r="A8" s="93">
        <v>7</v>
      </c>
      <c r="B8" s="93" t="s">
        <v>8</v>
      </c>
      <c r="C8" s="93" t="s">
        <v>55</v>
      </c>
      <c r="D8" s="93">
        <v>1</v>
      </c>
      <c r="E8" s="93">
        <v>0</v>
      </c>
      <c r="F8" s="93">
        <v>0</v>
      </c>
      <c r="G8" s="93">
        <v>0</v>
      </c>
      <c r="H8" s="93">
        <v>0</v>
      </c>
      <c r="I8" s="93">
        <v>0</v>
      </c>
      <c r="J8" s="93">
        <v>0</v>
      </c>
      <c r="K8" s="93">
        <v>0</v>
      </c>
      <c r="L8" s="93">
        <v>0</v>
      </c>
      <c r="N8" s="101">
        <v>4</v>
      </c>
      <c r="O8" s="101">
        <v>1</v>
      </c>
      <c r="P8" s="101">
        <v>4</v>
      </c>
      <c r="Q8" s="94">
        <v>4</v>
      </c>
      <c r="R8" s="94">
        <v>4</v>
      </c>
      <c r="S8" s="95">
        <v>4</v>
      </c>
      <c r="T8" s="95">
        <v>4</v>
      </c>
      <c r="U8" s="95">
        <v>4</v>
      </c>
      <c r="V8" s="95">
        <v>4</v>
      </c>
      <c r="W8" s="95">
        <v>4</v>
      </c>
      <c r="X8" s="96">
        <v>5</v>
      </c>
      <c r="Y8" s="96">
        <v>5</v>
      </c>
      <c r="Z8" s="161">
        <v>5</v>
      </c>
      <c r="AA8" s="161">
        <v>5</v>
      </c>
      <c r="AB8" s="97">
        <v>5</v>
      </c>
      <c r="AC8" s="97">
        <v>5</v>
      </c>
      <c r="AD8" s="114">
        <v>5</v>
      </c>
      <c r="AE8" s="114">
        <v>5</v>
      </c>
      <c r="AF8" s="114">
        <v>5</v>
      </c>
    </row>
    <row r="9" spans="1:32" s="93" customFormat="1">
      <c r="A9" s="93">
        <v>8</v>
      </c>
      <c r="B9" s="93" t="s">
        <v>8</v>
      </c>
      <c r="C9" s="93" t="s">
        <v>55</v>
      </c>
      <c r="D9" s="93">
        <v>1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3">
        <v>1</v>
      </c>
      <c r="K9" s="93">
        <v>0</v>
      </c>
      <c r="L9" s="93">
        <v>0</v>
      </c>
      <c r="N9" s="101">
        <v>4</v>
      </c>
      <c r="O9" s="101">
        <v>1</v>
      </c>
      <c r="P9" s="101">
        <v>2</v>
      </c>
      <c r="Q9" s="94">
        <v>4</v>
      </c>
      <c r="R9" s="94">
        <v>4</v>
      </c>
      <c r="S9" s="95">
        <v>4</v>
      </c>
      <c r="T9" s="95">
        <v>4</v>
      </c>
      <c r="U9" s="95">
        <v>4</v>
      </c>
      <c r="V9" s="95">
        <v>4</v>
      </c>
      <c r="W9" s="95">
        <v>4</v>
      </c>
      <c r="X9" s="96">
        <v>2</v>
      </c>
      <c r="Y9" s="96">
        <v>2</v>
      </c>
      <c r="Z9" s="161">
        <v>3</v>
      </c>
      <c r="AA9" s="161">
        <v>3</v>
      </c>
      <c r="AB9" s="97">
        <v>4</v>
      </c>
      <c r="AC9" s="97">
        <v>3</v>
      </c>
      <c r="AD9" s="114">
        <v>4</v>
      </c>
      <c r="AE9" s="114">
        <v>4</v>
      </c>
      <c r="AF9" s="114">
        <v>4</v>
      </c>
    </row>
    <row r="10" spans="1:32" s="93" customFormat="1">
      <c r="A10" s="93">
        <v>9</v>
      </c>
      <c r="B10" s="93" t="s">
        <v>51</v>
      </c>
      <c r="C10" s="93" t="s">
        <v>67</v>
      </c>
      <c r="D10" s="93">
        <v>1</v>
      </c>
      <c r="E10" s="93">
        <v>0</v>
      </c>
      <c r="F10" s="93">
        <v>0</v>
      </c>
      <c r="G10" s="93">
        <v>0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N10" s="101">
        <v>4</v>
      </c>
      <c r="O10" s="101">
        <v>3</v>
      </c>
      <c r="P10" s="101">
        <v>5</v>
      </c>
      <c r="Q10" s="94">
        <v>5</v>
      </c>
      <c r="R10" s="94">
        <v>5</v>
      </c>
      <c r="S10" s="95">
        <v>4</v>
      </c>
      <c r="T10" s="95">
        <v>4</v>
      </c>
      <c r="U10" s="95">
        <v>4</v>
      </c>
      <c r="V10" s="95">
        <v>4</v>
      </c>
      <c r="W10" s="95">
        <v>4</v>
      </c>
      <c r="X10" s="96">
        <v>4</v>
      </c>
      <c r="Y10" s="96">
        <v>4</v>
      </c>
      <c r="Z10" s="161">
        <v>4</v>
      </c>
      <c r="AA10" s="161">
        <v>4</v>
      </c>
      <c r="AB10" s="97">
        <v>4</v>
      </c>
      <c r="AC10" s="97">
        <v>2</v>
      </c>
      <c r="AD10" s="114">
        <v>4</v>
      </c>
      <c r="AE10" s="114">
        <v>3</v>
      </c>
      <c r="AF10" s="114">
        <v>2</v>
      </c>
    </row>
    <row r="11" spans="1:32" s="93" customFormat="1">
      <c r="A11" s="93">
        <v>10</v>
      </c>
      <c r="B11" s="93" t="s">
        <v>8</v>
      </c>
      <c r="C11" s="93" t="s">
        <v>156</v>
      </c>
      <c r="D11" s="93">
        <v>0</v>
      </c>
      <c r="E11" s="93">
        <v>0</v>
      </c>
      <c r="F11" s="93">
        <v>1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N11" s="101">
        <v>4</v>
      </c>
      <c r="O11" s="101">
        <v>3</v>
      </c>
      <c r="P11" s="101">
        <v>4</v>
      </c>
      <c r="Q11" s="94">
        <v>5</v>
      </c>
      <c r="R11" s="94">
        <v>5</v>
      </c>
      <c r="S11" s="95">
        <v>5</v>
      </c>
      <c r="T11" s="95">
        <v>5</v>
      </c>
      <c r="U11" s="95">
        <v>5</v>
      </c>
      <c r="V11" s="95">
        <v>5</v>
      </c>
      <c r="W11" s="95">
        <v>5</v>
      </c>
      <c r="X11" s="96">
        <v>3</v>
      </c>
      <c r="Y11" s="96">
        <v>3</v>
      </c>
      <c r="Z11" s="161">
        <v>4</v>
      </c>
      <c r="AA11" s="161">
        <v>4</v>
      </c>
      <c r="AB11" s="97">
        <v>5</v>
      </c>
      <c r="AC11" s="97">
        <v>4</v>
      </c>
      <c r="AD11" s="114">
        <v>4</v>
      </c>
      <c r="AE11" s="114">
        <v>4</v>
      </c>
      <c r="AF11" s="114">
        <v>4</v>
      </c>
    </row>
    <row r="12" spans="1:32" s="93" customFormat="1">
      <c r="A12" s="93">
        <v>11</v>
      </c>
      <c r="B12" s="93" t="s">
        <v>8</v>
      </c>
      <c r="C12" s="93" t="s">
        <v>156</v>
      </c>
      <c r="D12" s="93">
        <v>1</v>
      </c>
      <c r="E12" s="93">
        <v>0</v>
      </c>
      <c r="F12" s="93">
        <v>1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  <c r="N12" s="101">
        <v>5</v>
      </c>
      <c r="O12" s="101">
        <v>2</v>
      </c>
      <c r="P12" s="101">
        <v>3</v>
      </c>
      <c r="Q12" s="94">
        <v>5</v>
      </c>
      <c r="R12" s="94">
        <v>5</v>
      </c>
      <c r="S12" s="95">
        <v>5</v>
      </c>
      <c r="T12" s="95">
        <v>4</v>
      </c>
      <c r="U12" s="95">
        <v>5</v>
      </c>
      <c r="V12" s="95">
        <v>5</v>
      </c>
      <c r="W12" s="95">
        <v>5</v>
      </c>
      <c r="X12" s="96">
        <v>3</v>
      </c>
      <c r="Y12" s="96">
        <v>3</v>
      </c>
      <c r="Z12" s="161">
        <v>3</v>
      </c>
      <c r="AA12" s="161">
        <v>3</v>
      </c>
      <c r="AB12" s="97">
        <v>5</v>
      </c>
      <c r="AC12" s="97">
        <v>5</v>
      </c>
      <c r="AD12" s="114">
        <v>5</v>
      </c>
      <c r="AE12" s="114">
        <v>5</v>
      </c>
      <c r="AF12" s="114">
        <v>5</v>
      </c>
    </row>
    <row r="13" spans="1:32" s="93" customFormat="1">
      <c r="A13" s="93">
        <v>12</v>
      </c>
      <c r="B13" s="93" t="s">
        <v>8</v>
      </c>
      <c r="C13" s="93" t="s">
        <v>157</v>
      </c>
      <c r="D13" s="93">
        <v>0</v>
      </c>
      <c r="E13" s="93">
        <v>1</v>
      </c>
      <c r="F13" s="93">
        <v>0</v>
      </c>
      <c r="G13" s="93">
        <v>0</v>
      </c>
      <c r="H13" s="93">
        <v>0</v>
      </c>
      <c r="I13" s="93">
        <v>0</v>
      </c>
      <c r="J13" s="93">
        <v>0</v>
      </c>
      <c r="K13" s="93">
        <v>0</v>
      </c>
      <c r="L13" s="93">
        <v>0</v>
      </c>
      <c r="N13" s="101">
        <v>5</v>
      </c>
      <c r="O13" s="101">
        <v>3</v>
      </c>
      <c r="P13" s="101">
        <v>5</v>
      </c>
      <c r="Q13" s="94">
        <v>5</v>
      </c>
      <c r="R13" s="94">
        <v>5</v>
      </c>
      <c r="S13" s="95">
        <v>5</v>
      </c>
      <c r="T13" s="95">
        <v>5</v>
      </c>
      <c r="U13" s="95">
        <v>5</v>
      </c>
      <c r="V13" s="95">
        <v>4</v>
      </c>
      <c r="W13" s="95">
        <v>5</v>
      </c>
      <c r="X13" s="96">
        <v>3</v>
      </c>
      <c r="Y13" s="96">
        <v>3</v>
      </c>
      <c r="Z13" s="161">
        <v>5</v>
      </c>
      <c r="AA13" s="161">
        <v>5</v>
      </c>
      <c r="AB13" s="97">
        <v>5</v>
      </c>
      <c r="AC13" s="97">
        <v>5</v>
      </c>
      <c r="AD13" s="114">
        <v>4</v>
      </c>
      <c r="AE13" s="114">
        <v>5</v>
      </c>
      <c r="AF13" s="114">
        <v>5</v>
      </c>
    </row>
    <row r="14" spans="1:32" s="93" customFormat="1">
      <c r="A14" s="93">
        <v>13</v>
      </c>
      <c r="B14" s="93" t="s">
        <v>8</v>
      </c>
      <c r="C14" s="93" t="s">
        <v>164</v>
      </c>
      <c r="D14" s="93">
        <v>0</v>
      </c>
      <c r="E14" s="93">
        <v>1</v>
      </c>
      <c r="F14" s="93">
        <v>1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3">
        <v>0</v>
      </c>
      <c r="N14" s="101">
        <v>4</v>
      </c>
      <c r="O14" s="101">
        <v>4</v>
      </c>
      <c r="P14" s="101">
        <v>3</v>
      </c>
      <c r="Q14" s="94">
        <v>4</v>
      </c>
      <c r="R14" s="94">
        <v>4</v>
      </c>
      <c r="S14" s="95">
        <v>3</v>
      </c>
      <c r="T14" s="95">
        <v>4</v>
      </c>
      <c r="U14" s="95">
        <v>4</v>
      </c>
      <c r="V14" s="95">
        <v>3</v>
      </c>
      <c r="W14" s="95">
        <v>4</v>
      </c>
      <c r="X14" s="96">
        <v>3</v>
      </c>
      <c r="Y14" s="96">
        <v>3</v>
      </c>
      <c r="Z14" s="161">
        <v>4</v>
      </c>
      <c r="AA14" s="161">
        <v>4</v>
      </c>
      <c r="AB14" s="97">
        <v>4</v>
      </c>
      <c r="AC14" s="97">
        <v>4</v>
      </c>
      <c r="AD14" s="114">
        <v>4</v>
      </c>
      <c r="AE14" s="114">
        <v>4</v>
      </c>
      <c r="AF14" s="114">
        <v>4</v>
      </c>
    </row>
    <row r="15" spans="1:32" s="93" customFormat="1">
      <c r="A15" s="93">
        <v>14</v>
      </c>
      <c r="B15" s="93" t="s">
        <v>51</v>
      </c>
      <c r="C15" s="93" t="s">
        <v>69</v>
      </c>
      <c r="D15" s="93">
        <v>1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>
        <v>0</v>
      </c>
      <c r="K15" s="93">
        <v>0</v>
      </c>
      <c r="L15" s="93">
        <v>0</v>
      </c>
      <c r="N15" s="101">
        <v>5</v>
      </c>
      <c r="O15" s="101">
        <v>3</v>
      </c>
      <c r="P15" s="101">
        <v>3</v>
      </c>
      <c r="Q15" s="94">
        <v>5</v>
      </c>
      <c r="R15" s="94">
        <v>5</v>
      </c>
      <c r="S15" s="95">
        <v>5</v>
      </c>
      <c r="T15" s="95">
        <v>5</v>
      </c>
      <c r="U15" s="95">
        <v>5</v>
      </c>
      <c r="V15" s="95">
        <v>5</v>
      </c>
      <c r="W15" s="95">
        <v>5</v>
      </c>
      <c r="X15" s="96">
        <v>5</v>
      </c>
      <c r="Y15" s="96">
        <v>5</v>
      </c>
      <c r="Z15" s="161">
        <v>5</v>
      </c>
      <c r="AA15" s="161">
        <v>5</v>
      </c>
      <c r="AB15" s="97">
        <v>5</v>
      </c>
      <c r="AC15" s="97">
        <v>5</v>
      </c>
      <c r="AD15" s="114">
        <v>5</v>
      </c>
      <c r="AE15" s="114">
        <v>5</v>
      </c>
      <c r="AF15" s="114">
        <v>5</v>
      </c>
    </row>
    <row r="16" spans="1:32" s="93" customFormat="1">
      <c r="A16" s="93">
        <v>15</v>
      </c>
      <c r="B16" s="93" t="s">
        <v>8</v>
      </c>
      <c r="C16" s="93" t="s">
        <v>156</v>
      </c>
      <c r="D16" s="93">
        <v>1</v>
      </c>
      <c r="E16" s="93">
        <v>1</v>
      </c>
      <c r="F16" s="93">
        <v>1</v>
      </c>
      <c r="G16" s="93">
        <v>1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N16" s="101">
        <v>5</v>
      </c>
      <c r="O16" s="101">
        <v>3</v>
      </c>
      <c r="P16" s="101">
        <v>4</v>
      </c>
      <c r="Q16" s="94">
        <v>4</v>
      </c>
      <c r="R16" s="94">
        <v>4</v>
      </c>
      <c r="S16" s="95">
        <v>4</v>
      </c>
      <c r="T16" s="95">
        <v>4</v>
      </c>
      <c r="U16" s="95">
        <v>4</v>
      </c>
      <c r="V16" s="95">
        <v>4</v>
      </c>
      <c r="W16" s="95">
        <v>4</v>
      </c>
      <c r="X16" s="96">
        <v>4</v>
      </c>
      <c r="Y16" s="96">
        <v>4</v>
      </c>
      <c r="Z16" s="161">
        <v>4</v>
      </c>
      <c r="AA16" s="161">
        <v>4</v>
      </c>
      <c r="AB16" s="97">
        <v>5</v>
      </c>
      <c r="AC16" s="97">
        <v>5</v>
      </c>
      <c r="AD16" s="114">
        <v>5</v>
      </c>
      <c r="AE16" s="114">
        <v>5</v>
      </c>
      <c r="AF16" s="114">
        <v>5</v>
      </c>
    </row>
    <row r="17" spans="1:32" s="93" customFormat="1">
      <c r="A17" s="93">
        <v>16</v>
      </c>
      <c r="B17" s="93" t="s">
        <v>51</v>
      </c>
      <c r="C17" s="93" t="s">
        <v>156</v>
      </c>
      <c r="D17" s="93">
        <v>1</v>
      </c>
      <c r="E17" s="93">
        <v>0</v>
      </c>
      <c r="F17" s="93">
        <v>1</v>
      </c>
      <c r="G17" s="93">
        <v>0</v>
      </c>
      <c r="H17" s="93">
        <v>0</v>
      </c>
      <c r="I17" s="93">
        <v>0</v>
      </c>
      <c r="J17" s="93">
        <v>0</v>
      </c>
      <c r="K17" s="93">
        <v>0</v>
      </c>
      <c r="L17" s="93">
        <v>0</v>
      </c>
      <c r="N17" s="101">
        <v>5</v>
      </c>
      <c r="O17" s="101">
        <v>2</v>
      </c>
      <c r="P17" s="101">
        <v>2</v>
      </c>
      <c r="Q17" s="94">
        <v>5</v>
      </c>
      <c r="R17" s="94">
        <v>5</v>
      </c>
      <c r="S17" s="95">
        <v>5</v>
      </c>
      <c r="T17" s="95">
        <v>5</v>
      </c>
      <c r="U17" s="95">
        <v>5</v>
      </c>
      <c r="V17" s="95">
        <v>3</v>
      </c>
      <c r="W17" s="95">
        <v>5</v>
      </c>
      <c r="X17" s="96">
        <v>3</v>
      </c>
      <c r="Y17" s="96">
        <v>2</v>
      </c>
      <c r="Z17" s="161">
        <v>4</v>
      </c>
      <c r="AA17" s="161">
        <v>4</v>
      </c>
      <c r="AB17" s="97">
        <v>5</v>
      </c>
      <c r="AC17" s="97">
        <v>5</v>
      </c>
      <c r="AD17" s="114">
        <v>5</v>
      </c>
      <c r="AE17" s="114">
        <v>5</v>
      </c>
      <c r="AF17" s="114">
        <v>5</v>
      </c>
    </row>
    <row r="18" spans="1:32" s="93" customFormat="1">
      <c r="A18" s="93">
        <v>17</v>
      </c>
      <c r="B18" s="93" t="s">
        <v>51</v>
      </c>
      <c r="C18" s="93" t="s">
        <v>156</v>
      </c>
      <c r="D18" s="93">
        <v>1</v>
      </c>
      <c r="E18" s="93">
        <v>0</v>
      </c>
      <c r="F18" s="93">
        <v>1</v>
      </c>
      <c r="G18" s="93">
        <v>0</v>
      </c>
      <c r="H18" s="93">
        <v>0</v>
      </c>
      <c r="I18" s="93">
        <v>0</v>
      </c>
      <c r="J18" s="93">
        <v>0</v>
      </c>
      <c r="K18" s="93">
        <v>0</v>
      </c>
      <c r="L18" s="93">
        <v>0</v>
      </c>
      <c r="N18" s="101">
        <v>5</v>
      </c>
      <c r="O18" s="101">
        <v>5</v>
      </c>
      <c r="P18" s="101">
        <v>5</v>
      </c>
      <c r="Q18" s="94">
        <v>4</v>
      </c>
      <c r="R18" s="94">
        <v>4</v>
      </c>
      <c r="S18" s="95">
        <v>4</v>
      </c>
      <c r="T18" s="95">
        <v>4</v>
      </c>
      <c r="U18" s="95">
        <v>4</v>
      </c>
      <c r="V18" s="95">
        <v>4</v>
      </c>
      <c r="W18" s="95">
        <v>4</v>
      </c>
      <c r="X18" s="96">
        <v>4</v>
      </c>
      <c r="Y18" s="96">
        <v>4</v>
      </c>
      <c r="Z18" s="161">
        <v>5</v>
      </c>
      <c r="AA18" s="161">
        <v>5</v>
      </c>
      <c r="AB18" s="97">
        <v>5</v>
      </c>
      <c r="AC18" s="97">
        <v>5</v>
      </c>
      <c r="AD18" s="114">
        <v>4</v>
      </c>
      <c r="AE18" s="114">
        <v>4</v>
      </c>
      <c r="AF18" s="114">
        <v>4</v>
      </c>
    </row>
    <row r="19" spans="1:32" s="93" customFormat="1">
      <c r="A19" s="93">
        <v>18</v>
      </c>
      <c r="B19" s="93" t="s">
        <v>8</v>
      </c>
      <c r="C19" s="93" t="s">
        <v>89</v>
      </c>
      <c r="D19" s="93">
        <v>0</v>
      </c>
      <c r="E19" s="93">
        <v>0</v>
      </c>
      <c r="F19" s="93">
        <v>0</v>
      </c>
      <c r="G19" s="93">
        <v>1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N19" s="101">
        <v>4</v>
      </c>
      <c r="O19" s="101">
        <v>4</v>
      </c>
      <c r="P19" s="101">
        <v>3</v>
      </c>
      <c r="Q19" s="94">
        <v>5</v>
      </c>
      <c r="R19" s="94">
        <v>5</v>
      </c>
      <c r="S19" s="95">
        <v>4</v>
      </c>
      <c r="T19" s="95">
        <v>3</v>
      </c>
      <c r="U19" s="95">
        <v>4</v>
      </c>
      <c r="V19" s="95">
        <v>4</v>
      </c>
      <c r="W19" s="95">
        <v>4</v>
      </c>
      <c r="X19" s="96">
        <v>2</v>
      </c>
      <c r="Y19" s="96">
        <v>2</v>
      </c>
      <c r="Z19" s="161">
        <v>4</v>
      </c>
      <c r="AA19" s="161">
        <v>3</v>
      </c>
      <c r="AB19" s="97">
        <v>5</v>
      </c>
      <c r="AC19" s="97">
        <v>4</v>
      </c>
      <c r="AD19" s="114">
        <v>4</v>
      </c>
      <c r="AE19" s="114">
        <v>4</v>
      </c>
      <c r="AF19" s="114">
        <v>4</v>
      </c>
    </row>
    <row r="20" spans="1:32" s="93" customFormat="1">
      <c r="A20" s="93">
        <v>19</v>
      </c>
      <c r="B20" s="93" t="s">
        <v>51</v>
      </c>
      <c r="C20" s="93" t="s">
        <v>53</v>
      </c>
      <c r="D20" s="93">
        <v>1</v>
      </c>
      <c r="E20" s="93">
        <v>0</v>
      </c>
      <c r="F20" s="93">
        <v>1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N20" s="101">
        <v>5</v>
      </c>
      <c r="O20" s="101">
        <v>4</v>
      </c>
      <c r="P20" s="101">
        <v>4</v>
      </c>
      <c r="Q20" s="94">
        <v>5</v>
      </c>
      <c r="R20" s="94">
        <v>5</v>
      </c>
      <c r="S20" s="95">
        <v>4</v>
      </c>
      <c r="T20" s="95">
        <v>4</v>
      </c>
      <c r="U20" s="95">
        <v>5</v>
      </c>
      <c r="V20" s="95">
        <v>4</v>
      </c>
      <c r="W20" s="95">
        <v>5</v>
      </c>
      <c r="X20" s="96">
        <v>3</v>
      </c>
      <c r="Y20" s="96">
        <v>3</v>
      </c>
      <c r="Z20" s="161">
        <v>4</v>
      </c>
      <c r="AA20" s="161">
        <v>4</v>
      </c>
      <c r="AB20" s="97">
        <v>4</v>
      </c>
      <c r="AC20" s="97">
        <v>4</v>
      </c>
      <c r="AD20" s="114">
        <v>4</v>
      </c>
      <c r="AE20" s="114">
        <v>4</v>
      </c>
      <c r="AF20" s="114">
        <v>4</v>
      </c>
    </row>
    <row r="21" spans="1:32" s="93" customFormat="1">
      <c r="A21" s="93">
        <v>20</v>
      </c>
      <c r="B21" s="93" t="s">
        <v>8</v>
      </c>
      <c r="C21" s="93" t="s">
        <v>89</v>
      </c>
      <c r="D21" s="93">
        <v>0</v>
      </c>
      <c r="E21" s="93">
        <v>0</v>
      </c>
      <c r="F21" s="93">
        <v>1</v>
      </c>
      <c r="G21" s="93">
        <v>1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N21" s="101">
        <v>4</v>
      </c>
      <c r="O21" s="101">
        <v>3</v>
      </c>
      <c r="P21" s="101">
        <v>3</v>
      </c>
      <c r="Q21" s="94">
        <v>4</v>
      </c>
      <c r="R21" s="94">
        <v>4</v>
      </c>
      <c r="S21" s="95">
        <v>4</v>
      </c>
      <c r="T21" s="95">
        <v>4</v>
      </c>
      <c r="U21" s="95">
        <v>4</v>
      </c>
      <c r="V21" s="95">
        <v>4</v>
      </c>
      <c r="W21" s="95">
        <v>4</v>
      </c>
      <c r="X21" s="96">
        <v>3</v>
      </c>
      <c r="Y21" s="96">
        <v>3</v>
      </c>
      <c r="Z21" s="161">
        <v>4</v>
      </c>
      <c r="AA21" s="161">
        <v>4</v>
      </c>
      <c r="AB21" s="97">
        <v>4</v>
      </c>
      <c r="AC21" s="97">
        <v>4</v>
      </c>
      <c r="AD21" s="114">
        <v>4</v>
      </c>
      <c r="AE21" s="114">
        <v>4</v>
      </c>
      <c r="AF21" s="114">
        <v>4</v>
      </c>
    </row>
    <row r="22" spans="1:32" s="93" customFormat="1">
      <c r="A22" s="93">
        <v>21</v>
      </c>
      <c r="B22" s="93" t="s">
        <v>51</v>
      </c>
      <c r="C22" s="93" t="s">
        <v>71</v>
      </c>
      <c r="D22" s="93">
        <v>0</v>
      </c>
      <c r="E22" s="93">
        <v>0</v>
      </c>
      <c r="F22" s="93">
        <v>0</v>
      </c>
      <c r="G22" s="93">
        <v>1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N22" s="101">
        <v>5</v>
      </c>
      <c r="O22" s="101">
        <v>5</v>
      </c>
      <c r="P22" s="101">
        <v>5</v>
      </c>
      <c r="Q22" s="94">
        <v>5</v>
      </c>
      <c r="R22" s="94">
        <v>5</v>
      </c>
      <c r="S22" s="95">
        <v>5</v>
      </c>
      <c r="T22" s="95">
        <v>5</v>
      </c>
      <c r="U22" s="95">
        <v>5</v>
      </c>
      <c r="V22" s="95">
        <v>5</v>
      </c>
      <c r="W22" s="95">
        <v>5</v>
      </c>
      <c r="X22" s="96">
        <v>3</v>
      </c>
      <c r="Y22" s="96">
        <v>3</v>
      </c>
      <c r="Z22" s="161">
        <v>4</v>
      </c>
      <c r="AA22" s="161">
        <v>4</v>
      </c>
      <c r="AB22" s="97">
        <v>4</v>
      </c>
      <c r="AC22" s="97">
        <v>4</v>
      </c>
      <c r="AD22" s="114">
        <v>4</v>
      </c>
      <c r="AE22" s="114">
        <v>4</v>
      </c>
      <c r="AF22" s="114">
        <v>4</v>
      </c>
    </row>
    <row r="23" spans="1:32" s="93" customFormat="1">
      <c r="A23" s="93">
        <v>22</v>
      </c>
      <c r="B23" s="93" t="s">
        <v>8</v>
      </c>
      <c r="C23" s="93" t="s">
        <v>172</v>
      </c>
      <c r="D23" s="93">
        <v>1</v>
      </c>
      <c r="E23" s="93">
        <v>1</v>
      </c>
      <c r="F23" s="93">
        <v>1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N23" s="101">
        <v>4</v>
      </c>
      <c r="O23" s="101">
        <v>4</v>
      </c>
      <c r="P23" s="101">
        <v>4</v>
      </c>
      <c r="Q23" s="94">
        <v>4</v>
      </c>
      <c r="R23" s="94">
        <v>4</v>
      </c>
      <c r="S23" s="95">
        <v>4</v>
      </c>
      <c r="T23" s="95">
        <v>4</v>
      </c>
      <c r="U23" s="95">
        <v>4</v>
      </c>
      <c r="V23" s="95">
        <v>4</v>
      </c>
      <c r="W23" s="95">
        <v>4</v>
      </c>
      <c r="X23" s="96">
        <v>3</v>
      </c>
      <c r="Y23" s="96">
        <v>3</v>
      </c>
      <c r="Z23" s="161">
        <v>4</v>
      </c>
      <c r="AA23" s="161">
        <v>4</v>
      </c>
      <c r="AB23" s="97">
        <v>5</v>
      </c>
      <c r="AC23" s="97">
        <v>5</v>
      </c>
      <c r="AD23" s="114">
        <v>3</v>
      </c>
      <c r="AE23" s="114">
        <v>5</v>
      </c>
      <c r="AF23" s="114">
        <v>5</v>
      </c>
    </row>
    <row r="24" spans="1:32" s="93" customFormat="1">
      <c r="A24" s="93">
        <v>23</v>
      </c>
      <c r="B24" s="93" t="s">
        <v>162</v>
      </c>
      <c r="C24" s="93" t="s">
        <v>55</v>
      </c>
      <c r="D24" s="93">
        <v>1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93">
        <v>0</v>
      </c>
      <c r="K24" s="93">
        <v>0</v>
      </c>
      <c r="L24" s="93">
        <v>0</v>
      </c>
      <c r="N24" s="101">
        <v>4</v>
      </c>
      <c r="O24" s="101">
        <v>4</v>
      </c>
      <c r="P24" s="101">
        <v>5</v>
      </c>
      <c r="Q24" s="94">
        <v>4</v>
      </c>
      <c r="R24" s="94">
        <v>4</v>
      </c>
      <c r="S24" s="95">
        <v>5</v>
      </c>
      <c r="T24" s="95">
        <v>5</v>
      </c>
      <c r="U24" s="95">
        <v>5</v>
      </c>
      <c r="V24" s="95">
        <v>5</v>
      </c>
      <c r="W24" s="95">
        <v>5</v>
      </c>
      <c r="X24" s="96">
        <v>3</v>
      </c>
      <c r="Y24" s="96">
        <v>3</v>
      </c>
      <c r="Z24" s="161">
        <v>4</v>
      </c>
      <c r="AA24" s="161">
        <v>4</v>
      </c>
      <c r="AB24" s="97">
        <v>5</v>
      </c>
      <c r="AC24" s="97">
        <v>5</v>
      </c>
      <c r="AD24" s="114">
        <v>5</v>
      </c>
      <c r="AE24" s="114">
        <v>5</v>
      </c>
      <c r="AF24" s="114">
        <v>5</v>
      </c>
    </row>
    <row r="25" spans="1:32" s="93" customFormat="1">
      <c r="A25" s="93">
        <v>24</v>
      </c>
      <c r="B25" s="93" t="s">
        <v>8</v>
      </c>
      <c r="C25" s="93" t="s">
        <v>9</v>
      </c>
      <c r="D25" s="93">
        <v>1</v>
      </c>
      <c r="E25" s="93">
        <v>1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93">
        <v>1</v>
      </c>
      <c r="N25" s="101">
        <v>5</v>
      </c>
      <c r="O25" s="101">
        <v>5</v>
      </c>
      <c r="P25" s="101">
        <v>5</v>
      </c>
      <c r="Q25" s="94">
        <v>4</v>
      </c>
      <c r="R25" s="94">
        <v>5</v>
      </c>
      <c r="S25" s="95">
        <v>5</v>
      </c>
      <c r="T25" s="95">
        <v>55</v>
      </c>
      <c r="U25" s="95">
        <v>5</v>
      </c>
      <c r="V25" s="95">
        <v>5</v>
      </c>
      <c r="W25" s="95">
        <v>5</v>
      </c>
      <c r="X25" s="96">
        <v>4</v>
      </c>
      <c r="Y25" s="96">
        <v>5</v>
      </c>
      <c r="Z25" s="161">
        <v>5</v>
      </c>
      <c r="AA25" s="161">
        <v>5</v>
      </c>
      <c r="AB25" s="97">
        <v>5</v>
      </c>
      <c r="AC25" s="97">
        <v>5</v>
      </c>
      <c r="AD25" s="114">
        <v>5</v>
      </c>
      <c r="AE25" s="114">
        <v>5</v>
      </c>
      <c r="AF25" s="114">
        <v>5</v>
      </c>
    </row>
    <row r="26" spans="1:32" s="93" customFormat="1">
      <c r="A26" s="93">
        <v>25</v>
      </c>
      <c r="B26" s="93" t="s">
        <v>55</v>
      </c>
      <c r="C26" s="93" t="s">
        <v>55</v>
      </c>
      <c r="D26" s="93">
        <v>1</v>
      </c>
      <c r="E26" s="93">
        <v>0</v>
      </c>
      <c r="F26" s="93">
        <v>0</v>
      </c>
      <c r="G26" s="93">
        <v>0</v>
      </c>
      <c r="H26" s="93">
        <v>0</v>
      </c>
      <c r="I26" s="93">
        <v>0</v>
      </c>
      <c r="J26" s="93">
        <v>0</v>
      </c>
      <c r="K26" s="93">
        <v>1</v>
      </c>
      <c r="L26" s="93">
        <v>0</v>
      </c>
      <c r="N26" s="101">
        <v>4</v>
      </c>
      <c r="O26" s="101">
        <v>5</v>
      </c>
      <c r="P26" s="101">
        <v>5</v>
      </c>
      <c r="Q26" s="94">
        <v>5</v>
      </c>
      <c r="R26" s="94">
        <v>5</v>
      </c>
      <c r="S26" s="95">
        <v>5</v>
      </c>
      <c r="T26" s="95">
        <v>5</v>
      </c>
      <c r="U26" s="95">
        <v>5</v>
      </c>
      <c r="V26" s="95">
        <v>5</v>
      </c>
      <c r="W26" s="95">
        <v>5</v>
      </c>
      <c r="X26" s="96">
        <v>2</v>
      </c>
      <c r="Y26" s="96">
        <v>5</v>
      </c>
      <c r="Z26" s="161">
        <v>2</v>
      </c>
      <c r="AA26" s="161">
        <v>5</v>
      </c>
      <c r="AB26" s="97">
        <v>5</v>
      </c>
      <c r="AC26" s="97">
        <v>5</v>
      </c>
      <c r="AD26" s="114">
        <v>5</v>
      </c>
      <c r="AE26" s="114">
        <v>5</v>
      </c>
      <c r="AF26" s="114">
        <v>5</v>
      </c>
    </row>
    <row r="27" spans="1:32" s="93" customFormat="1">
      <c r="A27" s="93">
        <v>26</v>
      </c>
      <c r="B27" s="93" t="s">
        <v>8</v>
      </c>
      <c r="C27" s="93" t="s">
        <v>9</v>
      </c>
      <c r="D27" s="93">
        <v>1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N27" s="101">
        <v>3</v>
      </c>
      <c r="O27" s="101">
        <v>3</v>
      </c>
      <c r="P27" s="101">
        <v>4</v>
      </c>
      <c r="Q27" s="94">
        <v>4</v>
      </c>
      <c r="R27" s="94">
        <v>4</v>
      </c>
      <c r="S27" s="95">
        <v>4</v>
      </c>
      <c r="T27" s="95">
        <v>4</v>
      </c>
      <c r="U27" s="95">
        <v>4</v>
      </c>
      <c r="V27" s="95">
        <v>4</v>
      </c>
      <c r="W27" s="95">
        <v>4</v>
      </c>
      <c r="X27" s="96">
        <v>3</v>
      </c>
      <c r="Y27" s="96">
        <v>5</v>
      </c>
      <c r="Z27" s="161">
        <v>5</v>
      </c>
      <c r="AA27" s="161">
        <v>4</v>
      </c>
      <c r="AB27" s="97">
        <v>5</v>
      </c>
      <c r="AC27" s="97">
        <v>5</v>
      </c>
      <c r="AD27" s="114">
        <v>4</v>
      </c>
      <c r="AE27" s="114">
        <v>4</v>
      </c>
      <c r="AF27" s="114">
        <v>4</v>
      </c>
    </row>
    <row r="28" spans="1:32" s="93" customFormat="1">
      <c r="A28" s="93">
        <v>27</v>
      </c>
      <c r="B28" s="93" t="s">
        <v>8</v>
      </c>
      <c r="C28" s="93" t="s">
        <v>9</v>
      </c>
      <c r="D28" s="93">
        <v>1</v>
      </c>
      <c r="E28" s="93">
        <v>1</v>
      </c>
      <c r="F28" s="93">
        <v>0</v>
      </c>
      <c r="G28" s="93">
        <v>1</v>
      </c>
      <c r="H28" s="93">
        <v>0</v>
      </c>
      <c r="I28" s="93">
        <v>0</v>
      </c>
      <c r="J28" s="93">
        <v>0</v>
      </c>
      <c r="K28" s="93">
        <v>0</v>
      </c>
      <c r="L28" s="93">
        <v>1</v>
      </c>
      <c r="N28" s="101">
        <v>5</v>
      </c>
      <c r="O28" s="101">
        <v>2</v>
      </c>
      <c r="P28" s="101">
        <v>4</v>
      </c>
      <c r="Q28" s="94">
        <v>5</v>
      </c>
      <c r="R28" s="94">
        <v>5</v>
      </c>
      <c r="S28" s="95">
        <v>5</v>
      </c>
      <c r="T28" s="95">
        <v>5</v>
      </c>
      <c r="U28" s="95">
        <v>5</v>
      </c>
      <c r="V28" s="95">
        <v>5</v>
      </c>
      <c r="W28" s="95">
        <v>5</v>
      </c>
      <c r="X28" s="96">
        <v>3</v>
      </c>
      <c r="Y28" s="96">
        <v>3</v>
      </c>
      <c r="Z28" s="161">
        <v>5</v>
      </c>
      <c r="AA28" s="161">
        <v>5</v>
      </c>
      <c r="AB28" s="97">
        <v>4</v>
      </c>
      <c r="AC28" s="97">
        <v>4</v>
      </c>
      <c r="AD28" s="114">
        <v>4</v>
      </c>
      <c r="AE28" s="114">
        <v>4</v>
      </c>
      <c r="AF28" s="114">
        <v>4</v>
      </c>
    </row>
    <row r="29" spans="1:32" s="93" customFormat="1">
      <c r="A29" s="93">
        <v>28</v>
      </c>
      <c r="B29" s="93" t="s">
        <v>8</v>
      </c>
      <c r="C29" s="93" t="s">
        <v>175</v>
      </c>
      <c r="D29" s="93">
        <v>0</v>
      </c>
      <c r="E29" s="93">
        <v>1</v>
      </c>
      <c r="F29" s="93">
        <v>0</v>
      </c>
      <c r="G29" s="93">
        <v>0</v>
      </c>
      <c r="H29" s="93">
        <v>0</v>
      </c>
      <c r="I29" s="93">
        <v>0</v>
      </c>
      <c r="J29" s="93">
        <v>0</v>
      </c>
      <c r="K29" s="93">
        <v>1</v>
      </c>
      <c r="L29" s="93">
        <v>0</v>
      </c>
      <c r="N29" s="101">
        <v>5</v>
      </c>
      <c r="O29" s="101">
        <v>3</v>
      </c>
      <c r="P29" s="101">
        <v>3</v>
      </c>
      <c r="Q29" s="94">
        <v>5</v>
      </c>
      <c r="R29" s="94">
        <v>5</v>
      </c>
      <c r="S29" s="95">
        <v>4</v>
      </c>
      <c r="T29" s="95">
        <v>3</v>
      </c>
      <c r="U29" s="95">
        <v>5</v>
      </c>
      <c r="V29" s="95">
        <v>4</v>
      </c>
      <c r="W29" s="95">
        <v>4</v>
      </c>
      <c r="X29" s="96">
        <v>2</v>
      </c>
      <c r="Y29" s="96">
        <v>2</v>
      </c>
      <c r="Z29" s="161">
        <v>4</v>
      </c>
      <c r="AA29" s="161">
        <v>4</v>
      </c>
      <c r="AB29" s="97">
        <v>4</v>
      </c>
      <c r="AC29" s="97">
        <v>4</v>
      </c>
      <c r="AD29" s="114">
        <v>5</v>
      </c>
      <c r="AE29" s="114">
        <v>5</v>
      </c>
      <c r="AF29" s="114">
        <v>4</v>
      </c>
    </row>
    <row r="30" spans="1:32" s="93" customFormat="1">
      <c r="A30" s="93">
        <v>29</v>
      </c>
      <c r="B30" s="93" t="s">
        <v>51</v>
      </c>
      <c r="C30" s="93" t="s">
        <v>176</v>
      </c>
      <c r="D30" s="93">
        <v>0</v>
      </c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  <c r="N30" s="101">
        <v>4</v>
      </c>
      <c r="O30" s="101">
        <v>4</v>
      </c>
      <c r="P30" s="101">
        <v>4</v>
      </c>
      <c r="Q30" s="94">
        <v>5</v>
      </c>
      <c r="R30" s="94">
        <v>4</v>
      </c>
      <c r="S30" s="95">
        <v>4</v>
      </c>
      <c r="T30" s="95">
        <v>4</v>
      </c>
      <c r="U30" s="95">
        <v>5</v>
      </c>
      <c r="V30" s="95">
        <v>4</v>
      </c>
      <c r="W30" s="95">
        <v>4</v>
      </c>
      <c r="X30" s="96">
        <v>4</v>
      </c>
      <c r="Y30" s="96">
        <v>5</v>
      </c>
      <c r="Z30" s="161">
        <v>5</v>
      </c>
      <c r="AA30" s="161">
        <v>5</v>
      </c>
      <c r="AB30" s="97">
        <v>5</v>
      </c>
      <c r="AC30" s="97">
        <v>5</v>
      </c>
      <c r="AD30" s="114">
        <v>4</v>
      </c>
      <c r="AE30" s="114">
        <v>5</v>
      </c>
      <c r="AF30" s="114">
        <v>5</v>
      </c>
    </row>
    <row r="31" spans="1:32" s="93" customFormat="1">
      <c r="A31" s="93">
        <v>30</v>
      </c>
      <c r="B31" s="93" t="s">
        <v>8</v>
      </c>
      <c r="C31" s="93" t="s">
        <v>79</v>
      </c>
      <c r="D31" s="93">
        <v>1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N31" s="101">
        <v>5</v>
      </c>
      <c r="O31" s="101">
        <v>3</v>
      </c>
      <c r="P31" s="101">
        <v>5</v>
      </c>
      <c r="Q31" s="94">
        <v>5</v>
      </c>
      <c r="R31" s="94">
        <v>5</v>
      </c>
      <c r="S31" s="95">
        <v>5</v>
      </c>
      <c r="T31" s="95">
        <v>3</v>
      </c>
      <c r="U31" s="95">
        <v>5</v>
      </c>
      <c r="V31" s="95">
        <v>5</v>
      </c>
      <c r="W31" s="95">
        <v>5</v>
      </c>
      <c r="X31" s="96">
        <v>3</v>
      </c>
      <c r="Y31" s="96">
        <v>2</v>
      </c>
      <c r="Z31" s="161">
        <v>4</v>
      </c>
      <c r="AA31" s="161">
        <v>4</v>
      </c>
      <c r="AB31" s="97">
        <v>5</v>
      </c>
      <c r="AC31" s="97">
        <v>5</v>
      </c>
      <c r="AD31" s="114">
        <v>5</v>
      </c>
      <c r="AE31" s="114">
        <v>5</v>
      </c>
      <c r="AF31" s="114">
        <v>4</v>
      </c>
    </row>
    <row r="32" spans="1:32" s="93" customFormat="1">
      <c r="A32" s="93">
        <v>31</v>
      </c>
      <c r="B32" s="93" t="s">
        <v>8</v>
      </c>
      <c r="C32" s="93" t="s">
        <v>198</v>
      </c>
      <c r="D32" s="93">
        <v>0</v>
      </c>
      <c r="E32" s="93">
        <v>0</v>
      </c>
      <c r="F32" s="93">
        <v>0</v>
      </c>
      <c r="G32" s="93">
        <v>0</v>
      </c>
      <c r="H32" s="93">
        <v>0</v>
      </c>
      <c r="I32" s="93">
        <v>0</v>
      </c>
      <c r="J32" s="93">
        <v>1</v>
      </c>
      <c r="K32" s="93">
        <v>0</v>
      </c>
      <c r="L32" s="93">
        <v>0</v>
      </c>
      <c r="N32" s="101">
        <v>4</v>
      </c>
      <c r="O32" s="101">
        <v>4</v>
      </c>
      <c r="P32" s="101">
        <v>4</v>
      </c>
      <c r="Q32" s="94">
        <v>4</v>
      </c>
      <c r="R32" s="94">
        <v>4</v>
      </c>
      <c r="S32" s="95">
        <v>4</v>
      </c>
      <c r="T32" s="95">
        <v>4</v>
      </c>
      <c r="U32" s="95">
        <v>4</v>
      </c>
      <c r="V32" s="95">
        <v>4</v>
      </c>
      <c r="W32" s="95">
        <v>4</v>
      </c>
      <c r="X32" s="96">
        <v>4</v>
      </c>
      <c r="Y32" s="96">
        <v>3</v>
      </c>
      <c r="Z32" s="161">
        <v>3</v>
      </c>
      <c r="AA32" s="161">
        <v>4</v>
      </c>
      <c r="AB32" s="97">
        <v>4</v>
      </c>
      <c r="AC32" s="97">
        <v>4</v>
      </c>
      <c r="AD32" s="114">
        <v>4</v>
      </c>
      <c r="AE32" s="114">
        <v>4</v>
      </c>
      <c r="AF32" s="114">
        <v>4</v>
      </c>
    </row>
    <row r="33" spans="1:32" s="93" customFormat="1">
      <c r="A33" s="93">
        <v>32</v>
      </c>
      <c r="B33" s="93" t="s">
        <v>51</v>
      </c>
      <c r="C33" s="93" t="s">
        <v>134</v>
      </c>
      <c r="D33" s="93">
        <v>1</v>
      </c>
      <c r="E33" s="93">
        <v>0</v>
      </c>
      <c r="F33" s="93">
        <v>0</v>
      </c>
      <c r="G33" s="93">
        <v>0</v>
      </c>
      <c r="H33" s="93">
        <v>0</v>
      </c>
      <c r="I33" s="93">
        <v>0</v>
      </c>
      <c r="J33" s="93">
        <v>0</v>
      </c>
      <c r="K33" s="93">
        <v>0</v>
      </c>
      <c r="L33" s="93">
        <v>0</v>
      </c>
      <c r="N33" s="101">
        <v>4</v>
      </c>
      <c r="O33" s="101">
        <v>4</v>
      </c>
      <c r="P33" s="101">
        <v>3</v>
      </c>
      <c r="Q33" s="94">
        <v>5</v>
      </c>
      <c r="R33" s="94">
        <v>5</v>
      </c>
      <c r="S33" s="95">
        <v>5</v>
      </c>
      <c r="T33" s="95">
        <v>5</v>
      </c>
      <c r="U33" s="95">
        <v>5</v>
      </c>
      <c r="V33" s="95">
        <v>5</v>
      </c>
      <c r="W33" s="95">
        <v>5</v>
      </c>
      <c r="X33" s="96">
        <v>5</v>
      </c>
      <c r="Y33" s="96">
        <v>5</v>
      </c>
      <c r="Z33" s="161">
        <v>5</v>
      </c>
      <c r="AA33" s="161">
        <v>5</v>
      </c>
      <c r="AB33" s="97">
        <v>5</v>
      </c>
      <c r="AC33" s="97">
        <v>5</v>
      </c>
      <c r="AD33" s="114">
        <v>5</v>
      </c>
      <c r="AE33" s="114">
        <v>5</v>
      </c>
      <c r="AF33" s="114">
        <v>5</v>
      </c>
    </row>
    <row r="34" spans="1:32" s="93" customFormat="1">
      <c r="A34" s="93">
        <v>33</v>
      </c>
      <c r="B34" s="93" t="s">
        <v>8</v>
      </c>
      <c r="C34" s="93" t="s">
        <v>76</v>
      </c>
      <c r="D34" s="93">
        <v>1</v>
      </c>
      <c r="E34" s="93">
        <v>0</v>
      </c>
      <c r="F34" s="93">
        <v>1</v>
      </c>
      <c r="G34" s="93">
        <v>1</v>
      </c>
      <c r="H34" s="93">
        <v>0</v>
      </c>
      <c r="I34" s="93">
        <v>0</v>
      </c>
      <c r="J34" s="93">
        <v>0</v>
      </c>
      <c r="K34" s="93">
        <v>0</v>
      </c>
      <c r="L34" s="93">
        <v>0</v>
      </c>
      <c r="N34" s="101">
        <v>4</v>
      </c>
      <c r="O34" s="101">
        <v>3</v>
      </c>
      <c r="P34" s="101">
        <v>3</v>
      </c>
      <c r="Q34" s="94">
        <v>4</v>
      </c>
      <c r="R34" s="94">
        <v>4</v>
      </c>
      <c r="S34" s="95">
        <v>4</v>
      </c>
      <c r="T34" s="95">
        <v>4</v>
      </c>
      <c r="U34" s="95">
        <v>4</v>
      </c>
      <c r="V34" s="95">
        <v>4</v>
      </c>
      <c r="W34" s="95">
        <v>4</v>
      </c>
      <c r="X34" s="96">
        <v>4</v>
      </c>
      <c r="Y34" s="96">
        <v>4</v>
      </c>
      <c r="Z34" s="161">
        <v>1</v>
      </c>
      <c r="AA34" s="161">
        <v>3</v>
      </c>
      <c r="AB34" s="97">
        <v>3</v>
      </c>
      <c r="AC34" s="97">
        <v>4</v>
      </c>
      <c r="AD34" s="114">
        <v>4</v>
      </c>
      <c r="AE34" s="114">
        <v>4</v>
      </c>
      <c r="AF34" s="114">
        <v>4</v>
      </c>
    </row>
    <row r="35" spans="1:32" s="93" customFormat="1">
      <c r="A35" s="93">
        <v>34</v>
      </c>
      <c r="B35" s="93" t="s">
        <v>8</v>
      </c>
      <c r="C35" s="93" t="s">
        <v>131</v>
      </c>
      <c r="D35" s="93">
        <v>1</v>
      </c>
      <c r="E35" s="93">
        <v>0</v>
      </c>
      <c r="F35" s="93">
        <v>1</v>
      </c>
      <c r="G35" s="93">
        <v>0</v>
      </c>
      <c r="H35" s="93">
        <v>0</v>
      </c>
      <c r="I35" s="93">
        <v>0</v>
      </c>
      <c r="J35" s="93">
        <v>0</v>
      </c>
      <c r="K35" s="93">
        <v>0</v>
      </c>
      <c r="L35" s="93">
        <v>0</v>
      </c>
      <c r="N35" s="101">
        <v>5</v>
      </c>
      <c r="O35" s="101">
        <v>1</v>
      </c>
      <c r="P35" s="101">
        <v>5</v>
      </c>
      <c r="Q35" s="94">
        <v>5</v>
      </c>
      <c r="R35" s="94">
        <v>5</v>
      </c>
      <c r="S35" s="95">
        <v>5</v>
      </c>
      <c r="T35" s="95">
        <v>5</v>
      </c>
      <c r="U35" s="95">
        <v>5</v>
      </c>
      <c r="V35" s="95">
        <v>5</v>
      </c>
      <c r="W35" s="95">
        <v>4</v>
      </c>
      <c r="X35" s="96">
        <v>3</v>
      </c>
      <c r="Y35" s="96">
        <v>3</v>
      </c>
      <c r="Z35" s="161">
        <v>4</v>
      </c>
      <c r="AA35" s="161">
        <v>4</v>
      </c>
      <c r="AB35" s="97">
        <v>5</v>
      </c>
      <c r="AC35" s="97">
        <v>5</v>
      </c>
      <c r="AD35" s="114">
        <v>5</v>
      </c>
      <c r="AE35" s="114">
        <v>5</v>
      </c>
      <c r="AF35" s="114">
        <v>5</v>
      </c>
    </row>
    <row r="36" spans="1:32" s="93" customFormat="1">
      <c r="A36" s="93">
        <v>35</v>
      </c>
      <c r="B36" s="93" t="s">
        <v>8</v>
      </c>
      <c r="C36" s="93" t="s">
        <v>131</v>
      </c>
      <c r="D36" s="93">
        <v>0</v>
      </c>
      <c r="E36" s="93">
        <v>0</v>
      </c>
      <c r="F36" s="93">
        <v>1</v>
      </c>
      <c r="G36" s="93">
        <v>0</v>
      </c>
      <c r="H36" s="93">
        <v>0</v>
      </c>
      <c r="I36" s="93">
        <v>0</v>
      </c>
      <c r="J36" s="93">
        <v>0</v>
      </c>
      <c r="K36" s="93">
        <v>0</v>
      </c>
      <c r="L36" s="93">
        <v>0</v>
      </c>
      <c r="N36" s="101">
        <v>4</v>
      </c>
      <c r="O36" s="101">
        <v>3</v>
      </c>
      <c r="P36" s="101">
        <v>3</v>
      </c>
      <c r="Q36" s="94">
        <v>4</v>
      </c>
      <c r="R36" s="94">
        <v>4</v>
      </c>
      <c r="S36" s="95">
        <v>4</v>
      </c>
      <c r="T36" s="95">
        <v>3</v>
      </c>
      <c r="U36" s="95">
        <v>4</v>
      </c>
      <c r="V36" s="95">
        <v>3</v>
      </c>
      <c r="W36" s="95">
        <v>4</v>
      </c>
      <c r="X36" s="96">
        <v>3</v>
      </c>
      <c r="Y36" s="96">
        <v>3</v>
      </c>
      <c r="Z36" s="161">
        <v>4</v>
      </c>
      <c r="AA36" s="161">
        <v>4</v>
      </c>
      <c r="AB36" s="97">
        <v>4</v>
      </c>
      <c r="AC36" s="97">
        <v>3</v>
      </c>
      <c r="AD36" s="114">
        <v>4</v>
      </c>
      <c r="AE36" s="114">
        <v>3</v>
      </c>
      <c r="AF36" s="114">
        <v>3</v>
      </c>
    </row>
    <row r="37" spans="1:32" s="93" customFormat="1">
      <c r="A37" s="93">
        <v>36</v>
      </c>
      <c r="B37" s="93" t="s">
        <v>8</v>
      </c>
      <c r="C37" s="93" t="s">
        <v>156</v>
      </c>
      <c r="D37" s="93">
        <v>1</v>
      </c>
      <c r="E37" s="93">
        <v>1</v>
      </c>
      <c r="F37" s="93">
        <v>1</v>
      </c>
      <c r="G37" s="93">
        <v>0</v>
      </c>
      <c r="H37" s="93">
        <v>0</v>
      </c>
      <c r="I37" s="93">
        <v>0</v>
      </c>
      <c r="J37" s="93">
        <v>0</v>
      </c>
      <c r="K37" s="93">
        <v>0</v>
      </c>
      <c r="L37" s="93">
        <v>0</v>
      </c>
      <c r="N37" s="101">
        <v>4</v>
      </c>
      <c r="O37" s="101">
        <v>3</v>
      </c>
      <c r="P37" s="101">
        <v>4</v>
      </c>
      <c r="Q37" s="94">
        <v>4</v>
      </c>
      <c r="R37" s="94">
        <v>4</v>
      </c>
      <c r="S37" s="95">
        <v>5</v>
      </c>
      <c r="T37" s="95">
        <v>3</v>
      </c>
      <c r="U37" s="95">
        <v>5</v>
      </c>
      <c r="V37" s="95">
        <v>4</v>
      </c>
      <c r="W37" s="95">
        <v>5</v>
      </c>
      <c r="X37" s="96">
        <v>1</v>
      </c>
      <c r="Y37" s="96">
        <v>1</v>
      </c>
      <c r="Z37" s="161">
        <v>3</v>
      </c>
      <c r="AA37" s="161">
        <v>3</v>
      </c>
      <c r="AB37" s="97">
        <v>4</v>
      </c>
      <c r="AC37" s="97">
        <v>4</v>
      </c>
      <c r="AD37" s="114">
        <v>4</v>
      </c>
      <c r="AE37" s="114">
        <v>3</v>
      </c>
      <c r="AF37" s="114">
        <v>4</v>
      </c>
    </row>
    <row r="38" spans="1:32" s="93" customFormat="1">
      <c r="A38" s="93">
        <v>37</v>
      </c>
      <c r="B38" s="93" t="s">
        <v>8</v>
      </c>
      <c r="C38" s="93" t="s">
        <v>156</v>
      </c>
      <c r="D38" s="93">
        <v>0</v>
      </c>
      <c r="E38" s="93">
        <v>1</v>
      </c>
      <c r="F38" s="93">
        <v>1</v>
      </c>
      <c r="G38" s="93">
        <v>0</v>
      </c>
      <c r="H38" s="93">
        <v>0</v>
      </c>
      <c r="I38" s="93">
        <v>0</v>
      </c>
      <c r="J38" s="93">
        <v>0</v>
      </c>
      <c r="K38" s="93">
        <v>0</v>
      </c>
      <c r="L38" s="93">
        <v>1</v>
      </c>
      <c r="N38" s="101">
        <v>5</v>
      </c>
      <c r="O38" s="101">
        <v>5</v>
      </c>
      <c r="P38" s="101">
        <v>4</v>
      </c>
      <c r="Q38" s="94">
        <v>5</v>
      </c>
      <c r="R38" s="94">
        <v>5</v>
      </c>
      <c r="S38" s="95">
        <v>5</v>
      </c>
      <c r="T38" s="95">
        <v>5</v>
      </c>
      <c r="U38" s="95">
        <v>5</v>
      </c>
      <c r="V38" s="95">
        <v>5</v>
      </c>
      <c r="W38" s="95">
        <v>5</v>
      </c>
      <c r="X38" s="96">
        <v>5</v>
      </c>
      <c r="Y38" s="96">
        <v>5</v>
      </c>
      <c r="Z38" s="161">
        <v>5</v>
      </c>
      <c r="AA38" s="161">
        <v>5</v>
      </c>
      <c r="AB38" s="97">
        <v>5</v>
      </c>
      <c r="AC38" s="97">
        <v>5</v>
      </c>
      <c r="AD38" s="114">
        <v>5</v>
      </c>
      <c r="AE38" s="114">
        <v>5</v>
      </c>
      <c r="AF38" s="114">
        <v>5</v>
      </c>
    </row>
    <row r="39" spans="1:32" s="93" customFormat="1">
      <c r="A39" s="93">
        <v>38</v>
      </c>
      <c r="B39" s="93" t="s">
        <v>8</v>
      </c>
      <c r="C39" s="93" t="s">
        <v>131</v>
      </c>
      <c r="D39" s="93">
        <v>1</v>
      </c>
      <c r="E39" s="93">
        <v>1</v>
      </c>
      <c r="F39" s="93">
        <v>1</v>
      </c>
      <c r="G39" s="93">
        <v>0</v>
      </c>
      <c r="H39" s="93">
        <v>1</v>
      </c>
      <c r="I39" s="93">
        <v>1</v>
      </c>
      <c r="J39" s="93">
        <v>0</v>
      </c>
      <c r="K39" s="93">
        <v>0</v>
      </c>
      <c r="L39" s="93">
        <v>0</v>
      </c>
      <c r="N39" s="101">
        <v>3</v>
      </c>
      <c r="O39" s="101">
        <v>2</v>
      </c>
      <c r="P39" s="101">
        <v>2</v>
      </c>
      <c r="Q39" s="94">
        <v>4</v>
      </c>
      <c r="R39" s="94">
        <v>4</v>
      </c>
      <c r="S39" s="95">
        <v>2</v>
      </c>
      <c r="T39" s="95">
        <v>3</v>
      </c>
      <c r="U39" s="95">
        <v>3</v>
      </c>
      <c r="V39" s="95">
        <v>3</v>
      </c>
      <c r="W39" s="95">
        <v>3</v>
      </c>
      <c r="X39" s="96">
        <v>3</v>
      </c>
      <c r="Y39" s="96">
        <v>3</v>
      </c>
      <c r="Z39" s="161">
        <v>3</v>
      </c>
      <c r="AA39" s="161">
        <v>3</v>
      </c>
      <c r="AB39" s="97">
        <v>3</v>
      </c>
      <c r="AC39" s="97">
        <v>4</v>
      </c>
      <c r="AD39" s="114">
        <v>4</v>
      </c>
      <c r="AE39" s="114">
        <v>4</v>
      </c>
      <c r="AF39" s="114">
        <v>4</v>
      </c>
    </row>
    <row r="40" spans="1:32" s="93" customFormat="1">
      <c r="A40" s="93">
        <v>39</v>
      </c>
      <c r="B40" s="93" t="s">
        <v>8</v>
      </c>
      <c r="C40" s="93" t="s">
        <v>131</v>
      </c>
      <c r="D40" s="93">
        <v>1</v>
      </c>
      <c r="E40" s="93">
        <v>0</v>
      </c>
      <c r="F40" s="93">
        <v>0</v>
      </c>
      <c r="G40" s="93">
        <v>1</v>
      </c>
      <c r="H40" s="93">
        <v>1</v>
      </c>
      <c r="I40" s="93">
        <v>0</v>
      </c>
      <c r="J40" s="93">
        <v>0</v>
      </c>
      <c r="K40" s="93">
        <v>0</v>
      </c>
      <c r="L40" s="93">
        <v>0</v>
      </c>
      <c r="N40" s="101">
        <v>3</v>
      </c>
      <c r="O40" s="101">
        <v>4</v>
      </c>
      <c r="P40" s="101">
        <v>3</v>
      </c>
      <c r="Q40" s="94">
        <v>4</v>
      </c>
      <c r="R40" s="94">
        <v>4</v>
      </c>
      <c r="S40" s="95">
        <v>4</v>
      </c>
      <c r="T40" s="95">
        <v>4</v>
      </c>
      <c r="U40" s="95">
        <v>4</v>
      </c>
      <c r="V40" s="95">
        <v>4</v>
      </c>
      <c r="W40" s="95">
        <v>4</v>
      </c>
      <c r="X40" s="96">
        <v>3</v>
      </c>
      <c r="Y40" s="96">
        <v>3</v>
      </c>
      <c r="Z40" s="161">
        <v>4</v>
      </c>
      <c r="AA40" s="161">
        <v>4</v>
      </c>
      <c r="AB40" s="97">
        <v>4</v>
      </c>
      <c r="AC40" s="97">
        <v>4</v>
      </c>
      <c r="AD40" s="114">
        <v>4</v>
      </c>
      <c r="AE40" s="114">
        <v>4</v>
      </c>
      <c r="AF40" s="114">
        <v>4</v>
      </c>
    </row>
    <row r="41" spans="1:32" s="93" customFormat="1">
      <c r="A41" s="93">
        <v>40</v>
      </c>
      <c r="B41" s="93" t="s">
        <v>8</v>
      </c>
      <c r="C41" s="93" t="s">
        <v>131</v>
      </c>
      <c r="D41" s="93">
        <v>1</v>
      </c>
      <c r="E41" s="93">
        <v>0</v>
      </c>
      <c r="F41" s="93">
        <v>0</v>
      </c>
      <c r="G41" s="93">
        <v>0</v>
      </c>
      <c r="H41" s="93">
        <v>0</v>
      </c>
      <c r="I41" s="93">
        <v>0</v>
      </c>
      <c r="J41" s="93">
        <v>0</v>
      </c>
      <c r="K41" s="93">
        <v>0</v>
      </c>
      <c r="L41" s="93">
        <v>0</v>
      </c>
      <c r="N41" s="101">
        <v>5</v>
      </c>
      <c r="O41" s="101">
        <v>5</v>
      </c>
      <c r="P41" s="101">
        <v>5</v>
      </c>
      <c r="Q41" s="94">
        <v>5</v>
      </c>
      <c r="R41" s="94">
        <v>5</v>
      </c>
      <c r="S41" s="95">
        <v>5</v>
      </c>
      <c r="T41" s="95">
        <v>5</v>
      </c>
      <c r="U41" s="95">
        <v>5</v>
      </c>
      <c r="V41" s="95">
        <v>5</v>
      </c>
      <c r="W41" s="95">
        <v>5</v>
      </c>
      <c r="X41" s="96">
        <v>3</v>
      </c>
      <c r="Y41" s="96">
        <v>3</v>
      </c>
      <c r="Z41" s="161">
        <v>5</v>
      </c>
      <c r="AA41" s="161">
        <v>5</v>
      </c>
      <c r="AB41" s="97">
        <v>5</v>
      </c>
      <c r="AC41" s="97">
        <v>5</v>
      </c>
      <c r="AD41" s="114">
        <v>5</v>
      </c>
      <c r="AE41" s="114">
        <v>5</v>
      </c>
      <c r="AF41" s="114">
        <v>5</v>
      </c>
    </row>
    <row r="42" spans="1:32" s="93" customFormat="1">
      <c r="A42" s="93">
        <v>41</v>
      </c>
      <c r="B42" s="93" t="s">
        <v>51</v>
      </c>
      <c r="C42" s="93" t="s">
        <v>156</v>
      </c>
      <c r="D42" s="93">
        <v>1</v>
      </c>
      <c r="E42" s="93">
        <v>0</v>
      </c>
      <c r="F42" s="93">
        <v>0</v>
      </c>
      <c r="G42" s="93">
        <v>0</v>
      </c>
      <c r="H42" s="93">
        <v>0</v>
      </c>
      <c r="I42" s="93">
        <v>0</v>
      </c>
      <c r="J42" s="93">
        <v>0</v>
      </c>
      <c r="K42" s="93">
        <v>0</v>
      </c>
      <c r="L42" s="93">
        <v>0</v>
      </c>
      <c r="N42" s="101">
        <v>4</v>
      </c>
      <c r="O42" s="101">
        <v>2</v>
      </c>
      <c r="P42" s="101">
        <v>4</v>
      </c>
      <c r="Q42" s="94">
        <v>4</v>
      </c>
      <c r="R42" s="94">
        <v>4</v>
      </c>
      <c r="S42" s="95">
        <v>4</v>
      </c>
      <c r="T42" s="95">
        <v>4</v>
      </c>
      <c r="U42" s="95">
        <v>4</v>
      </c>
      <c r="V42" s="95">
        <v>4</v>
      </c>
      <c r="W42" s="95">
        <v>4</v>
      </c>
      <c r="X42" s="96">
        <v>4</v>
      </c>
      <c r="Y42" s="96">
        <v>4</v>
      </c>
      <c r="Z42" s="161">
        <v>4</v>
      </c>
      <c r="AA42" s="161">
        <v>4</v>
      </c>
      <c r="AB42" s="97">
        <v>4</v>
      </c>
      <c r="AC42" s="97">
        <v>4</v>
      </c>
      <c r="AD42" s="114">
        <v>4</v>
      </c>
      <c r="AE42" s="114">
        <v>4</v>
      </c>
      <c r="AF42" s="114">
        <v>4</v>
      </c>
    </row>
    <row r="43" spans="1:32" s="93" customFormat="1">
      <c r="A43" s="93">
        <v>42</v>
      </c>
      <c r="B43" s="93" t="s">
        <v>51</v>
      </c>
      <c r="C43" s="93" t="s">
        <v>64</v>
      </c>
      <c r="D43" s="93">
        <v>1</v>
      </c>
      <c r="E43" s="93">
        <v>0</v>
      </c>
      <c r="F43" s="93">
        <v>0</v>
      </c>
      <c r="G43" s="93">
        <v>0</v>
      </c>
      <c r="H43" s="93">
        <v>0</v>
      </c>
      <c r="I43" s="93">
        <v>0</v>
      </c>
      <c r="J43" s="93">
        <v>0</v>
      </c>
      <c r="K43" s="93">
        <v>0</v>
      </c>
      <c r="L43" s="93">
        <v>0</v>
      </c>
      <c r="N43" s="101">
        <v>4</v>
      </c>
      <c r="O43" s="101">
        <v>3</v>
      </c>
      <c r="P43" s="101">
        <v>3</v>
      </c>
      <c r="Q43" s="94">
        <v>4</v>
      </c>
      <c r="R43" s="94">
        <v>4</v>
      </c>
      <c r="S43" s="95">
        <v>3</v>
      </c>
      <c r="T43" s="95">
        <v>3</v>
      </c>
      <c r="U43" s="95">
        <v>4</v>
      </c>
      <c r="V43" s="95">
        <v>4</v>
      </c>
      <c r="W43" s="95">
        <v>4</v>
      </c>
      <c r="X43" s="96">
        <v>4</v>
      </c>
      <c r="Y43" s="96">
        <v>4</v>
      </c>
      <c r="Z43" s="161">
        <v>4</v>
      </c>
      <c r="AA43" s="161">
        <v>4</v>
      </c>
      <c r="AB43" s="97">
        <v>4</v>
      </c>
      <c r="AC43" s="97">
        <v>4</v>
      </c>
      <c r="AD43" s="114">
        <v>4</v>
      </c>
      <c r="AE43" s="114">
        <v>4</v>
      </c>
      <c r="AF43" s="114">
        <v>4</v>
      </c>
    </row>
    <row r="44" spans="1:32" s="93" customFormat="1">
      <c r="A44" s="93">
        <v>43</v>
      </c>
      <c r="B44" s="93" t="s">
        <v>8</v>
      </c>
      <c r="C44" s="93" t="s">
        <v>164</v>
      </c>
      <c r="D44" s="93">
        <v>1</v>
      </c>
      <c r="E44" s="93">
        <v>0</v>
      </c>
      <c r="F44" s="93">
        <v>1</v>
      </c>
      <c r="G44" s="93">
        <v>1</v>
      </c>
      <c r="H44" s="93">
        <v>0</v>
      </c>
      <c r="I44" s="93">
        <v>0</v>
      </c>
      <c r="J44" s="93">
        <v>0</v>
      </c>
      <c r="K44" s="93">
        <v>0</v>
      </c>
      <c r="L44" s="93">
        <v>0</v>
      </c>
      <c r="N44" s="101">
        <v>4</v>
      </c>
      <c r="O44" s="101">
        <v>4</v>
      </c>
      <c r="P44" s="101">
        <v>4</v>
      </c>
      <c r="Q44" s="94">
        <v>4</v>
      </c>
      <c r="R44" s="94">
        <v>4</v>
      </c>
      <c r="S44" s="95">
        <v>3</v>
      </c>
      <c r="T44" s="95">
        <v>3</v>
      </c>
      <c r="U44" s="95">
        <v>4</v>
      </c>
      <c r="V44" s="95">
        <v>3</v>
      </c>
      <c r="W44" s="95">
        <v>4</v>
      </c>
      <c r="X44" s="96">
        <v>3</v>
      </c>
      <c r="Y44" s="96">
        <v>3</v>
      </c>
      <c r="Z44" s="161">
        <v>4</v>
      </c>
      <c r="AA44" s="161">
        <v>4</v>
      </c>
      <c r="AB44" s="97">
        <v>5</v>
      </c>
      <c r="AC44" s="97">
        <v>4</v>
      </c>
      <c r="AD44" s="114">
        <v>4</v>
      </c>
      <c r="AE44" s="114">
        <v>4</v>
      </c>
      <c r="AF44" s="114">
        <v>5</v>
      </c>
    </row>
    <row r="45" spans="1:32" s="93" customFormat="1">
      <c r="A45" s="93">
        <v>44</v>
      </c>
      <c r="B45" s="93" t="s">
        <v>8</v>
      </c>
      <c r="C45" s="93" t="s">
        <v>76</v>
      </c>
      <c r="D45" s="93">
        <v>1</v>
      </c>
      <c r="E45" s="93">
        <v>1</v>
      </c>
      <c r="F45" s="93">
        <v>1</v>
      </c>
      <c r="G45" s="93">
        <v>0</v>
      </c>
      <c r="H45" s="93">
        <v>0</v>
      </c>
      <c r="I45" s="93">
        <v>0</v>
      </c>
      <c r="J45" s="93">
        <v>0</v>
      </c>
      <c r="K45" s="93">
        <v>0</v>
      </c>
      <c r="L45" s="93">
        <v>0</v>
      </c>
      <c r="N45" s="101">
        <v>4</v>
      </c>
      <c r="O45" s="101">
        <v>3</v>
      </c>
      <c r="P45" s="101">
        <v>3</v>
      </c>
      <c r="Q45" s="94">
        <v>4</v>
      </c>
      <c r="R45" s="94">
        <v>4</v>
      </c>
      <c r="S45" s="95">
        <v>5</v>
      </c>
      <c r="T45" s="95">
        <v>3</v>
      </c>
      <c r="U45" s="95">
        <v>4</v>
      </c>
      <c r="V45" s="95">
        <v>3</v>
      </c>
      <c r="W45" s="95">
        <v>5</v>
      </c>
      <c r="X45" s="96">
        <v>3</v>
      </c>
      <c r="Y45" s="96">
        <v>3</v>
      </c>
      <c r="Z45" s="161">
        <v>4</v>
      </c>
      <c r="AA45" s="161">
        <v>4</v>
      </c>
      <c r="AB45" s="97">
        <v>4</v>
      </c>
      <c r="AC45" s="97">
        <v>5</v>
      </c>
      <c r="AD45" s="114">
        <v>5</v>
      </c>
      <c r="AE45" s="114">
        <v>5</v>
      </c>
      <c r="AF45" s="114">
        <v>5</v>
      </c>
    </row>
    <row r="46" spans="1:32" s="93" customFormat="1">
      <c r="A46" s="93">
        <v>45</v>
      </c>
      <c r="B46" s="93" t="s">
        <v>8</v>
      </c>
      <c r="C46" s="93" t="s">
        <v>131</v>
      </c>
      <c r="D46" s="93">
        <v>0</v>
      </c>
      <c r="E46" s="93">
        <v>0</v>
      </c>
      <c r="F46" s="93">
        <v>1</v>
      </c>
      <c r="G46" s="93">
        <v>0</v>
      </c>
      <c r="H46" s="93">
        <v>0</v>
      </c>
      <c r="I46" s="93">
        <v>0</v>
      </c>
      <c r="J46" s="93">
        <v>0</v>
      </c>
      <c r="K46" s="93">
        <v>0</v>
      </c>
      <c r="L46" s="93">
        <v>0</v>
      </c>
      <c r="N46" s="101">
        <v>5</v>
      </c>
      <c r="O46" s="101">
        <v>1</v>
      </c>
      <c r="P46" s="101">
        <v>1</v>
      </c>
      <c r="Q46" s="94">
        <v>4</v>
      </c>
      <c r="R46" s="94">
        <v>4</v>
      </c>
      <c r="S46" s="95">
        <v>5</v>
      </c>
      <c r="T46" s="95">
        <v>1</v>
      </c>
      <c r="U46" s="95">
        <v>2</v>
      </c>
      <c r="V46" s="95">
        <v>3</v>
      </c>
      <c r="W46" s="95">
        <v>4</v>
      </c>
      <c r="X46" s="96">
        <v>4</v>
      </c>
      <c r="Y46" s="96">
        <v>4</v>
      </c>
      <c r="Z46" s="161">
        <v>5</v>
      </c>
      <c r="AA46" s="161">
        <v>4</v>
      </c>
      <c r="AB46" s="97">
        <v>5</v>
      </c>
      <c r="AC46" s="97">
        <v>3</v>
      </c>
      <c r="AD46" s="114">
        <v>3</v>
      </c>
      <c r="AE46" s="114">
        <v>3</v>
      </c>
      <c r="AF46" s="114">
        <v>2</v>
      </c>
    </row>
    <row r="47" spans="1:32" s="93" customFormat="1">
      <c r="A47" s="93">
        <v>46</v>
      </c>
      <c r="B47" s="93" t="s">
        <v>8</v>
      </c>
      <c r="C47" s="93" t="s">
        <v>199</v>
      </c>
      <c r="D47" s="93">
        <v>0</v>
      </c>
      <c r="E47" s="93">
        <v>0</v>
      </c>
      <c r="F47" s="93">
        <v>1</v>
      </c>
      <c r="G47" s="93">
        <v>0</v>
      </c>
      <c r="H47" s="93">
        <v>0</v>
      </c>
      <c r="I47" s="93">
        <v>0</v>
      </c>
      <c r="J47" s="93">
        <v>0</v>
      </c>
      <c r="K47" s="93">
        <v>0</v>
      </c>
      <c r="L47" s="93">
        <v>0</v>
      </c>
      <c r="N47" s="101">
        <v>4</v>
      </c>
      <c r="O47" s="101">
        <v>4</v>
      </c>
      <c r="P47" s="101">
        <v>4</v>
      </c>
      <c r="Q47" s="94">
        <v>4</v>
      </c>
      <c r="R47" s="94">
        <v>4</v>
      </c>
      <c r="S47" s="95">
        <v>4</v>
      </c>
      <c r="T47" s="95">
        <v>4</v>
      </c>
      <c r="U47" s="95">
        <v>4</v>
      </c>
      <c r="V47" s="95">
        <v>4</v>
      </c>
      <c r="W47" s="95">
        <v>4</v>
      </c>
      <c r="X47" s="96">
        <v>4</v>
      </c>
      <c r="Y47" s="96">
        <v>4</v>
      </c>
      <c r="Z47" s="161">
        <v>4</v>
      </c>
      <c r="AA47" s="161">
        <v>4</v>
      </c>
      <c r="AB47" s="97">
        <v>5</v>
      </c>
      <c r="AC47" s="97">
        <v>5</v>
      </c>
      <c r="AD47" s="114">
        <v>5</v>
      </c>
      <c r="AE47" s="114">
        <v>5</v>
      </c>
      <c r="AF47" s="114">
        <v>5</v>
      </c>
    </row>
    <row r="48" spans="1:32" s="93" customFormat="1">
      <c r="A48" s="93">
        <v>47</v>
      </c>
      <c r="B48" s="93" t="s">
        <v>8</v>
      </c>
      <c r="C48" s="93" t="s">
        <v>55</v>
      </c>
      <c r="D48" s="93">
        <v>0</v>
      </c>
      <c r="E48" s="93">
        <v>0</v>
      </c>
      <c r="F48" s="93">
        <v>1</v>
      </c>
      <c r="G48" s="93">
        <v>1</v>
      </c>
      <c r="H48" s="93">
        <v>0</v>
      </c>
      <c r="I48" s="93">
        <v>0</v>
      </c>
      <c r="J48" s="93">
        <v>0</v>
      </c>
      <c r="K48" s="93">
        <v>0</v>
      </c>
      <c r="L48" s="93">
        <v>0</v>
      </c>
      <c r="N48" s="101">
        <v>4</v>
      </c>
      <c r="O48" s="101">
        <v>2</v>
      </c>
      <c r="P48" s="101">
        <v>4</v>
      </c>
      <c r="Q48" s="94">
        <v>3</v>
      </c>
      <c r="R48" s="94">
        <v>3</v>
      </c>
      <c r="S48" s="95">
        <v>4</v>
      </c>
      <c r="T48" s="95">
        <v>4</v>
      </c>
      <c r="U48" s="95">
        <v>4</v>
      </c>
      <c r="V48" s="95">
        <v>4</v>
      </c>
      <c r="W48" s="95">
        <v>4</v>
      </c>
      <c r="X48" s="96">
        <v>4</v>
      </c>
      <c r="Y48" s="96">
        <v>4</v>
      </c>
      <c r="Z48" s="161">
        <v>4</v>
      </c>
      <c r="AA48" s="161">
        <v>4</v>
      </c>
      <c r="AB48" s="97">
        <v>5</v>
      </c>
      <c r="AC48" s="97">
        <v>4</v>
      </c>
      <c r="AD48" s="114">
        <v>5</v>
      </c>
      <c r="AE48" s="114">
        <v>5</v>
      </c>
      <c r="AF48" s="114">
        <v>5</v>
      </c>
    </row>
    <row r="49" spans="1:32" s="93" customFormat="1">
      <c r="A49" s="93">
        <v>48</v>
      </c>
      <c r="B49" s="93" t="s">
        <v>8</v>
      </c>
      <c r="C49" s="93" t="s">
        <v>79</v>
      </c>
      <c r="D49" s="93">
        <v>0</v>
      </c>
      <c r="E49" s="93">
        <v>0</v>
      </c>
      <c r="F49" s="93">
        <v>0</v>
      </c>
      <c r="G49" s="93">
        <v>0</v>
      </c>
      <c r="H49" s="93">
        <v>0</v>
      </c>
      <c r="I49" s="93">
        <v>0</v>
      </c>
      <c r="J49" s="93">
        <v>1</v>
      </c>
      <c r="K49" s="93">
        <v>0</v>
      </c>
      <c r="L49" s="93">
        <v>0</v>
      </c>
      <c r="N49" s="101">
        <v>5</v>
      </c>
      <c r="O49" s="101">
        <v>3</v>
      </c>
      <c r="P49" s="101">
        <v>4</v>
      </c>
      <c r="Q49" s="94">
        <v>5</v>
      </c>
      <c r="R49" s="94">
        <v>5</v>
      </c>
      <c r="S49" s="95">
        <v>5</v>
      </c>
      <c r="T49" s="95">
        <v>5</v>
      </c>
      <c r="U49" s="95">
        <v>5</v>
      </c>
      <c r="V49" s="95">
        <v>5</v>
      </c>
      <c r="W49" s="95">
        <v>5</v>
      </c>
      <c r="X49" s="96">
        <v>2</v>
      </c>
      <c r="Y49" s="96">
        <v>2</v>
      </c>
      <c r="Z49" s="161">
        <v>4</v>
      </c>
      <c r="AA49" s="161">
        <v>4</v>
      </c>
      <c r="AB49" s="97">
        <v>5</v>
      </c>
      <c r="AC49" s="97">
        <v>5</v>
      </c>
      <c r="AD49" s="114">
        <v>5</v>
      </c>
      <c r="AE49" s="114">
        <v>5</v>
      </c>
      <c r="AF49" s="114">
        <v>5</v>
      </c>
    </row>
    <row r="50" spans="1:32" s="93" customFormat="1">
      <c r="A50" s="93">
        <v>49</v>
      </c>
      <c r="B50" s="93" t="s">
        <v>8</v>
      </c>
      <c r="C50" s="93" t="s">
        <v>172</v>
      </c>
      <c r="D50" s="93">
        <v>1</v>
      </c>
      <c r="E50" s="93">
        <v>0</v>
      </c>
      <c r="F50" s="93">
        <v>0</v>
      </c>
      <c r="G50" s="93">
        <v>0</v>
      </c>
      <c r="H50" s="93">
        <v>0</v>
      </c>
      <c r="I50" s="93">
        <v>0</v>
      </c>
      <c r="J50" s="93">
        <v>0</v>
      </c>
      <c r="K50" s="93">
        <v>0</v>
      </c>
      <c r="L50" s="93">
        <v>1</v>
      </c>
      <c r="N50" s="101">
        <v>5</v>
      </c>
      <c r="O50" s="101">
        <v>3</v>
      </c>
      <c r="P50" s="101">
        <v>3</v>
      </c>
      <c r="Q50" s="94">
        <v>4</v>
      </c>
      <c r="R50" s="94">
        <v>4</v>
      </c>
      <c r="S50" s="95">
        <v>4</v>
      </c>
      <c r="T50" s="95">
        <v>4</v>
      </c>
      <c r="U50" s="95">
        <v>4</v>
      </c>
      <c r="V50" s="95">
        <v>4</v>
      </c>
      <c r="W50" s="95">
        <v>4</v>
      </c>
      <c r="X50" s="96">
        <v>3</v>
      </c>
      <c r="Y50" s="96">
        <v>3</v>
      </c>
      <c r="Z50" s="161">
        <v>4</v>
      </c>
      <c r="AA50" s="161">
        <v>4</v>
      </c>
      <c r="AB50" s="97">
        <v>5</v>
      </c>
      <c r="AC50" s="97">
        <v>5</v>
      </c>
      <c r="AD50" s="114">
        <v>4</v>
      </c>
      <c r="AE50" s="114">
        <v>5</v>
      </c>
      <c r="AF50" s="114">
        <v>5</v>
      </c>
    </row>
    <row r="51" spans="1:32" s="93" customFormat="1">
      <c r="A51" s="93">
        <v>50</v>
      </c>
      <c r="B51" s="93" t="s">
        <v>8</v>
      </c>
      <c r="C51" s="93" t="s">
        <v>78</v>
      </c>
      <c r="D51" s="93">
        <v>0</v>
      </c>
      <c r="E51" s="93">
        <v>0</v>
      </c>
      <c r="F51" s="93">
        <v>0</v>
      </c>
      <c r="G51" s="93">
        <v>0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N51" s="101">
        <v>4</v>
      </c>
      <c r="O51" s="101">
        <v>4</v>
      </c>
      <c r="P51" s="101">
        <v>5</v>
      </c>
      <c r="Q51" s="94">
        <v>5</v>
      </c>
      <c r="R51" s="94">
        <v>4</v>
      </c>
      <c r="S51" s="95">
        <v>4</v>
      </c>
      <c r="T51" s="95">
        <v>4</v>
      </c>
      <c r="U51" s="95">
        <v>3</v>
      </c>
      <c r="V51" s="95">
        <v>4</v>
      </c>
      <c r="W51" s="95">
        <v>4</v>
      </c>
      <c r="X51" s="96">
        <v>2</v>
      </c>
      <c r="Y51" s="96">
        <v>2</v>
      </c>
      <c r="Z51" s="161">
        <v>4</v>
      </c>
      <c r="AA51" s="161">
        <v>4</v>
      </c>
      <c r="AB51" s="97">
        <v>4</v>
      </c>
      <c r="AC51" s="97">
        <v>4</v>
      </c>
      <c r="AD51" s="114">
        <v>4</v>
      </c>
      <c r="AE51" s="114">
        <v>4</v>
      </c>
      <c r="AF51" s="114">
        <v>4</v>
      </c>
    </row>
    <row r="52" spans="1:32" s="93" customFormat="1">
      <c r="A52" s="93">
        <v>51</v>
      </c>
      <c r="B52" s="93" t="s">
        <v>51</v>
      </c>
      <c r="C52" s="93" t="s">
        <v>157</v>
      </c>
      <c r="D52" s="93">
        <v>1</v>
      </c>
      <c r="E52" s="93">
        <v>0</v>
      </c>
      <c r="F52" s="93">
        <v>0</v>
      </c>
      <c r="G52" s="93">
        <v>0</v>
      </c>
      <c r="H52" s="93">
        <v>0</v>
      </c>
      <c r="I52" s="93">
        <v>0</v>
      </c>
      <c r="J52" s="93">
        <v>0</v>
      </c>
      <c r="K52" s="93">
        <v>0</v>
      </c>
      <c r="L52" s="93">
        <v>0</v>
      </c>
      <c r="N52" s="101">
        <v>5</v>
      </c>
      <c r="O52" s="101">
        <v>5</v>
      </c>
      <c r="P52" s="101">
        <v>5</v>
      </c>
      <c r="Q52" s="94">
        <v>5</v>
      </c>
      <c r="R52" s="94">
        <v>5</v>
      </c>
      <c r="S52" s="95">
        <v>5</v>
      </c>
      <c r="T52" s="95">
        <v>5</v>
      </c>
      <c r="U52" s="95">
        <v>5</v>
      </c>
      <c r="V52" s="95">
        <v>5</v>
      </c>
      <c r="W52" s="95">
        <v>5</v>
      </c>
      <c r="X52" s="96">
        <v>2</v>
      </c>
      <c r="Y52" s="96">
        <v>2</v>
      </c>
      <c r="Z52" s="161">
        <v>4</v>
      </c>
      <c r="AA52" s="161">
        <v>4</v>
      </c>
      <c r="AB52" s="97">
        <v>5</v>
      </c>
      <c r="AC52" s="97">
        <v>4</v>
      </c>
      <c r="AD52" s="114">
        <v>5</v>
      </c>
      <c r="AE52" s="114">
        <v>5</v>
      </c>
      <c r="AF52" s="114">
        <v>5</v>
      </c>
    </row>
    <row r="53" spans="1:32" s="93" customFormat="1">
      <c r="A53" s="93">
        <v>52</v>
      </c>
      <c r="B53" s="93" t="s">
        <v>51</v>
      </c>
      <c r="C53" s="93" t="s">
        <v>185</v>
      </c>
      <c r="D53" s="93">
        <v>1</v>
      </c>
      <c r="E53" s="93">
        <v>0</v>
      </c>
      <c r="F53" s="93">
        <v>0</v>
      </c>
      <c r="G53" s="93">
        <v>0</v>
      </c>
      <c r="H53" s="93">
        <v>0</v>
      </c>
      <c r="I53" s="93">
        <v>0</v>
      </c>
      <c r="J53" s="93">
        <v>0</v>
      </c>
      <c r="K53" s="93">
        <v>0</v>
      </c>
      <c r="L53" s="93">
        <v>0</v>
      </c>
      <c r="N53" s="101">
        <v>5</v>
      </c>
      <c r="O53" s="101">
        <v>4</v>
      </c>
      <c r="P53" s="101">
        <v>4</v>
      </c>
      <c r="Q53" s="94">
        <v>5</v>
      </c>
      <c r="R53" s="94">
        <v>4</v>
      </c>
      <c r="S53" s="95">
        <v>5</v>
      </c>
      <c r="T53" s="95">
        <v>4</v>
      </c>
      <c r="U53" s="95">
        <v>5</v>
      </c>
      <c r="V53" s="95">
        <v>5</v>
      </c>
      <c r="W53" s="95">
        <v>5</v>
      </c>
      <c r="X53" s="96">
        <v>5</v>
      </c>
      <c r="Y53" s="96">
        <v>5</v>
      </c>
      <c r="Z53" s="161">
        <v>5</v>
      </c>
      <c r="AA53" s="161">
        <v>5</v>
      </c>
      <c r="AB53" s="97">
        <v>5</v>
      </c>
      <c r="AC53" s="97">
        <v>4</v>
      </c>
      <c r="AD53" s="114">
        <v>4</v>
      </c>
      <c r="AE53" s="114">
        <v>4</v>
      </c>
      <c r="AF53" s="114">
        <v>4</v>
      </c>
    </row>
    <row r="54" spans="1:32" s="93" customFormat="1">
      <c r="A54" s="93">
        <v>53</v>
      </c>
      <c r="B54" s="93" t="s">
        <v>51</v>
      </c>
      <c r="C54" s="93" t="s">
        <v>69</v>
      </c>
      <c r="D54" s="93">
        <v>1</v>
      </c>
      <c r="E54" s="93">
        <v>0</v>
      </c>
      <c r="F54" s="93">
        <v>0</v>
      </c>
      <c r="G54" s="93">
        <v>0</v>
      </c>
      <c r="H54" s="93">
        <v>0</v>
      </c>
      <c r="I54" s="93">
        <v>0</v>
      </c>
      <c r="J54" s="93">
        <v>0</v>
      </c>
      <c r="K54" s="93">
        <v>0</v>
      </c>
      <c r="L54" s="93">
        <v>0</v>
      </c>
      <c r="N54" s="101">
        <v>5</v>
      </c>
      <c r="O54" s="101">
        <v>3</v>
      </c>
      <c r="P54" s="101">
        <v>4</v>
      </c>
      <c r="Q54" s="94">
        <v>5</v>
      </c>
      <c r="R54" s="94">
        <v>5</v>
      </c>
      <c r="S54" s="95">
        <v>5</v>
      </c>
      <c r="T54" s="95">
        <v>5</v>
      </c>
      <c r="U54" s="95">
        <v>5</v>
      </c>
      <c r="V54" s="95">
        <v>5</v>
      </c>
      <c r="W54" s="95">
        <v>5</v>
      </c>
      <c r="X54" s="96">
        <v>3</v>
      </c>
      <c r="Y54" s="96">
        <v>3</v>
      </c>
      <c r="Z54" s="161">
        <v>5</v>
      </c>
      <c r="AA54" s="161">
        <v>5</v>
      </c>
      <c r="AB54" s="97">
        <v>5</v>
      </c>
      <c r="AC54" s="97">
        <v>5</v>
      </c>
      <c r="AD54" s="114">
        <v>5</v>
      </c>
      <c r="AE54" s="114">
        <v>5</v>
      </c>
      <c r="AF54" s="114">
        <v>5</v>
      </c>
    </row>
    <row r="55" spans="1:32" s="93" customFormat="1">
      <c r="A55" s="93">
        <v>54</v>
      </c>
      <c r="B55" s="93" t="s">
        <v>51</v>
      </c>
      <c r="C55" s="93" t="s">
        <v>156</v>
      </c>
      <c r="D55" s="93">
        <v>1</v>
      </c>
      <c r="E55" s="93">
        <v>0</v>
      </c>
      <c r="F55" s="93">
        <v>1</v>
      </c>
      <c r="G55" s="93">
        <v>0</v>
      </c>
      <c r="H55" s="93">
        <v>0</v>
      </c>
      <c r="I55" s="93">
        <v>0</v>
      </c>
      <c r="J55" s="93">
        <v>0</v>
      </c>
      <c r="K55" s="93">
        <v>0</v>
      </c>
      <c r="L55" s="93">
        <v>0</v>
      </c>
      <c r="N55" s="101">
        <v>4</v>
      </c>
      <c r="O55" s="101">
        <v>3</v>
      </c>
      <c r="P55" s="101">
        <v>4</v>
      </c>
      <c r="Q55" s="94">
        <v>5</v>
      </c>
      <c r="R55" s="94">
        <v>5</v>
      </c>
      <c r="S55" s="95">
        <v>5</v>
      </c>
      <c r="T55" s="95">
        <v>4</v>
      </c>
      <c r="U55" s="95">
        <v>4</v>
      </c>
      <c r="V55" s="95">
        <v>4</v>
      </c>
      <c r="W55" s="95">
        <v>5</v>
      </c>
      <c r="X55" s="96">
        <v>3</v>
      </c>
      <c r="Y55" s="96">
        <v>3</v>
      </c>
      <c r="Z55" s="161">
        <v>4</v>
      </c>
      <c r="AA55" s="161">
        <v>4</v>
      </c>
      <c r="AB55" s="97">
        <v>5</v>
      </c>
      <c r="AC55" s="97">
        <v>4</v>
      </c>
      <c r="AD55" s="114">
        <v>3</v>
      </c>
      <c r="AE55" s="114">
        <v>4</v>
      </c>
      <c r="AF55" s="114">
        <v>4</v>
      </c>
    </row>
    <row r="56" spans="1:32" s="93" customFormat="1">
      <c r="A56" s="93">
        <v>55</v>
      </c>
      <c r="B56" s="93" t="s">
        <v>51</v>
      </c>
      <c r="C56" s="93" t="s">
        <v>67</v>
      </c>
      <c r="D56" s="93">
        <v>1</v>
      </c>
      <c r="E56" s="93">
        <v>0</v>
      </c>
      <c r="F56" s="93">
        <v>1</v>
      </c>
      <c r="G56" s="93">
        <v>1</v>
      </c>
      <c r="H56" s="93">
        <v>0</v>
      </c>
      <c r="I56" s="93">
        <v>0</v>
      </c>
      <c r="J56" s="93">
        <v>0</v>
      </c>
      <c r="K56" s="93">
        <v>0</v>
      </c>
      <c r="L56" s="93">
        <v>0</v>
      </c>
      <c r="N56" s="101">
        <v>4</v>
      </c>
      <c r="O56" s="101">
        <v>4</v>
      </c>
      <c r="P56" s="101">
        <v>4</v>
      </c>
      <c r="Q56" s="94">
        <v>5</v>
      </c>
      <c r="R56" s="94">
        <v>5</v>
      </c>
      <c r="S56" s="95">
        <v>5</v>
      </c>
      <c r="T56" s="95">
        <v>5</v>
      </c>
      <c r="U56" s="95">
        <v>5</v>
      </c>
      <c r="V56" s="95">
        <v>5</v>
      </c>
      <c r="W56" s="95">
        <v>5</v>
      </c>
      <c r="X56" s="96">
        <v>3</v>
      </c>
      <c r="Y56" s="96">
        <v>3</v>
      </c>
      <c r="Z56" s="161">
        <v>4</v>
      </c>
      <c r="AA56" s="161">
        <v>5</v>
      </c>
      <c r="AB56" s="97">
        <v>5</v>
      </c>
      <c r="AC56" s="97">
        <v>5</v>
      </c>
      <c r="AD56" s="114">
        <v>4</v>
      </c>
      <c r="AE56" s="114">
        <v>4</v>
      </c>
      <c r="AF56" s="114">
        <v>4</v>
      </c>
    </row>
    <row r="57" spans="1:32" s="93" customFormat="1">
      <c r="A57" s="93">
        <v>56</v>
      </c>
      <c r="B57" s="93" t="s">
        <v>8</v>
      </c>
      <c r="C57" s="93" t="s">
        <v>55</v>
      </c>
      <c r="D57" s="93">
        <v>0</v>
      </c>
      <c r="E57" s="93">
        <v>0</v>
      </c>
      <c r="F57" s="93">
        <v>0</v>
      </c>
      <c r="G57" s="93">
        <v>0</v>
      </c>
      <c r="H57" s="93">
        <v>0</v>
      </c>
      <c r="I57" s="93">
        <v>0</v>
      </c>
      <c r="J57" s="93">
        <v>0</v>
      </c>
      <c r="K57" s="93">
        <v>0</v>
      </c>
      <c r="L57" s="93">
        <v>1</v>
      </c>
      <c r="N57" s="101">
        <v>5</v>
      </c>
      <c r="O57" s="101">
        <v>5</v>
      </c>
      <c r="P57" s="101">
        <v>5</v>
      </c>
      <c r="Q57" s="94">
        <v>5</v>
      </c>
      <c r="R57" s="94">
        <v>5</v>
      </c>
      <c r="S57" s="95">
        <v>5</v>
      </c>
      <c r="T57" s="95">
        <v>5</v>
      </c>
      <c r="U57" s="95">
        <v>5</v>
      </c>
      <c r="V57" s="95">
        <v>5</v>
      </c>
      <c r="W57" s="95">
        <v>5</v>
      </c>
      <c r="X57" s="96">
        <v>5</v>
      </c>
      <c r="Y57" s="96">
        <v>4</v>
      </c>
      <c r="Z57" s="161">
        <v>4</v>
      </c>
      <c r="AA57" s="161">
        <v>4</v>
      </c>
      <c r="AB57" s="97">
        <v>5</v>
      </c>
      <c r="AC57" s="97">
        <v>5</v>
      </c>
      <c r="AD57" s="114">
        <v>4</v>
      </c>
      <c r="AE57" s="114">
        <v>4</v>
      </c>
      <c r="AF57" s="114">
        <v>4</v>
      </c>
    </row>
    <row r="58" spans="1:32" s="93" customFormat="1">
      <c r="A58" s="93">
        <v>57</v>
      </c>
      <c r="B58" s="93" t="s">
        <v>51</v>
      </c>
      <c r="C58" s="93" t="s">
        <v>77</v>
      </c>
      <c r="D58" s="93">
        <v>0</v>
      </c>
      <c r="E58" s="93">
        <v>0</v>
      </c>
      <c r="F58" s="93">
        <v>0</v>
      </c>
      <c r="G58" s="93">
        <v>0</v>
      </c>
      <c r="H58" s="93">
        <v>0</v>
      </c>
      <c r="I58" s="93">
        <v>0</v>
      </c>
      <c r="J58" s="93">
        <v>0</v>
      </c>
      <c r="K58" s="93">
        <v>0</v>
      </c>
      <c r="L58" s="93">
        <v>0</v>
      </c>
      <c r="N58" s="101">
        <v>5</v>
      </c>
      <c r="O58" s="101">
        <v>5</v>
      </c>
      <c r="P58" s="101">
        <v>5</v>
      </c>
      <c r="Q58" s="94">
        <v>5</v>
      </c>
      <c r="R58" s="94">
        <v>5</v>
      </c>
      <c r="S58" s="95">
        <v>5</v>
      </c>
      <c r="T58" s="95">
        <v>5</v>
      </c>
      <c r="U58" s="95">
        <v>5</v>
      </c>
      <c r="V58" s="95">
        <v>5</v>
      </c>
      <c r="W58" s="95">
        <v>5</v>
      </c>
      <c r="X58" s="96">
        <v>5</v>
      </c>
      <c r="Y58" s="96">
        <v>5</v>
      </c>
      <c r="Z58" s="161">
        <v>5</v>
      </c>
      <c r="AA58" s="161">
        <v>5</v>
      </c>
      <c r="AB58" s="97">
        <v>5</v>
      </c>
      <c r="AC58" s="97">
        <v>5</v>
      </c>
      <c r="AD58" s="114">
        <v>5</v>
      </c>
      <c r="AE58" s="114">
        <v>5</v>
      </c>
      <c r="AF58" s="114">
        <v>5</v>
      </c>
    </row>
    <row r="59" spans="1:32" s="93" customFormat="1">
      <c r="A59" s="93">
        <v>58</v>
      </c>
      <c r="B59" s="93" t="s">
        <v>8</v>
      </c>
      <c r="C59" s="93" t="s">
        <v>72</v>
      </c>
      <c r="D59" s="93">
        <v>1</v>
      </c>
      <c r="E59" s="93">
        <v>0</v>
      </c>
      <c r="F59" s="93">
        <v>0</v>
      </c>
      <c r="G59" s="93">
        <v>1</v>
      </c>
      <c r="H59" s="93">
        <v>0</v>
      </c>
      <c r="I59" s="93">
        <v>0</v>
      </c>
      <c r="J59" s="93">
        <v>0</v>
      </c>
      <c r="K59" s="93">
        <v>0</v>
      </c>
      <c r="L59" s="93">
        <v>0</v>
      </c>
      <c r="N59" s="101">
        <v>4</v>
      </c>
      <c r="O59" s="101">
        <v>2</v>
      </c>
      <c r="P59" s="101">
        <v>4</v>
      </c>
      <c r="Q59" s="94">
        <v>4</v>
      </c>
      <c r="R59" s="94">
        <v>4</v>
      </c>
      <c r="S59" s="95">
        <v>5</v>
      </c>
      <c r="T59" s="95">
        <v>4</v>
      </c>
      <c r="U59" s="95">
        <v>4</v>
      </c>
      <c r="V59" s="95">
        <v>4</v>
      </c>
      <c r="W59" s="95">
        <v>5</v>
      </c>
      <c r="X59" s="96">
        <v>4</v>
      </c>
      <c r="Y59" s="96">
        <v>4</v>
      </c>
      <c r="Z59" s="161">
        <v>4</v>
      </c>
      <c r="AA59" s="161">
        <v>4</v>
      </c>
      <c r="AB59" s="97">
        <v>5</v>
      </c>
      <c r="AC59" s="97">
        <v>5</v>
      </c>
      <c r="AD59" s="114">
        <v>4</v>
      </c>
      <c r="AE59" s="114">
        <v>4</v>
      </c>
      <c r="AF59" s="114">
        <v>4</v>
      </c>
    </row>
    <row r="60" spans="1:32" s="93" customFormat="1">
      <c r="A60" s="93">
        <v>59</v>
      </c>
      <c r="B60" s="93" t="s">
        <v>51</v>
      </c>
      <c r="C60" s="93" t="s">
        <v>87</v>
      </c>
      <c r="D60" s="93">
        <v>0</v>
      </c>
      <c r="E60" s="93">
        <v>0</v>
      </c>
      <c r="F60" s="93">
        <v>0</v>
      </c>
      <c r="G60" s="93">
        <v>0</v>
      </c>
      <c r="H60" s="93">
        <v>0</v>
      </c>
      <c r="I60" s="93">
        <v>0</v>
      </c>
      <c r="J60" s="93">
        <v>0</v>
      </c>
      <c r="K60" s="93">
        <v>0</v>
      </c>
      <c r="L60" s="93">
        <v>0</v>
      </c>
      <c r="N60" s="101">
        <v>3</v>
      </c>
      <c r="O60" s="101">
        <v>5</v>
      </c>
      <c r="P60" s="101">
        <v>5</v>
      </c>
      <c r="Q60" s="94">
        <v>4</v>
      </c>
      <c r="R60" s="94">
        <v>4</v>
      </c>
      <c r="S60" s="95">
        <v>5</v>
      </c>
      <c r="T60" s="95">
        <v>5</v>
      </c>
      <c r="U60" s="95">
        <v>5</v>
      </c>
      <c r="V60" s="95">
        <v>5</v>
      </c>
      <c r="W60" s="95">
        <v>5</v>
      </c>
      <c r="X60" s="96">
        <v>2</v>
      </c>
      <c r="Y60" s="96">
        <v>4</v>
      </c>
      <c r="Z60" s="161">
        <v>5</v>
      </c>
      <c r="AA60" s="161">
        <v>5</v>
      </c>
      <c r="AB60" s="97">
        <v>5</v>
      </c>
      <c r="AC60" s="97">
        <v>5</v>
      </c>
      <c r="AD60" s="114">
        <v>5</v>
      </c>
      <c r="AE60" s="114">
        <v>4</v>
      </c>
      <c r="AF60" s="114">
        <v>4</v>
      </c>
    </row>
    <row r="61" spans="1:32" s="93" customFormat="1">
      <c r="A61" s="93">
        <v>60</v>
      </c>
      <c r="B61" s="93" t="s">
        <v>51</v>
      </c>
      <c r="C61" s="93" t="s">
        <v>55</v>
      </c>
      <c r="D61" s="93">
        <v>1</v>
      </c>
      <c r="E61" s="93">
        <v>0</v>
      </c>
      <c r="F61" s="93">
        <v>0</v>
      </c>
      <c r="G61" s="93">
        <v>0</v>
      </c>
      <c r="H61" s="93">
        <v>0</v>
      </c>
      <c r="I61" s="93">
        <v>0</v>
      </c>
      <c r="J61" s="93">
        <v>0</v>
      </c>
      <c r="K61" s="93">
        <v>0</v>
      </c>
      <c r="L61" s="93">
        <v>0</v>
      </c>
      <c r="N61" s="101">
        <v>4</v>
      </c>
      <c r="O61" s="101">
        <v>1</v>
      </c>
      <c r="P61" s="101">
        <v>3</v>
      </c>
      <c r="Q61" s="94">
        <v>4</v>
      </c>
      <c r="R61" s="94">
        <v>4</v>
      </c>
      <c r="S61" s="95">
        <v>5</v>
      </c>
      <c r="T61" s="95">
        <v>5</v>
      </c>
      <c r="U61" s="95">
        <v>5</v>
      </c>
      <c r="V61" s="95">
        <v>5</v>
      </c>
      <c r="W61" s="95">
        <v>5</v>
      </c>
      <c r="X61" s="96">
        <v>4</v>
      </c>
      <c r="Y61" s="96">
        <v>4</v>
      </c>
      <c r="Z61" s="161">
        <v>4</v>
      </c>
      <c r="AA61" s="161">
        <v>5</v>
      </c>
      <c r="AB61" s="97">
        <v>5</v>
      </c>
      <c r="AC61" s="97">
        <v>4</v>
      </c>
      <c r="AD61" s="114">
        <v>4</v>
      </c>
      <c r="AE61" s="114">
        <v>4</v>
      </c>
      <c r="AF61" s="114">
        <v>4</v>
      </c>
    </row>
    <row r="62" spans="1:32" s="93" customFormat="1">
      <c r="A62" s="93">
        <v>61</v>
      </c>
      <c r="B62" s="93" t="s">
        <v>8</v>
      </c>
      <c r="C62" s="93" t="s">
        <v>185</v>
      </c>
      <c r="D62" s="93">
        <v>1</v>
      </c>
      <c r="E62" s="93">
        <v>1</v>
      </c>
      <c r="F62" s="93">
        <v>0</v>
      </c>
      <c r="G62" s="93">
        <v>0</v>
      </c>
      <c r="H62" s="93">
        <v>0</v>
      </c>
      <c r="I62" s="93">
        <v>0</v>
      </c>
      <c r="J62" s="93">
        <v>0</v>
      </c>
      <c r="K62" s="93">
        <v>0</v>
      </c>
      <c r="L62" s="93">
        <v>0</v>
      </c>
      <c r="N62" s="101">
        <v>5</v>
      </c>
      <c r="O62" s="101">
        <v>4</v>
      </c>
      <c r="P62" s="101">
        <v>4</v>
      </c>
      <c r="Q62" s="94">
        <v>4</v>
      </c>
      <c r="R62" s="94">
        <v>4</v>
      </c>
      <c r="S62" s="95">
        <v>4</v>
      </c>
      <c r="T62" s="95">
        <v>4</v>
      </c>
      <c r="U62" s="95">
        <v>5</v>
      </c>
      <c r="V62" s="95">
        <v>4</v>
      </c>
      <c r="W62" s="95">
        <v>5</v>
      </c>
      <c r="X62" s="96">
        <v>4</v>
      </c>
      <c r="Y62" s="96">
        <v>5</v>
      </c>
      <c r="Z62" s="161">
        <v>4</v>
      </c>
      <c r="AA62" s="161">
        <v>5</v>
      </c>
      <c r="AB62" s="97">
        <v>5</v>
      </c>
      <c r="AC62" s="97">
        <v>4</v>
      </c>
      <c r="AD62" s="114">
        <v>4</v>
      </c>
      <c r="AE62" s="114">
        <v>4</v>
      </c>
      <c r="AF62" s="114">
        <v>5</v>
      </c>
    </row>
    <row r="63" spans="1:32" s="93" customFormat="1">
      <c r="A63" s="93">
        <v>62</v>
      </c>
      <c r="B63" s="93" t="s">
        <v>8</v>
      </c>
      <c r="C63" s="93" t="s">
        <v>55</v>
      </c>
      <c r="D63" s="93">
        <v>1</v>
      </c>
      <c r="E63" s="93">
        <v>0</v>
      </c>
      <c r="F63" s="93">
        <v>0</v>
      </c>
      <c r="G63" s="93">
        <v>0</v>
      </c>
      <c r="H63" s="93">
        <v>0</v>
      </c>
      <c r="I63" s="93">
        <v>0</v>
      </c>
      <c r="J63" s="93">
        <v>0</v>
      </c>
      <c r="K63" s="93">
        <v>0</v>
      </c>
      <c r="L63" s="93">
        <v>0</v>
      </c>
      <c r="N63" s="101">
        <v>3</v>
      </c>
      <c r="O63" s="101">
        <v>4</v>
      </c>
      <c r="P63" s="101">
        <v>4</v>
      </c>
      <c r="Q63" s="94">
        <v>4</v>
      </c>
      <c r="R63" s="94">
        <v>4</v>
      </c>
      <c r="S63" s="95">
        <v>4</v>
      </c>
      <c r="T63" s="95">
        <v>3</v>
      </c>
      <c r="U63" s="95">
        <v>4</v>
      </c>
      <c r="V63" s="95">
        <v>4</v>
      </c>
      <c r="W63" s="95">
        <v>4</v>
      </c>
      <c r="X63" s="96">
        <v>3</v>
      </c>
      <c r="Y63" s="96">
        <v>3</v>
      </c>
      <c r="Z63" s="161">
        <v>4</v>
      </c>
      <c r="AA63" s="161">
        <v>4</v>
      </c>
      <c r="AB63" s="97">
        <v>4</v>
      </c>
      <c r="AC63" s="97">
        <v>4</v>
      </c>
      <c r="AD63" s="114">
        <v>4</v>
      </c>
      <c r="AE63" s="114">
        <v>4</v>
      </c>
      <c r="AF63" s="114">
        <v>4</v>
      </c>
    </row>
    <row r="64" spans="1:32" s="93" customFormat="1">
      <c r="A64" s="93">
        <v>63</v>
      </c>
      <c r="B64" s="93" t="s">
        <v>8</v>
      </c>
      <c r="C64" s="93" t="s">
        <v>186</v>
      </c>
      <c r="D64" s="93">
        <v>1</v>
      </c>
      <c r="E64" s="93">
        <v>0</v>
      </c>
      <c r="F64" s="93">
        <v>0</v>
      </c>
      <c r="G64" s="93">
        <v>0</v>
      </c>
      <c r="H64" s="93">
        <v>1</v>
      </c>
      <c r="I64" s="93">
        <v>0</v>
      </c>
      <c r="J64" s="93">
        <v>0</v>
      </c>
      <c r="K64" s="93">
        <v>0</v>
      </c>
      <c r="L64" s="93">
        <v>0</v>
      </c>
      <c r="N64" s="101">
        <v>3</v>
      </c>
      <c r="O64" s="101">
        <v>4</v>
      </c>
      <c r="P64" s="101">
        <v>4</v>
      </c>
      <c r="Q64" s="94">
        <v>4</v>
      </c>
      <c r="R64" s="94">
        <v>4</v>
      </c>
      <c r="S64" s="95">
        <v>4</v>
      </c>
      <c r="T64" s="95">
        <v>3</v>
      </c>
      <c r="U64" s="95">
        <v>4</v>
      </c>
      <c r="V64" s="95">
        <v>4</v>
      </c>
      <c r="W64" s="95">
        <v>5</v>
      </c>
      <c r="X64" s="96">
        <v>3</v>
      </c>
      <c r="Y64" s="96">
        <v>4</v>
      </c>
      <c r="Z64" s="161">
        <v>4</v>
      </c>
      <c r="AA64" s="161">
        <v>4</v>
      </c>
      <c r="AB64" s="97">
        <v>4</v>
      </c>
      <c r="AC64" s="97">
        <v>4</v>
      </c>
      <c r="AD64" s="114">
        <v>4</v>
      </c>
      <c r="AE64" s="114">
        <v>4</v>
      </c>
      <c r="AF64" s="114">
        <v>4</v>
      </c>
    </row>
    <row r="65" spans="1:32" s="93" customFormat="1">
      <c r="A65" s="93">
        <v>64</v>
      </c>
      <c r="B65" s="93" t="s">
        <v>51</v>
      </c>
      <c r="C65" s="93" t="s">
        <v>9</v>
      </c>
      <c r="D65" s="93">
        <v>1</v>
      </c>
      <c r="E65" s="93">
        <v>0</v>
      </c>
      <c r="F65" s="93">
        <v>1</v>
      </c>
      <c r="G65" s="93">
        <v>0</v>
      </c>
      <c r="H65" s="93">
        <v>0</v>
      </c>
      <c r="I65" s="93">
        <v>0</v>
      </c>
      <c r="J65" s="93">
        <v>0</v>
      </c>
      <c r="K65" s="93">
        <v>0</v>
      </c>
      <c r="L65" s="93">
        <v>0</v>
      </c>
      <c r="N65" s="101">
        <v>3</v>
      </c>
      <c r="O65" s="101">
        <v>3</v>
      </c>
      <c r="P65" s="101">
        <v>3</v>
      </c>
      <c r="Q65" s="94">
        <v>4</v>
      </c>
      <c r="R65" s="94">
        <v>4</v>
      </c>
      <c r="S65" s="95">
        <v>4</v>
      </c>
      <c r="T65" s="95">
        <v>3</v>
      </c>
      <c r="U65" s="95">
        <v>4</v>
      </c>
      <c r="V65" s="95">
        <v>3</v>
      </c>
      <c r="W65" s="95">
        <v>4</v>
      </c>
      <c r="X65" s="96">
        <v>2</v>
      </c>
      <c r="Y65" s="96">
        <v>2</v>
      </c>
      <c r="Z65" s="161">
        <v>4</v>
      </c>
      <c r="AA65" s="161">
        <v>4</v>
      </c>
      <c r="AB65" s="97">
        <v>5</v>
      </c>
      <c r="AC65" s="97">
        <v>4</v>
      </c>
      <c r="AD65" s="114">
        <v>4</v>
      </c>
      <c r="AE65" s="114">
        <v>4</v>
      </c>
      <c r="AF65" s="114">
        <v>4</v>
      </c>
    </row>
    <row r="66" spans="1:32" s="93" customFormat="1">
      <c r="A66" s="93">
        <v>65</v>
      </c>
      <c r="B66" s="93" t="s">
        <v>51</v>
      </c>
      <c r="C66" s="93" t="s">
        <v>9</v>
      </c>
      <c r="D66" s="93">
        <v>1</v>
      </c>
      <c r="E66" s="93">
        <v>0</v>
      </c>
      <c r="F66" s="93">
        <v>0</v>
      </c>
      <c r="G66" s="93">
        <v>0</v>
      </c>
      <c r="H66" s="93">
        <v>0</v>
      </c>
      <c r="I66" s="93">
        <v>0</v>
      </c>
      <c r="J66" s="93">
        <v>0</v>
      </c>
      <c r="K66" s="93">
        <v>0</v>
      </c>
      <c r="L66" s="93">
        <v>0</v>
      </c>
      <c r="N66" s="101">
        <v>4</v>
      </c>
      <c r="O66" s="101">
        <v>4</v>
      </c>
      <c r="P66" s="101">
        <v>4</v>
      </c>
      <c r="Q66" s="94">
        <v>4</v>
      </c>
      <c r="R66" s="94">
        <v>4</v>
      </c>
      <c r="S66" s="95">
        <v>4</v>
      </c>
      <c r="T66" s="95">
        <v>4</v>
      </c>
      <c r="U66" s="95">
        <v>4</v>
      </c>
      <c r="V66" s="95">
        <v>4</v>
      </c>
      <c r="W66" s="95">
        <v>4</v>
      </c>
      <c r="X66" s="96">
        <v>3</v>
      </c>
      <c r="Y66" s="96">
        <v>3</v>
      </c>
      <c r="Z66" s="161">
        <v>4</v>
      </c>
      <c r="AA66" s="161">
        <v>4</v>
      </c>
      <c r="AB66" s="97">
        <v>4</v>
      </c>
      <c r="AC66" s="97">
        <v>4</v>
      </c>
      <c r="AD66" s="114">
        <v>4</v>
      </c>
      <c r="AE66" s="114">
        <v>4</v>
      </c>
      <c r="AF66" s="114">
        <v>4</v>
      </c>
    </row>
    <row r="67" spans="1:32" s="93" customFormat="1">
      <c r="A67" s="93">
        <v>66</v>
      </c>
      <c r="B67" s="93" t="s">
        <v>51</v>
      </c>
      <c r="C67" s="93" t="s">
        <v>69</v>
      </c>
      <c r="D67" s="93">
        <v>0</v>
      </c>
      <c r="E67" s="93">
        <v>0</v>
      </c>
      <c r="F67" s="93">
        <v>1</v>
      </c>
      <c r="G67" s="93">
        <v>1</v>
      </c>
      <c r="H67" s="93">
        <v>0</v>
      </c>
      <c r="I67" s="93">
        <v>0</v>
      </c>
      <c r="J67" s="93">
        <v>0</v>
      </c>
      <c r="K67" s="93">
        <v>0</v>
      </c>
      <c r="L67" s="93">
        <v>0</v>
      </c>
      <c r="N67" s="101">
        <v>5</v>
      </c>
      <c r="O67" s="101">
        <v>3</v>
      </c>
      <c r="P67" s="101">
        <v>4</v>
      </c>
      <c r="Q67" s="94">
        <v>5</v>
      </c>
      <c r="R67" s="94">
        <v>5</v>
      </c>
      <c r="S67" s="95">
        <v>5</v>
      </c>
      <c r="T67" s="95">
        <v>5</v>
      </c>
      <c r="U67" s="95">
        <v>5</v>
      </c>
      <c r="V67" s="95">
        <v>5</v>
      </c>
      <c r="W67" s="95">
        <v>5</v>
      </c>
      <c r="X67" s="96">
        <v>1</v>
      </c>
      <c r="Y67" s="96">
        <v>1</v>
      </c>
      <c r="Z67" s="161">
        <v>3</v>
      </c>
      <c r="AA67" s="161">
        <v>3</v>
      </c>
      <c r="AB67" s="97">
        <v>4</v>
      </c>
      <c r="AC67" s="97">
        <v>3</v>
      </c>
      <c r="AD67" s="114">
        <v>4</v>
      </c>
      <c r="AE67" s="114">
        <v>4</v>
      </c>
      <c r="AF67" s="114">
        <v>4</v>
      </c>
    </row>
    <row r="68" spans="1:32" s="93" customFormat="1">
      <c r="A68" s="93">
        <v>67</v>
      </c>
      <c r="B68" s="93" t="s">
        <v>8</v>
      </c>
      <c r="C68" s="93" t="s">
        <v>187</v>
      </c>
      <c r="D68" s="93">
        <v>0</v>
      </c>
      <c r="E68" s="93">
        <v>0</v>
      </c>
      <c r="F68" s="93">
        <v>0</v>
      </c>
      <c r="G68" s="93">
        <v>0</v>
      </c>
      <c r="H68" s="93">
        <v>0</v>
      </c>
      <c r="I68" s="93">
        <v>0</v>
      </c>
      <c r="J68" s="93">
        <v>1</v>
      </c>
      <c r="K68" s="93">
        <v>0</v>
      </c>
      <c r="L68" s="93">
        <v>0</v>
      </c>
      <c r="N68" s="101">
        <v>3</v>
      </c>
      <c r="O68" s="101">
        <v>4</v>
      </c>
      <c r="P68" s="101">
        <v>4</v>
      </c>
      <c r="Q68" s="94">
        <v>5</v>
      </c>
      <c r="R68" s="94">
        <v>5</v>
      </c>
      <c r="S68" s="95">
        <v>5</v>
      </c>
      <c r="T68" s="95">
        <v>3</v>
      </c>
      <c r="U68" s="95">
        <v>4</v>
      </c>
      <c r="V68" s="95">
        <v>4</v>
      </c>
      <c r="W68" s="95">
        <v>5</v>
      </c>
      <c r="X68" s="96">
        <v>4</v>
      </c>
      <c r="Y68" s="96">
        <v>4</v>
      </c>
      <c r="Z68" s="161">
        <v>4</v>
      </c>
      <c r="AA68" s="161">
        <v>4</v>
      </c>
      <c r="AB68" s="97">
        <v>5</v>
      </c>
      <c r="AC68" s="97">
        <v>5</v>
      </c>
      <c r="AD68" s="114">
        <v>5</v>
      </c>
      <c r="AE68" s="114">
        <v>5</v>
      </c>
      <c r="AF68" s="114">
        <v>5</v>
      </c>
    </row>
    <row r="69" spans="1:32" s="93" customFormat="1">
      <c r="A69" s="93">
        <v>68</v>
      </c>
      <c r="B69" s="93" t="s">
        <v>8</v>
      </c>
      <c r="C69" s="93" t="s">
        <v>79</v>
      </c>
      <c r="D69" s="93">
        <v>1</v>
      </c>
      <c r="E69" s="93">
        <v>0</v>
      </c>
      <c r="F69" s="93">
        <v>0</v>
      </c>
      <c r="G69" s="93">
        <v>0</v>
      </c>
      <c r="H69" s="93">
        <v>0</v>
      </c>
      <c r="I69" s="93">
        <v>0</v>
      </c>
      <c r="J69" s="93">
        <v>0</v>
      </c>
      <c r="K69" s="93">
        <v>0</v>
      </c>
      <c r="L69" s="93">
        <v>0</v>
      </c>
      <c r="N69" s="101">
        <v>5</v>
      </c>
      <c r="O69" s="101">
        <v>5</v>
      </c>
      <c r="P69" s="101">
        <v>5</v>
      </c>
      <c r="Q69" s="94">
        <v>5</v>
      </c>
      <c r="R69" s="94">
        <v>4</v>
      </c>
      <c r="S69" s="95">
        <v>4</v>
      </c>
      <c r="T69" s="95">
        <v>4</v>
      </c>
      <c r="U69" s="95">
        <v>4</v>
      </c>
      <c r="V69" s="95">
        <v>4</v>
      </c>
      <c r="W69" s="95">
        <v>4</v>
      </c>
      <c r="X69" s="96">
        <v>5</v>
      </c>
      <c r="Y69" s="96">
        <v>5</v>
      </c>
      <c r="Z69" s="161">
        <v>5</v>
      </c>
      <c r="AA69" s="161">
        <v>5</v>
      </c>
      <c r="AB69" s="97">
        <v>5</v>
      </c>
      <c r="AC69" s="97">
        <v>4</v>
      </c>
      <c r="AD69" s="114">
        <v>4</v>
      </c>
      <c r="AE69" s="114">
        <v>4</v>
      </c>
      <c r="AF69" s="114">
        <v>4</v>
      </c>
    </row>
    <row r="70" spans="1:32" s="93" customFormat="1">
      <c r="A70" s="93">
        <v>69</v>
      </c>
      <c r="B70" s="93" t="s">
        <v>8</v>
      </c>
      <c r="C70" s="93" t="s">
        <v>67</v>
      </c>
      <c r="D70" s="93">
        <v>1</v>
      </c>
      <c r="E70" s="93">
        <v>0</v>
      </c>
      <c r="F70" s="93">
        <v>0</v>
      </c>
      <c r="G70" s="93">
        <v>0</v>
      </c>
      <c r="H70" s="93">
        <v>0</v>
      </c>
      <c r="I70" s="93">
        <v>0</v>
      </c>
      <c r="J70" s="93">
        <v>0</v>
      </c>
      <c r="K70" s="93">
        <v>0</v>
      </c>
      <c r="L70" s="93">
        <v>0</v>
      </c>
      <c r="N70" s="101">
        <v>5</v>
      </c>
      <c r="O70" s="101">
        <v>4</v>
      </c>
      <c r="P70" s="101">
        <v>4</v>
      </c>
      <c r="Q70" s="94">
        <v>4</v>
      </c>
      <c r="R70" s="94">
        <v>4</v>
      </c>
      <c r="S70" s="95">
        <v>5</v>
      </c>
      <c r="T70" s="95">
        <v>4</v>
      </c>
      <c r="U70" s="95">
        <v>4</v>
      </c>
      <c r="V70" s="95">
        <v>5</v>
      </c>
      <c r="W70" s="95">
        <v>5</v>
      </c>
      <c r="X70" s="96">
        <v>4</v>
      </c>
      <c r="Y70" s="96">
        <v>4</v>
      </c>
      <c r="Z70" s="161">
        <v>4</v>
      </c>
      <c r="AA70" s="161">
        <v>4</v>
      </c>
      <c r="AB70" s="97">
        <v>4</v>
      </c>
      <c r="AC70" s="97">
        <v>4</v>
      </c>
      <c r="AD70" s="114">
        <v>4</v>
      </c>
      <c r="AE70" s="114">
        <v>4</v>
      </c>
      <c r="AF70" s="114">
        <v>4</v>
      </c>
    </row>
    <row r="71" spans="1:32" s="93" customFormat="1">
      <c r="A71" s="93">
        <v>70</v>
      </c>
      <c r="B71" s="93" t="s">
        <v>51</v>
      </c>
      <c r="C71" s="93" t="s">
        <v>79</v>
      </c>
      <c r="D71" s="93">
        <v>1</v>
      </c>
      <c r="E71" s="93">
        <v>0</v>
      </c>
      <c r="F71" s="93">
        <v>0</v>
      </c>
      <c r="G71" s="93">
        <v>0</v>
      </c>
      <c r="H71" s="93">
        <v>0</v>
      </c>
      <c r="I71" s="93">
        <v>0</v>
      </c>
      <c r="J71" s="93">
        <v>0</v>
      </c>
      <c r="K71" s="93">
        <v>0</v>
      </c>
      <c r="L71" s="93">
        <v>0</v>
      </c>
      <c r="N71" s="101">
        <v>4</v>
      </c>
      <c r="O71" s="101">
        <v>4</v>
      </c>
      <c r="P71" s="101">
        <v>4</v>
      </c>
      <c r="Q71" s="94">
        <v>4</v>
      </c>
      <c r="R71" s="94">
        <v>4</v>
      </c>
      <c r="S71" s="95">
        <v>4</v>
      </c>
      <c r="T71" s="95">
        <v>4</v>
      </c>
      <c r="U71" s="95">
        <v>4</v>
      </c>
      <c r="V71" s="95">
        <v>4</v>
      </c>
      <c r="W71" s="95">
        <v>4</v>
      </c>
      <c r="X71" s="96">
        <v>4</v>
      </c>
      <c r="Y71" s="96">
        <v>4</v>
      </c>
      <c r="Z71" s="161">
        <v>4</v>
      </c>
      <c r="AA71" s="161">
        <v>3</v>
      </c>
      <c r="AB71" s="97">
        <v>4</v>
      </c>
      <c r="AC71" s="97">
        <v>4</v>
      </c>
      <c r="AD71" s="114">
        <v>4</v>
      </c>
      <c r="AE71" s="114">
        <v>4</v>
      </c>
      <c r="AF71" s="114">
        <v>4</v>
      </c>
    </row>
    <row r="72" spans="1:32" s="93" customFormat="1">
      <c r="A72" s="93">
        <v>71</v>
      </c>
      <c r="B72" s="93" t="s">
        <v>8</v>
      </c>
      <c r="C72" s="93" t="s">
        <v>188</v>
      </c>
      <c r="D72" s="93">
        <v>0</v>
      </c>
      <c r="E72" s="93">
        <v>0</v>
      </c>
      <c r="F72" s="93">
        <v>0</v>
      </c>
      <c r="G72" s="93">
        <v>0</v>
      </c>
      <c r="H72" s="93">
        <v>0</v>
      </c>
      <c r="I72" s="93">
        <v>0</v>
      </c>
      <c r="J72" s="93">
        <v>0</v>
      </c>
      <c r="K72" s="93">
        <v>0</v>
      </c>
      <c r="L72" s="93">
        <v>0</v>
      </c>
      <c r="N72" s="101">
        <v>4</v>
      </c>
      <c r="O72" s="101">
        <v>4</v>
      </c>
      <c r="P72" s="101">
        <v>4</v>
      </c>
      <c r="Q72" s="94">
        <v>5</v>
      </c>
      <c r="R72" s="94">
        <v>5</v>
      </c>
      <c r="S72" s="95">
        <v>4</v>
      </c>
      <c r="T72" s="95">
        <v>4</v>
      </c>
      <c r="U72" s="95">
        <v>4</v>
      </c>
      <c r="V72" s="95">
        <v>4</v>
      </c>
      <c r="W72" s="95">
        <v>4</v>
      </c>
      <c r="X72" s="96">
        <v>3</v>
      </c>
      <c r="Y72" s="96">
        <v>4</v>
      </c>
      <c r="Z72" s="161">
        <v>4</v>
      </c>
      <c r="AA72" s="161">
        <v>4</v>
      </c>
      <c r="AB72" s="97">
        <v>4</v>
      </c>
      <c r="AC72" s="97">
        <v>4</v>
      </c>
      <c r="AD72" s="114">
        <v>5</v>
      </c>
      <c r="AE72" s="114">
        <v>5</v>
      </c>
      <c r="AF72" s="114">
        <v>5</v>
      </c>
    </row>
    <row r="73" spans="1:32" s="93" customFormat="1">
      <c r="A73" s="93">
        <v>72</v>
      </c>
      <c r="B73" s="93" t="s">
        <v>8</v>
      </c>
      <c r="C73" s="93" t="s">
        <v>67</v>
      </c>
      <c r="D73" s="93">
        <v>1</v>
      </c>
      <c r="E73" s="93">
        <v>0</v>
      </c>
      <c r="F73" s="93">
        <v>0</v>
      </c>
      <c r="G73" s="93">
        <v>1</v>
      </c>
      <c r="H73" s="93">
        <v>0</v>
      </c>
      <c r="I73" s="93">
        <v>0</v>
      </c>
      <c r="J73" s="93">
        <v>0</v>
      </c>
      <c r="K73" s="93">
        <v>0</v>
      </c>
      <c r="L73" s="93">
        <v>0</v>
      </c>
      <c r="N73" s="101">
        <v>4</v>
      </c>
      <c r="O73" s="101">
        <v>3</v>
      </c>
      <c r="P73" s="101">
        <v>2</v>
      </c>
      <c r="Q73" s="94">
        <v>4</v>
      </c>
      <c r="R73" s="94">
        <v>3</v>
      </c>
      <c r="S73" s="95">
        <v>2</v>
      </c>
      <c r="T73" s="95">
        <v>3</v>
      </c>
      <c r="U73" s="95">
        <v>4</v>
      </c>
      <c r="V73" s="95">
        <v>3</v>
      </c>
      <c r="W73" s="95">
        <v>5</v>
      </c>
      <c r="X73" s="96">
        <v>2</v>
      </c>
      <c r="Y73" s="96">
        <v>2</v>
      </c>
      <c r="Z73" s="161">
        <v>4</v>
      </c>
      <c r="AA73" s="161">
        <v>5</v>
      </c>
      <c r="AB73" s="97">
        <v>4</v>
      </c>
      <c r="AC73" s="97">
        <v>4</v>
      </c>
      <c r="AD73" s="114">
        <v>4</v>
      </c>
      <c r="AE73" s="114">
        <v>3</v>
      </c>
      <c r="AF73" s="114">
        <v>3</v>
      </c>
    </row>
    <row r="74" spans="1:32" s="93" customFormat="1">
      <c r="A74" s="93">
        <v>73</v>
      </c>
      <c r="B74" s="93" t="s">
        <v>8</v>
      </c>
      <c r="C74" s="93" t="s">
        <v>55</v>
      </c>
      <c r="D74" s="93">
        <v>1</v>
      </c>
      <c r="E74" s="93">
        <v>1</v>
      </c>
      <c r="F74" s="93">
        <v>0</v>
      </c>
      <c r="G74" s="93">
        <v>0</v>
      </c>
      <c r="H74" s="93">
        <v>0</v>
      </c>
      <c r="I74" s="93">
        <v>0</v>
      </c>
      <c r="J74" s="93">
        <v>0</v>
      </c>
      <c r="K74" s="93">
        <v>0</v>
      </c>
      <c r="L74" s="93">
        <v>0</v>
      </c>
      <c r="N74" s="101">
        <v>4</v>
      </c>
      <c r="O74" s="101">
        <v>2</v>
      </c>
      <c r="P74" s="101">
        <v>4</v>
      </c>
      <c r="Q74" s="94">
        <v>4</v>
      </c>
      <c r="R74" s="94">
        <v>4</v>
      </c>
      <c r="S74" s="95">
        <v>4</v>
      </c>
      <c r="T74" s="95">
        <v>4</v>
      </c>
      <c r="U74" s="95">
        <v>4</v>
      </c>
      <c r="V74" s="95">
        <v>4</v>
      </c>
      <c r="W74" s="95">
        <v>4</v>
      </c>
      <c r="X74" s="96">
        <v>2</v>
      </c>
      <c r="Y74" s="96">
        <v>2</v>
      </c>
      <c r="Z74" s="161">
        <v>4</v>
      </c>
      <c r="AA74" s="161">
        <v>4</v>
      </c>
      <c r="AB74" s="97">
        <v>4</v>
      </c>
      <c r="AC74" s="97">
        <v>4</v>
      </c>
      <c r="AD74" s="114">
        <v>4</v>
      </c>
      <c r="AE74" s="114">
        <v>4</v>
      </c>
      <c r="AF74" s="114">
        <v>4</v>
      </c>
    </row>
    <row r="75" spans="1:32" s="93" customFormat="1">
      <c r="A75" s="93">
        <v>74</v>
      </c>
      <c r="B75" s="93" t="s">
        <v>8</v>
      </c>
      <c r="C75" s="93" t="s">
        <v>175</v>
      </c>
      <c r="D75" s="93">
        <v>0</v>
      </c>
      <c r="E75" s="93">
        <v>1</v>
      </c>
      <c r="F75" s="93">
        <v>0</v>
      </c>
      <c r="G75" s="93">
        <v>0</v>
      </c>
      <c r="H75" s="93">
        <v>0</v>
      </c>
      <c r="I75" s="93">
        <v>0</v>
      </c>
      <c r="J75" s="93">
        <v>0</v>
      </c>
      <c r="K75" s="93">
        <v>0</v>
      </c>
      <c r="L75" s="93">
        <v>0</v>
      </c>
      <c r="N75" s="101">
        <v>4</v>
      </c>
      <c r="O75" s="101">
        <v>5</v>
      </c>
      <c r="P75" s="101">
        <v>5</v>
      </c>
      <c r="Q75" s="94">
        <v>5</v>
      </c>
      <c r="R75" s="94">
        <v>5</v>
      </c>
      <c r="S75" s="95">
        <v>4</v>
      </c>
      <c r="T75" s="95">
        <v>4</v>
      </c>
      <c r="U75" s="95">
        <v>4</v>
      </c>
      <c r="V75" s="95">
        <v>4</v>
      </c>
      <c r="W75" s="95">
        <v>4</v>
      </c>
      <c r="X75" s="96">
        <v>4</v>
      </c>
      <c r="Y75" s="96">
        <v>4</v>
      </c>
      <c r="Z75" s="161">
        <v>5</v>
      </c>
      <c r="AA75" s="161">
        <v>5</v>
      </c>
      <c r="AB75" s="97">
        <v>5</v>
      </c>
      <c r="AC75" s="97">
        <v>5</v>
      </c>
      <c r="AD75" s="114">
        <v>4</v>
      </c>
      <c r="AE75" s="114">
        <v>4</v>
      </c>
      <c r="AF75" s="114">
        <v>5</v>
      </c>
    </row>
    <row r="76" spans="1:32" s="93" customFormat="1">
      <c r="A76" s="93">
        <v>75</v>
      </c>
      <c r="B76" s="93" t="s">
        <v>8</v>
      </c>
      <c r="C76" s="93" t="s">
        <v>188</v>
      </c>
      <c r="D76" s="93">
        <v>1</v>
      </c>
      <c r="E76" s="93">
        <v>1</v>
      </c>
      <c r="F76" s="93">
        <v>0</v>
      </c>
      <c r="G76" s="93">
        <v>0</v>
      </c>
      <c r="H76" s="93">
        <v>0</v>
      </c>
      <c r="I76" s="93">
        <v>0</v>
      </c>
      <c r="J76" s="93">
        <v>0</v>
      </c>
      <c r="K76" s="93">
        <v>0</v>
      </c>
      <c r="L76" s="93">
        <v>0</v>
      </c>
      <c r="N76" s="101">
        <v>5</v>
      </c>
      <c r="O76" s="101">
        <v>4</v>
      </c>
      <c r="P76" s="101">
        <v>4</v>
      </c>
      <c r="Q76" s="94">
        <v>4</v>
      </c>
      <c r="R76" s="94">
        <v>4</v>
      </c>
      <c r="S76" s="95">
        <v>5</v>
      </c>
      <c r="T76" s="95">
        <v>4</v>
      </c>
      <c r="U76" s="95">
        <v>5</v>
      </c>
      <c r="V76" s="95">
        <v>4</v>
      </c>
      <c r="W76" s="95">
        <v>5</v>
      </c>
      <c r="X76" s="96">
        <v>4</v>
      </c>
      <c r="Y76" s="96">
        <v>5</v>
      </c>
      <c r="Z76" s="161">
        <v>5</v>
      </c>
      <c r="AA76" s="161">
        <v>5</v>
      </c>
      <c r="AB76" s="97">
        <v>5</v>
      </c>
      <c r="AC76" s="97">
        <v>5</v>
      </c>
      <c r="AD76" s="114">
        <v>4</v>
      </c>
      <c r="AE76" s="114">
        <v>5</v>
      </c>
      <c r="AF76" s="114">
        <v>5</v>
      </c>
    </row>
    <row r="77" spans="1:32" s="93" customFormat="1">
      <c r="A77" s="93">
        <v>76</v>
      </c>
      <c r="B77" s="93" t="s">
        <v>8</v>
      </c>
      <c r="C77" s="93" t="s">
        <v>79</v>
      </c>
      <c r="D77" s="93">
        <v>0</v>
      </c>
      <c r="E77" s="93">
        <v>0</v>
      </c>
      <c r="F77" s="93">
        <v>0</v>
      </c>
      <c r="G77" s="93">
        <v>0</v>
      </c>
      <c r="H77" s="93">
        <v>0</v>
      </c>
      <c r="I77" s="93">
        <v>0</v>
      </c>
      <c r="J77" s="93">
        <v>0</v>
      </c>
      <c r="K77" s="93">
        <v>0</v>
      </c>
      <c r="L77" s="93">
        <v>1</v>
      </c>
      <c r="N77" s="101">
        <v>4</v>
      </c>
      <c r="O77" s="101">
        <v>3</v>
      </c>
      <c r="P77" s="101">
        <v>5</v>
      </c>
      <c r="Q77" s="94">
        <v>4</v>
      </c>
      <c r="R77" s="94">
        <v>4</v>
      </c>
      <c r="S77" s="95">
        <v>4</v>
      </c>
      <c r="T77" s="95">
        <v>4</v>
      </c>
      <c r="U77" s="95">
        <v>4</v>
      </c>
      <c r="V77" s="95">
        <v>4</v>
      </c>
      <c r="W77" s="95">
        <v>4</v>
      </c>
      <c r="X77" s="96">
        <v>4</v>
      </c>
      <c r="Y77" s="96">
        <v>4</v>
      </c>
      <c r="Z77" s="161">
        <v>4</v>
      </c>
      <c r="AA77" s="161">
        <v>4</v>
      </c>
      <c r="AB77" s="97">
        <v>4</v>
      </c>
      <c r="AC77" s="97">
        <v>4</v>
      </c>
      <c r="AD77" s="114">
        <v>4</v>
      </c>
      <c r="AE77" s="114">
        <v>4</v>
      </c>
      <c r="AF77" s="114">
        <v>4</v>
      </c>
    </row>
    <row r="78" spans="1:32" s="93" customFormat="1">
      <c r="A78" s="93">
        <v>77</v>
      </c>
      <c r="B78" s="93" t="s">
        <v>8</v>
      </c>
      <c r="C78" s="93" t="s">
        <v>198</v>
      </c>
      <c r="D78" s="93">
        <v>0</v>
      </c>
      <c r="E78" s="93">
        <v>0</v>
      </c>
      <c r="F78" s="93">
        <v>1</v>
      </c>
      <c r="G78" s="93">
        <v>0</v>
      </c>
      <c r="H78" s="93">
        <v>0</v>
      </c>
      <c r="I78" s="93">
        <v>0</v>
      </c>
      <c r="J78" s="93">
        <v>0</v>
      </c>
      <c r="K78" s="93">
        <v>0</v>
      </c>
      <c r="L78" s="93">
        <v>0</v>
      </c>
      <c r="N78" s="101">
        <v>5</v>
      </c>
      <c r="O78" s="101">
        <v>3</v>
      </c>
      <c r="P78" s="101">
        <v>1</v>
      </c>
      <c r="Q78" s="94">
        <v>5</v>
      </c>
      <c r="R78" s="94">
        <v>5</v>
      </c>
      <c r="S78" s="95">
        <v>5</v>
      </c>
      <c r="T78" s="95">
        <v>5</v>
      </c>
      <c r="U78" s="95">
        <v>5</v>
      </c>
      <c r="V78" s="95">
        <v>5</v>
      </c>
      <c r="W78" s="95">
        <v>5</v>
      </c>
      <c r="X78" s="96">
        <v>3</v>
      </c>
      <c r="Y78" s="96">
        <v>3</v>
      </c>
      <c r="Z78" s="161">
        <v>4</v>
      </c>
      <c r="AA78" s="161">
        <v>4</v>
      </c>
      <c r="AB78" s="97">
        <v>5</v>
      </c>
      <c r="AC78" s="97">
        <v>5</v>
      </c>
      <c r="AD78" s="114">
        <v>5</v>
      </c>
      <c r="AE78" s="114">
        <v>5</v>
      </c>
      <c r="AF78" s="114">
        <v>5</v>
      </c>
    </row>
    <row r="79" spans="1:32" s="93" customFormat="1">
      <c r="A79" s="93">
        <v>78</v>
      </c>
      <c r="B79" s="93" t="s">
        <v>8</v>
      </c>
      <c r="C79" s="93" t="s">
        <v>53</v>
      </c>
      <c r="D79" s="93">
        <v>0</v>
      </c>
      <c r="E79" s="93">
        <v>0</v>
      </c>
      <c r="F79" s="93">
        <v>0</v>
      </c>
      <c r="G79" s="93">
        <v>0</v>
      </c>
      <c r="H79" s="93">
        <v>1</v>
      </c>
      <c r="I79" s="93">
        <v>0</v>
      </c>
      <c r="J79" s="93">
        <v>0</v>
      </c>
      <c r="K79" s="93">
        <v>0</v>
      </c>
      <c r="L79" s="93">
        <v>0</v>
      </c>
      <c r="N79" s="101">
        <v>4</v>
      </c>
      <c r="O79" s="101">
        <v>4</v>
      </c>
      <c r="P79" s="101">
        <v>4</v>
      </c>
      <c r="Q79" s="94">
        <v>4</v>
      </c>
      <c r="R79" s="94">
        <v>4</v>
      </c>
      <c r="S79" s="95">
        <v>4</v>
      </c>
      <c r="T79" s="95">
        <v>4</v>
      </c>
      <c r="U79" s="95">
        <v>4</v>
      </c>
      <c r="V79" s="95">
        <v>4</v>
      </c>
      <c r="W79" s="95">
        <v>4</v>
      </c>
      <c r="X79" s="96">
        <v>2</v>
      </c>
      <c r="Y79" s="96">
        <v>2</v>
      </c>
      <c r="Z79" s="161">
        <v>3</v>
      </c>
      <c r="AA79" s="161">
        <v>4</v>
      </c>
      <c r="AB79" s="97">
        <v>3</v>
      </c>
      <c r="AC79" s="97">
        <v>4</v>
      </c>
      <c r="AD79" s="114">
        <v>5</v>
      </c>
      <c r="AE79" s="114">
        <v>4</v>
      </c>
      <c r="AF79" s="114">
        <v>4</v>
      </c>
    </row>
    <row r="80" spans="1:32" s="93" customFormat="1">
      <c r="A80" s="93">
        <v>79</v>
      </c>
      <c r="B80" s="93" t="s">
        <v>8</v>
      </c>
      <c r="C80" s="93" t="s">
        <v>198</v>
      </c>
      <c r="D80" s="93">
        <v>1</v>
      </c>
      <c r="E80" s="93">
        <v>0</v>
      </c>
      <c r="F80" s="93">
        <v>1</v>
      </c>
      <c r="G80" s="93">
        <v>1</v>
      </c>
      <c r="H80" s="93">
        <v>0</v>
      </c>
      <c r="I80" s="93">
        <v>0</v>
      </c>
      <c r="J80" s="93">
        <v>0</v>
      </c>
      <c r="K80" s="93">
        <v>0</v>
      </c>
      <c r="L80" s="93">
        <v>0</v>
      </c>
      <c r="N80" s="101">
        <v>5</v>
      </c>
      <c r="O80" s="101">
        <v>2</v>
      </c>
      <c r="P80" s="101">
        <v>3</v>
      </c>
      <c r="Q80" s="94">
        <v>5</v>
      </c>
      <c r="R80" s="94">
        <v>5</v>
      </c>
      <c r="S80" s="95">
        <v>5</v>
      </c>
      <c r="T80" s="95">
        <v>5</v>
      </c>
      <c r="U80" s="95">
        <v>5</v>
      </c>
      <c r="V80" s="95">
        <v>4</v>
      </c>
      <c r="W80" s="95">
        <v>5</v>
      </c>
      <c r="X80" s="96">
        <v>4</v>
      </c>
      <c r="Y80" s="96">
        <v>4</v>
      </c>
      <c r="Z80" s="161">
        <v>5</v>
      </c>
      <c r="AA80" s="161">
        <v>5</v>
      </c>
      <c r="AB80" s="97">
        <v>5</v>
      </c>
      <c r="AC80" s="97">
        <v>4</v>
      </c>
      <c r="AD80" s="114">
        <v>4</v>
      </c>
      <c r="AE80" s="114">
        <v>4</v>
      </c>
      <c r="AF80" s="114">
        <v>3</v>
      </c>
    </row>
    <row r="81" spans="1:32" s="93" customFormat="1">
      <c r="A81" s="93">
        <v>80</v>
      </c>
      <c r="B81" s="93" t="s">
        <v>8</v>
      </c>
      <c r="C81" s="93" t="s">
        <v>175</v>
      </c>
      <c r="D81" s="93">
        <v>0</v>
      </c>
      <c r="E81" s="93">
        <v>1</v>
      </c>
      <c r="F81" s="93">
        <v>0</v>
      </c>
      <c r="G81" s="93">
        <v>0</v>
      </c>
      <c r="H81" s="93">
        <v>0</v>
      </c>
      <c r="I81" s="93">
        <v>0</v>
      </c>
      <c r="J81" s="93">
        <v>0</v>
      </c>
      <c r="K81" s="93">
        <v>0</v>
      </c>
      <c r="L81" s="93">
        <v>0</v>
      </c>
      <c r="N81" s="101">
        <v>5</v>
      </c>
      <c r="O81" s="101">
        <v>4</v>
      </c>
      <c r="P81" s="101">
        <v>4</v>
      </c>
      <c r="Q81" s="94">
        <v>5</v>
      </c>
      <c r="R81" s="94">
        <v>5</v>
      </c>
      <c r="S81" s="95">
        <v>4</v>
      </c>
      <c r="T81" s="95">
        <v>4</v>
      </c>
      <c r="U81" s="95">
        <v>4</v>
      </c>
      <c r="V81" s="95">
        <v>4</v>
      </c>
      <c r="W81" s="95">
        <v>4</v>
      </c>
      <c r="X81" s="96">
        <v>2</v>
      </c>
      <c r="Y81" s="96">
        <v>2</v>
      </c>
      <c r="Z81" s="161">
        <v>4</v>
      </c>
      <c r="AA81" s="161">
        <v>4</v>
      </c>
      <c r="AB81" s="97">
        <v>4</v>
      </c>
      <c r="AC81" s="97">
        <v>4</v>
      </c>
      <c r="AD81" s="114">
        <v>3</v>
      </c>
      <c r="AE81" s="114">
        <v>4</v>
      </c>
      <c r="AF81" s="114">
        <v>4</v>
      </c>
    </row>
    <row r="82" spans="1:32" s="93" customFormat="1">
      <c r="A82" s="93">
        <v>81</v>
      </c>
      <c r="B82" s="93" t="s">
        <v>8</v>
      </c>
      <c r="C82" s="93" t="s">
        <v>198</v>
      </c>
      <c r="D82" s="93">
        <v>1</v>
      </c>
      <c r="E82" s="93">
        <v>0</v>
      </c>
      <c r="F82" s="93">
        <v>0</v>
      </c>
      <c r="G82" s="93">
        <v>0</v>
      </c>
      <c r="H82" s="93">
        <v>0</v>
      </c>
      <c r="I82" s="93">
        <v>0</v>
      </c>
      <c r="J82" s="93">
        <v>0</v>
      </c>
      <c r="K82" s="93">
        <v>0</v>
      </c>
      <c r="L82" s="93">
        <v>0</v>
      </c>
      <c r="N82" s="101">
        <v>4</v>
      </c>
      <c r="O82" s="101">
        <v>1</v>
      </c>
      <c r="P82" s="101">
        <v>2</v>
      </c>
      <c r="Q82" s="94">
        <v>3</v>
      </c>
      <c r="R82" s="94">
        <v>3</v>
      </c>
      <c r="S82" s="95">
        <v>4</v>
      </c>
      <c r="T82" s="95">
        <v>4</v>
      </c>
      <c r="U82" s="95">
        <v>4</v>
      </c>
      <c r="V82" s="95">
        <v>4</v>
      </c>
      <c r="W82" s="95">
        <v>3</v>
      </c>
      <c r="X82" s="96">
        <v>4</v>
      </c>
      <c r="Y82" s="96">
        <v>4</v>
      </c>
      <c r="Z82" s="161">
        <v>4</v>
      </c>
      <c r="AA82" s="161">
        <v>5</v>
      </c>
      <c r="AB82" s="97">
        <v>4</v>
      </c>
      <c r="AC82" s="97">
        <v>4</v>
      </c>
      <c r="AD82" s="114">
        <v>4</v>
      </c>
      <c r="AE82" s="114">
        <v>3</v>
      </c>
      <c r="AF82" s="114">
        <v>3</v>
      </c>
    </row>
    <row r="83" spans="1:32" s="93" customFormat="1">
      <c r="A83" s="93">
        <v>82</v>
      </c>
      <c r="B83" s="93" t="s">
        <v>8</v>
      </c>
      <c r="C83" s="93" t="s">
        <v>198</v>
      </c>
      <c r="D83" s="93">
        <v>1</v>
      </c>
      <c r="E83" s="93">
        <v>0</v>
      </c>
      <c r="F83" s="93">
        <v>0</v>
      </c>
      <c r="G83" s="93">
        <v>0</v>
      </c>
      <c r="H83" s="93">
        <v>1</v>
      </c>
      <c r="I83" s="93">
        <v>0</v>
      </c>
      <c r="J83" s="93">
        <v>0</v>
      </c>
      <c r="K83" s="93">
        <v>0</v>
      </c>
      <c r="L83" s="93">
        <v>0</v>
      </c>
      <c r="N83" s="101">
        <v>4</v>
      </c>
      <c r="O83" s="101">
        <v>3</v>
      </c>
      <c r="P83" s="101">
        <v>4</v>
      </c>
      <c r="Q83" s="94">
        <v>4</v>
      </c>
      <c r="R83" s="94">
        <v>4</v>
      </c>
      <c r="S83" s="95">
        <v>4</v>
      </c>
      <c r="T83" s="95">
        <v>4</v>
      </c>
      <c r="U83" s="95">
        <v>4</v>
      </c>
      <c r="V83" s="95">
        <v>4</v>
      </c>
      <c r="W83" s="95">
        <v>5</v>
      </c>
      <c r="X83" s="96">
        <v>4</v>
      </c>
      <c r="Y83" s="96">
        <v>4</v>
      </c>
      <c r="Z83" s="161">
        <v>4</v>
      </c>
      <c r="AA83" s="161">
        <v>4</v>
      </c>
      <c r="AB83" s="97">
        <v>5</v>
      </c>
      <c r="AC83" s="97">
        <v>4</v>
      </c>
      <c r="AD83" s="114">
        <v>4</v>
      </c>
      <c r="AE83" s="114">
        <v>4</v>
      </c>
      <c r="AF83" s="114">
        <v>4</v>
      </c>
    </row>
    <row r="84" spans="1:32" s="93" customFormat="1">
      <c r="A84" s="93">
        <v>83</v>
      </c>
      <c r="B84" s="93" t="s">
        <v>51</v>
      </c>
      <c r="C84" s="93" t="s">
        <v>198</v>
      </c>
      <c r="D84" s="93">
        <v>0</v>
      </c>
      <c r="E84" s="93">
        <v>0</v>
      </c>
      <c r="F84" s="93">
        <v>1</v>
      </c>
      <c r="G84" s="93">
        <v>0</v>
      </c>
      <c r="H84" s="93">
        <v>0</v>
      </c>
      <c r="I84" s="93">
        <v>0</v>
      </c>
      <c r="J84" s="93">
        <v>0</v>
      </c>
      <c r="K84" s="93">
        <v>0</v>
      </c>
      <c r="L84" s="93">
        <v>0</v>
      </c>
      <c r="N84" s="101">
        <v>4</v>
      </c>
      <c r="O84" s="101">
        <v>4</v>
      </c>
      <c r="P84" s="101">
        <v>4</v>
      </c>
      <c r="Q84" s="94">
        <v>4</v>
      </c>
      <c r="R84" s="94">
        <v>4</v>
      </c>
      <c r="S84" s="95">
        <v>4</v>
      </c>
      <c r="T84" s="95">
        <v>4</v>
      </c>
      <c r="U84" s="95">
        <v>4</v>
      </c>
      <c r="V84" s="95">
        <v>4</v>
      </c>
      <c r="W84" s="95">
        <v>4</v>
      </c>
      <c r="X84" s="96">
        <v>3</v>
      </c>
      <c r="Y84" s="96">
        <v>3</v>
      </c>
      <c r="Z84" s="161">
        <v>4</v>
      </c>
      <c r="AA84" s="161">
        <v>4</v>
      </c>
      <c r="AB84" s="97">
        <v>4</v>
      </c>
      <c r="AC84" s="97">
        <v>5</v>
      </c>
      <c r="AD84" s="114">
        <v>4</v>
      </c>
      <c r="AE84" s="114">
        <v>4</v>
      </c>
      <c r="AF84" s="114">
        <v>4</v>
      </c>
    </row>
    <row r="85" spans="1:32" s="93" customFormat="1">
      <c r="A85" s="93">
        <v>84</v>
      </c>
      <c r="B85" s="93" t="s">
        <v>8</v>
      </c>
      <c r="C85" s="93" t="s">
        <v>52</v>
      </c>
      <c r="D85" s="93">
        <v>0</v>
      </c>
      <c r="E85" s="93">
        <v>1</v>
      </c>
      <c r="F85" s="93">
        <v>0</v>
      </c>
      <c r="G85" s="93">
        <v>0</v>
      </c>
      <c r="H85" s="93">
        <v>0</v>
      </c>
      <c r="I85" s="93">
        <v>0</v>
      </c>
      <c r="J85" s="93">
        <v>0</v>
      </c>
      <c r="K85" s="93">
        <v>0</v>
      </c>
      <c r="L85" s="93">
        <v>0</v>
      </c>
      <c r="N85" s="101">
        <v>5</v>
      </c>
      <c r="O85" s="101">
        <v>4</v>
      </c>
      <c r="P85" s="101">
        <v>4</v>
      </c>
      <c r="Q85" s="94">
        <v>5</v>
      </c>
      <c r="R85" s="94">
        <v>5</v>
      </c>
      <c r="S85" s="95">
        <v>5</v>
      </c>
      <c r="T85" s="95">
        <v>5</v>
      </c>
      <c r="U85" s="95">
        <v>5</v>
      </c>
      <c r="V85" s="95">
        <v>5</v>
      </c>
      <c r="W85" s="95">
        <v>5</v>
      </c>
      <c r="X85" s="96">
        <v>4</v>
      </c>
      <c r="Y85" s="96">
        <v>4</v>
      </c>
      <c r="Z85" s="161">
        <v>4</v>
      </c>
      <c r="AA85" s="161">
        <v>4</v>
      </c>
      <c r="AB85" s="97">
        <v>4</v>
      </c>
      <c r="AC85" s="97">
        <v>4</v>
      </c>
      <c r="AD85" s="114">
        <v>5</v>
      </c>
      <c r="AE85" s="114">
        <v>4</v>
      </c>
      <c r="AF85" s="114">
        <v>4</v>
      </c>
    </row>
    <row r="86" spans="1:32" s="93" customFormat="1">
      <c r="A86" s="93">
        <v>85</v>
      </c>
      <c r="B86" s="93" t="s">
        <v>8</v>
      </c>
      <c r="C86" s="93" t="s">
        <v>55</v>
      </c>
      <c r="D86" s="93">
        <v>0</v>
      </c>
      <c r="E86" s="93">
        <v>0</v>
      </c>
      <c r="F86" s="93">
        <v>1</v>
      </c>
      <c r="G86" s="93">
        <v>0</v>
      </c>
      <c r="H86" s="93">
        <v>0</v>
      </c>
      <c r="I86" s="93">
        <v>0</v>
      </c>
      <c r="J86" s="93">
        <v>0</v>
      </c>
      <c r="K86" s="93">
        <v>0</v>
      </c>
      <c r="L86" s="93">
        <v>0</v>
      </c>
      <c r="N86" s="101">
        <v>4</v>
      </c>
      <c r="O86" s="101">
        <v>4</v>
      </c>
      <c r="P86" s="101">
        <v>5</v>
      </c>
      <c r="Q86" s="94">
        <v>5</v>
      </c>
      <c r="R86" s="94">
        <v>4</v>
      </c>
      <c r="S86" s="95">
        <v>5</v>
      </c>
      <c r="T86" s="95">
        <v>4</v>
      </c>
      <c r="U86" s="95">
        <v>5</v>
      </c>
      <c r="V86" s="95">
        <v>5</v>
      </c>
      <c r="W86" s="95">
        <v>5</v>
      </c>
      <c r="X86" s="96">
        <v>2</v>
      </c>
      <c r="Y86" s="96">
        <v>4</v>
      </c>
      <c r="Z86" s="161">
        <v>4</v>
      </c>
      <c r="AA86" s="161">
        <v>3</v>
      </c>
      <c r="AB86" s="97">
        <v>4</v>
      </c>
      <c r="AC86" s="97">
        <v>5</v>
      </c>
      <c r="AD86" s="114">
        <v>4</v>
      </c>
      <c r="AE86" s="114">
        <v>4</v>
      </c>
      <c r="AF86" s="114">
        <v>5</v>
      </c>
    </row>
    <row r="87" spans="1:32" s="93" customFormat="1">
      <c r="A87" s="93">
        <v>86</v>
      </c>
      <c r="B87" s="93" t="s">
        <v>51</v>
      </c>
      <c r="C87" s="93" t="s">
        <v>198</v>
      </c>
      <c r="D87" s="93">
        <v>1</v>
      </c>
      <c r="E87" s="93">
        <v>0</v>
      </c>
      <c r="F87" s="93">
        <v>1</v>
      </c>
      <c r="G87" s="93">
        <v>0</v>
      </c>
      <c r="H87" s="93">
        <v>0</v>
      </c>
      <c r="I87" s="93">
        <v>0</v>
      </c>
      <c r="J87" s="93">
        <v>0</v>
      </c>
      <c r="K87" s="93">
        <v>0</v>
      </c>
      <c r="L87" s="93">
        <v>0</v>
      </c>
      <c r="N87" s="101">
        <v>5</v>
      </c>
      <c r="O87" s="101">
        <v>4</v>
      </c>
      <c r="P87" s="101">
        <v>4</v>
      </c>
      <c r="Q87" s="94">
        <v>5</v>
      </c>
      <c r="R87" s="94">
        <v>5</v>
      </c>
      <c r="S87" s="95">
        <v>5</v>
      </c>
      <c r="T87" s="95">
        <v>4</v>
      </c>
      <c r="U87" s="95">
        <v>5</v>
      </c>
      <c r="V87" s="95">
        <v>4</v>
      </c>
      <c r="W87" s="95">
        <v>5</v>
      </c>
      <c r="X87" s="96">
        <v>3</v>
      </c>
      <c r="Y87" s="96">
        <v>3</v>
      </c>
      <c r="Z87" s="161">
        <v>4</v>
      </c>
      <c r="AA87" s="161">
        <v>4</v>
      </c>
      <c r="AB87" s="97">
        <v>5</v>
      </c>
      <c r="AC87" s="97">
        <v>5</v>
      </c>
      <c r="AD87" s="114">
        <v>4</v>
      </c>
      <c r="AE87" s="114">
        <v>4</v>
      </c>
      <c r="AF87" s="114">
        <v>4</v>
      </c>
    </row>
    <row r="88" spans="1:32" s="93" customFormat="1">
      <c r="A88" s="93">
        <v>87</v>
      </c>
      <c r="B88" s="93" t="s">
        <v>8</v>
      </c>
      <c r="C88" s="93" t="s">
        <v>53</v>
      </c>
      <c r="D88" s="93">
        <v>1</v>
      </c>
      <c r="E88" s="93">
        <v>0</v>
      </c>
      <c r="F88" s="93">
        <v>0</v>
      </c>
      <c r="G88" s="93">
        <v>0</v>
      </c>
      <c r="H88" s="93">
        <v>0</v>
      </c>
      <c r="I88" s="93">
        <v>0</v>
      </c>
      <c r="J88" s="93">
        <v>0</v>
      </c>
      <c r="K88" s="93">
        <v>0</v>
      </c>
      <c r="L88" s="93">
        <v>0</v>
      </c>
      <c r="N88" s="101">
        <v>3</v>
      </c>
      <c r="O88" s="101">
        <v>3</v>
      </c>
      <c r="P88" s="101">
        <v>3</v>
      </c>
      <c r="Q88" s="94">
        <v>4</v>
      </c>
      <c r="R88" s="94">
        <v>4</v>
      </c>
      <c r="S88" s="95">
        <v>3</v>
      </c>
      <c r="T88" s="95">
        <v>4</v>
      </c>
      <c r="U88" s="95">
        <v>4</v>
      </c>
      <c r="V88" s="95">
        <v>5</v>
      </c>
      <c r="W88" s="95">
        <v>5</v>
      </c>
      <c r="X88" s="96">
        <v>3</v>
      </c>
      <c r="Y88" s="96">
        <v>4</v>
      </c>
      <c r="Z88" s="161">
        <v>4</v>
      </c>
      <c r="AA88" s="161">
        <v>4</v>
      </c>
      <c r="AB88" s="97">
        <v>4</v>
      </c>
      <c r="AC88" s="97">
        <v>3</v>
      </c>
      <c r="AD88" s="114">
        <v>3</v>
      </c>
      <c r="AE88" s="114">
        <v>4</v>
      </c>
      <c r="AF88" s="114">
        <v>4</v>
      </c>
    </row>
    <row r="89" spans="1:32" s="93" customFormat="1">
      <c r="A89" s="93">
        <v>88</v>
      </c>
      <c r="B89" s="93" t="s">
        <v>8</v>
      </c>
      <c r="C89" s="93" t="s">
        <v>53</v>
      </c>
      <c r="D89" s="93">
        <v>1</v>
      </c>
      <c r="E89" s="93">
        <v>0</v>
      </c>
      <c r="F89" s="93">
        <v>0</v>
      </c>
      <c r="G89" s="93">
        <v>0</v>
      </c>
      <c r="H89" s="93">
        <v>0</v>
      </c>
      <c r="I89" s="93">
        <v>0</v>
      </c>
      <c r="J89" s="93">
        <v>0</v>
      </c>
      <c r="K89" s="93">
        <v>0</v>
      </c>
      <c r="L89" s="93">
        <v>0</v>
      </c>
      <c r="N89" s="101">
        <v>4</v>
      </c>
      <c r="O89" s="101">
        <v>3</v>
      </c>
      <c r="P89" s="101">
        <v>3</v>
      </c>
      <c r="Q89" s="94">
        <v>4</v>
      </c>
      <c r="R89" s="94">
        <v>4</v>
      </c>
      <c r="S89" s="95">
        <v>4</v>
      </c>
      <c r="T89" s="95">
        <v>3</v>
      </c>
      <c r="U89" s="95">
        <v>4</v>
      </c>
      <c r="V89" s="95">
        <v>3</v>
      </c>
      <c r="W89" s="95">
        <v>4</v>
      </c>
      <c r="X89" s="96">
        <v>3</v>
      </c>
      <c r="Y89" s="96">
        <v>3</v>
      </c>
      <c r="Z89" s="161">
        <v>4</v>
      </c>
      <c r="AA89" s="161">
        <v>4</v>
      </c>
      <c r="AB89" s="97">
        <v>4</v>
      </c>
      <c r="AC89" s="97">
        <v>4</v>
      </c>
      <c r="AD89" s="114">
        <v>4</v>
      </c>
      <c r="AE89" s="114">
        <v>4</v>
      </c>
      <c r="AF89" s="114">
        <v>4</v>
      </c>
    </row>
    <row r="90" spans="1:32" s="93" customFormat="1">
      <c r="A90" s="93">
        <v>89</v>
      </c>
      <c r="B90" s="93" t="s">
        <v>8</v>
      </c>
      <c r="C90" s="93" t="s">
        <v>53</v>
      </c>
      <c r="D90" s="93">
        <v>0</v>
      </c>
      <c r="E90" s="93">
        <v>0</v>
      </c>
      <c r="F90" s="93">
        <v>0</v>
      </c>
      <c r="G90" s="93">
        <v>0</v>
      </c>
      <c r="H90" s="93">
        <v>0</v>
      </c>
      <c r="I90" s="93">
        <v>0</v>
      </c>
      <c r="J90" s="93">
        <v>0</v>
      </c>
      <c r="K90" s="93">
        <v>0</v>
      </c>
      <c r="L90" s="93">
        <v>0</v>
      </c>
      <c r="N90" s="101">
        <v>4</v>
      </c>
      <c r="O90" s="101">
        <v>5</v>
      </c>
      <c r="P90" s="101">
        <v>1</v>
      </c>
      <c r="Q90" s="94">
        <v>4</v>
      </c>
      <c r="R90" s="94">
        <v>3</v>
      </c>
      <c r="S90" s="95">
        <v>4</v>
      </c>
      <c r="T90" s="95">
        <v>4</v>
      </c>
      <c r="U90" s="95">
        <v>3</v>
      </c>
      <c r="V90" s="95">
        <v>4</v>
      </c>
      <c r="W90" s="95">
        <v>4</v>
      </c>
      <c r="X90" s="96">
        <v>3</v>
      </c>
      <c r="Y90" s="96">
        <v>3</v>
      </c>
      <c r="Z90" s="161">
        <v>4</v>
      </c>
      <c r="AA90" s="161">
        <v>4</v>
      </c>
      <c r="AB90" s="97">
        <v>4</v>
      </c>
      <c r="AC90" s="97">
        <v>4</v>
      </c>
      <c r="AD90" s="114">
        <v>4</v>
      </c>
      <c r="AE90" s="114">
        <v>4</v>
      </c>
      <c r="AF90" s="114">
        <v>4</v>
      </c>
    </row>
    <row r="91" spans="1:32" s="93" customFormat="1">
      <c r="A91" s="93">
        <v>90</v>
      </c>
      <c r="B91" s="93" t="s">
        <v>51</v>
      </c>
      <c r="C91" s="93" t="s">
        <v>55</v>
      </c>
      <c r="D91" s="93">
        <v>1</v>
      </c>
      <c r="E91" s="93">
        <v>0</v>
      </c>
      <c r="F91" s="93">
        <v>1</v>
      </c>
      <c r="G91" s="93">
        <v>0</v>
      </c>
      <c r="H91" s="93">
        <v>0</v>
      </c>
      <c r="I91" s="93">
        <v>0</v>
      </c>
      <c r="J91" s="93">
        <v>0</v>
      </c>
      <c r="K91" s="93">
        <v>0</v>
      </c>
      <c r="L91" s="93">
        <v>0</v>
      </c>
      <c r="M91" s="93">
        <v>1</v>
      </c>
      <c r="N91" s="101">
        <v>5</v>
      </c>
      <c r="O91" s="101">
        <v>4</v>
      </c>
      <c r="P91" s="101">
        <v>5</v>
      </c>
      <c r="Q91" s="94">
        <v>5</v>
      </c>
      <c r="R91" s="94">
        <v>5</v>
      </c>
      <c r="S91" s="95">
        <v>5</v>
      </c>
      <c r="T91" s="95">
        <v>5</v>
      </c>
      <c r="U91" s="95">
        <v>5</v>
      </c>
      <c r="V91" s="95">
        <v>5</v>
      </c>
      <c r="W91" s="95">
        <v>5</v>
      </c>
      <c r="X91" s="96">
        <v>4</v>
      </c>
      <c r="Y91" s="96">
        <v>5</v>
      </c>
      <c r="Z91" s="161">
        <v>5</v>
      </c>
      <c r="AA91" s="161">
        <v>5</v>
      </c>
      <c r="AB91" s="97">
        <v>5</v>
      </c>
      <c r="AC91" s="97">
        <v>5</v>
      </c>
      <c r="AD91" s="114">
        <v>5</v>
      </c>
      <c r="AE91" s="114">
        <v>5</v>
      </c>
      <c r="AF91" s="114">
        <v>5</v>
      </c>
    </row>
    <row r="92" spans="1:32" s="93" customFormat="1">
      <c r="A92" s="93">
        <v>91</v>
      </c>
      <c r="B92" s="93" t="s">
        <v>8</v>
      </c>
      <c r="C92" s="93" t="s">
        <v>188</v>
      </c>
      <c r="D92" s="93">
        <v>0</v>
      </c>
      <c r="E92" s="93">
        <v>0</v>
      </c>
      <c r="F92" s="93">
        <v>0</v>
      </c>
      <c r="G92" s="93">
        <v>0</v>
      </c>
      <c r="H92" s="93">
        <v>0</v>
      </c>
      <c r="I92" s="93">
        <v>0</v>
      </c>
      <c r="J92" s="93">
        <v>1</v>
      </c>
      <c r="K92" s="93">
        <v>0</v>
      </c>
      <c r="L92" s="93">
        <v>0</v>
      </c>
      <c r="M92" s="93">
        <v>0</v>
      </c>
      <c r="N92" s="101">
        <v>4</v>
      </c>
      <c r="O92" s="101">
        <v>3</v>
      </c>
      <c r="P92" s="101">
        <v>4</v>
      </c>
      <c r="Q92" s="94">
        <v>3</v>
      </c>
      <c r="R92" s="94">
        <v>4</v>
      </c>
      <c r="S92" s="95">
        <v>5</v>
      </c>
      <c r="T92" s="95">
        <v>5</v>
      </c>
      <c r="U92" s="95">
        <v>4</v>
      </c>
      <c r="V92" s="95">
        <v>4</v>
      </c>
      <c r="W92" s="95">
        <v>4</v>
      </c>
      <c r="X92" s="96">
        <v>4</v>
      </c>
      <c r="Y92" s="96">
        <v>4</v>
      </c>
      <c r="Z92" s="161">
        <v>4</v>
      </c>
      <c r="AA92" s="161">
        <v>4</v>
      </c>
      <c r="AB92" s="97">
        <v>5</v>
      </c>
      <c r="AC92" s="97">
        <v>5</v>
      </c>
      <c r="AD92" s="114">
        <v>4</v>
      </c>
      <c r="AE92" s="114">
        <v>4</v>
      </c>
      <c r="AF92" s="114">
        <v>4</v>
      </c>
    </row>
    <row r="93" spans="1:32" s="93" customFormat="1">
      <c r="A93" s="93">
        <v>92</v>
      </c>
      <c r="B93" s="93" t="s">
        <v>8</v>
      </c>
      <c r="C93" s="93" t="s">
        <v>190</v>
      </c>
      <c r="D93" s="93">
        <v>1</v>
      </c>
      <c r="E93" s="93">
        <v>0</v>
      </c>
      <c r="F93" s="93">
        <v>0</v>
      </c>
      <c r="G93" s="93">
        <v>0</v>
      </c>
      <c r="H93" s="93">
        <v>0</v>
      </c>
      <c r="I93" s="93">
        <v>1</v>
      </c>
      <c r="J93" s="93">
        <v>1</v>
      </c>
      <c r="K93" s="93">
        <v>0</v>
      </c>
      <c r="L93" s="93">
        <v>0</v>
      </c>
      <c r="M93" s="93">
        <v>0</v>
      </c>
      <c r="N93" s="101">
        <v>4</v>
      </c>
      <c r="O93" s="101">
        <v>3</v>
      </c>
      <c r="P93" s="101">
        <v>4</v>
      </c>
      <c r="Q93" s="94">
        <v>3</v>
      </c>
      <c r="R93" s="94">
        <v>4</v>
      </c>
      <c r="S93" s="95">
        <v>4</v>
      </c>
      <c r="T93" s="95">
        <v>3</v>
      </c>
      <c r="U93" s="95">
        <v>4</v>
      </c>
      <c r="V93" s="95">
        <v>4</v>
      </c>
      <c r="W93" s="95">
        <v>4</v>
      </c>
      <c r="X93" s="96">
        <v>2</v>
      </c>
      <c r="Y93" s="96">
        <v>2</v>
      </c>
      <c r="Z93" s="161">
        <v>5</v>
      </c>
      <c r="AA93" s="161">
        <v>3</v>
      </c>
      <c r="AB93" s="97">
        <v>5</v>
      </c>
      <c r="AC93" s="97">
        <v>5</v>
      </c>
      <c r="AD93" s="114">
        <v>4</v>
      </c>
      <c r="AE93" s="114">
        <v>5</v>
      </c>
      <c r="AF93" s="114">
        <v>5</v>
      </c>
    </row>
    <row r="94" spans="1:32" s="93" customFormat="1">
      <c r="A94" s="93">
        <v>93</v>
      </c>
      <c r="B94" s="93" t="s">
        <v>8</v>
      </c>
      <c r="C94" s="93" t="s">
        <v>55</v>
      </c>
      <c r="D94" s="93">
        <v>1</v>
      </c>
      <c r="E94" s="93">
        <v>0</v>
      </c>
      <c r="F94" s="93">
        <v>0</v>
      </c>
      <c r="G94" s="93">
        <v>0</v>
      </c>
      <c r="H94" s="93">
        <v>0</v>
      </c>
      <c r="I94" s="93">
        <v>0</v>
      </c>
      <c r="J94" s="93">
        <v>0</v>
      </c>
      <c r="K94" s="93">
        <v>0</v>
      </c>
      <c r="L94" s="93">
        <v>0</v>
      </c>
      <c r="M94" s="93">
        <v>0</v>
      </c>
      <c r="N94" s="101">
        <v>4</v>
      </c>
      <c r="O94" s="101">
        <v>4</v>
      </c>
      <c r="P94" s="101">
        <v>4</v>
      </c>
      <c r="Q94" s="94">
        <v>5</v>
      </c>
      <c r="R94" s="94">
        <v>4</v>
      </c>
      <c r="S94" s="95">
        <v>5</v>
      </c>
      <c r="T94" s="95">
        <v>4</v>
      </c>
      <c r="U94" s="95">
        <v>4</v>
      </c>
      <c r="V94" s="95">
        <v>3</v>
      </c>
      <c r="W94" s="95">
        <v>4</v>
      </c>
      <c r="X94" s="96">
        <v>3</v>
      </c>
      <c r="Y94" s="96">
        <v>3</v>
      </c>
      <c r="Z94" s="161">
        <v>4</v>
      </c>
      <c r="AA94" s="161">
        <v>4</v>
      </c>
      <c r="AB94" s="97">
        <v>5</v>
      </c>
      <c r="AC94" s="97">
        <v>5</v>
      </c>
      <c r="AD94" s="114">
        <v>5</v>
      </c>
      <c r="AE94" s="114">
        <v>5</v>
      </c>
      <c r="AF94" s="114">
        <v>5</v>
      </c>
    </row>
    <row r="95" spans="1:32" s="93" customFormat="1">
      <c r="A95" s="93">
        <v>94</v>
      </c>
      <c r="B95" s="93" t="s">
        <v>51</v>
      </c>
      <c r="C95" s="93" t="s">
        <v>134</v>
      </c>
      <c r="D95" s="93">
        <v>1</v>
      </c>
      <c r="E95" s="93">
        <v>1</v>
      </c>
      <c r="F95" s="93">
        <v>0</v>
      </c>
      <c r="G95" s="93">
        <v>0</v>
      </c>
      <c r="H95" s="93">
        <v>0</v>
      </c>
      <c r="I95" s="93">
        <v>0</v>
      </c>
      <c r="J95" s="93">
        <v>0</v>
      </c>
      <c r="K95" s="93">
        <v>0</v>
      </c>
      <c r="L95" s="93">
        <v>0</v>
      </c>
      <c r="M95" s="93">
        <v>0</v>
      </c>
      <c r="N95" s="101">
        <v>5</v>
      </c>
      <c r="O95" s="101">
        <v>5</v>
      </c>
      <c r="P95" s="101">
        <v>5</v>
      </c>
      <c r="Q95" s="94">
        <v>4</v>
      </c>
      <c r="R95" s="94">
        <v>4</v>
      </c>
      <c r="S95" s="95">
        <v>4</v>
      </c>
      <c r="T95" s="95">
        <v>4</v>
      </c>
      <c r="U95" s="95">
        <v>4</v>
      </c>
      <c r="V95" s="95">
        <v>4</v>
      </c>
      <c r="W95" s="95">
        <v>4</v>
      </c>
      <c r="X95" s="96">
        <v>2</v>
      </c>
      <c r="Y95" s="96">
        <v>2</v>
      </c>
      <c r="Z95" s="161">
        <v>5</v>
      </c>
      <c r="AA95" s="161">
        <v>5</v>
      </c>
      <c r="AB95" s="97">
        <v>5</v>
      </c>
      <c r="AC95" s="97">
        <v>5</v>
      </c>
      <c r="AD95" s="114">
        <v>5</v>
      </c>
      <c r="AE95" s="114">
        <v>5</v>
      </c>
      <c r="AF95" s="114">
        <v>5</v>
      </c>
    </row>
    <row r="96" spans="1:32" s="169" customFormat="1">
      <c r="A96" s="93">
        <v>95</v>
      </c>
      <c r="B96" s="169" t="s">
        <v>51</v>
      </c>
      <c r="C96" s="169" t="s">
        <v>134</v>
      </c>
      <c r="D96" s="169">
        <v>1</v>
      </c>
      <c r="E96" s="169">
        <v>0</v>
      </c>
      <c r="F96" s="169">
        <v>1</v>
      </c>
      <c r="G96" s="169">
        <v>0</v>
      </c>
      <c r="H96" s="169">
        <v>0</v>
      </c>
      <c r="I96" s="169">
        <v>0</v>
      </c>
      <c r="J96" s="169">
        <v>0</v>
      </c>
      <c r="K96" s="169">
        <v>0</v>
      </c>
      <c r="L96" s="169">
        <v>0</v>
      </c>
      <c r="M96" s="169">
        <v>0</v>
      </c>
      <c r="N96" s="170">
        <v>5</v>
      </c>
      <c r="O96" s="170">
        <v>5</v>
      </c>
      <c r="P96" s="170">
        <v>5</v>
      </c>
      <c r="Q96" s="171">
        <v>5</v>
      </c>
      <c r="R96" s="171">
        <v>5</v>
      </c>
      <c r="S96" s="172">
        <v>5</v>
      </c>
      <c r="T96" s="172">
        <v>5</v>
      </c>
      <c r="U96" s="172">
        <v>5</v>
      </c>
      <c r="V96" s="172">
        <v>5</v>
      </c>
      <c r="W96" s="172">
        <v>5</v>
      </c>
      <c r="X96" s="173">
        <v>5</v>
      </c>
      <c r="Y96" s="173">
        <v>5</v>
      </c>
      <c r="Z96" s="174">
        <v>5</v>
      </c>
      <c r="AA96" s="174">
        <v>5</v>
      </c>
      <c r="AB96" s="175">
        <v>5</v>
      </c>
      <c r="AC96" s="175">
        <v>5</v>
      </c>
      <c r="AD96" s="176">
        <v>5</v>
      </c>
      <c r="AE96" s="176">
        <v>5</v>
      </c>
      <c r="AF96" s="176">
        <v>5</v>
      </c>
    </row>
    <row r="97" spans="1:32" s="93" customFormat="1">
      <c r="A97" s="216">
        <v>96</v>
      </c>
      <c r="B97" s="93" t="s">
        <v>51</v>
      </c>
      <c r="C97" s="93" t="s">
        <v>78</v>
      </c>
      <c r="D97" s="93">
        <v>0</v>
      </c>
      <c r="E97" s="93">
        <v>0</v>
      </c>
      <c r="F97" s="93">
        <v>1</v>
      </c>
      <c r="G97" s="93">
        <v>0</v>
      </c>
      <c r="H97" s="93">
        <v>0</v>
      </c>
      <c r="I97" s="93">
        <v>0</v>
      </c>
      <c r="J97" s="93">
        <v>0</v>
      </c>
      <c r="K97" s="93">
        <v>0</v>
      </c>
      <c r="L97" s="93">
        <v>0</v>
      </c>
      <c r="M97" s="93">
        <v>0</v>
      </c>
      <c r="N97" s="101">
        <v>5</v>
      </c>
      <c r="O97" s="101">
        <v>2</v>
      </c>
      <c r="P97" s="101">
        <v>5</v>
      </c>
      <c r="Q97" s="94">
        <v>5</v>
      </c>
      <c r="R97" s="94">
        <v>5</v>
      </c>
      <c r="S97" s="95">
        <v>5</v>
      </c>
      <c r="T97" s="95">
        <v>5</v>
      </c>
      <c r="U97" s="95">
        <v>5</v>
      </c>
      <c r="V97" s="95">
        <v>5</v>
      </c>
      <c r="W97" s="95">
        <v>5</v>
      </c>
      <c r="X97" s="96">
        <v>5</v>
      </c>
      <c r="Y97" s="96">
        <v>5</v>
      </c>
      <c r="Z97" s="161">
        <v>5</v>
      </c>
      <c r="AA97" s="161">
        <v>5</v>
      </c>
      <c r="AB97" s="97">
        <v>5</v>
      </c>
      <c r="AC97" s="97">
        <v>5</v>
      </c>
      <c r="AD97" s="114">
        <v>5</v>
      </c>
      <c r="AE97" s="114">
        <v>5</v>
      </c>
      <c r="AF97" s="114">
        <v>5</v>
      </c>
    </row>
    <row r="98" spans="1:32" s="93" customFormat="1">
      <c r="A98" s="93">
        <v>97</v>
      </c>
      <c r="B98" s="93" t="s">
        <v>51</v>
      </c>
      <c r="C98" s="93" t="s">
        <v>65</v>
      </c>
      <c r="D98" s="93">
        <v>1</v>
      </c>
      <c r="E98" s="93">
        <v>0</v>
      </c>
      <c r="F98" s="93">
        <v>0</v>
      </c>
      <c r="G98" s="93">
        <v>0</v>
      </c>
      <c r="H98" s="93">
        <v>0</v>
      </c>
      <c r="I98" s="93">
        <v>0</v>
      </c>
      <c r="J98" s="93">
        <v>0</v>
      </c>
      <c r="K98" s="93">
        <v>0</v>
      </c>
      <c r="L98" s="93">
        <v>0</v>
      </c>
      <c r="M98" s="93">
        <v>0</v>
      </c>
      <c r="N98" s="101">
        <v>5</v>
      </c>
      <c r="O98" s="101">
        <v>5</v>
      </c>
      <c r="P98" s="101">
        <v>5</v>
      </c>
      <c r="Q98" s="94">
        <v>4</v>
      </c>
      <c r="R98" s="94">
        <v>4</v>
      </c>
      <c r="S98" s="95">
        <v>5</v>
      </c>
      <c r="T98" s="95">
        <v>5</v>
      </c>
      <c r="U98" s="95">
        <v>5</v>
      </c>
      <c r="V98" s="95">
        <v>5</v>
      </c>
      <c r="W98" s="95">
        <v>5</v>
      </c>
      <c r="X98" s="96">
        <v>4</v>
      </c>
      <c r="Y98" s="96">
        <v>4</v>
      </c>
      <c r="Z98" s="161">
        <v>5</v>
      </c>
      <c r="AA98" s="161">
        <v>5</v>
      </c>
      <c r="AB98" s="97">
        <v>4</v>
      </c>
      <c r="AC98" s="97">
        <v>5</v>
      </c>
      <c r="AD98" s="114">
        <v>4</v>
      </c>
      <c r="AE98" s="114">
        <v>4</v>
      </c>
      <c r="AF98" s="114">
        <v>5</v>
      </c>
    </row>
    <row r="99" spans="1:32" s="93" customFormat="1">
      <c r="A99" s="93">
        <v>98</v>
      </c>
      <c r="B99" s="93" t="s">
        <v>8</v>
      </c>
      <c r="C99" s="93" t="s">
        <v>188</v>
      </c>
      <c r="D99" s="93">
        <v>1</v>
      </c>
      <c r="E99" s="93">
        <v>0</v>
      </c>
      <c r="F99" s="93">
        <v>0</v>
      </c>
      <c r="G99" s="93">
        <v>0</v>
      </c>
      <c r="H99" s="93">
        <v>0</v>
      </c>
      <c r="I99" s="93">
        <v>0</v>
      </c>
      <c r="J99" s="93">
        <v>0</v>
      </c>
      <c r="K99" s="93">
        <v>0</v>
      </c>
      <c r="L99" s="93">
        <v>0</v>
      </c>
      <c r="M99" s="93">
        <v>0</v>
      </c>
      <c r="N99" s="101">
        <v>4</v>
      </c>
      <c r="O99" s="101">
        <v>4</v>
      </c>
      <c r="P99" s="101">
        <v>4</v>
      </c>
      <c r="Q99" s="94">
        <v>4</v>
      </c>
      <c r="R99" s="94">
        <v>4</v>
      </c>
      <c r="S99" s="95">
        <v>5</v>
      </c>
      <c r="T99" s="95">
        <v>5</v>
      </c>
      <c r="U99" s="95">
        <v>5</v>
      </c>
      <c r="V99" s="95">
        <v>3</v>
      </c>
      <c r="W99" s="95">
        <v>3</v>
      </c>
      <c r="X99" s="96">
        <v>3</v>
      </c>
      <c r="Y99" s="96">
        <v>3</v>
      </c>
      <c r="Z99" s="161">
        <v>5</v>
      </c>
      <c r="AA99" s="161">
        <v>5</v>
      </c>
      <c r="AB99" s="97">
        <v>4</v>
      </c>
      <c r="AC99" s="97">
        <v>5</v>
      </c>
      <c r="AD99" s="114">
        <v>4</v>
      </c>
      <c r="AE99" s="114">
        <v>4</v>
      </c>
      <c r="AF99" s="114">
        <v>4</v>
      </c>
    </row>
    <row r="100" spans="1:32" s="93" customFormat="1">
      <c r="A100" s="93">
        <v>99</v>
      </c>
      <c r="B100" s="93" t="s">
        <v>51</v>
      </c>
      <c r="C100" s="93" t="s">
        <v>133</v>
      </c>
      <c r="D100" s="93">
        <v>1</v>
      </c>
      <c r="E100" s="93">
        <v>0</v>
      </c>
      <c r="F100" s="93">
        <v>0</v>
      </c>
      <c r="G100" s="93">
        <v>0</v>
      </c>
      <c r="H100" s="93">
        <v>0</v>
      </c>
      <c r="I100" s="93">
        <v>0</v>
      </c>
      <c r="J100" s="93">
        <v>0</v>
      </c>
      <c r="K100" s="93">
        <v>0</v>
      </c>
      <c r="L100" s="93">
        <v>0</v>
      </c>
      <c r="M100" s="93">
        <v>0</v>
      </c>
      <c r="N100" s="101">
        <v>4</v>
      </c>
      <c r="O100" s="101">
        <v>4</v>
      </c>
      <c r="P100" s="101">
        <v>3</v>
      </c>
      <c r="Q100" s="94">
        <v>4</v>
      </c>
      <c r="R100" s="94">
        <v>4</v>
      </c>
      <c r="S100" s="95">
        <v>4</v>
      </c>
      <c r="T100" s="95">
        <v>4</v>
      </c>
      <c r="U100" s="95">
        <v>4</v>
      </c>
      <c r="V100" s="95">
        <v>4</v>
      </c>
      <c r="W100" s="95">
        <v>4</v>
      </c>
      <c r="X100" s="96">
        <v>4</v>
      </c>
      <c r="Y100" s="96">
        <v>4</v>
      </c>
      <c r="Z100" s="161">
        <v>4</v>
      </c>
      <c r="AA100" s="161">
        <v>4</v>
      </c>
      <c r="AB100" s="97">
        <v>4</v>
      </c>
      <c r="AC100" s="97">
        <v>4</v>
      </c>
      <c r="AD100" s="114">
        <v>4</v>
      </c>
      <c r="AE100" s="114">
        <v>4</v>
      </c>
      <c r="AF100" s="114">
        <v>4</v>
      </c>
    </row>
    <row r="101" spans="1:32" s="169" customFormat="1">
      <c r="A101" s="93">
        <v>100</v>
      </c>
      <c r="B101" s="93" t="s">
        <v>8</v>
      </c>
      <c r="C101" s="169" t="s">
        <v>55</v>
      </c>
      <c r="D101" s="169">
        <v>1</v>
      </c>
      <c r="E101" s="169">
        <v>0</v>
      </c>
      <c r="F101" s="169">
        <v>1</v>
      </c>
      <c r="G101" s="169">
        <v>0</v>
      </c>
      <c r="H101" s="169">
        <v>0</v>
      </c>
      <c r="I101" s="169">
        <v>0</v>
      </c>
      <c r="J101" s="169">
        <v>0</v>
      </c>
      <c r="K101" s="169">
        <v>0</v>
      </c>
      <c r="L101" s="169">
        <v>0</v>
      </c>
      <c r="M101" s="169">
        <v>0</v>
      </c>
      <c r="N101" s="170">
        <v>5</v>
      </c>
      <c r="O101" s="170">
        <v>5</v>
      </c>
      <c r="P101" s="170">
        <v>5</v>
      </c>
      <c r="Q101" s="171">
        <v>5</v>
      </c>
      <c r="R101" s="171">
        <v>5</v>
      </c>
      <c r="S101" s="172">
        <v>5</v>
      </c>
      <c r="T101" s="172">
        <v>5</v>
      </c>
      <c r="U101" s="172">
        <v>5</v>
      </c>
      <c r="V101" s="172">
        <v>5</v>
      </c>
      <c r="W101" s="172">
        <v>5</v>
      </c>
      <c r="X101" s="173">
        <v>5</v>
      </c>
      <c r="Y101" s="173">
        <v>5</v>
      </c>
      <c r="Z101" s="174">
        <v>5</v>
      </c>
      <c r="AA101" s="174">
        <v>5</v>
      </c>
      <c r="AB101" s="175">
        <v>5</v>
      </c>
      <c r="AC101" s="175">
        <v>5</v>
      </c>
      <c r="AD101" s="176">
        <v>4</v>
      </c>
      <c r="AE101" s="176">
        <v>5</v>
      </c>
      <c r="AF101" s="176">
        <v>5</v>
      </c>
    </row>
    <row r="102" spans="1:32" s="93" customFormat="1">
      <c r="A102" s="93">
        <v>101</v>
      </c>
      <c r="B102" s="93" t="s">
        <v>8</v>
      </c>
      <c r="C102" s="93" t="s">
        <v>156</v>
      </c>
      <c r="D102" s="93">
        <v>1</v>
      </c>
      <c r="E102" s="93">
        <v>1</v>
      </c>
      <c r="F102" s="93">
        <v>0</v>
      </c>
      <c r="G102" s="93">
        <v>0</v>
      </c>
      <c r="H102" s="93">
        <v>0</v>
      </c>
      <c r="I102" s="93">
        <v>0</v>
      </c>
      <c r="J102" s="93">
        <v>0</v>
      </c>
      <c r="K102" s="93">
        <v>0</v>
      </c>
      <c r="L102" s="93">
        <v>0</v>
      </c>
      <c r="M102" s="93">
        <v>0</v>
      </c>
      <c r="N102" s="101">
        <v>4</v>
      </c>
      <c r="O102" s="101">
        <v>3</v>
      </c>
      <c r="P102" s="101">
        <v>3</v>
      </c>
      <c r="Q102" s="94">
        <v>4</v>
      </c>
      <c r="R102" s="94">
        <v>4</v>
      </c>
      <c r="S102" s="95">
        <v>4</v>
      </c>
      <c r="T102" s="95">
        <v>4</v>
      </c>
      <c r="U102" s="95">
        <v>4</v>
      </c>
      <c r="V102" s="95">
        <v>4</v>
      </c>
      <c r="W102" s="95">
        <v>4</v>
      </c>
      <c r="X102" s="96">
        <v>5</v>
      </c>
      <c r="Y102" s="96">
        <v>5</v>
      </c>
      <c r="Z102" s="161">
        <v>5</v>
      </c>
      <c r="AA102" s="161">
        <v>5</v>
      </c>
      <c r="AB102" s="97">
        <v>5</v>
      </c>
      <c r="AC102" s="97">
        <v>5</v>
      </c>
      <c r="AD102" s="114">
        <v>4</v>
      </c>
      <c r="AE102" s="114">
        <v>4</v>
      </c>
      <c r="AF102" s="114">
        <v>4</v>
      </c>
    </row>
    <row r="103" spans="1:32" s="93" customFormat="1">
      <c r="A103" s="93">
        <v>102</v>
      </c>
      <c r="B103" s="93" t="s">
        <v>8</v>
      </c>
      <c r="C103" s="93" t="s">
        <v>131</v>
      </c>
      <c r="D103" s="93">
        <v>1</v>
      </c>
      <c r="E103" s="93">
        <v>0</v>
      </c>
      <c r="F103" s="93">
        <v>0</v>
      </c>
      <c r="G103" s="93">
        <v>0</v>
      </c>
      <c r="H103" s="93">
        <v>0</v>
      </c>
      <c r="I103" s="93">
        <v>1</v>
      </c>
      <c r="J103" s="93">
        <v>0</v>
      </c>
      <c r="K103" s="93">
        <v>0</v>
      </c>
      <c r="L103" s="93">
        <v>0</v>
      </c>
      <c r="M103" s="93">
        <v>0</v>
      </c>
      <c r="N103" s="101">
        <v>3</v>
      </c>
      <c r="O103" s="101">
        <v>4</v>
      </c>
      <c r="P103" s="101">
        <v>4</v>
      </c>
      <c r="Q103" s="94">
        <v>4</v>
      </c>
      <c r="R103" s="94">
        <v>4</v>
      </c>
      <c r="S103" s="95">
        <v>4</v>
      </c>
      <c r="T103" s="95">
        <v>4</v>
      </c>
      <c r="U103" s="95">
        <v>4</v>
      </c>
      <c r="V103" s="95">
        <v>4</v>
      </c>
      <c r="W103" s="95">
        <v>4</v>
      </c>
      <c r="X103" s="96">
        <v>3</v>
      </c>
      <c r="Y103" s="96">
        <v>3</v>
      </c>
      <c r="Z103" s="161">
        <v>4</v>
      </c>
      <c r="AA103" s="161">
        <v>4</v>
      </c>
      <c r="AB103" s="97">
        <v>4</v>
      </c>
      <c r="AC103" s="97">
        <v>4</v>
      </c>
      <c r="AD103" s="114">
        <v>3</v>
      </c>
      <c r="AE103" s="114">
        <v>4</v>
      </c>
      <c r="AF103" s="114">
        <v>4</v>
      </c>
    </row>
    <row r="104" spans="1:32" s="93" customFormat="1">
      <c r="A104" s="93">
        <v>103</v>
      </c>
      <c r="B104" s="93" t="s">
        <v>8</v>
      </c>
      <c r="C104" s="93" t="s">
        <v>131</v>
      </c>
      <c r="D104" s="93">
        <v>1</v>
      </c>
      <c r="E104" s="93">
        <v>1</v>
      </c>
      <c r="F104" s="93">
        <v>1</v>
      </c>
      <c r="G104" s="93">
        <v>1</v>
      </c>
      <c r="H104" s="93">
        <v>0</v>
      </c>
      <c r="I104" s="93">
        <v>0</v>
      </c>
      <c r="J104" s="93">
        <v>0</v>
      </c>
      <c r="K104" s="93">
        <v>0</v>
      </c>
      <c r="L104" s="93">
        <v>0</v>
      </c>
      <c r="M104" s="93">
        <v>0</v>
      </c>
      <c r="N104" s="101">
        <v>4</v>
      </c>
      <c r="O104" s="101">
        <v>3</v>
      </c>
      <c r="P104" s="101">
        <v>5</v>
      </c>
      <c r="Q104" s="94">
        <v>5</v>
      </c>
      <c r="R104" s="94">
        <v>5</v>
      </c>
      <c r="S104" s="95">
        <v>5</v>
      </c>
      <c r="T104" s="95">
        <v>4</v>
      </c>
      <c r="U104" s="95">
        <v>5</v>
      </c>
      <c r="V104" s="95">
        <v>5</v>
      </c>
      <c r="W104" s="95">
        <v>5</v>
      </c>
      <c r="X104" s="96">
        <v>3</v>
      </c>
      <c r="Y104" s="96">
        <v>4</v>
      </c>
      <c r="Z104" s="161">
        <v>4</v>
      </c>
      <c r="AA104" s="161">
        <v>5</v>
      </c>
      <c r="AB104" s="97">
        <v>5</v>
      </c>
      <c r="AC104" s="97">
        <v>5</v>
      </c>
      <c r="AD104" s="114">
        <v>5</v>
      </c>
      <c r="AE104" s="114">
        <v>5</v>
      </c>
      <c r="AF104" s="114">
        <v>5</v>
      </c>
    </row>
    <row r="105" spans="1:32" s="93" customFormat="1">
      <c r="A105" s="93">
        <v>104</v>
      </c>
      <c r="B105" s="93" t="s">
        <v>8</v>
      </c>
      <c r="C105" s="93" t="s">
        <v>156</v>
      </c>
      <c r="D105" s="93">
        <v>0</v>
      </c>
      <c r="E105" s="93">
        <v>1</v>
      </c>
      <c r="F105" s="93">
        <v>1</v>
      </c>
      <c r="G105" s="93">
        <v>0</v>
      </c>
      <c r="H105" s="93">
        <v>1</v>
      </c>
      <c r="I105" s="93">
        <v>0</v>
      </c>
      <c r="J105" s="93">
        <v>0</v>
      </c>
      <c r="K105" s="93">
        <v>0</v>
      </c>
      <c r="L105" s="93">
        <v>0</v>
      </c>
      <c r="M105" s="93">
        <v>0</v>
      </c>
      <c r="N105" s="101">
        <v>5</v>
      </c>
      <c r="O105" s="101">
        <v>3</v>
      </c>
      <c r="P105" s="101">
        <v>4</v>
      </c>
      <c r="Q105" s="94">
        <v>4</v>
      </c>
      <c r="R105" s="94">
        <v>4</v>
      </c>
      <c r="S105" s="95">
        <v>4</v>
      </c>
      <c r="T105" s="95">
        <v>4</v>
      </c>
      <c r="U105" s="95">
        <v>4</v>
      </c>
      <c r="V105" s="95">
        <v>4</v>
      </c>
      <c r="W105" s="95">
        <v>4</v>
      </c>
      <c r="X105" s="96">
        <v>3</v>
      </c>
      <c r="Y105" s="96">
        <v>3</v>
      </c>
      <c r="Z105" s="161">
        <v>4</v>
      </c>
      <c r="AA105" s="161">
        <v>4</v>
      </c>
      <c r="AB105" s="97">
        <v>4</v>
      </c>
      <c r="AC105" s="97">
        <v>4</v>
      </c>
      <c r="AD105" s="114">
        <v>4</v>
      </c>
      <c r="AE105" s="114">
        <v>4</v>
      </c>
      <c r="AF105" s="114">
        <v>4</v>
      </c>
    </row>
    <row r="106" spans="1:32" s="93" customFormat="1">
      <c r="A106" s="93">
        <v>105</v>
      </c>
      <c r="B106" s="93" t="s">
        <v>8</v>
      </c>
      <c r="C106" s="93" t="s">
        <v>156</v>
      </c>
      <c r="D106" s="93">
        <v>1</v>
      </c>
      <c r="E106" s="93">
        <v>1</v>
      </c>
      <c r="F106" s="93">
        <v>0</v>
      </c>
      <c r="G106" s="93">
        <v>0</v>
      </c>
      <c r="H106" s="93">
        <v>0</v>
      </c>
      <c r="I106" s="93">
        <v>0</v>
      </c>
      <c r="J106" s="93">
        <v>0</v>
      </c>
      <c r="K106" s="93">
        <v>0</v>
      </c>
      <c r="L106" s="93">
        <v>0</v>
      </c>
      <c r="M106" s="93">
        <v>0</v>
      </c>
      <c r="N106" s="101">
        <v>5</v>
      </c>
      <c r="O106" s="101">
        <v>3</v>
      </c>
      <c r="P106" s="101">
        <v>4</v>
      </c>
      <c r="Q106" s="94">
        <v>4</v>
      </c>
      <c r="R106" s="94">
        <v>4</v>
      </c>
      <c r="S106" s="95">
        <v>4</v>
      </c>
      <c r="T106" s="95">
        <v>3</v>
      </c>
      <c r="U106" s="95">
        <v>4</v>
      </c>
      <c r="V106" s="95">
        <v>4</v>
      </c>
      <c r="W106" s="95">
        <v>4</v>
      </c>
      <c r="X106" s="96">
        <v>4</v>
      </c>
      <c r="Y106" s="96">
        <v>4</v>
      </c>
      <c r="Z106" s="161">
        <v>4</v>
      </c>
      <c r="AA106" s="161">
        <v>4</v>
      </c>
      <c r="AB106" s="97">
        <v>4</v>
      </c>
      <c r="AC106" s="97">
        <v>4</v>
      </c>
      <c r="AD106" s="114">
        <v>3</v>
      </c>
      <c r="AE106" s="114">
        <v>4</v>
      </c>
      <c r="AF106" s="114">
        <v>3</v>
      </c>
    </row>
    <row r="107" spans="1:32" s="93" customFormat="1">
      <c r="A107" s="93">
        <v>106</v>
      </c>
      <c r="B107" s="93" t="s">
        <v>8</v>
      </c>
      <c r="C107" s="93" t="s">
        <v>156</v>
      </c>
      <c r="D107" s="93">
        <v>0</v>
      </c>
      <c r="E107" s="93">
        <v>0</v>
      </c>
      <c r="F107" s="93">
        <v>1</v>
      </c>
      <c r="G107" s="93">
        <v>0</v>
      </c>
      <c r="H107" s="93">
        <v>0</v>
      </c>
      <c r="I107" s="93">
        <v>0</v>
      </c>
      <c r="J107" s="93">
        <v>0</v>
      </c>
      <c r="K107" s="93">
        <v>0</v>
      </c>
      <c r="L107" s="93">
        <v>1</v>
      </c>
      <c r="M107" s="93">
        <v>0</v>
      </c>
      <c r="N107" s="101">
        <v>5</v>
      </c>
      <c r="O107" s="101">
        <v>3</v>
      </c>
      <c r="P107" s="101">
        <v>4</v>
      </c>
      <c r="Q107" s="94">
        <v>5</v>
      </c>
      <c r="R107" s="94">
        <v>5</v>
      </c>
      <c r="S107" s="95">
        <v>5</v>
      </c>
      <c r="T107" s="95">
        <v>5</v>
      </c>
      <c r="U107" s="95">
        <v>5</v>
      </c>
      <c r="V107" s="95">
        <v>5</v>
      </c>
      <c r="W107" s="95">
        <v>5</v>
      </c>
      <c r="X107" s="96">
        <v>1</v>
      </c>
      <c r="Y107" s="96">
        <v>1</v>
      </c>
      <c r="Z107" s="161">
        <v>4</v>
      </c>
      <c r="AA107" s="161">
        <v>4</v>
      </c>
      <c r="AB107" s="97">
        <v>5</v>
      </c>
      <c r="AC107" s="97">
        <v>5</v>
      </c>
      <c r="AD107" s="114">
        <v>5</v>
      </c>
      <c r="AE107" s="114">
        <v>5</v>
      </c>
      <c r="AF107" s="114">
        <v>5</v>
      </c>
    </row>
    <row r="108" spans="1:32" s="93" customFormat="1">
      <c r="A108" s="93">
        <v>107</v>
      </c>
      <c r="B108" s="93" t="s">
        <v>8</v>
      </c>
      <c r="C108" s="93" t="s">
        <v>131</v>
      </c>
      <c r="D108" s="93">
        <v>1</v>
      </c>
      <c r="E108" s="93">
        <v>0</v>
      </c>
      <c r="F108" s="93">
        <v>1</v>
      </c>
      <c r="G108" s="93">
        <v>1</v>
      </c>
      <c r="H108" s="93">
        <v>0</v>
      </c>
      <c r="I108" s="93">
        <v>0</v>
      </c>
      <c r="J108" s="93">
        <v>0</v>
      </c>
      <c r="K108" s="93">
        <v>0</v>
      </c>
      <c r="L108" s="93">
        <v>0</v>
      </c>
      <c r="M108" s="93">
        <v>0</v>
      </c>
      <c r="N108" s="101">
        <v>4</v>
      </c>
      <c r="O108" s="101">
        <v>4</v>
      </c>
      <c r="P108" s="101">
        <v>3</v>
      </c>
      <c r="Q108" s="94">
        <v>4</v>
      </c>
      <c r="R108" s="94">
        <v>4</v>
      </c>
      <c r="S108" s="95">
        <v>5</v>
      </c>
      <c r="T108" s="95">
        <v>5</v>
      </c>
      <c r="U108" s="95">
        <v>5</v>
      </c>
      <c r="V108" s="95">
        <v>5</v>
      </c>
      <c r="W108" s="95">
        <v>5</v>
      </c>
      <c r="X108" s="96">
        <v>4</v>
      </c>
      <c r="Y108" s="96">
        <v>4</v>
      </c>
      <c r="Z108" s="161">
        <v>5</v>
      </c>
      <c r="AA108" s="161">
        <v>5</v>
      </c>
      <c r="AB108" s="97">
        <v>5</v>
      </c>
      <c r="AC108" s="97">
        <v>5</v>
      </c>
      <c r="AD108" s="114">
        <v>5</v>
      </c>
      <c r="AE108" s="114">
        <v>5</v>
      </c>
      <c r="AF108" s="114">
        <v>5</v>
      </c>
    </row>
    <row r="109" spans="1:32" s="93" customFormat="1">
      <c r="A109" s="93">
        <v>108</v>
      </c>
      <c r="B109" s="93" t="s">
        <v>8</v>
      </c>
      <c r="C109" s="93" t="s">
        <v>131</v>
      </c>
      <c r="D109" s="93">
        <v>0</v>
      </c>
      <c r="E109" s="93">
        <v>0</v>
      </c>
      <c r="F109" s="93">
        <v>0</v>
      </c>
      <c r="G109" s="93">
        <v>0</v>
      </c>
      <c r="H109" s="93">
        <v>0</v>
      </c>
      <c r="I109" s="93">
        <v>0</v>
      </c>
      <c r="J109" s="93">
        <v>0</v>
      </c>
      <c r="K109" s="93">
        <v>0</v>
      </c>
      <c r="L109" s="93">
        <v>0</v>
      </c>
      <c r="M109" s="93">
        <v>0</v>
      </c>
      <c r="N109" s="101">
        <v>4</v>
      </c>
      <c r="O109" s="101">
        <v>4</v>
      </c>
      <c r="P109" s="101">
        <v>4</v>
      </c>
      <c r="Q109" s="94">
        <v>4</v>
      </c>
      <c r="R109" s="94">
        <v>5</v>
      </c>
      <c r="S109" s="95">
        <v>5</v>
      </c>
      <c r="T109" s="95">
        <v>4</v>
      </c>
      <c r="U109" s="95">
        <v>4</v>
      </c>
      <c r="V109" s="95">
        <v>5</v>
      </c>
      <c r="W109" s="95">
        <v>5</v>
      </c>
      <c r="X109" s="96">
        <v>4</v>
      </c>
      <c r="Y109" s="96">
        <v>4</v>
      </c>
      <c r="Z109" s="161">
        <v>5</v>
      </c>
      <c r="AA109" s="161">
        <v>5</v>
      </c>
      <c r="AB109" s="97">
        <v>4</v>
      </c>
      <c r="AC109" s="97">
        <v>4</v>
      </c>
      <c r="AD109" s="114">
        <v>4</v>
      </c>
      <c r="AE109" s="114">
        <v>4</v>
      </c>
      <c r="AF109" s="114">
        <v>4</v>
      </c>
    </row>
    <row r="110" spans="1:32" s="93" customFormat="1">
      <c r="A110" s="93">
        <v>109</v>
      </c>
      <c r="B110" s="93" t="s">
        <v>8</v>
      </c>
      <c r="C110" s="93" t="s">
        <v>131</v>
      </c>
      <c r="D110" s="93">
        <v>0</v>
      </c>
      <c r="E110" s="93">
        <v>0</v>
      </c>
      <c r="F110" s="93">
        <v>1</v>
      </c>
      <c r="G110" s="93">
        <v>0</v>
      </c>
      <c r="H110" s="93">
        <v>0</v>
      </c>
      <c r="I110" s="93">
        <v>0</v>
      </c>
      <c r="J110" s="93">
        <v>0</v>
      </c>
      <c r="K110" s="93">
        <v>0</v>
      </c>
      <c r="L110" s="93">
        <v>0</v>
      </c>
      <c r="M110" s="93">
        <v>0</v>
      </c>
      <c r="N110" s="101">
        <v>4</v>
      </c>
      <c r="O110" s="101">
        <v>3</v>
      </c>
      <c r="P110" s="101">
        <v>3</v>
      </c>
      <c r="Q110" s="94">
        <v>4</v>
      </c>
      <c r="R110" s="94">
        <v>5</v>
      </c>
      <c r="S110" s="95">
        <v>3</v>
      </c>
      <c r="T110" s="95">
        <v>4</v>
      </c>
      <c r="U110" s="95">
        <v>4</v>
      </c>
      <c r="V110" s="95">
        <v>4</v>
      </c>
      <c r="W110" s="95">
        <v>4</v>
      </c>
      <c r="X110" s="96">
        <v>3</v>
      </c>
      <c r="Y110" s="96">
        <v>3</v>
      </c>
      <c r="Z110" s="161">
        <v>4</v>
      </c>
      <c r="AA110" s="161">
        <v>4</v>
      </c>
      <c r="AB110" s="97">
        <v>4</v>
      </c>
      <c r="AC110" s="97">
        <v>5</v>
      </c>
      <c r="AD110" s="114">
        <v>4</v>
      </c>
      <c r="AE110" s="114">
        <v>4</v>
      </c>
      <c r="AF110" s="114">
        <v>4</v>
      </c>
    </row>
    <row r="111" spans="1:32" s="93" customFormat="1">
      <c r="A111" s="93">
        <v>110</v>
      </c>
      <c r="B111" s="93" t="s">
        <v>8</v>
      </c>
      <c r="C111" s="93" t="s">
        <v>76</v>
      </c>
      <c r="D111" s="93">
        <v>1</v>
      </c>
      <c r="E111" s="93">
        <v>0</v>
      </c>
      <c r="F111" s="93">
        <v>0</v>
      </c>
      <c r="G111" s="93">
        <v>0</v>
      </c>
      <c r="H111" s="93">
        <v>0</v>
      </c>
      <c r="I111" s="93">
        <v>0</v>
      </c>
      <c r="J111" s="93">
        <v>0</v>
      </c>
      <c r="K111" s="93">
        <v>0</v>
      </c>
      <c r="L111" s="93">
        <v>0</v>
      </c>
      <c r="M111" s="93">
        <v>0</v>
      </c>
      <c r="N111" s="101">
        <v>5</v>
      </c>
      <c r="O111" s="101">
        <v>5</v>
      </c>
      <c r="P111" s="101">
        <v>5</v>
      </c>
      <c r="Q111" s="94">
        <v>5</v>
      </c>
      <c r="R111" s="94">
        <v>5</v>
      </c>
      <c r="S111" s="95">
        <v>5</v>
      </c>
      <c r="T111" s="95">
        <v>4</v>
      </c>
      <c r="U111" s="95">
        <v>4</v>
      </c>
      <c r="V111" s="95">
        <v>4</v>
      </c>
      <c r="W111" s="95">
        <v>4</v>
      </c>
      <c r="X111" s="96">
        <v>3</v>
      </c>
      <c r="Y111" s="96">
        <v>3</v>
      </c>
      <c r="Z111" s="161">
        <v>4</v>
      </c>
      <c r="AA111" s="161">
        <v>4</v>
      </c>
      <c r="AB111" s="97">
        <v>4</v>
      </c>
      <c r="AC111" s="97">
        <v>4</v>
      </c>
      <c r="AD111" s="114">
        <v>4</v>
      </c>
      <c r="AE111" s="114">
        <v>4</v>
      </c>
      <c r="AF111" s="114">
        <v>4</v>
      </c>
    </row>
    <row r="112" spans="1:32" s="93" customFormat="1">
      <c r="A112" s="93">
        <v>111</v>
      </c>
      <c r="B112" s="93" t="s">
        <v>8</v>
      </c>
      <c r="C112" s="93" t="s">
        <v>76</v>
      </c>
      <c r="D112" s="93">
        <v>1</v>
      </c>
      <c r="E112" s="93">
        <v>0</v>
      </c>
      <c r="F112" s="93">
        <v>0</v>
      </c>
      <c r="G112" s="93">
        <v>0</v>
      </c>
      <c r="H112" s="93">
        <v>0</v>
      </c>
      <c r="I112" s="93">
        <v>0</v>
      </c>
      <c r="J112" s="93">
        <v>0</v>
      </c>
      <c r="K112" s="93">
        <v>0</v>
      </c>
      <c r="L112" s="93">
        <v>0</v>
      </c>
      <c r="M112" s="93">
        <v>0</v>
      </c>
      <c r="N112" s="101">
        <v>4</v>
      </c>
      <c r="O112" s="101">
        <v>3</v>
      </c>
      <c r="P112" s="101">
        <v>4</v>
      </c>
      <c r="Q112" s="94">
        <v>5</v>
      </c>
      <c r="R112" s="94">
        <v>5</v>
      </c>
      <c r="S112" s="95">
        <v>5</v>
      </c>
      <c r="T112" s="95">
        <v>4</v>
      </c>
      <c r="U112" s="95">
        <v>5</v>
      </c>
      <c r="V112" s="95">
        <v>4</v>
      </c>
      <c r="W112" s="95">
        <v>5</v>
      </c>
      <c r="X112" s="96">
        <v>5</v>
      </c>
      <c r="Y112" s="96">
        <v>5</v>
      </c>
      <c r="Z112" s="161">
        <v>5</v>
      </c>
      <c r="AA112" s="161">
        <v>5</v>
      </c>
      <c r="AB112" s="97">
        <v>5</v>
      </c>
      <c r="AC112" s="97">
        <v>5</v>
      </c>
      <c r="AD112" s="114">
        <v>5</v>
      </c>
      <c r="AE112" s="114">
        <v>5</v>
      </c>
      <c r="AF112" s="114">
        <v>5</v>
      </c>
    </row>
    <row r="113" spans="1:32" s="93" customFormat="1">
      <c r="A113" s="93">
        <v>112</v>
      </c>
      <c r="B113" s="93" t="s">
        <v>51</v>
      </c>
      <c r="C113" s="93" t="s">
        <v>55</v>
      </c>
      <c r="D113" s="93">
        <v>0</v>
      </c>
      <c r="E113" s="93">
        <v>0</v>
      </c>
      <c r="F113" s="93">
        <v>0</v>
      </c>
      <c r="G113" s="93">
        <v>0</v>
      </c>
      <c r="H113" s="93">
        <v>0</v>
      </c>
      <c r="I113" s="93">
        <v>0</v>
      </c>
      <c r="J113" s="93">
        <v>0</v>
      </c>
      <c r="K113" s="93">
        <v>0</v>
      </c>
      <c r="L113" s="93">
        <v>0</v>
      </c>
      <c r="M113" s="93">
        <v>0</v>
      </c>
      <c r="N113" s="101">
        <v>5</v>
      </c>
      <c r="O113" s="101">
        <v>5</v>
      </c>
      <c r="P113" s="101">
        <v>2</v>
      </c>
      <c r="Q113" s="94">
        <v>5</v>
      </c>
      <c r="R113" s="94">
        <v>5</v>
      </c>
      <c r="S113" s="95">
        <v>5</v>
      </c>
      <c r="T113" s="95">
        <v>5</v>
      </c>
      <c r="U113" s="95">
        <v>5</v>
      </c>
      <c r="V113" s="95">
        <v>5</v>
      </c>
      <c r="W113" s="95">
        <v>5</v>
      </c>
      <c r="X113" s="96">
        <v>4</v>
      </c>
      <c r="Y113" s="96">
        <v>4</v>
      </c>
      <c r="Z113" s="161">
        <v>4</v>
      </c>
      <c r="AA113" s="161">
        <v>4</v>
      </c>
      <c r="AB113" s="97">
        <v>4</v>
      </c>
      <c r="AC113" s="97">
        <v>3</v>
      </c>
      <c r="AD113" s="114">
        <v>4</v>
      </c>
      <c r="AE113" s="114">
        <v>3</v>
      </c>
      <c r="AF113" s="114">
        <v>4</v>
      </c>
    </row>
    <row r="114" spans="1:32" s="169" customFormat="1" ht="48">
      <c r="A114" s="169">
        <v>113</v>
      </c>
      <c r="B114" s="169" t="s">
        <v>8</v>
      </c>
      <c r="C114" s="169" t="s">
        <v>135</v>
      </c>
      <c r="D114" s="169">
        <v>1</v>
      </c>
      <c r="E114" s="169">
        <v>0</v>
      </c>
      <c r="F114" s="169">
        <v>0</v>
      </c>
      <c r="G114" s="169">
        <v>0</v>
      </c>
      <c r="H114" s="169">
        <v>0</v>
      </c>
      <c r="I114" s="169">
        <v>0</v>
      </c>
      <c r="J114" s="169">
        <v>0</v>
      </c>
      <c r="K114" s="169">
        <v>0</v>
      </c>
      <c r="L114" s="169">
        <v>0</v>
      </c>
      <c r="M114" s="169">
        <v>0</v>
      </c>
      <c r="N114" s="170">
        <v>4</v>
      </c>
      <c r="O114" s="170">
        <v>3</v>
      </c>
      <c r="P114" s="170">
        <v>4</v>
      </c>
      <c r="Q114" s="171">
        <v>4</v>
      </c>
      <c r="R114" s="171">
        <v>4</v>
      </c>
      <c r="S114" s="172">
        <v>4</v>
      </c>
      <c r="T114" s="172">
        <v>3</v>
      </c>
      <c r="U114" s="172">
        <v>4</v>
      </c>
      <c r="V114" s="172">
        <v>4</v>
      </c>
      <c r="W114" s="172">
        <v>4</v>
      </c>
      <c r="X114" s="173">
        <v>3</v>
      </c>
      <c r="Y114" s="173">
        <v>3</v>
      </c>
      <c r="Z114" s="174">
        <v>4</v>
      </c>
      <c r="AA114" s="174">
        <v>4</v>
      </c>
      <c r="AB114" s="175">
        <v>5</v>
      </c>
      <c r="AC114" s="175">
        <v>5</v>
      </c>
      <c r="AD114" s="176">
        <v>3</v>
      </c>
      <c r="AE114" s="176">
        <v>4</v>
      </c>
      <c r="AF114" s="176">
        <v>5</v>
      </c>
    </row>
    <row r="115" spans="1:32" s="93" customFormat="1" ht="48">
      <c r="A115" s="93">
        <v>114</v>
      </c>
      <c r="B115" s="93" t="s">
        <v>8</v>
      </c>
      <c r="C115" s="169" t="s">
        <v>135</v>
      </c>
      <c r="D115" s="93">
        <v>1</v>
      </c>
      <c r="E115" s="93">
        <v>0</v>
      </c>
      <c r="F115" s="93">
        <v>0</v>
      </c>
      <c r="G115" s="93">
        <v>0</v>
      </c>
      <c r="H115" s="93">
        <v>0</v>
      </c>
      <c r="I115" s="93">
        <v>0</v>
      </c>
      <c r="J115" s="93">
        <v>0</v>
      </c>
      <c r="K115" s="93">
        <v>0</v>
      </c>
      <c r="L115" s="93">
        <v>0</v>
      </c>
      <c r="M115" s="93">
        <v>0</v>
      </c>
      <c r="N115" s="101">
        <v>5</v>
      </c>
      <c r="O115" s="101">
        <v>2</v>
      </c>
      <c r="P115" s="101">
        <v>3</v>
      </c>
      <c r="Q115" s="94">
        <v>4</v>
      </c>
      <c r="R115" s="94">
        <v>4</v>
      </c>
      <c r="S115" s="95">
        <v>3</v>
      </c>
      <c r="T115" s="95">
        <v>4</v>
      </c>
      <c r="U115" s="95">
        <v>3</v>
      </c>
      <c r="V115" s="95">
        <v>3</v>
      </c>
      <c r="W115" s="95">
        <v>4</v>
      </c>
      <c r="X115" s="96">
        <v>4</v>
      </c>
      <c r="Y115" s="96">
        <v>3</v>
      </c>
      <c r="Z115" s="161">
        <v>4</v>
      </c>
      <c r="AA115" s="161">
        <v>4</v>
      </c>
      <c r="AB115" s="97">
        <v>4</v>
      </c>
      <c r="AC115" s="97">
        <v>3</v>
      </c>
      <c r="AD115" s="114">
        <v>2</v>
      </c>
      <c r="AE115" s="114">
        <v>2</v>
      </c>
      <c r="AF115" s="114">
        <v>3</v>
      </c>
    </row>
    <row r="116" spans="1:32" s="93" customFormat="1">
      <c r="A116" s="93">
        <v>115</v>
      </c>
      <c r="B116" s="93" t="s">
        <v>8</v>
      </c>
      <c r="C116" s="93" t="s">
        <v>65</v>
      </c>
      <c r="D116" s="93">
        <v>1</v>
      </c>
      <c r="E116" s="93">
        <v>0</v>
      </c>
      <c r="F116" s="93">
        <v>0</v>
      </c>
      <c r="G116" s="93">
        <v>0</v>
      </c>
      <c r="H116" s="93">
        <v>0</v>
      </c>
      <c r="I116" s="93">
        <v>0</v>
      </c>
      <c r="J116" s="93">
        <v>0</v>
      </c>
      <c r="K116" s="93">
        <v>0</v>
      </c>
      <c r="L116" s="93">
        <v>0</v>
      </c>
      <c r="M116" s="93">
        <v>0</v>
      </c>
      <c r="N116" s="101">
        <v>4</v>
      </c>
      <c r="O116" s="101">
        <v>4</v>
      </c>
      <c r="P116" s="101">
        <v>4</v>
      </c>
      <c r="Q116" s="94">
        <v>4</v>
      </c>
      <c r="R116" s="94">
        <v>4</v>
      </c>
      <c r="S116" s="95">
        <v>4</v>
      </c>
      <c r="T116" s="95">
        <v>4</v>
      </c>
      <c r="U116" s="95">
        <v>4</v>
      </c>
      <c r="V116" s="95">
        <v>4</v>
      </c>
      <c r="W116" s="95">
        <v>4</v>
      </c>
      <c r="X116" s="96">
        <v>2</v>
      </c>
      <c r="Y116" s="96">
        <v>2</v>
      </c>
      <c r="Z116" s="161">
        <v>4</v>
      </c>
      <c r="AA116" s="161">
        <v>5</v>
      </c>
      <c r="AB116" s="97">
        <v>5</v>
      </c>
      <c r="AC116" s="97">
        <v>5</v>
      </c>
      <c r="AD116" s="114">
        <v>4</v>
      </c>
      <c r="AE116" s="114">
        <v>4</v>
      </c>
      <c r="AF116" s="114">
        <v>5</v>
      </c>
    </row>
    <row r="117" spans="1:32" s="93" customFormat="1">
      <c r="A117" s="93">
        <v>116</v>
      </c>
      <c r="B117" s="93" t="s">
        <v>8</v>
      </c>
      <c r="C117" s="93" t="s">
        <v>54</v>
      </c>
      <c r="D117" s="93">
        <v>1</v>
      </c>
      <c r="E117" s="93">
        <v>0</v>
      </c>
      <c r="F117" s="93">
        <v>0</v>
      </c>
      <c r="G117" s="93">
        <v>0</v>
      </c>
      <c r="H117" s="93">
        <v>0</v>
      </c>
      <c r="I117" s="93">
        <v>0</v>
      </c>
      <c r="J117" s="93">
        <v>0</v>
      </c>
      <c r="K117" s="93">
        <v>0</v>
      </c>
      <c r="L117" s="93">
        <v>0</v>
      </c>
      <c r="M117" s="93">
        <v>0</v>
      </c>
      <c r="N117" s="101">
        <v>5</v>
      </c>
      <c r="O117" s="101">
        <v>4</v>
      </c>
      <c r="P117" s="101">
        <v>5</v>
      </c>
      <c r="Q117" s="94">
        <v>5</v>
      </c>
      <c r="R117" s="94">
        <v>5</v>
      </c>
      <c r="S117" s="95">
        <v>5</v>
      </c>
      <c r="T117" s="95">
        <v>5</v>
      </c>
      <c r="U117" s="95">
        <v>5</v>
      </c>
      <c r="V117" s="95">
        <v>5</v>
      </c>
      <c r="W117" s="95">
        <v>5</v>
      </c>
      <c r="X117" s="96">
        <v>5</v>
      </c>
      <c r="Y117" s="96">
        <v>5</v>
      </c>
      <c r="Z117" s="161">
        <v>5</v>
      </c>
      <c r="AA117" s="161">
        <v>5</v>
      </c>
      <c r="AB117" s="97">
        <v>5</v>
      </c>
      <c r="AC117" s="97">
        <v>5</v>
      </c>
      <c r="AD117" s="114">
        <v>5</v>
      </c>
      <c r="AE117" s="114">
        <v>5</v>
      </c>
      <c r="AF117" s="114">
        <v>5</v>
      </c>
    </row>
    <row r="118" spans="1:32" s="93" customFormat="1">
      <c r="A118" s="93">
        <v>117</v>
      </c>
      <c r="B118" s="93" t="s">
        <v>8</v>
      </c>
      <c r="C118" s="93" t="s">
        <v>191</v>
      </c>
      <c r="D118" s="93">
        <v>0</v>
      </c>
      <c r="E118" s="93">
        <v>0</v>
      </c>
      <c r="F118" s="93">
        <v>0</v>
      </c>
      <c r="G118" s="93">
        <v>1</v>
      </c>
      <c r="H118" s="93">
        <v>0</v>
      </c>
      <c r="I118" s="93">
        <v>0</v>
      </c>
      <c r="J118" s="93">
        <v>0</v>
      </c>
      <c r="K118" s="93">
        <v>0</v>
      </c>
      <c r="L118" s="93">
        <v>0</v>
      </c>
      <c r="M118" s="93">
        <v>0</v>
      </c>
      <c r="N118" s="101">
        <v>5</v>
      </c>
      <c r="O118" s="101">
        <v>5</v>
      </c>
      <c r="P118" s="101">
        <v>4</v>
      </c>
      <c r="Q118" s="94">
        <v>4</v>
      </c>
      <c r="R118" s="94">
        <v>4</v>
      </c>
      <c r="S118" s="95">
        <v>5</v>
      </c>
      <c r="T118" s="95">
        <v>5</v>
      </c>
      <c r="U118" s="95">
        <v>5</v>
      </c>
      <c r="V118" s="95">
        <v>5</v>
      </c>
      <c r="W118" s="95">
        <v>5</v>
      </c>
      <c r="X118" s="96">
        <v>2</v>
      </c>
      <c r="Y118" s="96">
        <v>2</v>
      </c>
      <c r="Z118" s="161">
        <v>3</v>
      </c>
      <c r="AA118" s="161">
        <v>3</v>
      </c>
      <c r="AB118" s="97">
        <v>4</v>
      </c>
      <c r="AC118" s="97">
        <v>4</v>
      </c>
      <c r="AD118" s="114">
        <v>3</v>
      </c>
      <c r="AE118" s="114">
        <v>4</v>
      </c>
      <c r="AF118" s="114">
        <v>4</v>
      </c>
    </row>
    <row r="119" spans="1:32" s="93" customFormat="1" ht="48">
      <c r="A119" s="93">
        <v>118</v>
      </c>
      <c r="B119" s="93" t="s">
        <v>8</v>
      </c>
      <c r="C119" s="169" t="s">
        <v>135</v>
      </c>
      <c r="D119" s="93">
        <v>1</v>
      </c>
      <c r="E119" s="93">
        <v>0</v>
      </c>
      <c r="F119" s="93">
        <v>0</v>
      </c>
      <c r="G119" s="93">
        <v>0</v>
      </c>
      <c r="H119" s="93">
        <v>0</v>
      </c>
      <c r="I119" s="93">
        <v>0</v>
      </c>
      <c r="J119" s="93">
        <v>0</v>
      </c>
      <c r="K119" s="93">
        <v>0</v>
      </c>
      <c r="L119" s="93">
        <v>0</v>
      </c>
      <c r="M119" s="93">
        <v>0</v>
      </c>
      <c r="N119" s="101">
        <v>4</v>
      </c>
      <c r="O119" s="101">
        <v>5</v>
      </c>
      <c r="P119" s="101">
        <v>5</v>
      </c>
      <c r="Q119" s="94">
        <v>4</v>
      </c>
      <c r="R119" s="94">
        <v>4</v>
      </c>
      <c r="S119" s="95">
        <v>5</v>
      </c>
      <c r="T119" s="95">
        <v>5</v>
      </c>
      <c r="U119" s="95">
        <v>5</v>
      </c>
      <c r="V119" s="95">
        <v>5</v>
      </c>
      <c r="W119" s="95">
        <v>4</v>
      </c>
      <c r="X119" s="96">
        <v>3</v>
      </c>
      <c r="Y119" s="96">
        <v>3</v>
      </c>
      <c r="Z119" s="161">
        <v>4</v>
      </c>
      <c r="AA119" s="161">
        <v>4</v>
      </c>
      <c r="AB119" s="97">
        <v>5</v>
      </c>
      <c r="AC119" s="97">
        <v>4</v>
      </c>
      <c r="AD119" s="114">
        <v>4</v>
      </c>
      <c r="AE119" s="114">
        <v>4</v>
      </c>
      <c r="AF119" s="114">
        <v>4</v>
      </c>
    </row>
    <row r="120" spans="1:32" s="93" customFormat="1">
      <c r="A120" s="93">
        <v>119</v>
      </c>
      <c r="B120" s="93" t="s">
        <v>51</v>
      </c>
      <c r="C120" s="93" t="s">
        <v>54</v>
      </c>
      <c r="D120" s="93">
        <v>1</v>
      </c>
      <c r="E120" s="93">
        <v>1</v>
      </c>
      <c r="F120" s="93">
        <v>0</v>
      </c>
      <c r="G120" s="93">
        <v>1</v>
      </c>
      <c r="H120" s="93">
        <v>0</v>
      </c>
      <c r="I120" s="93">
        <v>0</v>
      </c>
      <c r="J120" s="93">
        <v>0</v>
      </c>
      <c r="K120" s="93">
        <v>0</v>
      </c>
      <c r="L120" s="93">
        <v>0</v>
      </c>
      <c r="M120" s="93">
        <v>0</v>
      </c>
      <c r="N120" s="101">
        <v>4</v>
      </c>
      <c r="O120" s="101">
        <v>3</v>
      </c>
      <c r="P120" s="101">
        <v>5</v>
      </c>
      <c r="Q120" s="94">
        <v>3</v>
      </c>
      <c r="R120" s="94">
        <v>3</v>
      </c>
      <c r="S120" s="95">
        <v>4</v>
      </c>
      <c r="T120" s="95">
        <v>5</v>
      </c>
      <c r="U120" s="95">
        <v>5</v>
      </c>
      <c r="V120" s="95">
        <v>5</v>
      </c>
      <c r="W120" s="95">
        <v>5</v>
      </c>
      <c r="X120" s="96">
        <v>3</v>
      </c>
      <c r="Y120" s="96">
        <v>3</v>
      </c>
      <c r="Z120" s="161">
        <v>5</v>
      </c>
      <c r="AA120" s="161">
        <v>4</v>
      </c>
      <c r="AB120" s="97">
        <v>5</v>
      </c>
      <c r="AC120" s="97">
        <v>3</v>
      </c>
      <c r="AD120" s="114">
        <v>4</v>
      </c>
      <c r="AE120" s="114">
        <v>5</v>
      </c>
      <c r="AF120" s="114">
        <v>4</v>
      </c>
    </row>
    <row r="121" spans="1:32" s="93" customFormat="1" ht="48">
      <c r="A121" s="93">
        <v>120</v>
      </c>
      <c r="B121" s="93" t="s">
        <v>8</v>
      </c>
      <c r="C121" s="169" t="s">
        <v>135</v>
      </c>
      <c r="D121" s="93">
        <v>1</v>
      </c>
      <c r="E121" s="93">
        <v>0</v>
      </c>
      <c r="F121" s="93">
        <v>0</v>
      </c>
      <c r="G121" s="93">
        <v>0</v>
      </c>
      <c r="H121" s="93">
        <v>0</v>
      </c>
      <c r="I121" s="93">
        <v>0</v>
      </c>
      <c r="J121" s="93">
        <v>0</v>
      </c>
      <c r="K121" s="93">
        <v>0</v>
      </c>
      <c r="L121" s="93">
        <v>0</v>
      </c>
      <c r="M121" s="93">
        <v>0</v>
      </c>
      <c r="N121" s="101">
        <v>4</v>
      </c>
      <c r="O121" s="101">
        <v>4</v>
      </c>
      <c r="P121" s="101">
        <v>4</v>
      </c>
      <c r="Q121" s="94">
        <v>4</v>
      </c>
      <c r="R121" s="94">
        <v>4</v>
      </c>
      <c r="S121" s="95">
        <v>4</v>
      </c>
      <c r="T121" s="95">
        <v>3</v>
      </c>
      <c r="U121" s="95">
        <v>4</v>
      </c>
      <c r="V121" s="95">
        <v>3</v>
      </c>
      <c r="W121" s="95">
        <v>4</v>
      </c>
      <c r="X121" s="96">
        <v>3</v>
      </c>
      <c r="Y121" s="96">
        <v>2</v>
      </c>
      <c r="Z121" s="161">
        <v>4</v>
      </c>
      <c r="AA121" s="161">
        <v>4</v>
      </c>
      <c r="AB121" s="97">
        <v>4</v>
      </c>
      <c r="AC121" s="97">
        <v>4</v>
      </c>
      <c r="AD121" s="114">
        <v>4</v>
      </c>
      <c r="AE121" s="114">
        <v>4</v>
      </c>
      <c r="AF121" s="114">
        <v>4</v>
      </c>
    </row>
    <row r="122" spans="1:32" s="93" customFormat="1">
      <c r="A122" s="93">
        <v>121</v>
      </c>
      <c r="B122" s="93" t="s">
        <v>51</v>
      </c>
      <c r="C122" s="93" t="s">
        <v>55</v>
      </c>
      <c r="D122" s="93">
        <v>1</v>
      </c>
      <c r="E122" s="93">
        <v>0</v>
      </c>
      <c r="F122" s="93">
        <v>0</v>
      </c>
      <c r="G122" s="93">
        <v>1</v>
      </c>
      <c r="H122" s="93">
        <v>0</v>
      </c>
      <c r="I122" s="93">
        <v>0</v>
      </c>
      <c r="J122" s="93">
        <v>0</v>
      </c>
      <c r="K122" s="93">
        <v>0</v>
      </c>
      <c r="L122" s="93">
        <v>0</v>
      </c>
      <c r="M122" s="93">
        <v>0</v>
      </c>
      <c r="N122" s="101">
        <v>5</v>
      </c>
      <c r="O122" s="101">
        <v>5</v>
      </c>
      <c r="P122" s="101">
        <v>5</v>
      </c>
      <c r="Q122" s="94">
        <v>5</v>
      </c>
      <c r="R122" s="94">
        <v>5</v>
      </c>
      <c r="S122" s="95">
        <v>5</v>
      </c>
      <c r="T122" s="95">
        <v>4</v>
      </c>
      <c r="U122" s="95">
        <v>5</v>
      </c>
      <c r="V122" s="95">
        <v>5</v>
      </c>
      <c r="W122" s="95">
        <v>5</v>
      </c>
      <c r="X122" s="96">
        <v>3</v>
      </c>
      <c r="Y122" s="96">
        <v>3</v>
      </c>
      <c r="Z122" s="161">
        <v>4</v>
      </c>
      <c r="AA122" s="161">
        <v>4</v>
      </c>
      <c r="AB122" s="97">
        <v>5</v>
      </c>
      <c r="AC122" s="97">
        <v>5</v>
      </c>
      <c r="AD122" s="114">
        <v>5</v>
      </c>
      <c r="AE122" s="114">
        <v>5</v>
      </c>
      <c r="AF122" s="114">
        <v>5</v>
      </c>
    </row>
    <row r="123" spans="1:32" s="93" customFormat="1">
      <c r="A123" s="93">
        <v>122</v>
      </c>
      <c r="B123" s="93" t="s">
        <v>8</v>
      </c>
      <c r="C123" s="93" t="s">
        <v>191</v>
      </c>
      <c r="D123" s="93">
        <v>1</v>
      </c>
      <c r="E123" s="93">
        <v>0</v>
      </c>
      <c r="F123" s="93">
        <v>0</v>
      </c>
      <c r="G123" s="93">
        <v>0</v>
      </c>
      <c r="H123" s="93">
        <v>0</v>
      </c>
      <c r="I123" s="93">
        <v>0</v>
      </c>
      <c r="J123" s="93">
        <v>0</v>
      </c>
      <c r="K123" s="93">
        <v>0</v>
      </c>
      <c r="L123" s="93">
        <v>0</v>
      </c>
      <c r="M123" s="93">
        <v>0</v>
      </c>
      <c r="N123" s="101">
        <v>4</v>
      </c>
      <c r="O123" s="101">
        <v>4</v>
      </c>
      <c r="P123" s="101">
        <v>4</v>
      </c>
      <c r="Q123" s="94">
        <v>5</v>
      </c>
      <c r="R123" s="94">
        <v>4</v>
      </c>
      <c r="S123" s="95">
        <v>4</v>
      </c>
      <c r="T123" s="95">
        <v>4</v>
      </c>
      <c r="U123" s="95">
        <v>5</v>
      </c>
      <c r="V123" s="95">
        <v>5</v>
      </c>
      <c r="W123" s="95">
        <v>5</v>
      </c>
      <c r="X123" s="96">
        <v>3</v>
      </c>
      <c r="Y123" s="96">
        <v>3</v>
      </c>
      <c r="Z123" s="161">
        <v>4</v>
      </c>
      <c r="AA123" s="161">
        <v>4</v>
      </c>
      <c r="AB123" s="97">
        <v>4</v>
      </c>
      <c r="AC123" s="97">
        <v>5</v>
      </c>
      <c r="AD123" s="114">
        <v>5</v>
      </c>
      <c r="AE123" s="114">
        <v>4</v>
      </c>
      <c r="AF123" s="114">
        <v>4</v>
      </c>
    </row>
    <row r="124" spans="1:32" s="93" customFormat="1">
      <c r="A124" s="93">
        <v>123</v>
      </c>
      <c r="B124" s="93" t="s">
        <v>8</v>
      </c>
      <c r="C124" s="93" t="s">
        <v>191</v>
      </c>
      <c r="D124" s="93">
        <v>0</v>
      </c>
      <c r="E124" s="93">
        <v>0</v>
      </c>
      <c r="F124" s="93">
        <v>0</v>
      </c>
      <c r="G124" s="93">
        <v>0</v>
      </c>
      <c r="H124" s="93">
        <v>0</v>
      </c>
      <c r="I124" s="93">
        <v>0</v>
      </c>
      <c r="J124" s="93">
        <v>0</v>
      </c>
      <c r="K124" s="93">
        <v>0</v>
      </c>
      <c r="L124" s="93">
        <v>1</v>
      </c>
      <c r="M124" s="93">
        <v>0</v>
      </c>
      <c r="N124" s="101">
        <v>5</v>
      </c>
      <c r="O124" s="101">
        <v>4</v>
      </c>
      <c r="P124" s="101">
        <v>5</v>
      </c>
      <c r="Q124" s="94">
        <v>4</v>
      </c>
      <c r="R124" s="94">
        <v>5</v>
      </c>
      <c r="S124" s="95">
        <v>4</v>
      </c>
      <c r="T124" s="95">
        <v>4</v>
      </c>
      <c r="U124" s="95">
        <v>4</v>
      </c>
      <c r="V124" s="95">
        <v>4</v>
      </c>
      <c r="W124" s="95">
        <v>5</v>
      </c>
      <c r="X124" s="96">
        <v>2</v>
      </c>
      <c r="Y124" s="96">
        <v>4</v>
      </c>
      <c r="Z124" s="161">
        <v>4</v>
      </c>
      <c r="AA124" s="161">
        <v>4</v>
      </c>
      <c r="AB124" s="97">
        <v>4</v>
      </c>
      <c r="AC124" s="97">
        <v>3</v>
      </c>
      <c r="AD124" s="114">
        <v>5</v>
      </c>
      <c r="AE124" s="114">
        <v>4</v>
      </c>
      <c r="AF124" s="114">
        <v>4</v>
      </c>
    </row>
    <row r="125" spans="1:32" s="93" customFormat="1">
      <c r="A125" s="93">
        <v>124</v>
      </c>
      <c r="B125" s="93" t="s">
        <v>8</v>
      </c>
      <c r="C125" s="93" t="s">
        <v>54</v>
      </c>
      <c r="D125" s="93">
        <v>1</v>
      </c>
      <c r="E125" s="93">
        <v>0</v>
      </c>
      <c r="F125" s="93">
        <v>0</v>
      </c>
      <c r="G125" s="93">
        <v>0</v>
      </c>
      <c r="H125" s="93">
        <v>0</v>
      </c>
      <c r="I125" s="93">
        <v>0</v>
      </c>
      <c r="J125" s="93">
        <v>0</v>
      </c>
      <c r="K125" s="93">
        <v>0</v>
      </c>
      <c r="L125" s="93">
        <v>0</v>
      </c>
      <c r="M125" s="93">
        <v>0</v>
      </c>
      <c r="N125" s="101">
        <v>5</v>
      </c>
      <c r="O125" s="101">
        <v>5</v>
      </c>
      <c r="P125" s="101">
        <v>5</v>
      </c>
      <c r="Q125" s="94">
        <v>5</v>
      </c>
      <c r="R125" s="94">
        <v>5</v>
      </c>
      <c r="S125" s="95">
        <v>5</v>
      </c>
      <c r="T125" s="95">
        <v>5</v>
      </c>
      <c r="U125" s="95">
        <v>5</v>
      </c>
      <c r="V125" s="95">
        <v>5</v>
      </c>
      <c r="W125" s="95">
        <v>5</v>
      </c>
      <c r="X125" s="96">
        <v>2</v>
      </c>
      <c r="Y125" s="96">
        <v>2</v>
      </c>
      <c r="Z125" s="161">
        <v>5</v>
      </c>
      <c r="AA125" s="161">
        <v>5</v>
      </c>
      <c r="AB125" s="97">
        <v>5</v>
      </c>
      <c r="AC125" s="97">
        <v>5</v>
      </c>
      <c r="AD125" s="114">
        <v>5</v>
      </c>
      <c r="AE125" s="114">
        <v>4</v>
      </c>
      <c r="AF125" s="114">
        <v>5</v>
      </c>
    </row>
    <row r="126" spans="1:32" s="93" customFormat="1">
      <c r="A126" s="93">
        <v>125</v>
      </c>
      <c r="B126" s="93" t="s">
        <v>8</v>
      </c>
      <c r="C126" s="93" t="s">
        <v>89</v>
      </c>
      <c r="D126" s="93">
        <v>1</v>
      </c>
      <c r="E126" s="93">
        <v>0</v>
      </c>
      <c r="F126" s="93">
        <v>0</v>
      </c>
      <c r="G126" s="93">
        <v>0</v>
      </c>
      <c r="H126" s="93">
        <v>0</v>
      </c>
      <c r="I126" s="93">
        <v>0</v>
      </c>
      <c r="J126" s="93">
        <v>0</v>
      </c>
      <c r="K126" s="93">
        <v>0</v>
      </c>
      <c r="L126" s="93">
        <v>0</v>
      </c>
      <c r="M126" s="93">
        <v>0</v>
      </c>
      <c r="N126" s="101">
        <v>4</v>
      </c>
      <c r="O126" s="101">
        <v>3</v>
      </c>
      <c r="P126" s="101">
        <v>3</v>
      </c>
      <c r="Q126" s="94">
        <v>3</v>
      </c>
      <c r="R126" s="94">
        <v>3</v>
      </c>
      <c r="S126" s="95">
        <v>3</v>
      </c>
      <c r="T126" s="95">
        <v>3</v>
      </c>
      <c r="U126" s="95">
        <v>3</v>
      </c>
      <c r="V126" s="95">
        <v>3</v>
      </c>
      <c r="W126" s="95">
        <v>3</v>
      </c>
      <c r="X126" s="96">
        <v>5</v>
      </c>
      <c r="Y126" s="96">
        <v>5</v>
      </c>
      <c r="Z126" s="161">
        <v>5</v>
      </c>
      <c r="AA126" s="161">
        <v>5</v>
      </c>
      <c r="AB126" s="97">
        <v>4</v>
      </c>
      <c r="AC126" s="97">
        <v>4</v>
      </c>
      <c r="AD126" s="114">
        <v>4</v>
      </c>
      <c r="AE126" s="114">
        <v>4</v>
      </c>
      <c r="AF126" s="114">
        <v>4</v>
      </c>
    </row>
    <row r="127" spans="1:32" s="93" customFormat="1">
      <c r="A127" s="93">
        <v>126</v>
      </c>
      <c r="B127" s="93" t="s">
        <v>51</v>
      </c>
      <c r="C127" s="93" t="s">
        <v>66</v>
      </c>
      <c r="D127" s="93">
        <v>1</v>
      </c>
      <c r="E127" s="93">
        <v>0</v>
      </c>
      <c r="F127" s="93">
        <v>0</v>
      </c>
      <c r="G127" s="93">
        <v>0</v>
      </c>
      <c r="H127" s="93">
        <v>0</v>
      </c>
      <c r="I127" s="93">
        <v>0</v>
      </c>
      <c r="J127" s="93">
        <v>0</v>
      </c>
      <c r="K127" s="93">
        <v>0</v>
      </c>
      <c r="L127" s="93">
        <v>0</v>
      </c>
      <c r="M127" s="93">
        <v>0</v>
      </c>
      <c r="N127" s="101">
        <v>5</v>
      </c>
      <c r="O127" s="101">
        <v>3</v>
      </c>
      <c r="P127" s="101">
        <v>4</v>
      </c>
      <c r="Q127" s="94">
        <v>4</v>
      </c>
      <c r="R127" s="94">
        <v>4</v>
      </c>
      <c r="S127" s="95">
        <v>4</v>
      </c>
      <c r="T127" s="95">
        <v>4</v>
      </c>
      <c r="U127" s="95">
        <v>4</v>
      </c>
      <c r="V127" s="95">
        <v>4</v>
      </c>
      <c r="W127" s="95">
        <v>4</v>
      </c>
      <c r="X127" s="96">
        <v>4</v>
      </c>
      <c r="Y127" s="96">
        <v>4</v>
      </c>
      <c r="Z127" s="161">
        <v>4</v>
      </c>
      <c r="AA127" s="161">
        <v>4</v>
      </c>
      <c r="AB127" s="97">
        <v>5</v>
      </c>
      <c r="AC127" s="97">
        <v>4</v>
      </c>
      <c r="AD127" s="114">
        <v>4</v>
      </c>
      <c r="AE127" s="114">
        <v>5</v>
      </c>
      <c r="AF127" s="114">
        <v>4</v>
      </c>
    </row>
    <row r="128" spans="1:32" s="93" customFormat="1">
      <c r="A128" s="93">
        <v>127</v>
      </c>
      <c r="B128" s="93" t="s">
        <v>8</v>
      </c>
      <c r="C128" s="93" t="s">
        <v>185</v>
      </c>
      <c r="D128" s="93">
        <v>1</v>
      </c>
      <c r="E128" s="93">
        <v>0</v>
      </c>
      <c r="F128" s="93">
        <v>0</v>
      </c>
      <c r="G128" s="93">
        <v>0</v>
      </c>
      <c r="H128" s="93">
        <v>0</v>
      </c>
      <c r="I128" s="93">
        <v>0</v>
      </c>
      <c r="J128" s="93">
        <v>0</v>
      </c>
      <c r="K128" s="93">
        <v>0</v>
      </c>
      <c r="L128" s="93">
        <v>0</v>
      </c>
      <c r="M128" s="93">
        <v>0</v>
      </c>
      <c r="N128" s="101">
        <v>5</v>
      </c>
      <c r="O128" s="101">
        <v>5</v>
      </c>
      <c r="P128" s="101">
        <v>5</v>
      </c>
      <c r="Q128" s="94">
        <v>5</v>
      </c>
      <c r="R128" s="94">
        <v>5</v>
      </c>
      <c r="S128" s="95">
        <v>5</v>
      </c>
      <c r="T128" s="95">
        <v>5</v>
      </c>
      <c r="U128" s="95">
        <v>4</v>
      </c>
      <c r="V128" s="95">
        <v>5</v>
      </c>
      <c r="W128" s="95">
        <v>5</v>
      </c>
      <c r="X128" s="96">
        <v>5</v>
      </c>
      <c r="Y128" s="96">
        <v>5</v>
      </c>
      <c r="Z128" s="161">
        <v>5</v>
      </c>
      <c r="AA128" s="161">
        <v>5</v>
      </c>
      <c r="AB128" s="97">
        <v>5</v>
      </c>
      <c r="AC128" s="97">
        <v>5</v>
      </c>
      <c r="AD128" s="114">
        <v>5</v>
      </c>
      <c r="AE128" s="114">
        <v>5</v>
      </c>
      <c r="AF128" s="114">
        <v>5</v>
      </c>
    </row>
    <row r="129" spans="1:32" s="93" customFormat="1">
      <c r="A129" s="93">
        <v>128</v>
      </c>
      <c r="B129" s="93" t="s">
        <v>8</v>
      </c>
      <c r="C129" s="93" t="s">
        <v>188</v>
      </c>
      <c r="D129" s="93">
        <v>1</v>
      </c>
      <c r="E129" s="93">
        <v>0</v>
      </c>
      <c r="F129" s="93">
        <v>0</v>
      </c>
      <c r="G129" s="93">
        <v>0</v>
      </c>
      <c r="H129" s="93">
        <v>0</v>
      </c>
      <c r="I129" s="93">
        <v>0</v>
      </c>
      <c r="J129" s="93">
        <v>0</v>
      </c>
      <c r="K129" s="93">
        <v>0</v>
      </c>
      <c r="L129" s="93">
        <v>0</v>
      </c>
      <c r="M129" s="93">
        <v>0</v>
      </c>
      <c r="N129" s="101">
        <v>4</v>
      </c>
      <c r="O129" s="101">
        <v>4</v>
      </c>
      <c r="P129" s="101">
        <v>3</v>
      </c>
      <c r="Q129" s="94">
        <v>4</v>
      </c>
      <c r="R129" s="94">
        <v>4</v>
      </c>
      <c r="S129" s="95">
        <v>4</v>
      </c>
      <c r="T129" s="95">
        <v>3</v>
      </c>
      <c r="U129" s="95">
        <v>4</v>
      </c>
      <c r="V129" s="95">
        <v>5</v>
      </c>
      <c r="W129" s="95">
        <v>4</v>
      </c>
      <c r="X129" s="96">
        <v>4</v>
      </c>
      <c r="Y129" s="96">
        <v>3</v>
      </c>
      <c r="Z129" s="161">
        <v>4</v>
      </c>
      <c r="AA129" s="161">
        <v>4</v>
      </c>
      <c r="AB129" s="97">
        <v>4</v>
      </c>
      <c r="AC129" s="97">
        <v>4</v>
      </c>
      <c r="AD129" s="114">
        <v>5</v>
      </c>
      <c r="AE129" s="114">
        <v>4</v>
      </c>
      <c r="AF129" s="114">
        <v>4</v>
      </c>
    </row>
    <row r="130" spans="1:32" s="93" customFormat="1">
      <c r="A130" s="93">
        <v>129</v>
      </c>
      <c r="B130" s="93" t="s">
        <v>8</v>
      </c>
      <c r="C130" s="93" t="s">
        <v>66</v>
      </c>
      <c r="D130" s="93">
        <v>1</v>
      </c>
      <c r="E130" s="93">
        <v>0</v>
      </c>
      <c r="F130" s="93">
        <v>1</v>
      </c>
      <c r="G130" s="93">
        <v>0</v>
      </c>
      <c r="H130" s="93">
        <v>0</v>
      </c>
      <c r="I130" s="93">
        <v>0</v>
      </c>
      <c r="J130" s="93">
        <v>0</v>
      </c>
      <c r="K130" s="93">
        <v>0</v>
      </c>
      <c r="L130" s="93">
        <v>0</v>
      </c>
      <c r="M130" s="93">
        <v>0</v>
      </c>
      <c r="N130" s="101">
        <v>5</v>
      </c>
      <c r="O130" s="101">
        <v>5</v>
      </c>
      <c r="P130" s="101">
        <v>4</v>
      </c>
      <c r="Q130" s="94">
        <v>5</v>
      </c>
      <c r="R130" s="94">
        <v>5</v>
      </c>
      <c r="S130" s="95">
        <v>4</v>
      </c>
      <c r="T130" s="95">
        <v>5</v>
      </c>
      <c r="U130" s="95">
        <v>4</v>
      </c>
      <c r="V130" s="95">
        <v>4</v>
      </c>
      <c r="W130" s="95">
        <v>5</v>
      </c>
      <c r="X130" s="96">
        <v>5</v>
      </c>
      <c r="Y130" s="96">
        <v>5</v>
      </c>
      <c r="Z130" s="161">
        <v>4</v>
      </c>
      <c r="AA130" s="161">
        <v>4</v>
      </c>
      <c r="AB130" s="97">
        <v>4</v>
      </c>
      <c r="AC130" s="97">
        <v>5</v>
      </c>
      <c r="AD130" s="114">
        <v>5</v>
      </c>
      <c r="AE130" s="114">
        <v>4</v>
      </c>
      <c r="AF130" s="114">
        <v>4</v>
      </c>
    </row>
    <row r="131" spans="1:32" s="93" customFormat="1">
      <c r="A131" s="93">
        <v>130</v>
      </c>
      <c r="B131" s="93" t="s">
        <v>8</v>
      </c>
      <c r="C131" s="93" t="s">
        <v>66</v>
      </c>
      <c r="D131" s="93">
        <v>0</v>
      </c>
      <c r="E131" s="93">
        <v>0</v>
      </c>
      <c r="F131" s="93">
        <v>1</v>
      </c>
      <c r="G131" s="93">
        <v>0</v>
      </c>
      <c r="H131" s="93">
        <v>0</v>
      </c>
      <c r="I131" s="93">
        <v>0</v>
      </c>
      <c r="J131" s="93">
        <v>0</v>
      </c>
      <c r="K131" s="93">
        <v>0</v>
      </c>
      <c r="L131" s="93">
        <v>0</v>
      </c>
      <c r="M131" s="93">
        <v>0</v>
      </c>
      <c r="N131" s="101">
        <v>5</v>
      </c>
      <c r="O131" s="101">
        <v>5</v>
      </c>
      <c r="P131" s="101">
        <v>5</v>
      </c>
      <c r="Q131" s="94">
        <v>5</v>
      </c>
      <c r="R131" s="94">
        <v>5</v>
      </c>
      <c r="S131" s="95">
        <v>5</v>
      </c>
      <c r="T131" s="95">
        <v>5</v>
      </c>
      <c r="U131" s="95">
        <v>5</v>
      </c>
      <c r="V131" s="95">
        <v>4</v>
      </c>
      <c r="W131" s="95">
        <v>4</v>
      </c>
      <c r="X131" s="96">
        <v>4</v>
      </c>
      <c r="Y131" s="96">
        <v>4</v>
      </c>
      <c r="Z131" s="161">
        <v>4</v>
      </c>
      <c r="AA131" s="161">
        <v>4</v>
      </c>
      <c r="AB131" s="97">
        <v>4</v>
      </c>
      <c r="AC131" s="97">
        <v>4</v>
      </c>
      <c r="AD131" s="114">
        <v>4</v>
      </c>
      <c r="AE131" s="114">
        <v>5</v>
      </c>
      <c r="AF131" s="114">
        <v>5</v>
      </c>
    </row>
    <row r="132" spans="1:32" s="93" customFormat="1">
      <c r="A132" s="93">
        <v>131</v>
      </c>
      <c r="B132" s="93" t="s">
        <v>8</v>
      </c>
      <c r="C132" s="93" t="s">
        <v>66</v>
      </c>
      <c r="D132" s="93">
        <v>0</v>
      </c>
      <c r="E132" s="93">
        <v>0</v>
      </c>
      <c r="F132" s="93">
        <v>1</v>
      </c>
      <c r="G132" s="93">
        <v>0</v>
      </c>
      <c r="H132" s="93">
        <v>0</v>
      </c>
      <c r="I132" s="93">
        <v>0</v>
      </c>
      <c r="J132" s="93">
        <v>0</v>
      </c>
      <c r="K132" s="93">
        <v>0</v>
      </c>
      <c r="L132" s="93">
        <v>0</v>
      </c>
      <c r="M132" s="93">
        <v>0</v>
      </c>
      <c r="N132" s="101">
        <v>5</v>
      </c>
      <c r="O132" s="101">
        <v>5</v>
      </c>
      <c r="P132" s="101">
        <v>5</v>
      </c>
      <c r="Q132" s="94">
        <v>4</v>
      </c>
      <c r="R132" s="94">
        <v>4</v>
      </c>
      <c r="S132" s="95">
        <v>5</v>
      </c>
      <c r="T132" s="95">
        <v>5</v>
      </c>
      <c r="U132" s="95">
        <v>5</v>
      </c>
      <c r="V132" s="95">
        <v>5</v>
      </c>
      <c r="W132" s="95">
        <v>5</v>
      </c>
      <c r="X132" s="96">
        <v>2</v>
      </c>
      <c r="Y132" s="96">
        <v>2</v>
      </c>
      <c r="Z132" s="161">
        <v>5</v>
      </c>
      <c r="AA132" s="161">
        <v>5</v>
      </c>
      <c r="AB132" s="97">
        <v>5</v>
      </c>
      <c r="AC132" s="97">
        <v>5</v>
      </c>
      <c r="AD132" s="114">
        <v>5</v>
      </c>
      <c r="AE132" s="114">
        <v>5</v>
      </c>
      <c r="AF132" s="114">
        <v>5</v>
      </c>
    </row>
    <row r="133" spans="1:32" s="93" customFormat="1">
      <c r="A133" s="93">
        <v>132</v>
      </c>
      <c r="B133" s="93" t="s">
        <v>8</v>
      </c>
      <c r="C133" s="93" t="s">
        <v>191</v>
      </c>
      <c r="D133" s="93">
        <v>1</v>
      </c>
      <c r="E133" s="93">
        <v>0</v>
      </c>
      <c r="F133" s="93">
        <v>0</v>
      </c>
      <c r="G133" s="93">
        <v>0</v>
      </c>
      <c r="H133" s="93">
        <v>0</v>
      </c>
      <c r="I133" s="93">
        <v>0</v>
      </c>
      <c r="J133" s="93">
        <v>0</v>
      </c>
      <c r="K133" s="93">
        <v>0</v>
      </c>
      <c r="L133" s="93">
        <v>0</v>
      </c>
      <c r="M133" s="93">
        <v>0</v>
      </c>
      <c r="N133" s="101">
        <v>4</v>
      </c>
      <c r="O133" s="101">
        <v>3</v>
      </c>
      <c r="P133" s="101">
        <v>2</v>
      </c>
      <c r="Q133" s="94">
        <v>4</v>
      </c>
      <c r="R133" s="94">
        <v>4</v>
      </c>
      <c r="S133" s="95">
        <v>4</v>
      </c>
      <c r="T133" s="95">
        <v>2</v>
      </c>
      <c r="U133" s="95">
        <v>4</v>
      </c>
      <c r="V133" s="95">
        <v>4</v>
      </c>
      <c r="W133" s="95">
        <v>4</v>
      </c>
      <c r="X133" s="96">
        <v>3</v>
      </c>
      <c r="Y133" s="96">
        <v>3</v>
      </c>
      <c r="Z133" s="161">
        <v>4</v>
      </c>
      <c r="AA133" s="161">
        <v>4</v>
      </c>
      <c r="AB133" s="97">
        <v>4</v>
      </c>
      <c r="AC133" s="97">
        <v>4</v>
      </c>
      <c r="AD133" s="114">
        <v>4</v>
      </c>
      <c r="AE133" s="114">
        <v>4</v>
      </c>
      <c r="AF133" s="114">
        <v>4</v>
      </c>
    </row>
    <row r="134" spans="1:32" s="93" customFormat="1">
      <c r="A134" s="93">
        <v>133</v>
      </c>
      <c r="B134" s="93" t="s">
        <v>51</v>
      </c>
      <c r="C134" s="93" t="s">
        <v>185</v>
      </c>
      <c r="D134" s="93">
        <v>1</v>
      </c>
      <c r="E134" s="93">
        <v>0</v>
      </c>
      <c r="F134" s="93">
        <v>0</v>
      </c>
      <c r="G134" s="93">
        <v>0</v>
      </c>
      <c r="H134" s="93">
        <v>0</v>
      </c>
      <c r="I134" s="93">
        <v>0</v>
      </c>
      <c r="J134" s="93">
        <v>0</v>
      </c>
      <c r="K134" s="93">
        <v>0</v>
      </c>
      <c r="L134" s="93">
        <v>0</v>
      </c>
      <c r="M134" s="93">
        <v>0</v>
      </c>
      <c r="N134" s="101">
        <v>5</v>
      </c>
      <c r="O134" s="101">
        <v>3</v>
      </c>
      <c r="P134" s="101">
        <v>3</v>
      </c>
      <c r="Q134" s="94">
        <v>4</v>
      </c>
      <c r="R134" s="94">
        <v>4</v>
      </c>
      <c r="S134" s="95">
        <v>4</v>
      </c>
      <c r="T134" s="95">
        <v>3</v>
      </c>
      <c r="U134" s="95">
        <v>4</v>
      </c>
      <c r="V134" s="95">
        <v>3</v>
      </c>
      <c r="W134" s="95">
        <v>4</v>
      </c>
      <c r="X134" s="96">
        <v>2</v>
      </c>
      <c r="Y134" s="96">
        <v>2</v>
      </c>
      <c r="Z134" s="161">
        <v>4</v>
      </c>
      <c r="AA134" s="161">
        <v>4</v>
      </c>
      <c r="AB134" s="97">
        <v>4</v>
      </c>
      <c r="AC134" s="97">
        <v>4</v>
      </c>
      <c r="AD134" s="114">
        <v>3</v>
      </c>
      <c r="AE134" s="114">
        <v>3</v>
      </c>
      <c r="AF134" s="114">
        <v>4</v>
      </c>
    </row>
    <row r="135" spans="1:32" s="93" customFormat="1">
      <c r="A135" s="93">
        <v>134</v>
      </c>
      <c r="B135" s="93" t="s">
        <v>8</v>
      </c>
      <c r="C135" s="93" t="s">
        <v>89</v>
      </c>
      <c r="D135" s="93">
        <v>1</v>
      </c>
      <c r="E135" s="93">
        <v>0</v>
      </c>
      <c r="F135" s="93">
        <v>0</v>
      </c>
      <c r="G135" s="93">
        <v>1</v>
      </c>
      <c r="H135" s="93">
        <v>0</v>
      </c>
      <c r="I135" s="93">
        <v>0</v>
      </c>
      <c r="J135" s="93">
        <v>0</v>
      </c>
      <c r="K135" s="93">
        <v>0</v>
      </c>
      <c r="L135" s="93">
        <v>0</v>
      </c>
      <c r="M135" s="93">
        <v>0</v>
      </c>
      <c r="N135" s="101">
        <v>4</v>
      </c>
      <c r="O135" s="101">
        <v>4</v>
      </c>
      <c r="P135" s="101">
        <v>4</v>
      </c>
      <c r="Q135" s="94">
        <v>4</v>
      </c>
      <c r="R135" s="94">
        <v>4</v>
      </c>
      <c r="S135" s="95">
        <v>4</v>
      </c>
      <c r="T135" s="95">
        <v>4</v>
      </c>
      <c r="U135" s="95">
        <v>4</v>
      </c>
      <c r="V135" s="95">
        <v>4</v>
      </c>
      <c r="W135" s="95">
        <v>4</v>
      </c>
      <c r="X135" s="96">
        <v>3</v>
      </c>
      <c r="Y135" s="96">
        <v>3</v>
      </c>
      <c r="Z135" s="161">
        <v>4</v>
      </c>
      <c r="AA135" s="161">
        <v>4</v>
      </c>
      <c r="AB135" s="97">
        <v>5</v>
      </c>
      <c r="AC135" s="97">
        <v>5</v>
      </c>
      <c r="AD135" s="114">
        <v>4</v>
      </c>
      <c r="AE135" s="114">
        <v>4</v>
      </c>
      <c r="AF135" s="114">
        <v>4</v>
      </c>
    </row>
    <row r="136" spans="1:32" s="93" customFormat="1">
      <c r="A136" s="93">
        <v>135</v>
      </c>
      <c r="B136" s="93" t="s">
        <v>8</v>
      </c>
      <c r="C136" s="93" t="s">
        <v>89</v>
      </c>
      <c r="D136" s="93">
        <v>1</v>
      </c>
      <c r="E136" s="93">
        <v>0</v>
      </c>
      <c r="F136" s="93">
        <v>0</v>
      </c>
      <c r="G136" s="93">
        <v>0</v>
      </c>
      <c r="H136" s="93">
        <v>0</v>
      </c>
      <c r="I136" s="93">
        <v>0</v>
      </c>
      <c r="J136" s="93">
        <v>0</v>
      </c>
      <c r="K136" s="93">
        <v>0</v>
      </c>
      <c r="L136" s="93">
        <v>0</v>
      </c>
      <c r="M136" s="93">
        <v>0</v>
      </c>
      <c r="N136" s="101">
        <v>5</v>
      </c>
      <c r="O136" s="101">
        <v>3</v>
      </c>
      <c r="P136" s="101">
        <v>4</v>
      </c>
      <c r="Q136" s="94">
        <v>5</v>
      </c>
      <c r="R136" s="94">
        <v>5</v>
      </c>
      <c r="S136" s="95">
        <v>5</v>
      </c>
      <c r="T136" s="95">
        <v>5</v>
      </c>
      <c r="U136" s="95">
        <v>5</v>
      </c>
      <c r="V136" s="95">
        <v>5</v>
      </c>
      <c r="W136" s="95">
        <v>5</v>
      </c>
      <c r="X136" s="96">
        <v>3</v>
      </c>
      <c r="Y136" s="96">
        <v>3</v>
      </c>
      <c r="Z136" s="161">
        <v>5</v>
      </c>
      <c r="AA136" s="161">
        <v>5</v>
      </c>
      <c r="AB136" s="97">
        <v>5</v>
      </c>
      <c r="AC136" s="97">
        <v>5</v>
      </c>
      <c r="AD136" s="114">
        <v>5</v>
      </c>
      <c r="AE136" s="114">
        <v>5</v>
      </c>
      <c r="AF136" s="114">
        <v>5</v>
      </c>
    </row>
    <row r="137" spans="1:32" s="93" customFormat="1">
      <c r="A137" s="93">
        <v>136</v>
      </c>
      <c r="B137" s="93" t="s">
        <v>8</v>
      </c>
      <c r="C137" s="93" t="s">
        <v>89</v>
      </c>
      <c r="D137" s="93">
        <v>1</v>
      </c>
      <c r="E137" s="93">
        <v>0</v>
      </c>
      <c r="F137" s="93">
        <v>1</v>
      </c>
      <c r="G137" s="93">
        <v>0</v>
      </c>
      <c r="H137" s="93">
        <v>0</v>
      </c>
      <c r="I137" s="93">
        <v>0</v>
      </c>
      <c r="J137" s="93">
        <v>0</v>
      </c>
      <c r="K137" s="93">
        <v>0</v>
      </c>
      <c r="L137" s="93">
        <v>0</v>
      </c>
      <c r="M137" s="93">
        <v>0</v>
      </c>
      <c r="N137" s="101">
        <v>4</v>
      </c>
      <c r="O137" s="101">
        <v>4</v>
      </c>
      <c r="P137" s="101">
        <v>3</v>
      </c>
      <c r="Q137" s="94">
        <v>4</v>
      </c>
      <c r="R137" s="94">
        <v>4</v>
      </c>
      <c r="S137" s="95">
        <v>4</v>
      </c>
      <c r="T137" s="95">
        <v>4</v>
      </c>
      <c r="U137" s="95">
        <v>4</v>
      </c>
      <c r="V137" s="95">
        <v>4</v>
      </c>
      <c r="W137" s="95">
        <v>4</v>
      </c>
      <c r="X137" s="96">
        <v>3</v>
      </c>
      <c r="Y137" s="96">
        <v>3</v>
      </c>
      <c r="Z137" s="161">
        <v>3</v>
      </c>
      <c r="AA137" s="161">
        <v>3</v>
      </c>
      <c r="AB137" s="97">
        <v>3</v>
      </c>
      <c r="AC137" s="97">
        <v>4</v>
      </c>
      <c r="AD137" s="114">
        <v>3</v>
      </c>
      <c r="AE137" s="114">
        <v>4</v>
      </c>
      <c r="AF137" s="114">
        <v>3</v>
      </c>
    </row>
    <row r="138" spans="1:32" s="93" customFormat="1">
      <c r="A138" s="93">
        <v>137</v>
      </c>
      <c r="B138" s="93" t="s">
        <v>8</v>
      </c>
      <c r="C138" s="93" t="s">
        <v>89</v>
      </c>
      <c r="D138" s="93">
        <v>0</v>
      </c>
      <c r="E138" s="93">
        <v>0</v>
      </c>
      <c r="F138" s="93">
        <v>1</v>
      </c>
      <c r="G138" s="93">
        <v>1</v>
      </c>
      <c r="H138" s="93">
        <v>0</v>
      </c>
      <c r="I138" s="93">
        <v>0</v>
      </c>
      <c r="J138" s="93">
        <v>0</v>
      </c>
      <c r="K138" s="93">
        <v>0</v>
      </c>
      <c r="L138" s="93">
        <v>0</v>
      </c>
      <c r="M138" s="93">
        <v>0</v>
      </c>
      <c r="N138" s="101">
        <v>5</v>
      </c>
      <c r="O138" s="101">
        <v>5</v>
      </c>
      <c r="P138" s="101">
        <v>5</v>
      </c>
      <c r="Q138" s="94">
        <v>5</v>
      </c>
      <c r="R138" s="94">
        <v>5</v>
      </c>
      <c r="S138" s="95">
        <v>5</v>
      </c>
      <c r="T138" s="95">
        <v>3</v>
      </c>
      <c r="U138" s="95">
        <v>5</v>
      </c>
      <c r="V138" s="95">
        <v>5</v>
      </c>
      <c r="W138" s="95">
        <v>5</v>
      </c>
      <c r="X138" s="96">
        <v>3</v>
      </c>
      <c r="Y138" s="96">
        <v>3</v>
      </c>
      <c r="Z138" s="161">
        <v>4</v>
      </c>
      <c r="AA138" s="161">
        <v>4</v>
      </c>
      <c r="AB138" s="97">
        <v>3</v>
      </c>
      <c r="AC138" s="97">
        <v>4</v>
      </c>
      <c r="AD138" s="114">
        <v>4</v>
      </c>
      <c r="AE138" s="114">
        <v>3</v>
      </c>
      <c r="AF138" s="114">
        <v>5</v>
      </c>
    </row>
    <row r="139" spans="1:32" s="93" customFormat="1">
      <c r="A139" s="93">
        <v>138</v>
      </c>
      <c r="B139" s="93" t="s">
        <v>8</v>
      </c>
      <c r="C139" s="93" t="s">
        <v>77</v>
      </c>
      <c r="D139" s="93">
        <v>1</v>
      </c>
      <c r="E139" s="93">
        <v>0</v>
      </c>
      <c r="F139" s="93">
        <v>0</v>
      </c>
      <c r="G139" s="93">
        <v>0</v>
      </c>
      <c r="H139" s="93">
        <v>0</v>
      </c>
      <c r="I139" s="93">
        <v>0</v>
      </c>
      <c r="J139" s="93">
        <v>0</v>
      </c>
      <c r="K139" s="93">
        <v>0</v>
      </c>
      <c r="L139" s="93">
        <v>0</v>
      </c>
      <c r="M139" s="93">
        <v>0</v>
      </c>
      <c r="N139" s="101">
        <v>5</v>
      </c>
      <c r="O139" s="101">
        <v>3</v>
      </c>
      <c r="P139" s="101">
        <v>4</v>
      </c>
      <c r="Q139" s="94">
        <v>5</v>
      </c>
      <c r="R139" s="94">
        <v>5</v>
      </c>
      <c r="S139" s="95">
        <v>5</v>
      </c>
      <c r="T139" s="95">
        <v>4</v>
      </c>
      <c r="U139" s="95">
        <v>5</v>
      </c>
      <c r="V139" s="95">
        <v>4</v>
      </c>
      <c r="W139" s="95">
        <v>5</v>
      </c>
      <c r="X139" s="96">
        <v>3</v>
      </c>
      <c r="Y139" s="96">
        <v>3</v>
      </c>
      <c r="Z139" s="161">
        <v>4</v>
      </c>
      <c r="AA139" s="161">
        <v>4</v>
      </c>
      <c r="AB139" s="97">
        <v>5</v>
      </c>
      <c r="AC139" s="97">
        <v>5</v>
      </c>
      <c r="AD139" s="114">
        <v>4</v>
      </c>
      <c r="AE139" s="114">
        <v>5</v>
      </c>
      <c r="AF139" s="114">
        <v>5</v>
      </c>
    </row>
    <row r="140" spans="1:32" s="93" customFormat="1">
      <c r="A140" s="93">
        <v>139</v>
      </c>
      <c r="B140" s="93" t="s">
        <v>8</v>
      </c>
      <c r="C140" s="93" t="s">
        <v>186</v>
      </c>
      <c r="D140" s="93">
        <v>1</v>
      </c>
      <c r="E140" s="93">
        <v>0</v>
      </c>
      <c r="F140" s="93">
        <v>0</v>
      </c>
      <c r="G140" s="93">
        <v>0</v>
      </c>
      <c r="H140" s="93">
        <v>0</v>
      </c>
      <c r="I140" s="93">
        <v>0</v>
      </c>
      <c r="J140" s="93">
        <v>0</v>
      </c>
      <c r="K140" s="93">
        <v>0</v>
      </c>
      <c r="L140" s="93">
        <v>0</v>
      </c>
      <c r="M140" s="93">
        <v>0</v>
      </c>
      <c r="N140" s="101">
        <v>5</v>
      </c>
      <c r="O140" s="101">
        <v>3</v>
      </c>
      <c r="P140" s="101">
        <v>4</v>
      </c>
      <c r="Q140" s="94">
        <v>5</v>
      </c>
      <c r="R140" s="94">
        <v>5</v>
      </c>
      <c r="S140" s="95">
        <v>5</v>
      </c>
      <c r="T140" s="95">
        <v>4</v>
      </c>
      <c r="U140" s="95">
        <v>5</v>
      </c>
      <c r="V140" s="95">
        <v>4</v>
      </c>
      <c r="W140" s="95">
        <v>5</v>
      </c>
      <c r="X140" s="96">
        <v>3</v>
      </c>
      <c r="Y140" s="96">
        <v>3</v>
      </c>
      <c r="Z140" s="161">
        <v>4</v>
      </c>
      <c r="AA140" s="161">
        <v>4</v>
      </c>
      <c r="AB140" s="97">
        <v>5</v>
      </c>
      <c r="AC140" s="97">
        <v>5</v>
      </c>
      <c r="AD140" s="114">
        <v>4</v>
      </c>
      <c r="AE140" s="114">
        <v>4</v>
      </c>
      <c r="AF140" s="114">
        <v>4</v>
      </c>
    </row>
    <row r="141" spans="1:32" s="93" customFormat="1">
      <c r="A141" s="93">
        <v>140</v>
      </c>
      <c r="B141" s="93" t="s">
        <v>8</v>
      </c>
      <c r="C141" s="93" t="s">
        <v>89</v>
      </c>
      <c r="D141" s="93">
        <v>0</v>
      </c>
      <c r="E141" s="93">
        <v>0</v>
      </c>
      <c r="F141" s="93">
        <v>1</v>
      </c>
      <c r="G141" s="93">
        <v>0</v>
      </c>
      <c r="H141" s="93">
        <v>0</v>
      </c>
      <c r="I141" s="93">
        <v>0</v>
      </c>
      <c r="J141" s="93">
        <v>1</v>
      </c>
      <c r="K141" s="93">
        <v>0</v>
      </c>
      <c r="L141" s="93">
        <v>0</v>
      </c>
      <c r="M141" s="93">
        <v>0</v>
      </c>
      <c r="N141" s="101">
        <v>5</v>
      </c>
      <c r="O141" s="101">
        <v>3</v>
      </c>
      <c r="P141" s="101">
        <v>3</v>
      </c>
      <c r="Q141" s="94">
        <v>4</v>
      </c>
      <c r="R141" s="94">
        <v>4</v>
      </c>
      <c r="S141" s="95">
        <v>4</v>
      </c>
      <c r="T141" s="95">
        <v>4</v>
      </c>
      <c r="U141" s="95">
        <v>5</v>
      </c>
      <c r="V141" s="95">
        <v>5</v>
      </c>
      <c r="W141" s="95">
        <v>5</v>
      </c>
      <c r="X141" s="96">
        <v>3</v>
      </c>
      <c r="Y141" s="96">
        <v>3</v>
      </c>
      <c r="Z141" s="161">
        <v>4</v>
      </c>
      <c r="AA141" s="161">
        <v>4</v>
      </c>
      <c r="AB141" s="97">
        <v>4</v>
      </c>
      <c r="AC141" s="97">
        <v>4</v>
      </c>
      <c r="AD141" s="114">
        <v>4</v>
      </c>
      <c r="AE141" s="114">
        <v>4</v>
      </c>
      <c r="AF141" s="114">
        <v>4</v>
      </c>
    </row>
    <row r="142" spans="1:32" s="93" customFormat="1">
      <c r="A142" s="93">
        <v>141</v>
      </c>
      <c r="B142" s="93" t="s">
        <v>8</v>
      </c>
      <c r="C142" s="93" t="s">
        <v>89</v>
      </c>
      <c r="D142" s="93">
        <v>1</v>
      </c>
      <c r="E142" s="93">
        <v>0</v>
      </c>
      <c r="F142" s="93">
        <v>0</v>
      </c>
      <c r="G142" s="93">
        <v>0</v>
      </c>
      <c r="H142" s="93">
        <v>0</v>
      </c>
      <c r="I142" s="93">
        <v>0</v>
      </c>
      <c r="J142" s="93">
        <v>0</v>
      </c>
      <c r="K142" s="93">
        <v>0</v>
      </c>
      <c r="L142" s="93">
        <v>0</v>
      </c>
      <c r="M142" s="93">
        <v>0</v>
      </c>
      <c r="N142" s="101">
        <v>4</v>
      </c>
      <c r="O142" s="101">
        <v>4</v>
      </c>
      <c r="P142" s="101">
        <v>3</v>
      </c>
      <c r="Q142" s="94">
        <v>4</v>
      </c>
      <c r="R142" s="94">
        <v>3</v>
      </c>
      <c r="S142" s="95">
        <v>4</v>
      </c>
      <c r="T142" s="95">
        <v>4</v>
      </c>
      <c r="U142" s="95">
        <v>4</v>
      </c>
      <c r="V142" s="95">
        <v>4</v>
      </c>
      <c r="W142" s="95">
        <v>4</v>
      </c>
      <c r="X142" s="96">
        <v>3</v>
      </c>
      <c r="Y142" s="96">
        <v>3</v>
      </c>
      <c r="Z142" s="161">
        <v>5</v>
      </c>
      <c r="AA142" s="161">
        <v>5</v>
      </c>
      <c r="AB142" s="97">
        <v>5</v>
      </c>
      <c r="AC142" s="97">
        <v>4</v>
      </c>
      <c r="AD142" s="114">
        <v>4</v>
      </c>
      <c r="AE142" s="114">
        <v>4</v>
      </c>
      <c r="AF142" s="114">
        <v>4</v>
      </c>
    </row>
    <row r="143" spans="1:32" s="93" customFormat="1">
      <c r="A143" s="93">
        <v>142</v>
      </c>
      <c r="B143" s="93" t="s">
        <v>51</v>
      </c>
      <c r="C143" s="93" t="s">
        <v>133</v>
      </c>
      <c r="D143" s="93">
        <v>1</v>
      </c>
      <c r="E143" s="93">
        <v>0</v>
      </c>
      <c r="F143" s="93">
        <v>0</v>
      </c>
      <c r="G143" s="93">
        <v>0</v>
      </c>
      <c r="H143" s="93">
        <v>0</v>
      </c>
      <c r="I143" s="93">
        <v>0</v>
      </c>
      <c r="J143" s="93">
        <v>0</v>
      </c>
      <c r="K143" s="93">
        <v>0</v>
      </c>
      <c r="L143" s="93">
        <v>0</v>
      </c>
      <c r="M143" s="93">
        <v>0</v>
      </c>
      <c r="N143" s="101">
        <v>4</v>
      </c>
      <c r="O143" s="101">
        <v>5</v>
      </c>
      <c r="P143" s="101">
        <v>5</v>
      </c>
      <c r="Q143" s="94">
        <v>5</v>
      </c>
      <c r="R143" s="94">
        <v>5</v>
      </c>
      <c r="S143" s="95">
        <v>5</v>
      </c>
      <c r="T143" s="95">
        <v>5</v>
      </c>
      <c r="U143" s="95">
        <v>5</v>
      </c>
      <c r="V143" s="95">
        <v>5</v>
      </c>
      <c r="W143" s="95">
        <v>5</v>
      </c>
      <c r="X143" s="96">
        <v>4</v>
      </c>
      <c r="Y143" s="96">
        <v>4</v>
      </c>
      <c r="Z143" s="161">
        <v>5</v>
      </c>
      <c r="AA143" s="161">
        <v>5</v>
      </c>
      <c r="AB143" s="97">
        <v>5</v>
      </c>
      <c r="AC143" s="97">
        <v>5</v>
      </c>
      <c r="AD143" s="114">
        <v>5</v>
      </c>
      <c r="AE143" s="114">
        <v>5</v>
      </c>
      <c r="AF143" s="114">
        <v>5</v>
      </c>
    </row>
    <row r="144" spans="1:32" s="93" customFormat="1">
      <c r="A144" s="93">
        <v>143</v>
      </c>
      <c r="B144" s="93" t="s">
        <v>8</v>
      </c>
      <c r="C144" s="93" t="s">
        <v>89</v>
      </c>
      <c r="D144" s="93">
        <v>1</v>
      </c>
      <c r="E144" s="93">
        <v>0</v>
      </c>
      <c r="F144" s="93">
        <v>0</v>
      </c>
      <c r="G144" s="93">
        <v>0</v>
      </c>
      <c r="H144" s="93">
        <v>0</v>
      </c>
      <c r="I144" s="93">
        <v>0</v>
      </c>
      <c r="J144" s="93">
        <v>0</v>
      </c>
      <c r="K144" s="93">
        <v>0</v>
      </c>
      <c r="L144" s="93">
        <v>0</v>
      </c>
      <c r="M144" s="93">
        <v>0</v>
      </c>
      <c r="N144" s="101">
        <v>5</v>
      </c>
      <c r="O144" s="101">
        <v>4</v>
      </c>
      <c r="P144" s="101">
        <v>4</v>
      </c>
      <c r="Q144" s="94">
        <v>4</v>
      </c>
      <c r="R144" s="94">
        <v>4</v>
      </c>
      <c r="S144" s="95">
        <v>5</v>
      </c>
      <c r="T144" s="95">
        <v>5</v>
      </c>
      <c r="U144" s="95">
        <v>5</v>
      </c>
      <c r="V144" s="95">
        <v>5</v>
      </c>
      <c r="W144" s="95">
        <v>5</v>
      </c>
      <c r="X144" s="96">
        <v>3</v>
      </c>
      <c r="Y144" s="96">
        <v>4</v>
      </c>
      <c r="Z144" s="161">
        <v>4</v>
      </c>
      <c r="AA144" s="161">
        <v>4</v>
      </c>
      <c r="AB144" s="97">
        <v>5</v>
      </c>
      <c r="AC144" s="97">
        <v>5</v>
      </c>
      <c r="AD144" s="114">
        <v>5</v>
      </c>
      <c r="AE144" s="114">
        <v>5</v>
      </c>
      <c r="AF144" s="114">
        <v>5</v>
      </c>
    </row>
    <row r="145" spans="1:32" s="93" customFormat="1">
      <c r="A145" s="93">
        <v>144</v>
      </c>
      <c r="B145" s="93" t="s">
        <v>8</v>
      </c>
      <c r="C145" s="93" t="s">
        <v>64</v>
      </c>
      <c r="D145" s="93">
        <v>1</v>
      </c>
      <c r="E145" s="93">
        <v>1</v>
      </c>
      <c r="F145" s="93">
        <v>1</v>
      </c>
      <c r="G145" s="93">
        <v>0</v>
      </c>
      <c r="H145" s="93">
        <v>0</v>
      </c>
      <c r="I145" s="93">
        <v>0</v>
      </c>
      <c r="J145" s="93">
        <v>0</v>
      </c>
      <c r="K145" s="93">
        <v>0</v>
      </c>
      <c r="L145" s="93">
        <v>0</v>
      </c>
      <c r="M145" s="93">
        <v>0</v>
      </c>
      <c r="N145" s="101">
        <v>5</v>
      </c>
      <c r="O145" s="101">
        <v>5</v>
      </c>
      <c r="P145" s="101">
        <v>3</v>
      </c>
      <c r="Q145" s="94">
        <v>5</v>
      </c>
      <c r="R145" s="94">
        <v>5</v>
      </c>
      <c r="S145" s="95">
        <v>5</v>
      </c>
      <c r="T145" s="95">
        <v>5</v>
      </c>
      <c r="U145" s="95">
        <v>5</v>
      </c>
      <c r="V145" s="95">
        <v>5</v>
      </c>
      <c r="W145" s="95">
        <v>5</v>
      </c>
      <c r="X145" s="96">
        <v>3</v>
      </c>
      <c r="Y145" s="96">
        <v>3</v>
      </c>
      <c r="Z145" s="161">
        <v>5</v>
      </c>
      <c r="AA145" s="161">
        <v>5</v>
      </c>
      <c r="AB145" s="97">
        <v>5</v>
      </c>
      <c r="AC145" s="97">
        <v>5</v>
      </c>
      <c r="AD145" s="114">
        <v>5</v>
      </c>
      <c r="AE145" s="114">
        <v>5</v>
      </c>
      <c r="AF145" s="114">
        <v>5</v>
      </c>
    </row>
    <row r="146" spans="1:32" s="93" customFormat="1">
      <c r="A146" s="93">
        <v>145</v>
      </c>
      <c r="B146" s="93" t="s">
        <v>51</v>
      </c>
      <c r="C146" s="93" t="s">
        <v>55</v>
      </c>
      <c r="D146" s="93">
        <v>1</v>
      </c>
      <c r="E146" s="93">
        <v>0</v>
      </c>
      <c r="F146" s="93">
        <v>0</v>
      </c>
      <c r="G146" s="93">
        <v>0</v>
      </c>
      <c r="H146" s="93">
        <v>0</v>
      </c>
      <c r="I146" s="93">
        <v>0</v>
      </c>
      <c r="J146" s="93">
        <v>0</v>
      </c>
      <c r="K146" s="93">
        <v>0</v>
      </c>
      <c r="L146" s="93">
        <v>0</v>
      </c>
      <c r="M146" s="93">
        <v>0</v>
      </c>
      <c r="N146" s="101">
        <v>4</v>
      </c>
      <c r="O146" s="101">
        <v>3</v>
      </c>
      <c r="P146" s="101">
        <v>3</v>
      </c>
      <c r="Q146" s="94">
        <v>3</v>
      </c>
      <c r="R146" s="94">
        <v>3</v>
      </c>
      <c r="S146" s="95">
        <v>4</v>
      </c>
      <c r="T146" s="95">
        <v>4</v>
      </c>
      <c r="U146" s="95">
        <v>4</v>
      </c>
      <c r="V146" s="95">
        <v>4</v>
      </c>
      <c r="W146" s="95">
        <v>4</v>
      </c>
      <c r="X146" s="96">
        <v>3</v>
      </c>
      <c r="Y146" s="96">
        <v>3</v>
      </c>
      <c r="Z146" s="161">
        <v>4</v>
      </c>
      <c r="AA146" s="161">
        <v>4</v>
      </c>
      <c r="AB146" s="97">
        <v>4</v>
      </c>
      <c r="AC146" s="97">
        <v>4</v>
      </c>
      <c r="AD146" s="114">
        <v>4</v>
      </c>
      <c r="AE146" s="114">
        <v>4</v>
      </c>
      <c r="AF146" s="114">
        <v>4</v>
      </c>
    </row>
    <row r="147" spans="1:32" s="93" customFormat="1">
      <c r="A147" s="93">
        <v>146</v>
      </c>
      <c r="B147" s="93" t="s">
        <v>8</v>
      </c>
      <c r="C147" s="93" t="s">
        <v>78</v>
      </c>
      <c r="D147" s="93">
        <v>0</v>
      </c>
      <c r="E147" s="93">
        <v>0</v>
      </c>
      <c r="F147" s="93">
        <v>0</v>
      </c>
      <c r="G147" s="93">
        <v>0</v>
      </c>
      <c r="H147" s="93">
        <v>0</v>
      </c>
      <c r="I147" s="93">
        <v>0</v>
      </c>
      <c r="J147" s="93">
        <v>1</v>
      </c>
      <c r="K147" s="93">
        <v>0</v>
      </c>
      <c r="L147" s="93">
        <v>0</v>
      </c>
      <c r="M147" s="93">
        <v>0</v>
      </c>
      <c r="N147" s="101">
        <v>5</v>
      </c>
      <c r="O147" s="101">
        <v>5</v>
      </c>
      <c r="P147" s="101">
        <v>5</v>
      </c>
      <c r="Q147" s="94">
        <v>5</v>
      </c>
      <c r="R147" s="94">
        <v>5</v>
      </c>
      <c r="S147" s="95">
        <v>5</v>
      </c>
      <c r="T147" s="95">
        <v>5</v>
      </c>
      <c r="U147" s="95">
        <v>4</v>
      </c>
      <c r="V147" s="95">
        <v>2</v>
      </c>
      <c r="W147" s="95">
        <v>4</v>
      </c>
      <c r="X147" s="96">
        <v>5</v>
      </c>
      <c r="Y147" s="96">
        <v>5</v>
      </c>
      <c r="Z147" s="161">
        <v>5</v>
      </c>
      <c r="AA147" s="161">
        <v>5</v>
      </c>
      <c r="AB147" s="97">
        <v>5</v>
      </c>
      <c r="AC147" s="97">
        <v>5</v>
      </c>
      <c r="AD147" s="114">
        <v>5</v>
      </c>
      <c r="AE147" s="114">
        <v>5</v>
      </c>
      <c r="AF147" s="114">
        <v>5</v>
      </c>
    </row>
    <row r="148" spans="1:32" s="93" customFormat="1">
      <c r="A148" s="93">
        <v>147</v>
      </c>
      <c r="B148" s="93" t="s">
        <v>8</v>
      </c>
      <c r="C148" s="93" t="s">
        <v>78</v>
      </c>
      <c r="D148" s="93">
        <v>0</v>
      </c>
      <c r="E148" s="93">
        <v>0</v>
      </c>
      <c r="F148" s="93">
        <v>1</v>
      </c>
      <c r="G148" s="93">
        <v>1</v>
      </c>
      <c r="H148" s="93">
        <v>0</v>
      </c>
      <c r="I148" s="93">
        <v>0</v>
      </c>
      <c r="J148" s="93">
        <v>0</v>
      </c>
      <c r="K148" s="93">
        <v>0</v>
      </c>
      <c r="L148" s="93">
        <v>0</v>
      </c>
      <c r="M148" s="93">
        <v>0</v>
      </c>
      <c r="N148" s="101">
        <v>4</v>
      </c>
      <c r="O148" s="101">
        <v>4</v>
      </c>
      <c r="P148" s="101">
        <v>4</v>
      </c>
      <c r="Q148" s="94">
        <v>5</v>
      </c>
      <c r="R148" s="94">
        <v>5</v>
      </c>
      <c r="S148" s="95">
        <v>3</v>
      </c>
      <c r="T148" s="95">
        <v>4</v>
      </c>
      <c r="U148" s="95">
        <v>4</v>
      </c>
      <c r="V148" s="95">
        <v>4</v>
      </c>
      <c r="W148" s="95">
        <v>3</v>
      </c>
      <c r="X148" s="96">
        <v>4</v>
      </c>
      <c r="Y148" s="96">
        <v>4</v>
      </c>
      <c r="Z148" s="161">
        <v>4</v>
      </c>
      <c r="AA148" s="161">
        <v>4</v>
      </c>
      <c r="AB148" s="97">
        <v>4</v>
      </c>
      <c r="AC148" s="97">
        <v>4</v>
      </c>
      <c r="AD148" s="114">
        <v>4</v>
      </c>
      <c r="AE148" s="114">
        <v>3</v>
      </c>
      <c r="AF148" s="114">
        <v>4</v>
      </c>
    </row>
    <row r="149" spans="1:32" s="93" customFormat="1">
      <c r="A149" s="93">
        <v>148</v>
      </c>
      <c r="B149" s="93" t="s">
        <v>8</v>
      </c>
      <c r="C149" s="93" t="s">
        <v>89</v>
      </c>
      <c r="D149" s="93">
        <v>1</v>
      </c>
      <c r="E149" s="93">
        <v>0</v>
      </c>
      <c r="F149" s="93">
        <v>1</v>
      </c>
      <c r="G149" s="93">
        <v>1</v>
      </c>
      <c r="H149" s="93">
        <v>0</v>
      </c>
      <c r="I149" s="93">
        <v>0</v>
      </c>
      <c r="J149" s="93">
        <v>0</v>
      </c>
      <c r="K149" s="93">
        <v>0</v>
      </c>
      <c r="L149" s="93">
        <v>0</v>
      </c>
      <c r="M149" s="93">
        <v>0</v>
      </c>
      <c r="N149" s="101">
        <v>4</v>
      </c>
      <c r="O149" s="101">
        <v>4</v>
      </c>
      <c r="P149" s="101">
        <v>4</v>
      </c>
      <c r="Q149" s="94">
        <v>5</v>
      </c>
      <c r="R149" s="94">
        <v>5</v>
      </c>
      <c r="S149" s="95">
        <v>5</v>
      </c>
      <c r="T149" s="95">
        <v>4</v>
      </c>
      <c r="U149" s="95">
        <v>4</v>
      </c>
      <c r="V149" s="95">
        <v>4</v>
      </c>
      <c r="W149" s="95">
        <v>4</v>
      </c>
      <c r="X149" s="96">
        <v>3</v>
      </c>
      <c r="Y149" s="96">
        <v>3</v>
      </c>
      <c r="Z149" s="161">
        <v>5</v>
      </c>
      <c r="AA149" s="161">
        <v>5</v>
      </c>
      <c r="AB149" s="97">
        <v>5</v>
      </c>
      <c r="AC149" s="97">
        <v>5</v>
      </c>
      <c r="AD149" s="114">
        <v>5</v>
      </c>
      <c r="AE149" s="114">
        <v>5</v>
      </c>
      <c r="AF149" s="114">
        <v>5</v>
      </c>
    </row>
    <row r="150" spans="1:32" s="93" customFormat="1">
      <c r="A150" s="93">
        <v>149</v>
      </c>
      <c r="B150" s="93" t="s">
        <v>8</v>
      </c>
      <c r="C150" s="93" t="s">
        <v>78</v>
      </c>
      <c r="D150" s="93">
        <v>1</v>
      </c>
      <c r="E150" s="93">
        <v>0</v>
      </c>
      <c r="F150" s="93">
        <v>0</v>
      </c>
      <c r="G150" s="93">
        <v>0</v>
      </c>
      <c r="H150" s="93">
        <v>0</v>
      </c>
      <c r="I150" s="93">
        <v>0</v>
      </c>
      <c r="J150" s="93">
        <v>0</v>
      </c>
      <c r="K150" s="93">
        <v>0</v>
      </c>
      <c r="L150" s="93">
        <v>0</v>
      </c>
      <c r="M150" s="93">
        <v>0</v>
      </c>
      <c r="N150" s="101">
        <v>4</v>
      </c>
      <c r="O150" s="101">
        <v>3</v>
      </c>
      <c r="P150" s="101">
        <v>2</v>
      </c>
      <c r="Q150" s="94">
        <v>4</v>
      </c>
      <c r="R150" s="94">
        <v>4</v>
      </c>
      <c r="S150" s="95">
        <v>4</v>
      </c>
      <c r="T150" s="95">
        <v>3</v>
      </c>
      <c r="U150" s="95">
        <v>4</v>
      </c>
      <c r="V150" s="95">
        <v>4</v>
      </c>
      <c r="W150" s="95">
        <v>4</v>
      </c>
      <c r="X150" s="96">
        <v>2</v>
      </c>
      <c r="Y150" s="96">
        <v>2</v>
      </c>
      <c r="Z150" s="161">
        <v>2</v>
      </c>
      <c r="AA150" s="161">
        <v>2</v>
      </c>
      <c r="AB150" s="97">
        <v>2</v>
      </c>
      <c r="AC150" s="97">
        <v>4</v>
      </c>
      <c r="AD150" s="114">
        <v>4</v>
      </c>
      <c r="AE150" s="114">
        <v>4</v>
      </c>
      <c r="AF150" s="114">
        <v>4</v>
      </c>
    </row>
    <row r="151" spans="1:32" s="93" customFormat="1">
      <c r="A151" s="93">
        <v>150</v>
      </c>
      <c r="B151" s="93" t="s">
        <v>8</v>
      </c>
      <c r="C151" s="93" t="s">
        <v>157</v>
      </c>
      <c r="D151" s="93">
        <v>1</v>
      </c>
      <c r="E151" s="93">
        <v>0</v>
      </c>
      <c r="F151" s="93">
        <v>0</v>
      </c>
      <c r="G151" s="93">
        <v>0</v>
      </c>
      <c r="H151" s="93">
        <v>0</v>
      </c>
      <c r="I151" s="93">
        <v>0</v>
      </c>
      <c r="J151" s="93">
        <v>0</v>
      </c>
      <c r="K151" s="93">
        <v>0</v>
      </c>
      <c r="L151" s="93">
        <v>0</v>
      </c>
      <c r="M151" s="93">
        <v>0</v>
      </c>
      <c r="N151" s="101">
        <v>5</v>
      </c>
      <c r="O151" s="101">
        <v>5</v>
      </c>
      <c r="P151" s="101">
        <v>5</v>
      </c>
      <c r="Q151" s="94">
        <v>5</v>
      </c>
      <c r="R151" s="94">
        <v>5</v>
      </c>
      <c r="S151" s="95">
        <v>5</v>
      </c>
      <c r="T151" s="95">
        <v>5</v>
      </c>
      <c r="U151" s="95">
        <v>5</v>
      </c>
      <c r="V151" s="95">
        <v>4</v>
      </c>
      <c r="W151" s="95">
        <v>4</v>
      </c>
      <c r="X151" s="96">
        <v>4</v>
      </c>
      <c r="Y151" s="96">
        <v>4</v>
      </c>
      <c r="Z151" s="161">
        <v>5</v>
      </c>
      <c r="AA151" s="161">
        <v>5</v>
      </c>
      <c r="AB151" s="97">
        <v>5</v>
      </c>
      <c r="AC151" s="97">
        <v>4</v>
      </c>
      <c r="AD151" s="114">
        <v>4</v>
      </c>
      <c r="AE151" s="114">
        <v>5</v>
      </c>
      <c r="AF151" s="114">
        <v>5</v>
      </c>
    </row>
    <row r="152" spans="1:32" s="93" customFormat="1">
      <c r="A152" s="93">
        <v>151</v>
      </c>
      <c r="B152" s="93" t="s">
        <v>51</v>
      </c>
      <c r="C152" s="93" t="s">
        <v>55</v>
      </c>
      <c r="D152" s="93">
        <v>1</v>
      </c>
      <c r="E152" s="93">
        <v>0</v>
      </c>
      <c r="F152" s="93">
        <v>0</v>
      </c>
      <c r="G152" s="93">
        <v>0</v>
      </c>
      <c r="H152" s="93">
        <v>0</v>
      </c>
      <c r="I152" s="93">
        <v>0</v>
      </c>
      <c r="J152" s="93">
        <v>0</v>
      </c>
      <c r="K152" s="93">
        <v>0</v>
      </c>
      <c r="L152" s="93">
        <v>0</v>
      </c>
      <c r="M152" s="93">
        <v>0</v>
      </c>
      <c r="N152" s="101">
        <v>5</v>
      </c>
      <c r="O152" s="101">
        <v>5</v>
      </c>
      <c r="P152" s="101">
        <v>5</v>
      </c>
      <c r="Q152" s="94">
        <v>5</v>
      </c>
      <c r="R152" s="94">
        <v>5</v>
      </c>
      <c r="S152" s="95">
        <v>5</v>
      </c>
      <c r="T152" s="95">
        <v>5</v>
      </c>
      <c r="U152" s="95">
        <v>5</v>
      </c>
      <c r="V152" s="95">
        <v>5</v>
      </c>
      <c r="W152" s="95">
        <v>5</v>
      </c>
      <c r="X152" s="96">
        <v>3</v>
      </c>
      <c r="Y152" s="96">
        <v>3</v>
      </c>
      <c r="Z152" s="161">
        <v>4</v>
      </c>
      <c r="AA152" s="161">
        <v>4</v>
      </c>
      <c r="AB152" s="97">
        <v>5</v>
      </c>
      <c r="AC152" s="97">
        <v>4</v>
      </c>
      <c r="AD152" s="114">
        <v>4</v>
      </c>
      <c r="AE152" s="114">
        <v>5</v>
      </c>
      <c r="AF152" s="114">
        <v>5</v>
      </c>
    </row>
    <row r="153" spans="1:32" s="93" customFormat="1">
      <c r="A153" s="93">
        <v>152</v>
      </c>
      <c r="B153" s="93" t="s">
        <v>51</v>
      </c>
      <c r="C153" s="93" t="s">
        <v>55</v>
      </c>
      <c r="D153" s="93">
        <v>1</v>
      </c>
      <c r="E153" s="93">
        <v>0</v>
      </c>
      <c r="F153" s="93">
        <v>0</v>
      </c>
      <c r="G153" s="93">
        <v>0</v>
      </c>
      <c r="H153" s="93">
        <v>0</v>
      </c>
      <c r="I153" s="93">
        <v>0</v>
      </c>
      <c r="J153" s="93">
        <v>0</v>
      </c>
      <c r="K153" s="93">
        <v>0</v>
      </c>
      <c r="L153" s="93">
        <v>0</v>
      </c>
      <c r="M153" s="93">
        <v>0</v>
      </c>
      <c r="N153" s="101">
        <v>5</v>
      </c>
      <c r="O153" s="101">
        <v>5</v>
      </c>
      <c r="P153" s="101">
        <v>5</v>
      </c>
      <c r="Q153" s="94">
        <v>5</v>
      </c>
      <c r="R153" s="94">
        <v>5</v>
      </c>
      <c r="S153" s="95">
        <v>4</v>
      </c>
      <c r="T153" s="95">
        <v>3</v>
      </c>
      <c r="U153" s="95">
        <v>4</v>
      </c>
      <c r="V153" s="95">
        <v>4</v>
      </c>
      <c r="W153" s="95">
        <v>4</v>
      </c>
      <c r="X153" s="96">
        <v>3</v>
      </c>
      <c r="Y153" s="96">
        <v>3</v>
      </c>
      <c r="Z153" s="161">
        <v>4</v>
      </c>
      <c r="AA153" s="161">
        <v>4</v>
      </c>
      <c r="AB153" s="97">
        <v>4</v>
      </c>
      <c r="AC153" s="97">
        <v>5</v>
      </c>
      <c r="AD153" s="114">
        <v>4</v>
      </c>
      <c r="AE153" s="114">
        <v>4</v>
      </c>
      <c r="AF153" s="114">
        <v>4</v>
      </c>
    </row>
    <row r="154" spans="1:32" s="93" customFormat="1">
      <c r="A154" s="93">
        <v>153</v>
      </c>
      <c r="B154" s="93" t="s">
        <v>8</v>
      </c>
      <c r="C154" s="93" t="s">
        <v>157</v>
      </c>
      <c r="D154" s="93">
        <v>1</v>
      </c>
      <c r="E154" s="93">
        <v>0</v>
      </c>
      <c r="F154" s="93">
        <v>1</v>
      </c>
      <c r="G154" s="93">
        <v>0</v>
      </c>
      <c r="H154" s="93">
        <v>0</v>
      </c>
      <c r="I154" s="93">
        <v>0</v>
      </c>
      <c r="J154" s="93">
        <v>0</v>
      </c>
      <c r="K154" s="93">
        <v>0</v>
      </c>
      <c r="L154" s="93">
        <v>0</v>
      </c>
      <c r="M154" s="93">
        <v>0</v>
      </c>
      <c r="N154" s="101">
        <v>5</v>
      </c>
      <c r="O154" s="101">
        <v>5</v>
      </c>
      <c r="P154" s="101">
        <v>5</v>
      </c>
      <c r="Q154" s="94">
        <v>5</v>
      </c>
      <c r="R154" s="94">
        <v>5</v>
      </c>
      <c r="S154" s="95">
        <v>5</v>
      </c>
      <c r="T154" s="95">
        <v>5</v>
      </c>
      <c r="U154" s="95">
        <v>5</v>
      </c>
      <c r="V154" s="95">
        <v>5</v>
      </c>
      <c r="W154" s="95">
        <v>5</v>
      </c>
      <c r="X154" s="96">
        <v>3</v>
      </c>
      <c r="Y154" s="96">
        <v>3</v>
      </c>
      <c r="Z154" s="161">
        <v>5</v>
      </c>
      <c r="AA154" s="161">
        <v>5</v>
      </c>
      <c r="AB154" s="97">
        <v>5</v>
      </c>
      <c r="AC154" s="97">
        <v>5</v>
      </c>
      <c r="AD154" s="114">
        <v>5</v>
      </c>
      <c r="AE154" s="114">
        <v>5</v>
      </c>
      <c r="AF154" s="114">
        <v>5</v>
      </c>
    </row>
    <row r="155" spans="1:32" s="93" customFormat="1">
      <c r="A155" s="93">
        <v>154</v>
      </c>
      <c r="B155" s="93" t="s">
        <v>8</v>
      </c>
      <c r="C155" s="93" t="s">
        <v>9</v>
      </c>
      <c r="D155" s="93">
        <v>1</v>
      </c>
      <c r="E155" s="93">
        <v>0</v>
      </c>
      <c r="F155" s="93">
        <v>0</v>
      </c>
      <c r="G155" s="93">
        <v>0</v>
      </c>
      <c r="H155" s="93">
        <v>0</v>
      </c>
      <c r="I155" s="93">
        <v>0</v>
      </c>
      <c r="J155" s="93">
        <v>0</v>
      </c>
      <c r="K155" s="93">
        <v>0</v>
      </c>
      <c r="L155" s="93">
        <v>0</v>
      </c>
      <c r="M155" s="93">
        <v>0</v>
      </c>
      <c r="N155" s="101">
        <v>4</v>
      </c>
      <c r="O155" s="101">
        <v>4</v>
      </c>
      <c r="P155" s="101">
        <v>4</v>
      </c>
      <c r="Q155" s="94">
        <v>4</v>
      </c>
      <c r="R155" s="94">
        <v>4</v>
      </c>
      <c r="S155" s="95">
        <v>5</v>
      </c>
      <c r="T155" s="95">
        <v>5</v>
      </c>
      <c r="U155" s="95">
        <v>4</v>
      </c>
      <c r="V155" s="95">
        <v>4</v>
      </c>
      <c r="W155" s="95">
        <v>4</v>
      </c>
      <c r="X155" s="96">
        <v>5</v>
      </c>
      <c r="Y155" s="96">
        <v>4</v>
      </c>
      <c r="Z155" s="161">
        <v>3</v>
      </c>
      <c r="AA155" s="161">
        <v>4</v>
      </c>
      <c r="AB155" s="97">
        <v>3</v>
      </c>
      <c r="AC155" s="97">
        <v>4</v>
      </c>
      <c r="AD155" s="114">
        <v>3</v>
      </c>
      <c r="AE155" s="114">
        <v>3</v>
      </c>
      <c r="AF155" s="114">
        <v>4</v>
      </c>
    </row>
    <row r="156" spans="1:32" s="93" customFormat="1">
      <c r="A156" s="93">
        <v>155</v>
      </c>
      <c r="B156" s="93" t="s">
        <v>8</v>
      </c>
      <c r="C156" s="93" t="s">
        <v>187</v>
      </c>
      <c r="D156" s="93">
        <v>1</v>
      </c>
      <c r="E156" s="93">
        <v>0</v>
      </c>
      <c r="F156" s="93">
        <v>0</v>
      </c>
      <c r="G156" s="93">
        <v>0</v>
      </c>
      <c r="H156" s="93">
        <v>0</v>
      </c>
      <c r="I156" s="93">
        <v>0</v>
      </c>
      <c r="J156" s="93">
        <v>0</v>
      </c>
      <c r="K156" s="93">
        <v>0</v>
      </c>
      <c r="L156" s="93">
        <v>0</v>
      </c>
      <c r="M156" s="93">
        <v>0</v>
      </c>
      <c r="N156" s="101">
        <v>5</v>
      </c>
      <c r="O156" s="101">
        <v>5</v>
      </c>
      <c r="P156" s="101">
        <v>5</v>
      </c>
      <c r="Q156" s="94">
        <v>5</v>
      </c>
      <c r="R156" s="94">
        <v>5</v>
      </c>
      <c r="S156" s="95">
        <v>4</v>
      </c>
      <c r="T156" s="95">
        <v>4</v>
      </c>
      <c r="U156" s="95">
        <v>5</v>
      </c>
      <c r="V156" s="95">
        <v>5</v>
      </c>
      <c r="W156" s="95">
        <v>5</v>
      </c>
      <c r="X156" s="96">
        <v>5</v>
      </c>
      <c r="Y156" s="96">
        <v>5</v>
      </c>
      <c r="Z156" s="161">
        <v>5</v>
      </c>
      <c r="AA156" s="161">
        <v>5</v>
      </c>
      <c r="AB156" s="97">
        <v>4</v>
      </c>
      <c r="AC156" s="97">
        <v>4</v>
      </c>
      <c r="AD156" s="114">
        <v>4</v>
      </c>
      <c r="AE156" s="114">
        <v>5</v>
      </c>
      <c r="AF156" s="114">
        <v>5</v>
      </c>
    </row>
    <row r="157" spans="1:32" s="93" customFormat="1">
      <c r="A157" s="93">
        <v>156</v>
      </c>
      <c r="B157" s="93" t="s">
        <v>8</v>
      </c>
      <c r="C157" s="93" t="s">
        <v>187</v>
      </c>
      <c r="D157" s="93">
        <v>1</v>
      </c>
      <c r="E157" s="93">
        <v>0</v>
      </c>
      <c r="F157" s="93">
        <v>0</v>
      </c>
      <c r="G157" s="93">
        <v>0</v>
      </c>
      <c r="H157" s="93">
        <v>0</v>
      </c>
      <c r="I157" s="93">
        <v>0</v>
      </c>
      <c r="J157" s="93">
        <v>0</v>
      </c>
      <c r="K157" s="93">
        <v>0</v>
      </c>
      <c r="L157" s="93">
        <v>0</v>
      </c>
      <c r="M157" s="93">
        <v>0</v>
      </c>
      <c r="N157" s="101">
        <v>5</v>
      </c>
      <c r="O157" s="101">
        <v>5</v>
      </c>
      <c r="P157" s="101">
        <v>5</v>
      </c>
      <c r="Q157" s="94">
        <v>5</v>
      </c>
      <c r="R157" s="94">
        <v>5</v>
      </c>
      <c r="S157" s="95">
        <v>3</v>
      </c>
      <c r="T157" s="95">
        <v>4</v>
      </c>
      <c r="U157" s="95">
        <v>5</v>
      </c>
      <c r="V157" s="95">
        <v>5</v>
      </c>
      <c r="W157" s="95">
        <v>5</v>
      </c>
      <c r="X157" s="96">
        <v>5</v>
      </c>
      <c r="Y157" s="96">
        <v>5</v>
      </c>
      <c r="Z157" s="161">
        <v>5</v>
      </c>
      <c r="AA157" s="161">
        <v>5</v>
      </c>
      <c r="AB157" s="97">
        <v>5</v>
      </c>
      <c r="AC157" s="97">
        <v>5</v>
      </c>
      <c r="AD157" s="114">
        <v>5</v>
      </c>
      <c r="AE157" s="114">
        <v>5</v>
      </c>
      <c r="AF157" s="114">
        <v>5</v>
      </c>
    </row>
    <row r="158" spans="1:32" s="93" customFormat="1">
      <c r="A158" s="93">
        <v>157</v>
      </c>
      <c r="B158" s="93" t="s">
        <v>8</v>
      </c>
      <c r="C158" s="93" t="s">
        <v>193</v>
      </c>
      <c r="D158" s="93">
        <v>1</v>
      </c>
      <c r="E158" s="93">
        <v>0</v>
      </c>
      <c r="F158" s="93">
        <v>0</v>
      </c>
      <c r="G158" s="93">
        <v>0</v>
      </c>
      <c r="H158" s="93">
        <v>0</v>
      </c>
      <c r="I158" s="93">
        <v>0</v>
      </c>
      <c r="J158" s="93">
        <v>0</v>
      </c>
      <c r="K158" s="93">
        <v>0</v>
      </c>
      <c r="L158" s="93">
        <v>0</v>
      </c>
      <c r="M158" s="93">
        <v>0</v>
      </c>
      <c r="N158" s="101">
        <v>4</v>
      </c>
      <c r="O158" s="101">
        <v>4</v>
      </c>
      <c r="P158" s="101">
        <v>4</v>
      </c>
      <c r="Q158" s="94">
        <v>4</v>
      </c>
      <c r="R158" s="94">
        <v>4</v>
      </c>
      <c r="S158" s="95">
        <v>4</v>
      </c>
      <c r="T158" s="95">
        <v>4</v>
      </c>
      <c r="U158" s="95">
        <v>4</v>
      </c>
      <c r="V158" s="95">
        <v>4</v>
      </c>
      <c r="W158" s="95">
        <v>4</v>
      </c>
      <c r="X158" s="96">
        <v>4</v>
      </c>
      <c r="Y158" s="96">
        <v>4</v>
      </c>
      <c r="Z158" s="161">
        <v>4</v>
      </c>
      <c r="AA158" s="161">
        <v>4</v>
      </c>
      <c r="AB158" s="97">
        <v>4</v>
      </c>
      <c r="AC158" s="97">
        <v>4</v>
      </c>
      <c r="AD158" s="114">
        <v>4</v>
      </c>
      <c r="AE158" s="114">
        <v>4</v>
      </c>
      <c r="AF158" s="114">
        <v>4</v>
      </c>
    </row>
    <row r="159" spans="1:32" s="93" customFormat="1">
      <c r="A159" s="93">
        <v>158</v>
      </c>
      <c r="B159" s="93" t="s">
        <v>8</v>
      </c>
      <c r="C159" s="93" t="s">
        <v>55</v>
      </c>
      <c r="D159" s="93">
        <v>0</v>
      </c>
      <c r="E159" s="93">
        <v>0</v>
      </c>
      <c r="F159" s="93">
        <v>0</v>
      </c>
      <c r="G159" s="93">
        <v>0</v>
      </c>
      <c r="H159" s="93">
        <v>0</v>
      </c>
      <c r="I159" s="93">
        <v>0</v>
      </c>
      <c r="J159" s="93">
        <v>0</v>
      </c>
      <c r="K159" s="93">
        <v>0</v>
      </c>
      <c r="L159" s="93">
        <v>0</v>
      </c>
      <c r="M159" s="93">
        <v>0</v>
      </c>
      <c r="N159" s="101">
        <v>5</v>
      </c>
      <c r="O159" s="101">
        <v>4</v>
      </c>
      <c r="P159" s="101">
        <v>5</v>
      </c>
      <c r="Q159" s="94">
        <v>5</v>
      </c>
      <c r="R159" s="94">
        <v>5</v>
      </c>
      <c r="S159" s="95">
        <v>5</v>
      </c>
      <c r="T159" s="95">
        <v>5</v>
      </c>
      <c r="U159" s="95">
        <v>5</v>
      </c>
      <c r="V159" s="95">
        <v>5</v>
      </c>
      <c r="W159" s="95">
        <v>5</v>
      </c>
      <c r="X159" s="96">
        <v>4</v>
      </c>
      <c r="Y159" s="96">
        <v>5</v>
      </c>
      <c r="Z159" s="161">
        <v>4</v>
      </c>
      <c r="AA159" s="161">
        <v>4</v>
      </c>
      <c r="AB159" s="97">
        <v>5</v>
      </c>
      <c r="AC159" s="97">
        <v>5</v>
      </c>
      <c r="AD159" s="114">
        <v>4</v>
      </c>
      <c r="AE159" s="114">
        <v>4</v>
      </c>
      <c r="AF159" s="114">
        <v>4</v>
      </c>
    </row>
    <row r="160" spans="1:32" s="93" customFormat="1">
      <c r="A160" s="93">
        <v>159</v>
      </c>
      <c r="B160" s="93" t="s">
        <v>51</v>
      </c>
      <c r="C160" s="93" t="s">
        <v>77</v>
      </c>
      <c r="D160" s="93">
        <v>1</v>
      </c>
      <c r="E160" s="93">
        <v>0</v>
      </c>
      <c r="F160" s="93">
        <v>0</v>
      </c>
      <c r="G160" s="93">
        <v>0</v>
      </c>
      <c r="H160" s="93">
        <v>0</v>
      </c>
      <c r="I160" s="93">
        <v>0</v>
      </c>
      <c r="J160" s="93">
        <v>0</v>
      </c>
      <c r="K160" s="93">
        <v>0</v>
      </c>
      <c r="L160" s="93">
        <v>0</v>
      </c>
      <c r="M160" s="93">
        <v>0</v>
      </c>
      <c r="N160" s="101">
        <v>2</v>
      </c>
      <c r="O160" s="101">
        <v>3</v>
      </c>
      <c r="P160" s="101">
        <v>4</v>
      </c>
      <c r="Q160" s="94">
        <v>3</v>
      </c>
      <c r="R160" s="94">
        <v>3</v>
      </c>
      <c r="S160" s="95">
        <v>4</v>
      </c>
      <c r="T160" s="95">
        <v>4</v>
      </c>
      <c r="U160" s="95">
        <v>4</v>
      </c>
      <c r="V160" s="95">
        <v>5</v>
      </c>
      <c r="W160" s="95">
        <v>5</v>
      </c>
      <c r="X160" s="96">
        <v>3</v>
      </c>
      <c r="Y160" s="96">
        <v>3</v>
      </c>
      <c r="Z160" s="161">
        <v>4</v>
      </c>
      <c r="AA160" s="161">
        <v>4</v>
      </c>
      <c r="AB160" s="97">
        <v>5</v>
      </c>
      <c r="AC160" s="97">
        <v>5</v>
      </c>
      <c r="AD160" s="114">
        <v>5</v>
      </c>
      <c r="AE160" s="114">
        <v>4</v>
      </c>
      <c r="AF160" s="114">
        <v>4</v>
      </c>
    </row>
    <row r="161" spans="1:32" s="93" customFormat="1">
      <c r="A161" s="93">
        <v>160</v>
      </c>
      <c r="B161" s="93" t="s">
        <v>51</v>
      </c>
      <c r="C161" s="93" t="s">
        <v>55</v>
      </c>
      <c r="D161" s="93">
        <v>1</v>
      </c>
      <c r="E161" s="93">
        <v>0</v>
      </c>
      <c r="F161" s="93">
        <v>1</v>
      </c>
      <c r="G161" s="93">
        <v>1</v>
      </c>
      <c r="H161" s="93">
        <v>0</v>
      </c>
      <c r="I161" s="93">
        <v>1</v>
      </c>
      <c r="J161" s="93">
        <v>0</v>
      </c>
      <c r="K161" s="93">
        <v>0</v>
      </c>
      <c r="L161" s="93">
        <v>0</v>
      </c>
      <c r="M161" s="93">
        <v>0</v>
      </c>
      <c r="N161" s="101">
        <v>4</v>
      </c>
      <c r="O161" s="101">
        <v>4</v>
      </c>
      <c r="P161" s="101">
        <v>4</v>
      </c>
      <c r="Q161" s="94">
        <v>5</v>
      </c>
      <c r="R161" s="94">
        <v>5</v>
      </c>
      <c r="S161" s="95">
        <v>5</v>
      </c>
      <c r="T161" s="95">
        <v>5</v>
      </c>
      <c r="U161" s="95">
        <v>5</v>
      </c>
      <c r="V161" s="95">
        <v>5</v>
      </c>
      <c r="W161" s="95">
        <v>5</v>
      </c>
      <c r="X161" s="96">
        <v>4</v>
      </c>
      <c r="Y161" s="96">
        <v>4</v>
      </c>
      <c r="Z161" s="161">
        <v>4</v>
      </c>
      <c r="AA161" s="161">
        <v>4</v>
      </c>
      <c r="AB161" s="97">
        <v>4</v>
      </c>
      <c r="AC161" s="97">
        <v>5</v>
      </c>
      <c r="AD161" s="114">
        <v>5</v>
      </c>
      <c r="AE161" s="114">
        <v>5</v>
      </c>
      <c r="AF161" s="114">
        <v>5</v>
      </c>
    </row>
    <row r="162" spans="1:32" s="93" customFormat="1">
      <c r="A162" s="93">
        <v>161</v>
      </c>
      <c r="B162" s="93" t="s">
        <v>8</v>
      </c>
      <c r="C162" s="93" t="s">
        <v>64</v>
      </c>
      <c r="D162" s="93">
        <v>0</v>
      </c>
      <c r="E162" s="93">
        <v>1</v>
      </c>
      <c r="F162" s="93">
        <v>1</v>
      </c>
      <c r="G162" s="93">
        <v>1</v>
      </c>
      <c r="H162" s="93">
        <v>0</v>
      </c>
      <c r="I162" s="93">
        <v>0</v>
      </c>
      <c r="J162" s="93">
        <v>0</v>
      </c>
      <c r="K162" s="93">
        <v>0</v>
      </c>
      <c r="L162" s="93">
        <v>0</v>
      </c>
      <c r="M162" s="93">
        <v>0</v>
      </c>
      <c r="N162" s="101">
        <v>5</v>
      </c>
      <c r="O162" s="101">
        <v>4</v>
      </c>
      <c r="P162" s="101">
        <v>4</v>
      </c>
      <c r="Q162" s="94">
        <v>5</v>
      </c>
      <c r="R162" s="94">
        <v>5</v>
      </c>
      <c r="S162" s="95">
        <v>5</v>
      </c>
      <c r="T162" s="95">
        <v>3</v>
      </c>
      <c r="U162" s="95">
        <v>4</v>
      </c>
      <c r="V162" s="95">
        <v>4</v>
      </c>
      <c r="W162" s="95">
        <v>5</v>
      </c>
      <c r="X162" s="96">
        <v>3</v>
      </c>
      <c r="Y162" s="96">
        <v>3</v>
      </c>
      <c r="Z162" s="161">
        <v>4</v>
      </c>
      <c r="AA162" s="161">
        <v>4</v>
      </c>
      <c r="AB162" s="97">
        <v>4</v>
      </c>
      <c r="AC162" s="97">
        <v>4</v>
      </c>
      <c r="AD162" s="114">
        <v>4</v>
      </c>
      <c r="AE162" s="114">
        <v>4</v>
      </c>
      <c r="AF162" s="114">
        <v>4</v>
      </c>
    </row>
    <row r="163" spans="1:32" s="93" customFormat="1">
      <c r="A163" s="93">
        <v>162</v>
      </c>
      <c r="B163" s="93" t="s">
        <v>51</v>
      </c>
      <c r="C163" s="93" t="s">
        <v>55</v>
      </c>
      <c r="D163" s="93">
        <v>0</v>
      </c>
      <c r="E163" s="93">
        <v>1</v>
      </c>
      <c r="F163" s="93">
        <v>0</v>
      </c>
      <c r="G163" s="93">
        <v>0</v>
      </c>
      <c r="H163" s="93">
        <v>0</v>
      </c>
      <c r="I163" s="93">
        <v>0</v>
      </c>
      <c r="J163" s="93">
        <v>0</v>
      </c>
      <c r="K163" s="93">
        <v>0</v>
      </c>
      <c r="L163" s="93">
        <v>0</v>
      </c>
      <c r="M163" s="93">
        <v>0</v>
      </c>
      <c r="N163" s="101">
        <v>5</v>
      </c>
      <c r="O163" s="101">
        <v>5</v>
      </c>
      <c r="P163" s="101">
        <v>5</v>
      </c>
      <c r="Q163" s="94">
        <v>5</v>
      </c>
      <c r="R163" s="94">
        <v>5</v>
      </c>
      <c r="S163" s="95">
        <v>5</v>
      </c>
      <c r="T163" s="95">
        <v>5</v>
      </c>
      <c r="U163" s="95">
        <v>5</v>
      </c>
      <c r="V163" s="95">
        <v>5</v>
      </c>
      <c r="W163" s="95">
        <v>5</v>
      </c>
      <c r="X163" s="96">
        <v>5</v>
      </c>
      <c r="Y163" s="96">
        <v>5</v>
      </c>
      <c r="Z163" s="161">
        <v>5</v>
      </c>
      <c r="AA163" s="161">
        <v>5</v>
      </c>
      <c r="AB163" s="97">
        <v>5</v>
      </c>
      <c r="AC163" s="97">
        <v>5</v>
      </c>
      <c r="AD163" s="114">
        <v>5</v>
      </c>
      <c r="AE163" s="114">
        <v>5</v>
      </c>
      <c r="AF163" s="114">
        <v>5</v>
      </c>
    </row>
    <row r="164" spans="1:32" s="93" customFormat="1" ht="48">
      <c r="A164" s="93">
        <v>163</v>
      </c>
      <c r="B164" s="93" t="s">
        <v>8</v>
      </c>
      <c r="C164" s="169" t="s">
        <v>135</v>
      </c>
      <c r="D164" s="93">
        <v>1</v>
      </c>
      <c r="E164" s="93">
        <v>0</v>
      </c>
      <c r="F164" s="93">
        <v>1</v>
      </c>
      <c r="G164" s="93">
        <v>0</v>
      </c>
      <c r="H164" s="93">
        <v>0</v>
      </c>
      <c r="I164" s="93">
        <v>0</v>
      </c>
      <c r="J164" s="93">
        <v>0</v>
      </c>
      <c r="K164" s="93">
        <v>0</v>
      </c>
      <c r="L164" s="93">
        <v>0</v>
      </c>
      <c r="M164" s="93">
        <v>0</v>
      </c>
      <c r="N164" s="101">
        <v>5</v>
      </c>
      <c r="O164" s="101">
        <v>3</v>
      </c>
      <c r="P164" s="101">
        <v>4</v>
      </c>
      <c r="Q164" s="94">
        <v>4</v>
      </c>
      <c r="R164" s="94">
        <v>4</v>
      </c>
      <c r="S164" s="95">
        <v>4</v>
      </c>
      <c r="T164" s="95">
        <v>4</v>
      </c>
      <c r="U164" s="95">
        <v>4</v>
      </c>
      <c r="V164" s="95">
        <v>4</v>
      </c>
      <c r="W164" s="95">
        <v>4</v>
      </c>
      <c r="X164" s="96">
        <v>3</v>
      </c>
      <c r="Y164" s="96">
        <v>3</v>
      </c>
      <c r="Z164" s="161">
        <v>4</v>
      </c>
      <c r="AA164" s="161">
        <v>4</v>
      </c>
      <c r="AB164" s="97">
        <v>4</v>
      </c>
      <c r="AC164" s="97">
        <v>5</v>
      </c>
      <c r="AD164" s="114">
        <v>5</v>
      </c>
      <c r="AE164" s="114">
        <v>4</v>
      </c>
      <c r="AF164" s="114">
        <v>4</v>
      </c>
    </row>
    <row r="165" spans="1:32" s="93" customFormat="1">
      <c r="A165" s="93">
        <v>164</v>
      </c>
      <c r="B165" s="93" t="s">
        <v>51</v>
      </c>
      <c r="C165" s="93" t="s">
        <v>69</v>
      </c>
      <c r="D165" s="93">
        <v>0</v>
      </c>
      <c r="E165" s="93">
        <v>0</v>
      </c>
      <c r="F165" s="93">
        <v>1</v>
      </c>
      <c r="G165" s="93">
        <v>0</v>
      </c>
      <c r="H165" s="93">
        <v>0</v>
      </c>
      <c r="I165" s="93">
        <v>0</v>
      </c>
      <c r="J165" s="93">
        <v>0</v>
      </c>
      <c r="K165" s="93">
        <v>0</v>
      </c>
      <c r="L165" s="93">
        <v>0</v>
      </c>
      <c r="M165" s="93">
        <v>0</v>
      </c>
      <c r="N165" s="101">
        <v>4</v>
      </c>
      <c r="O165" s="101">
        <v>3</v>
      </c>
      <c r="P165" s="101">
        <v>4</v>
      </c>
      <c r="Q165" s="94">
        <v>4</v>
      </c>
      <c r="R165" s="94">
        <v>4</v>
      </c>
      <c r="S165" s="95">
        <v>4</v>
      </c>
      <c r="T165" s="95">
        <v>4</v>
      </c>
      <c r="U165" s="95">
        <v>4</v>
      </c>
      <c r="V165" s="95">
        <v>4</v>
      </c>
      <c r="W165" s="95">
        <v>4</v>
      </c>
      <c r="X165" s="96">
        <v>3</v>
      </c>
      <c r="Y165" s="96">
        <v>3</v>
      </c>
      <c r="Z165" s="161">
        <v>4</v>
      </c>
      <c r="AA165" s="161">
        <v>4</v>
      </c>
      <c r="AB165" s="97">
        <v>4</v>
      </c>
      <c r="AC165" s="97">
        <v>4</v>
      </c>
      <c r="AD165" s="114">
        <v>4</v>
      </c>
      <c r="AE165" s="114">
        <v>4</v>
      </c>
      <c r="AF165" s="114">
        <v>4</v>
      </c>
    </row>
    <row r="166" spans="1:32" s="93" customFormat="1">
      <c r="A166" s="93">
        <v>165</v>
      </c>
      <c r="B166" s="93" t="s">
        <v>8</v>
      </c>
      <c r="C166" s="93" t="s">
        <v>69</v>
      </c>
      <c r="D166" s="93">
        <v>1</v>
      </c>
      <c r="E166" s="93">
        <v>0</v>
      </c>
      <c r="F166" s="93">
        <v>1</v>
      </c>
      <c r="G166" s="93">
        <v>0</v>
      </c>
      <c r="H166" s="93">
        <v>0</v>
      </c>
      <c r="I166" s="93">
        <v>0</v>
      </c>
      <c r="J166" s="93">
        <v>0</v>
      </c>
      <c r="K166" s="93">
        <v>0</v>
      </c>
      <c r="L166" s="93">
        <v>0</v>
      </c>
      <c r="M166" s="93">
        <v>0</v>
      </c>
      <c r="N166" s="101">
        <v>4</v>
      </c>
      <c r="O166" s="101">
        <v>4</v>
      </c>
      <c r="P166" s="101">
        <v>4</v>
      </c>
      <c r="Q166" s="94">
        <v>5</v>
      </c>
      <c r="R166" s="94">
        <v>5</v>
      </c>
      <c r="S166" s="95">
        <v>4</v>
      </c>
      <c r="T166" s="95">
        <v>4</v>
      </c>
      <c r="U166" s="95">
        <v>5</v>
      </c>
      <c r="V166" s="95">
        <v>5</v>
      </c>
      <c r="W166" s="95">
        <v>5</v>
      </c>
      <c r="X166" s="96">
        <v>2</v>
      </c>
      <c r="Y166" s="96">
        <v>2</v>
      </c>
      <c r="Z166" s="161">
        <v>4</v>
      </c>
      <c r="AA166" s="161">
        <v>4</v>
      </c>
      <c r="AB166" s="97">
        <v>5</v>
      </c>
      <c r="AC166" s="97">
        <v>5</v>
      </c>
      <c r="AD166" s="114">
        <v>5</v>
      </c>
      <c r="AE166" s="114">
        <v>5</v>
      </c>
      <c r="AF166" s="114">
        <v>5</v>
      </c>
    </row>
    <row r="167" spans="1:32" s="93" customFormat="1">
      <c r="A167" s="93">
        <v>166</v>
      </c>
      <c r="B167" s="93" t="s">
        <v>51</v>
      </c>
      <c r="C167" s="93" t="s">
        <v>54</v>
      </c>
      <c r="D167" s="93">
        <v>1</v>
      </c>
      <c r="E167" s="93">
        <v>1</v>
      </c>
      <c r="F167" s="93">
        <v>1</v>
      </c>
      <c r="G167" s="93">
        <v>0</v>
      </c>
      <c r="H167" s="93">
        <v>0</v>
      </c>
      <c r="I167" s="93">
        <v>0</v>
      </c>
      <c r="J167" s="93">
        <v>0</v>
      </c>
      <c r="K167" s="93">
        <v>0</v>
      </c>
      <c r="L167" s="93">
        <v>0</v>
      </c>
      <c r="M167" s="93">
        <v>0</v>
      </c>
      <c r="N167" s="101">
        <v>5</v>
      </c>
      <c r="O167" s="101">
        <v>5</v>
      </c>
      <c r="P167" s="101">
        <v>5</v>
      </c>
      <c r="Q167" s="94">
        <v>5</v>
      </c>
      <c r="R167" s="94">
        <v>5</v>
      </c>
      <c r="S167" s="95">
        <v>5</v>
      </c>
      <c r="T167" s="95">
        <v>5</v>
      </c>
      <c r="U167" s="95">
        <v>5</v>
      </c>
      <c r="V167" s="95">
        <v>5</v>
      </c>
      <c r="W167" s="95">
        <v>5</v>
      </c>
      <c r="X167" s="96">
        <v>5</v>
      </c>
      <c r="Y167" s="96">
        <v>5</v>
      </c>
      <c r="Z167" s="161">
        <v>5</v>
      </c>
      <c r="AA167" s="161">
        <v>5</v>
      </c>
      <c r="AB167" s="97">
        <v>5</v>
      </c>
      <c r="AC167" s="97">
        <v>5</v>
      </c>
      <c r="AD167" s="114">
        <v>5</v>
      </c>
      <c r="AE167" s="114">
        <v>5</v>
      </c>
      <c r="AF167" s="114">
        <v>5</v>
      </c>
    </row>
    <row r="168" spans="1:32" s="93" customFormat="1">
      <c r="A168" s="93">
        <v>167</v>
      </c>
      <c r="B168" s="93" t="s">
        <v>51</v>
      </c>
      <c r="C168" s="93" t="s">
        <v>54</v>
      </c>
      <c r="D168" s="93">
        <v>1</v>
      </c>
      <c r="E168" s="93">
        <v>0</v>
      </c>
      <c r="F168" s="93">
        <v>1</v>
      </c>
      <c r="G168" s="93">
        <v>0</v>
      </c>
      <c r="H168" s="93">
        <v>0</v>
      </c>
      <c r="I168" s="93">
        <v>0</v>
      </c>
      <c r="J168" s="93">
        <v>0</v>
      </c>
      <c r="K168" s="93">
        <v>0</v>
      </c>
      <c r="L168" s="93">
        <v>0</v>
      </c>
      <c r="M168" s="93">
        <v>0</v>
      </c>
      <c r="N168" s="101">
        <v>5</v>
      </c>
      <c r="O168" s="101">
        <v>5</v>
      </c>
      <c r="P168" s="101">
        <v>5</v>
      </c>
      <c r="Q168" s="94">
        <v>5</v>
      </c>
      <c r="R168" s="94">
        <v>5</v>
      </c>
      <c r="S168" s="95">
        <v>5</v>
      </c>
      <c r="T168" s="95">
        <v>5</v>
      </c>
      <c r="U168" s="95">
        <v>5</v>
      </c>
      <c r="V168" s="95">
        <v>5</v>
      </c>
      <c r="W168" s="95">
        <v>5</v>
      </c>
      <c r="X168" s="96">
        <v>3</v>
      </c>
      <c r="Y168" s="96">
        <v>4</v>
      </c>
      <c r="Z168" s="161">
        <v>5</v>
      </c>
      <c r="AA168" s="161">
        <v>4</v>
      </c>
      <c r="AB168" s="97">
        <v>5</v>
      </c>
      <c r="AC168" s="97">
        <v>5</v>
      </c>
      <c r="AD168" s="114">
        <v>5</v>
      </c>
      <c r="AE168" s="114">
        <v>5</v>
      </c>
      <c r="AF168" s="114">
        <v>5</v>
      </c>
    </row>
    <row r="169" spans="1:32" s="93" customFormat="1">
      <c r="A169" s="93">
        <v>168</v>
      </c>
      <c r="B169" s="93" t="s">
        <v>51</v>
      </c>
      <c r="C169" s="93" t="s">
        <v>156</v>
      </c>
      <c r="D169" s="93">
        <v>1</v>
      </c>
      <c r="E169" s="93">
        <v>0</v>
      </c>
      <c r="F169" s="93">
        <v>0</v>
      </c>
      <c r="G169" s="93">
        <v>0</v>
      </c>
      <c r="H169" s="93">
        <v>0</v>
      </c>
      <c r="I169" s="93">
        <v>0</v>
      </c>
      <c r="J169" s="93">
        <v>0</v>
      </c>
      <c r="K169" s="93">
        <v>0</v>
      </c>
      <c r="L169" s="93">
        <v>0</v>
      </c>
      <c r="M169" s="93">
        <v>0</v>
      </c>
      <c r="N169" s="101">
        <v>5</v>
      </c>
      <c r="O169" s="101">
        <v>3</v>
      </c>
      <c r="P169" s="101">
        <v>4</v>
      </c>
      <c r="Q169" s="94">
        <v>4</v>
      </c>
      <c r="R169" s="94">
        <v>4</v>
      </c>
      <c r="S169" s="95">
        <v>5</v>
      </c>
      <c r="T169" s="95">
        <v>5</v>
      </c>
      <c r="U169" s="95">
        <v>5</v>
      </c>
      <c r="V169" s="95">
        <v>5</v>
      </c>
      <c r="W169" s="95">
        <v>4</v>
      </c>
      <c r="X169" s="96">
        <v>2</v>
      </c>
      <c r="Y169" s="96">
        <v>3</v>
      </c>
      <c r="Z169" s="161">
        <v>4</v>
      </c>
      <c r="AA169" s="161">
        <v>4</v>
      </c>
      <c r="AB169" s="97">
        <v>5</v>
      </c>
      <c r="AC169" s="97">
        <v>4</v>
      </c>
      <c r="AD169" s="114">
        <v>4</v>
      </c>
      <c r="AE169" s="114">
        <v>4</v>
      </c>
      <c r="AF169" s="114">
        <v>4</v>
      </c>
    </row>
    <row r="170" spans="1:32" s="93" customFormat="1">
      <c r="A170" s="93">
        <v>169</v>
      </c>
      <c r="B170" s="93" t="s">
        <v>51</v>
      </c>
      <c r="C170" s="93" t="s">
        <v>156</v>
      </c>
      <c r="D170" s="93">
        <v>1</v>
      </c>
      <c r="E170" s="93">
        <v>0</v>
      </c>
      <c r="F170" s="93">
        <v>1</v>
      </c>
      <c r="G170" s="93">
        <v>0</v>
      </c>
      <c r="H170" s="93">
        <v>0</v>
      </c>
      <c r="I170" s="93">
        <v>0</v>
      </c>
      <c r="J170" s="93">
        <v>0</v>
      </c>
      <c r="K170" s="93">
        <v>1</v>
      </c>
      <c r="L170" s="93">
        <v>0</v>
      </c>
      <c r="M170" s="93">
        <v>0</v>
      </c>
      <c r="N170" s="101">
        <v>5</v>
      </c>
      <c r="O170" s="101">
        <v>5</v>
      </c>
      <c r="P170" s="101">
        <v>5</v>
      </c>
      <c r="Q170" s="94">
        <v>5</v>
      </c>
      <c r="R170" s="94">
        <v>5</v>
      </c>
      <c r="S170" s="95">
        <v>5</v>
      </c>
      <c r="T170" s="95">
        <v>5</v>
      </c>
      <c r="U170" s="95">
        <v>5</v>
      </c>
      <c r="V170" s="95">
        <v>5</v>
      </c>
      <c r="W170" s="95">
        <v>5</v>
      </c>
      <c r="X170" s="96">
        <v>3</v>
      </c>
      <c r="Y170" s="96">
        <v>3</v>
      </c>
      <c r="Z170" s="161">
        <v>5</v>
      </c>
      <c r="AA170" s="161">
        <v>5</v>
      </c>
      <c r="AB170" s="97">
        <v>5</v>
      </c>
      <c r="AC170" s="97">
        <v>5</v>
      </c>
      <c r="AD170" s="114">
        <v>5</v>
      </c>
      <c r="AE170" s="114">
        <v>5</v>
      </c>
      <c r="AF170" s="114">
        <v>5</v>
      </c>
    </row>
    <row r="171" spans="1:32" s="93" customFormat="1">
      <c r="A171" s="93">
        <v>170</v>
      </c>
      <c r="B171" s="93" t="s">
        <v>8</v>
      </c>
      <c r="C171" s="93" t="s">
        <v>156</v>
      </c>
      <c r="D171" s="93">
        <v>0</v>
      </c>
      <c r="E171" s="93">
        <v>0</v>
      </c>
      <c r="F171" s="93">
        <v>1</v>
      </c>
      <c r="G171" s="93">
        <v>0</v>
      </c>
      <c r="H171" s="93">
        <v>0</v>
      </c>
      <c r="I171" s="93">
        <v>0</v>
      </c>
      <c r="J171" s="93">
        <v>0</v>
      </c>
      <c r="K171" s="93">
        <v>0</v>
      </c>
      <c r="L171" s="93">
        <v>0</v>
      </c>
      <c r="M171" s="93">
        <v>0</v>
      </c>
      <c r="N171" s="101">
        <v>5</v>
      </c>
      <c r="O171" s="101">
        <v>5</v>
      </c>
      <c r="P171" s="101">
        <v>5</v>
      </c>
      <c r="Q171" s="94">
        <v>4</v>
      </c>
      <c r="R171" s="94">
        <v>4</v>
      </c>
      <c r="S171" s="95">
        <v>5</v>
      </c>
      <c r="T171" s="95">
        <v>4</v>
      </c>
      <c r="U171" s="95">
        <v>5</v>
      </c>
      <c r="V171" s="95">
        <v>5</v>
      </c>
      <c r="W171" s="95">
        <v>5</v>
      </c>
      <c r="X171" s="96">
        <v>2</v>
      </c>
      <c r="Y171" s="96">
        <v>3</v>
      </c>
      <c r="Z171" s="161">
        <v>4</v>
      </c>
      <c r="AA171" s="161">
        <v>4</v>
      </c>
      <c r="AB171" s="97">
        <v>4</v>
      </c>
      <c r="AC171" s="97">
        <v>4</v>
      </c>
      <c r="AD171" s="114">
        <v>5</v>
      </c>
      <c r="AE171" s="114">
        <v>4</v>
      </c>
      <c r="AF171" s="114">
        <v>4</v>
      </c>
    </row>
    <row r="172" spans="1:32" s="93" customFormat="1">
      <c r="A172" s="93">
        <v>171</v>
      </c>
      <c r="B172" s="93" t="s">
        <v>51</v>
      </c>
      <c r="C172" s="93" t="s">
        <v>89</v>
      </c>
      <c r="D172" s="93">
        <v>0</v>
      </c>
      <c r="E172" s="93">
        <v>1</v>
      </c>
      <c r="F172" s="93">
        <v>0</v>
      </c>
      <c r="G172" s="93">
        <v>1</v>
      </c>
      <c r="H172" s="93">
        <v>0</v>
      </c>
      <c r="I172" s="93">
        <v>0</v>
      </c>
      <c r="J172" s="93">
        <v>0</v>
      </c>
      <c r="K172" s="93">
        <v>0</v>
      </c>
      <c r="L172" s="93">
        <v>0</v>
      </c>
      <c r="M172" s="93">
        <v>0</v>
      </c>
      <c r="N172" s="101">
        <v>5</v>
      </c>
      <c r="O172" s="101">
        <v>4</v>
      </c>
      <c r="P172" s="101">
        <v>5</v>
      </c>
      <c r="Q172" s="94">
        <v>5</v>
      </c>
      <c r="R172" s="94">
        <v>5</v>
      </c>
      <c r="S172" s="95">
        <v>5</v>
      </c>
      <c r="T172" s="95">
        <v>5</v>
      </c>
      <c r="U172" s="95">
        <v>5</v>
      </c>
      <c r="V172" s="95">
        <v>5</v>
      </c>
      <c r="W172" s="95">
        <v>5</v>
      </c>
      <c r="X172" s="96">
        <v>4</v>
      </c>
      <c r="Y172" s="96">
        <v>4</v>
      </c>
      <c r="Z172" s="161">
        <v>5</v>
      </c>
      <c r="AA172" s="161">
        <v>5</v>
      </c>
      <c r="AB172" s="97">
        <v>5</v>
      </c>
      <c r="AC172" s="97">
        <v>5</v>
      </c>
      <c r="AD172" s="114">
        <v>5</v>
      </c>
      <c r="AE172" s="114">
        <v>5</v>
      </c>
      <c r="AF172" s="114">
        <v>5</v>
      </c>
    </row>
    <row r="173" spans="1:32" s="93" customFormat="1">
      <c r="A173" s="93">
        <v>172</v>
      </c>
      <c r="B173" s="93" t="s">
        <v>51</v>
      </c>
      <c r="C173" s="93" t="s">
        <v>89</v>
      </c>
      <c r="D173" s="93">
        <v>1</v>
      </c>
      <c r="E173" s="93">
        <v>0</v>
      </c>
      <c r="F173" s="93">
        <v>0</v>
      </c>
      <c r="G173" s="93">
        <v>1</v>
      </c>
      <c r="H173" s="93">
        <v>0</v>
      </c>
      <c r="I173" s="93">
        <v>0</v>
      </c>
      <c r="J173" s="93">
        <v>0</v>
      </c>
      <c r="K173" s="93">
        <v>0</v>
      </c>
      <c r="L173" s="93">
        <v>0</v>
      </c>
      <c r="M173" s="93">
        <v>0</v>
      </c>
      <c r="N173" s="101">
        <v>4</v>
      </c>
      <c r="O173" s="101">
        <v>3</v>
      </c>
      <c r="P173" s="101">
        <v>4</v>
      </c>
      <c r="Q173" s="94">
        <v>4</v>
      </c>
      <c r="R173" s="94">
        <v>4</v>
      </c>
      <c r="S173" s="95">
        <v>5</v>
      </c>
      <c r="T173" s="95">
        <v>4</v>
      </c>
      <c r="U173" s="95">
        <v>4</v>
      </c>
      <c r="V173" s="95">
        <v>4</v>
      </c>
      <c r="W173" s="95">
        <v>4</v>
      </c>
      <c r="X173" s="96">
        <v>3</v>
      </c>
      <c r="Y173" s="96">
        <v>3</v>
      </c>
      <c r="Z173" s="161">
        <v>4</v>
      </c>
      <c r="AA173" s="161">
        <v>4</v>
      </c>
      <c r="AB173" s="97">
        <v>4</v>
      </c>
      <c r="AC173" s="97">
        <v>4</v>
      </c>
      <c r="AD173" s="114">
        <v>3</v>
      </c>
      <c r="AE173" s="114">
        <v>4</v>
      </c>
      <c r="AF173" s="114">
        <v>4</v>
      </c>
    </row>
    <row r="174" spans="1:32" s="93" customFormat="1">
      <c r="A174" s="93">
        <v>173</v>
      </c>
      <c r="B174" s="93" t="s">
        <v>8</v>
      </c>
      <c r="C174" s="93" t="s">
        <v>156</v>
      </c>
      <c r="D174" s="93">
        <v>1</v>
      </c>
      <c r="E174" s="93">
        <v>1</v>
      </c>
      <c r="F174" s="93">
        <v>0</v>
      </c>
      <c r="G174" s="93">
        <v>0</v>
      </c>
      <c r="H174" s="93">
        <v>0</v>
      </c>
      <c r="I174" s="93">
        <v>0</v>
      </c>
      <c r="J174" s="93">
        <v>0</v>
      </c>
      <c r="K174" s="93">
        <v>0</v>
      </c>
      <c r="L174" s="93">
        <v>0</v>
      </c>
      <c r="M174" s="93">
        <v>0</v>
      </c>
      <c r="N174" s="101">
        <v>4</v>
      </c>
      <c r="O174" s="101">
        <v>4</v>
      </c>
      <c r="P174" s="101">
        <v>4</v>
      </c>
      <c r="Q174" s="94">
        <v>4</v>
      </c>
      <c r="R174" s="94">
        <v>4</v>
      </c>
      <c r="S174" s="95">
        <v>4</v>
      </c>
      <c r="T174" s="95">
        <v>4</v>
      </c>
      <c r="U174" s="95">
        <v>4</v>
      </c>
      <c r="V174" s="95">
        <v>4</v>
      </c>
      <c r="W174" s="95">
        <v>4</v>
      </c>
      <c r="X174" s="96">
        <v>4</v>
      </c>
      <c r="Y174" s="96">
        <v>4</v>
      </c>
      <c r="Z174" s="161">
        <v>4</v>
      </c>
      <c r="AA174" s="161">
        <v>4</v>
      </c>
      <c r="AB174" s="97">
        <v>4</v>
      </c>
      <c r="AC174" s="97">
        <v>4</v>
      </c>
      <c r="AD174" s="114">
        <v>4</v>
      </c>
      <c r="AE174" s="114">
        <v>4</v>
      </c>
      <c r="AF174" s="114">
        <v>4</v>
      </c>
    </row>
    <row r="175" spans="1:32" s="93" customFormat="1">
      <c r="A175" s="93">
        <v>174</v>
      </c>
      <c r="B175" s="93" t="s">
        <v>51</v>
      </c>
      <c r="C175" s="93" t="s">
        <v>89</v>
      </c>
      <c r="D175" s="93">
        <v>1</v>
      </c>
      <c r="E175" s="93">
        <v>0</v>
      </c>
      <c r="F175" s="93">
        <v>0</v>
      </c>
      <c r="G175" s="93">
        <v>1</v>
      </c>
      <c r="H175" s="93">
        <v>0</v>
      </c>
      <c r="I175" s="93">
        <v>0</v>
      </c>
      <c r="J175" s="93">
        <v>0</v>
      </c>
      <c r="K175" s="93">
        <v>0</v>
      </c>
      <c r="L175" s="93">
        <v>0</v>
      </c>
      <c r="M175" s="93">
        <v>0</v>
      </c>
      <c r="N175" s="101">
        <v>5</v>
      </c>
      <c r="O175" s="101">
        <v>1</v>
      </c>
      <c r="P175" s="101">
        <v>5</v>
      </c>
      <c r="Q175" s="94">
        <v>5</v>
      </c>
      <c r="R175" s="94">
        <v>5</v>
      </c>
      <c r="S175" s="95">
        <v>5</v>
      </c>
      <c r="T175" s="95">
        <v>4</v>
      </c>
      <c r="U175" s="95">
        <v>5</v>
      </c>
      <c r="V175" s="95">
        <v>5</v>
      </c>
      <c r="W175" s="95">
        <v>5</v>
      </c>
      <c r="X175" s="96">
        <v>4</v>
      </c>
      <c r="Y175" s="96">
        <v>4</v>
      </c>
      <c r="Z175" s="161">
        <v>5</v>
      </c>
      <c r="AA175" s="161">
        <v>5</v>
      </c>
      <c r="AB175" s="97">
        <v>5</v>
      </c>
      <c r="AC175" s="97">
        <v>4</v>
      </c>
      <c r="AD175" s="114">
        <v>4</v>
      </c>
      <c r="AE175" s="114">
        <v>4</v>
      </c>
      <c r="AF175" s="114">
        <v>4</v>
      </c>
    </row>
    <row r="176" spans="1:32" s="93" customFormat="1">
      <c r="A176" s="93">
        <v>175</v>
      </c>
      <c r="B176" s="93" t="s">
        <v>51</v>
      </c>
      <c r="C176" s="93" t="s">
        <v>71</v>
      </c>
      <c r="D176" s="93">
        <v>0</v>
      </c>
      <c r="E176" s="93">
        <v>0</v>
      </c>
      <c r="F176" s="93">
        <v>0</v>
      </c>
      <c r="G176" s="93">
        <v>0</v>
      </c>
      <c r="H176" s="93">
        <v>0</v>
      </c>
      <c r="I176" s="93">
        <v>0</v>
      </c>
      <c r="J176" s="93">
        <v>0</v>
      </c>
      <c r="K176" s="93">
        <v>0</v>
      </c>
      <c r="L176" s="93">
        <v>0</v>
      </c>
      <c r="M176" s="93">
        <v>0</v>
      </c>
      <c r="N176" s="101">
        <v>5</v>
      </c>
      <c r="O176" s="101">
        <v>5</v>
      </c>
      <c r="P176" s="101">
        <v>5</v>
      </c>
      <c r="Q176" s="94">
        <v>5</v>
      </c>
      <c r="R176" s="94">
        <v>5</v>
      </c>
      <c r="S176" s="95">
        <v>5</v>
      </c>
      <c r="T176" s="95">
        <v>5</v>
      </c>
      <c r="U176" s="95">
        <v>5</v>
      </c>
      <c r="V176" s="95">
        <v>5</v>
      </c>
      <c r="W176" s="95">
        <v>5</v>
      </c>
      <c r="X176" s="96">
        <v>5</v>
      </c>
      <c r="Y176" s="96">
        <v>5</v>
      </c>
      <c r="Z176" s="161">
        <v>5</v>
      </c>
      <c r="AA176" s="161">
        <v>5</v>
      </c>
      <c r="AB176" s="97">
        <v>5</v>
      </c>
      <c r="AC176" s="97">
        <v>5</v>
      </c>
      <c r="AD176" s="114">
        <v>5</v>
      </c>
      <c r="AE176" s="114">
        <v>5</v>
      </c>
      <c r="AF176" s="114">
        <v>5</v>
      </c>
    </row>
    <row r="177" spans="1:32" s="93" customFormat="1">
      <c r="A177" s="93">
        <v>176</v>
      </c>
      <c r="B177" s="93" t="s">
        <v>8</v>
      </c>
      <c r="C177" s="93" t="s">
        <v>55</v>
      </c>
      <c r="D177" s="93">
        <v>1</v>
      </c>
      <c r="E177" s="93">
        <v>0</v>
      </c>
      <c r="F177" s="93">
        <v>0</v>
      </c>
      <c r="G177" s="93">
        <v>0</v>
      </c>
      <c r="H177" s="93">
        <v>1</v>
      </c>
      <c r="I177" s="93">
        <v>0</v>
      </c>
      <c r="J177" s="93">
        <v>0</v>
      </c>
      <c r="K177" s="93">
        <v>0</v>
      </c>
      <c r="L177" s="93">
        <v>0</v>
      </c>
      <c r="M177" s="93">
        <v>0</v>
      </c>
      <c r="N177" s="101">
        <v>5</v>
      </c>
      <c r="O177" s="101">
        <v>5</v>
      </c>
      <c r="P177" s="101">
        <v>5</v>
      </c>
      <c r="Q177" s="94">
        <v>5</v>
      </c>
      <c r="R177" s="94">
        <v>5</v>
      </c>
      <c r="S177" s="95">
        <v>4</v>
      </c>
      <c r="T177" s="95">
        <v>5</v>
      </c>
      <c r="U177" s="95">
        <v>5</v>
      </c>
      <c r="V177" s="95">
        <v>5</v>
      </c>
      <c r="W177" s="95">
        <v>5</v>
      </c>
      <c r="X177" s="96">
        <v>3</v>
      </c>
      <c r="Y177" s="96">
        <v>3</v>
      </c>
      <c r="Z177" s="161">
        <v>5</v>
      </c>
      <c r="AA177" s="161">
        <v>5</v>
      </c>
      <c r="AB177" s="97">
        <v>5</v>
      </c>
      <c r="AC177" s="97">
        <v>5</v>
      </c>
      <c r="AD177" s="114">
        <v>5</v>
      </c>
      <c r="AE177" s="114">
        <v>5</v>
      </c>
      <c r="AF177" s="114">
        <v>5</v>
      </c>
    </row>
    <row r="178" spans="1:32" s="93" customFormat="1">
      <c r="A178" s="93">
        <v>177</v>
      </c>
      <c r="B178" s="93" t="s">
        <v>8</v>
      </c>
      <c r="C178" s="93" t="s">
        <v>194</v>
      </c>
      <c r="D178" s="93">
        <v>0</v>
      </c>
      <c r="E178" s="93">
        <v>0</v>
      </c>
      <c r="F178" s="93">
        <v>0</v>
      </c>
      <c r="G178" s="93">
        <v>0</v>
      </c>
      <c r="H178" s="93">
        <v>0</v>
      </c>
      <c r="I178" s="93">
        <v>0</v>
      </c>
      <c r="J178" s="93">
        <v>0</v>
      </c>
      <c r="K178" s="93">
        <v>0</v>
      </c>
      <c r="L178" s="93">
        <v>1</v>
      </c>
      <c r="M178" s="93">
        <v>0</v>
      </c>
      <c r="N178" s="101">
        <v>4</v>
      </c>
      <c r="O178" s="101">
        <v>3</v>
      </c>
      <c r="P178" s="101">
        <v>3</v>
      </c>
      <c r="Q178" s="94">
        <v>4</v>
      </c>
      <c r="R178" s="94">
        <v>4</v>
      </c>
      <c r="S178" s="95">
        <v>4</v>
      </c>
      <c r="T178" s="95">
        <v>4</v>
      </c>
      <c r="U178" s="95">
        <v>4</v>
      </c>
      <c r="V178" s="95">
        <v>4</v>
      </c>
      <c r="W178" s="95">
        <v>4</v>
      </c>
      <c r="X178" s="96">
        <v>2</v>
      </c>
      <c r="Y178" s="96">
        <v>2</v>
      </c>
      <c r="Z178" s="161">
        <v>3</v>
      </c>
      <c r="AA178" s="161">
        <v>3</v>
      </c>
      <c r="AB178" s="97">
        <v>4</v>
      </c>
      <c r="AC178" s="97">
        <v>5</v>
      </c>
      <c r="AD178" s="114">
        <v>4</v>
      </c>
      <c r="AE178" s="114">
        <v>4</v>
      </c>
      <c r="AF178" s="114">
        <v>4</v>
      </c>
    </row>
    <row r="179" spans="1:32" s="93" customFormat="1">
      <c r="A179" s="93">
        <v>178</v>
      </c>
      <c r="B179" s="93" t="s">
        <v>8</v>
      </c>
      <c r="C179" s="93" t="s">
        <v>131</v>
      </c>
      <c r="D179" s="93">
        <v>1</v>
      </c>
      <c r="E179" s="93">
        <v>1</v>
      </c>
      <c r="F179" s="93">
        <v>1</v>
      </c>
      <c r="G179" s="93">
        <v>0</v>
      </c>
      <c r="H179" s="93">
        <v>1</v>
      </c>
      <c r="I179" s="93">
        <v>0</v>
      </c>
      <c r="J179" s="93">
        <v>0</v>
      </c>
      <c r="K179" s="93">
        <v>0</v>
      </c>
      <c r="L179" s="93">
        <v>0</v>
      </c>
      <c r="M179" s="93">
        <v>0</v>
      </c>
      <c r="N179" s="101">
        <v>4</v>
      </c>
      <c r="O179" s="101">
        <v>4</v>
      </c>
      <c r="P179" s="101">
        <v>4</v>
      </c>
      <c r="Q179" s="94">
        <v>3</v>
      </c>
      <c r="R179" s="94">
        <v>4</v>
      </c>
      <c r="S179" s="95">
        <v>4</v>
      </c>
      <c r="T179" s="95">
        <v>3</v>
      </c>
      <c r="U179" s="95">
        <v>4</v>
      </c>
      <c r="V179" s="95">
        <v>4</v>
      </c>
      <c r="W179" s="95">
        <v>3</v>
      </c>
      <c r="X179" s="96">
        <v>4</v>
      </c>
      <c r="Y179" s="96">
        <v>3</v>
      </c>
      <c r="Z179" s="161">
        <v>4</v>
      </c>
      <c r="AA179" s="161">
        <v>4</v>
      </c>
      <c r="AB179" s="97">
        <v>4</v>
      </c>
      <c r="AC179" s="97">
        <v>5</v>
      </c>
      <c r="AD179" s="114">
        <v>4</v>
      </c>
      <c r="AE179" s="114">
        <v>5</v>
      </c>
      <c r="AF179" s="114">
        <v>5</v>
      </c>
    </row>
    <row r="180" spans="1:32" s="93" customFormat="1">
      <c r="A180" s="93">
        <v>179</v>
      </c>
      <c r="B180" s="93" t="s">
        <v>8</v>
      </c>
      <c r="C180" s="93" t="s">
        <v>131</v>
      </c>
      <c r="D180" s="93">
        <v>1</v>
      </c>
      <c r="E180" s="93">
        <v>0</v>
      </c>
      <c r="F180" s="93">
        <v>0</v>
      </c>
      <c r="G180" s="93">
        <v>0</v>
      </c>
      <c r="H180" s="93">
        <v>0</v>
      </c>
      <c r="I180" s="93">
        <v>0</v>
      </c>
      <c r="J180" s="93">
        <v>0</v>
      </c>
      <c r="K180" s="93">
        <v>0</v>
      </c>
      <c r="L180" s="93">
        <v>0</v>
      </c>
      <c r="M180" s="93">
        <v>0</v>
      </c>
      <c r="N180" s="101">
        <v>4</v>
      </c>
      <c r="O180" s="101">
        <v>4</v>
      </c>
      <c r="P180" s="101">
        <v>4</v>
      </c>
      <c r="Q180" s="94">
        <v>4</v>
      </c>
      <c r="R180" s="94">
        <v>4</v>
      </c>
      <c r="S180" s="95">
        <v>5</v>
      </c>
      <c r="T180" s="95">
        <v>5</v>
      </c>
      <c r="U180" s="95">
        <v>5</v>
      </c>
      <c r="V180" s="95">
        <v>5</v>
      </c>
      <c r="W180" s="95">
        <v>4</v>
      </c>
      <c r="X180" s="96">
        <v>4</v>
      </c>
      <c r="Y180" s="96">
        <v>4</v>
      </c>
      <c r="Z180" s="161">
        <v>4</v>
      </c>
      <c r="AA180" s="161">
        <v>4</v>
      </c>
      <c r="AB180" s="97">
        <v>4</v>
      </c>
      <c r="AC180" s="97">
        <v>4</v>
      </c>
      <c r="AD180" s="114">
        <v>4</v>
      </c>
      <c r="AE180" s="114">
        <v>4</v>
      </c>
      <c r="AF180" s="114">
        <v>5</v>
      </c>
    </row>
    <row r="181" spans="1:32" s="93" customFormat="1">
      <c r="A181" s="93">
        <v>180</v>
      </c>
      <c r="B181" s="93" t="s">
        <v>8</v>
      </c>
      <c r="C181" s="93" t="s">
        <v>55</v>
      </c>
      <c r="D181" s="93">
        <v>0</v>
      </c>
      <c r="E181" s="93">
        <v>0</v>
      </c>
      <c r="F181" s="93">
        <v>1</v>
      </c>
      <c r="G181" s="93">
        <v>1</v>
      </c>
      <c r="H181" s="93">
        <v>0</v>
      </c>
      <c r="I181" s="93">
        <v>0</v>
      </c>
      <c r="J181" s="93">
        <v>0</v>
      </c>
      <c r="K181" s="93">
        <v>0</v>
      </c>
      <c r="L181" s="93">
        <v>0</v>
      </c>
      <c r="M181" s="93">
        <v>0</v>
      </c>
      <c r="N181" s="101">
        <v>5</v>
      </c>
      <c r="O181" s="101">
        <v>4</v>
      </c>
      <c r="P181" s="101">
        <v>5</v>
      </c>
      <c r="Q181" s="94">
        <v>5</v>
      </c>
      <c r="R181" s="94">
        <v>5</v>
      </c>
      <c r="S181" s="95">
        <v>4</v>
      </c>
      <c r="T181" s="95">
        <v>4</v>
      </c>
      <c r="U181" s="95">
        <v>5</v>
      </c>
      <c r="V181" s="95">
        <v>4</v>
      </c>
      <c r="W181" s="95">
        <v>5</v>
      </c>
      <c r="X181" s="96">
        <v>5</v>
      </c>
      <c r="Y181" s="96">
        <v>4</v>
      </c>
      <c r="Z181" s="161">
        <v>4</v>
      </c>
      <c r="AA181" s="161">
        <v>4</v>
      </c>
      <c r="AB181" s="97">
        <v>5</v>
      </c>
      <c r="AC181" s="97">
        <v>4</v>
      </c>
      <c r="AD181" s="114">
        <v>4</v>
      </c>
      <c r="AE181" s="114">
        <v>4</v>
      </c>
      <c r="AF181" s="114">
        <v>4</v>
      </c>
    </row>
    <row r="182" spans="1:32" s="93" customFormat="1" ht="48">
      <c r="A182" s="93">
        <v>181</v>
      </c>
      <c r="B182" s="93" t="s">
        <v>8</v>
      </c>
      <c r="C182" s="169" t="s">
        <v>135</v>
      </c>
      <c r="D182" s="93">
        <v>1</v>
      </c>
      <c r="E182" s="93">
        <v>0</v>
      </c>
      <c r="F182" s="93">
        <v>0</v>
      </c>
      <c r="G182" s="93">
        <v>0</v>
      </c>
      <c r="H182" s="93">
        <v>0</v>
      </c>
      <c r="I182" s="93">
        <v>0</v>
      </c>
      <c r="J182" s="93">
        <v>0</v>
      </c>
      <c r="K182" s="93">
        <v>0</v>
      </c>
      <c r="L182" s="93">
        <v>0</v>
      </c>
      <c r="M182" s="93">
        <v>0</v>
      </c>
      <c r="N182" s="101">
        <v>4</v>
      </c>
      <c r="O182" s="101">
        <v>4</v>
      </c>
      <c r="P182" s="101">
        <v>4</v>
      </c>
      <c r="Q182" s="94">
        <v>4</v>
      </c>
      <c r="R182" s="94">
        <v>4</v>
      </c>
      <c r="S182" s="95">
        <v>4</v>
      </c>
      <c r="T182" s="95">
        <v>4</v>
      </c>
      <c r="U182" s="95">
        <v>4</v>
      </c>
      <c r="V182" s="95">
        <v>4</v>
      </c>
      <c r="W182" s="95">
        <v>4</v>
      </c>
      <c r="X182" s="96">
        <v>4</v>
      </c>
      <c r="Y182" s="96">
        <v>4</v>
      </c>
      <c r="Z182" s="161">
        <v>4</v>
      </c>
      <c r="AA182" s="161">
        <v>4</v>
      </c>
      <c r="AB182" s="97">
        <v>4</v>
      </c>
      <c r="AC182" s="97">
        <v>4</v>
      </c>
      <c r="AD182" s="114">
        <v>4</v>
      </c>
      <c r="AE182" s="114">
        <v>4</v>
      </c>
      <c r="AF182" s="114">
        <v>4</v>
      </c>
    </row>
    <row r="183" spans="1:32" s="93" customFormat="1">
      <c r="A183" s="93">
        <v>182</v>
      </c>
      <c r="B183" s="93" t="s">
        <v>8</v>
      </c>
      <c r="C183" s="93" t="s">
        <v>72</v>
      </c>
      <c r="D183" s="93">
        <v>1</v>
      </c>
      <c r="E183" s="93">
        <v>0</v>
      </c>
      <c r="F183" s="93">
        <v>0</v>
      </c>
      <c r="G183" s="93">
        <v>0</v>
      </c>
      <c r="H183" s="93">
        <v>0</v>
      </c>
      <c r="I183" s="93">
        <v>0</v>
      </c>
      <c r="J183" s="93">
        <v>0</v>
      </c>
      <c r="K183" s="93">
        <v>0</v>
      </c>
      <c r="L183" s="93">
        <v>0</v>
      </c>
      <c r="M183" s="93">
        <v>0</v>
      </c>
      <c r="N183" s="101">
        <v>4</v>
      </c>
      <c r="O183" s="101">
        <v>3</v>
      </c>
      <c r="P183" s="101">
        <v>3</v>
      </c>
      <c r="Q183" s="94">
        <v>4</v>
      </c>
      <c r="R183" s="94">
        <v>4</v>
      </c>
      <c r="S183" s="95">
        <v>4</v>
      </c>
      <c r="T183" s="95">
        <v>4</v>
      </c>
      <c r="U183" s="95">
        <v>4</v>
      </c>
      <c r="V183" s="95">
        <v>4</v>
      </c>
      <c r="W183" s="95">
        <v>4</v>
      </c>
      <c r="X183" s="96">
        <v>4</v>
      </c>
      <c r="Y183" s="96">
        <v>4</v>
      </c>
      <c r="Z183" s="161">
        <v>4</v>
      </c>
      <c r="AA183" s="161">
        <v>4</v>
      </c>
      <c r="AB183" s="97">
        <v>4</v>
      </c>
      <c r="AC183" s="97">
        <v>4</v>
      </c>
      <c r="AD183" s="114">
        <v>4</v>
      </c>
      <c r="AE183" s="114">
        <v>4</v>
      </c>
      <c r="AF183" s="114">
        <v>4</v>
      </c>
    </row>
    <row r="184" spans="1:32" s="93" customFormat="1">
      <c r="A184" s="93">
        <v>183</v>
      </c>
      <c r="B184" s="93" t="s">
        <v>8</v>
      </c>
      <c r="C184" s="93" t="s">
        <v>77</v>
      </c>
      <c r="D184" s="93">
        <v>0</v>
      </c>
      <c r="E184" s="93">
        <v>1</v>
      </c>
      <c r="F184" s="93">
        <v>0</v>
      </c>
      <c r="G184" s="93">
        <v>0</v>
      </c>
      <c r="H184" s="93">
        <v>0</v>
      </c>
      <c r="I184" s="93">
        <v>0</v>
      </c>
      <c r="J184" s="93">
        <v>0</v>
      </c>
      <c r="K184" s="93">
        <v>0</v>
      </c>
      <c r="L184" s="93">
        <v>0</v>
      </c>
      <c r="M184" s="93">
        <v>0</v>
      </c>
      <c r="N184" s="101">
        <v>4</v>
      </c>
      <c r="O184" s="101">
        <v>4</v>
      </c>
      <c r="P184" s="101">
        <v>3</v>
      </c>
      <c r="Q184" s="94">
        <v>5</v>
      </c>
      <c r="R184" s="94">
        <v>4</v>
      </c>
      <c r="S184" s="95">
        <v>5</v>
      </c>
      <c r="T184" s="95">
        <v>3</v>
      </c>
      <c r="U184" s="95">
        <v>5</v>
      </c>
      <c r="V184" s="95">
        <v>4</v>
      </c>
      <c r="W184" s="95">
        <v>4</v>
      </c>
      <c r="X184" s="96">
        <v>5</v>
      </c>
      <c r="Y184" s="96">
        <v>5</v>
      </c>
      <c r="Z184" s="161">
        <v>5</v>
      </c>
      <c r="AA184" s="161">
        <v>5</v>
      </c>
      <c r="AB184" s="97">
        <v>5</v>
      </c>
      <c r="AC184" s="97">
        <v>5</v>
      </c>
      <c r="AD184" s="114">
        <v>4</v>
      </c>
      <c r="AE184" s="114">
        <v>4</v>
      </c>
      <c r="AF184" s="114">
        <v>4</v>
      </c>
    </row>
    <row r="185" spans="1:32" s="93" customFormat="1">
      <c r="A185" s="93">
        <v>184</v>
      </c>
      <c r="B185" s="93" t="s">
        <v>51</v>
      </c>
      <c r="C185" s="93" t="s">
        <v>53</v>
      </c>
      <c r="D185" s="93">
        <v>1</v>
      </c>
      <c r="E185" s="93">
        <v>0</v>
      </c>
      <c r="F185" s="93">
        <v>1</v>
      </c>
      <c r="G185" s="93">
        <v>0</v>
      </c>
      <c r="H185" s="93">
        <v>0</v>
      </c>
      <c r="I185" s="93">
        <v>0</v>
      </c>
      <c r="J185" s="93">
        <v>0</v>
      </c>
      <c r="K185" s="93">
        <v>0</v>
      </c>
      <c r="L185" s="93">
        <v>0</v>
      </c>
      <c r="M185" s="93">
        <v>0</v>
      </c>
      <c r="N185" s="101">
        <v>4</v>
      </c>
      <c r="O185" s="101">
        <v>3</v>
      </c>
      <c r="P185" s="101">
        <v>4</v>
      </c>
      <c r="Q185" s="94">
        <v>4</v>
      </c>
      <c r="R185" s="94">
        <v>4</v>
      </c>
      <c r="S185" s="95">
        <v>4</v>
      </c>
      <c r="T185" s="95">
        <v>5</v>
      </c>
      <c r="U185" s="95">
        <v>5</v>
      </c>
      <c r="V185" s="95">
        <v>5</v>
      </c>
      <c r="W185" s="95">
        <v>4</v>
      </c>
      <c r="X185" s="96">
        <v>3</v>
      </c>
      <c r="Y185" s="96">
        <v>3</v>
      </c>
      <c r="Z185" s="161">
        <v>4</v>
      </c>
      <c r="AA185" s="161">
        <v>4</v>
      </c>
      <c r="AB185" s="97">
        <v>4</v>
      </c>
      <c r="AC185" s="97">
        <v>4</v>
      </c>
      <c r="AD185" s="114">
        <v>4</v>
      </c>
      <c r="AE185" s="114">
        <v>4</v>
      </c>
      <c r="AF185" s="114">
        <v>4</v>
      </c>
    </row>
    <row r="186" spans="1:32" s="93" customFormat="1">
      <c r="A186" s="93">
        <v>185</v>
      </c>
      <c r="B186" s="93" t="s">
        <v>8</v>
      </c>
      <c r="C186" s="93" t="s">
        <v>72</v>
      </c>
      <c r="D186" s="93">
        <v>1</v>
      </c>
      <c r="E186" s="93">
        <v>0</v>
      </c>
      <c r="F186" s="93">
        <v>0</v>
      </c>
      <c r="G186" s="93">
        <v>1</v>
      </c>
      <c r="H186" s="93">
        <v>0</v>
      </c>
      <c r="I186" s="93">
        <v>0</v>
      </c>
      <c r="J186" s="93">
        <v>0</v>
      </c>
      <c r="K186" s="93">
        <v>0</v>
      </c>
      <c r="L186" s="93">
        <v>0</v>
      </c>
      <c r="M186" s="93">
        <v>0</v>
      </c>
      <c r="N186" s="101">
        <v>5</v>
      </c>
      <c r="O186" s="101">
        <v>4</v>
      </c>
      <c r="P186" s="101">
        <v>4</v>
      </c>
      <c r="Q186" s="94">
        <v>4</v>
      </c>
      <c r="R186" s="94">
        <v>4</v>
      </c>
      <c r="S186" s="95">
        <v>5</v>
      </c>
      <c r="T186" s="95">
        <v>5</v>
      </c>
      <c r="U186" s="95">
        <v>4</v>
      </c>
      <c r="V186" s="95">
        <v>5</v>
      </c>
      <c r="W186" s="95">
        <v>5</v>
      </c>
      <c r="X186" s="96">
        <v>3</v>
      </c>
      <c r="Y186" s="96">
        <v>4</v>
      </c>
      <c r="Z186" s="161">
        <v>5</v>
      </c>
      <c r="AA186" s="161">
        <v>5</v>
      </c>
      <c r="AB186" s="97">
        <v>5</v>
      </c>
      <c r="AC186" s="97">
        <v>5</v>
      </c>
      <c r="AD186" s="114">
        <v>5</v>
      </c>
      <c r="AE186" s="114">
        <v>5</v>
      </c>
      <c r="AF186" s="114">
        <v>5</v>
      </c>
    </row>
    <row r="187" spans="1:32" s="93" customFormat="1">
      <c r="A187" s="93">
        <v>186</v>
      </c>
      <c r="B187" s="93" t="s">
        <v>8</v>
      </c>
      <c r="C187" s="93" t="s">
        <v>156</v>
      </c>
      <c r="D187" s="93">
        <v>0</v>
      </c>
      <c r="E187" s="93">
        <v>1</v>
      </c>
      <c r="F187" s="93">
        <v>1</v>
      </c>
      <c r="G187" s="93">
        <v>0</v>
      </c>
      <c r="H187" s="93">
        <v>0</v>
      </c>
      <c r="I187" s="93">
        <v>0</v>
      </c>
      <c r="J187" s="93">
        <v>0</v>
      </c>
      <c r="K187" s="93">
        <v>0</v>
      </c>
      <c r="L187" s="93">
        <v>0</v>
      </c>
      <c r="M187" s="93">
        <v>0</v>
      </c>
      <c r="N187" s="101">
        <v>4</v>
      </c>
      <c r="O187" s="101">
        <v>3</v>
      </c>
      <c r="P187" s="101">
        <v>4</v>
      </c>
      <c r="Q187" s="94">
        <v>5</v>
      </c>
      <c r="R187" s="94">
        <v>5</v>
      </c>
      <c r="S187" s="95">
        <v>5</v>
      </c>
      <c r="T187" s="95">
        <v>5</v>
      </c>
      <c r="U187" s="95">
        <v>5</v>
      </c>
      <c r="V187" s="95">
        <v>5</v>
      </c>
      <c r="W187" s="95">
        <v>5</v>
      </c>
      <c r="X187" s="96">
        <v>3</v>
      </c>
      <c r="Y187" s="96">
        <v>3</v>
      </c>
      <c r="Z187" s="161">
        <v>4</v>
      </c>
      <c r="AA187" s="161">
        <v>4</v>
      </c>
      <c r="AB187" s="97">
        <v>5</v>
      </c>
      <c r="AC187" s="97">
        <v>4</v>
      </c>
      <c r="AD187" s="114">
        <v>4</v>
      </c>
      <c r="AE187" s="114">
        <v>4</v>
      </c>
      <c r="AF187" s="114">
        <v>4</v>
      </c>
    </row>
    <row r="188" spans="1:32" s="93" customFormat="1">
      <c r="A188" s="93">
        <v>187</v>
      </c>
      <c r="B188" s="93" t="s">
        <v>8</v>
      </c>
      <c r="C188" s="93" t="s">
        <v>52</v>
      </c>
      <c r="D188" s="93">
        <v>1</v>
      </c>
      <c r="E188" s="93">
        <v>0</v>
      </c>
      <c r="F188" s="93">
        <v>0</v>
      </c>
      <c r="G188" s="93">
        <v>0</v>
      </c>
      <c r="H188" s="93">
        <v>0</v>
      </c>
      <c r="I188" s="93">
        <v>0</v>
      </c>
      <c r="J188" s="93">
        <v>0</v>
      </c>
      <c r="K188" s="93">
        <v>0</v>
      </c>
      <c r="L188" s="93">
        <v>0</v>
      </c>
      <c r="M188" s="93">
        <v>0</v>
      </c>
      <c r="N188" s="101">
        <v>4</v>
      </c>
      <c r="O188" s="101">
        <v>3</v>
      </c>
      <c r="P188" s="101">
        <v>5</v>
      </c>
      <c r="Q188" s="94">
        <v>5</v>
      </c>
      <c r="R188" s="94">
        <v>5</v>
      </c>
      <c r="S188" s="95">
        <v>5</v>
      </c>
      <c r="T188" s="95">
        <v>5</v>
      </c>
      <c r="U188" s="95">
        <v>5</v>
      </c>
      <c r="V188" s="95">
        <v>5</v>
      </c>
      <c r="W188" s="95">
        <v>5</v>
      </c>
      <c r="X188" s="96">
        <v>4</v>
      </c>
      <c r="Y188" s="96">
        <v>4</v>
      </c>
      <c r="Z188" s="161">
        <v>4</v>
      </c>
      <c r="AA188" s="161">
        <v>4</v>
      </c>
      <c r="AB188" s="97">
        <v>5</v>
      </c>
      <c r="AC188" s="97">
        <v>5</v>
      </c>
      <c r="AD188" s="114">
        <v>5</v>
      </c>
      <c r="AE188" s="114">
        <v>5</v>
      </c>
      <c r="AF188" s="114">
        <v>5</v>
      </c>
    </row>
    <row r="189" spans="1:32" s="93" customFormat="1">
      <c r="A189" s="93">
        <v>188</v>
      </c>
      <c r="B189" s="93" t="s">
        <v>8</v>
      </c>
      <c r="C189" s="93" t="s">
        <v>89</v>
      </c>
      <c r="D189" s="93">
        <v>1</v>
      </c>
      <c r="E189" s="93">
        <v>1</v>
      </c>
      <c r="F189" s="93">
        <v>0</v>
      </c>
      <c r="G189" s="93">
        <v>0</v>
      </c>
      <c r="H189" s="93">
        <v>0</v>
      </c>
      <c r="I189" s="93">
        <v>0</v>
      </c>
      <c r="J189" s="93">
        <v>0</v>
      </c>
      <c r="K189" s="93">
        <v>0</v>
      </c>
      <c r="L189" s="93">
        <v>1</v>
      </c>
      <c r="M189" s="93">
        <v>0</v>
      </c>
      <c r="N189" s="101">
        <v>5</v>
      </c>
      <c r="O189" s="101">
        <v>4</v>
      </c>
      <c r="P189" s="101">
        <v>4</v>
      </c>
      <c r="Q189" s="94">
        <v>5</v>
      </c>
      <c r="R189" s="94">
        <v>5</v>
      </c>
      <c r="S189" s="95">
        <v>3</v>
      </c>
      <c r="T189" s="95">
        <v>4</v>
      </c>
      <c r="U189" s="95">
        <v>4</v>
      </c>
      <c r="V189" s="95">
        <v>4</v>
      </c>
      <c r="W189" s="95">
        <v>4</v>
      </c>
      <c r="X189" s="96">
        <v>2</v>
      </c>
      <c r="Y189" s="96">
        <v>2</v>
      </c>
      <c r="Z189" s="161">
        <v>4</v>
      </c>
      <c r="AA189" s="161">
        <v>4</v>
      </c>
      <c r="AB189" s="97">
        <v>4</v>
      </c>
      <c r="AC189" s="97">
        <v>5</v>
      </c>
      <c r="AD189" s="114">
        <v>4</v>
      </c>
      <c r="AE189" s="114">
        <v>4</v>
      </c>
      <c r="AF189" s="114">
        <v>5</v>
      </c>
    </row>
    <row r="190" spans="1:32" s="93" customFormat="1">
      <c r="A190" s="93">
        <v>189</v>
      </c>
      <c r="B190" s="93" t="s">
        <v>8</v>
      </c>
      <c r="C190" s="93" t="s">
        <v>89</v>
      </c>
      <c r="D190" s="93">
        <v>1</v>
      </c>
      <c r="E190" s="93">
        <v>0</v>
      </c>
      <c r="F190" s="93">
        <v>0</v>
      </c>
      <c r="G190" s="93">
        <v>0</v>
      </c>
      <c r="H190" s="93">
        <v>0</v>
      </c>
      <c r="I190" s="93">
        <v>0</v>
      </c>
      <c r="J190" s="93">
        <v>0</v>
      </c>
      <c r="K190" s="93">
        <v>0</v>
      </c>
      <c r="L190" s="93">
        <v>0</v>
      </c>
      <c r="M190" s="93">
        <v>0</v>
      </c>
      <c r="N190" s="101">
        <v>5</v>
      </c>
      <c r="O190" s="101">
        <v>3</v>
      </c>
      <c r="P190" s="101">
        <v>5</v>
      </c>
      <c r="Q190" s="94">
        <v>5</v>
      </c>
      <c r="R190" s="94">
        <v>5</v>
      </c>
      <c r="S190" s="95">
        <v>5</v>
      </c>
      <c r="T190" s="95">
        <v>5</v>
      </c>
      <c r="U190" s="95">
        <v>5</v>
      </c>
      <c r="V190" s="95">
        <v>5</v>
      </c>
      <c r="W190" s="95">
        <v>5</v>
      </c>
      <c r="X190" s="96">
        <v>1</v>
      </c>
      <c r="Y190" s="96">
        <v>1</v>
      </c>
      <c r="Z190" s="161">
        <v>4</v>
      </c>
      <c r="AA190" s="161">
        <v>4</v>
      </c>
      <c r="AB190" s="97">
        <v>4</v>
      </c>
      <c r="AC190" s="97">
        <v>4</v>
      </c>
      <c r="AD190" s="114">
        <v>5</v>
      </c>
      <c r="AE190" s="114">
        <v>4</v>
      </c>
      <c r="AF190" s="114">
        <v>4</v>
      </c>
    </row>
    <row r="191" spans="1:32" s="93" customFormat="1">
      <c r="A191" s="93">
        <v>190</v>
      </c>
      <c r="B191" s="93" t="s">
        <v>8</v>
      </c>
      <c r="C191" s="93" t="s">
        <v>89</v>
      </c>
      <c r="D191" s="93">
        <v>1</v>
      </c>
      <c r="E191" s="93">
        <v>0</v>
      </c>
      <c r="F191" s="93">
        <v>0</v>
      </c>
      <c r="G191" s="93">
        <v>0</v>
      </c>
      <c r="H191" s="93">
        <v>0</v>
      </c>
      <c r="I191" s="93">
        <v>0</v>
      </c>
      <c r="J191" s="93">
        <v>0</v>
      </c>
      <c r="K191" s="93">
        <v>0</v>
      </c>
      <c r="L191" s="93">
        <v>0</v>
      </c>
      <c r="M191" s="93">
        <v>0</v>
      </c>
      <c r="N191" s="101">
        <v>5</v>
      </c>
      <c r="O191" s="101">
        <v>4</v>
      </c>
      <c r="P191" s="101">
        <v>5</v>
      </c>
      <c r="Q191" s="94">
        <v>5</v>
      </c>
      <c r="R191" s="94">
        <v>5</v>
      </c>
      <c r="S191" s="95">
        <v>5</v>
      </c>
      <c r="T191" s="95">
        <v>5</v>
      </c>
      <c r="U191" s="95">
        <v>5</v>
      </c>
      <c r="V191" s="95">
        <v>5</v>
      </c>
      <c r="W191" s="95">
        <v>5</v>
      </c>
      <c r="X191" s="96">
        <v>4</v>
      </c>
      <c r="Y191" s="96">
        <v>4</v>
      </c>
      <c r="Z191" s="161">
        <v>4</v>
      </c>
      <c r="AA191" s="161">
        <v>4</v>
      </c>
      <c r="AB191" s="97">
        <v>5</v>
      </c>
      <c r="AC191" s="97">
        <v>5</v>
      </c>
      <c r="AD191" s="114">
        <v>5</v>
      </c>
      <c r="AE191" s="114">
        <v>5</v>
      </c>
      <c r="AF191" s="114">
        <v>5</v>
      </c>
    </row>
    <row r="192" spans="1:32" s="93" customFormat="1">
      <c r="A192" s="93">
        <v>191</v>
      </c>
      <c r="B192" s="93" t="s">
        <v>51</v>
      </c>
      <c r="C192" s="93" t="s">
        <v>157</v>
      </c>
      <c r="D192" s="93">
        <v>1</v>
      </c>
      <c r="E192" s="93">
        <v>0</v>
      </c>
      <c r="F192" s="93">
        <v>0</v>
      </c>
      <c r="G192" s="93">
        <v>0</v>
      </c>
      <c r="H192" s="93">
        <v>0</v>
      </c>
      <c r="I192" s="93">
        <v>0</v>
      </c>
      <c r="J192" s="93">
        <v>0</v>
      </c>
      <c r="K192" s="93">
        <v>0</v>
      </c>
      <c r="L192" s="93">
        <v>0</v>
      </c>
      <c r="M192" s="93">
        <v>0</v>
      </c>
      <c r="N192" s="101">
        <v>4</v>
      </c>
      <c r="O192" s="101">
        <v>4</v>
      </c>
      <c r="P192" s="101">
        <v>4</v>
      </c>
      <c r="Q192" s="94">
        <v>4</v>
      </c>
      <c r="R192" s="94">
        <v>4</v>
      </c>
      <c r="S192" s="95">
        <v>4</v>
      </c>
      <c r="T192" s="95">
        <v>4</v>
      </c>
      <c r="U192" s="95">
        <v>4</v>
      </c>
      <c r="V192" s="95">
        <v>4</v>
      </c>
      <c r="W192" s="95">
        <v>4</v>
      </c>
      <c r="X192" s="96">
        <v>4</v>
      </c>
      <c r="Y192" s="96">
        <v>4</v>
      </c>
      <c r="Z192" s="161">
        <v>4</v>
      </c>
      <c r="AA192" s="161">
        <v>4</v>
      </c>
      <c r="AB192" s="97">
        <v>4</v>
      </c>
      <c r="AC192" s="97">
        <v>4</v>
      </c>
      <c r="AD192" s="114">
        <v>4</v>
      </c>
      <c r="AE192" s="114">
        <v>4</v>
      </c>
      <c r="AF192" s="114">
        <v>4</v>
      </c>
    </row>
    <row r="193" spans="1:32" s="93" customFormat="1">
      <c r="A193" s="93">
        <v>192</v>
      </c>
      <c r="B193" s="93" t="s">
        <v>51</v>
      </c>
      <c r="C193" s="93" t="s">
        <v>157</v>
      </c>
      <c r="D193" s="93">
        <v>0</v>
      </c>
      <c r="E193" s="93">
        <v>0</v>
      </c>
      <c r="F193" s="93">
        <v>1</v>
      </c>
      <c r="G193" s="93">
        <v>0</v>
      </c>
      <c r="H193" s="93">
        <v>0</v>
      </c>
      <c r="I193" s="93">
        <v>0</v>
      </c>
      <c r="J193" s="93">
        <v>1</v>
      </c>
      <c r="K193" s="93">
        <v>0</v>
      </c>
      <c r="L193" s="93">
        <v>0</v>
      </c>
      <c r="M193" s="93">
        <v>0</v>
      </c>
      <c r="N193" s="101">
        <v>5</v>
      </c>
      <c r="O193" s="101">
        <v>4</v>
      </c>
      <c r="P193" s="101">
        <v>5</v>
      </c>
      <c r="Q193" s="94">
        <v>5</v>
      </c>
      <c r="R193" s="94">
        <v>5</v>
      </c>
      <c r="S193" s="95">
        <v>5</v>
      </c>
      <c r="T193" s="95">
        <v>5</v>
      </c>
      <c r="U193" s="95">
        <v>5</v>
      </c>
      <c r="V193" s="95">
        <v>5</v>
      </c>
      <c r="W193" s="95">
        <v>5</v>
      </c>
      <c r="X193" s="96">
        <v>4</v>
      </c>
      <c r="Y193" s="96">
        <v>3</v>
      </c>
      <c r="Z193" s="161">
        <v>4</v>
      </c>
      <c r="AA193" s="161">
        <v>3</v>
      </c>
      <c r="AB193" s="97">
        <v>4</v>
      </c>
      <c r="AC193" s="97">
        <v>4</v>
      </c>
      <c r="AD193" s="114">
        <v>4</v>
      </c>
      <c r="AE193" s="114">
        <v>4</v>
      </c>
      <c r="AF193" s="114">
        <v>4</v>
      </c>
    </row>
    <row r="194" spans="1:32" s="93" customFormat="1">
      <c r="A194" s="93">
        <v>193</v>
      </c>
      <c r="B194" s="93" t="s">
        <v>8</v>
      </c>
      <c r="C194" s="93" t="s">
        <v>156</v>
      </c>
      <c r="D194" s="93">
        <v>1</v>
      </c>
      <c r="E194" s="93">
        <v>0</v>
      </c>
      <c r="F194" s="93">
        <v>1</v>
      </c>
      <c r="G194" s="93">
        <v>0</v>
      </c>
      <c r="H194" s="93">
        <v>0</v>
      </c>
      <c r="I194" s="93">
        <v>0</v>
      </c>
      <c r="J194" s="93">
        <v>0</v>
      </c>
      <c r="K194" s="93">
        <v>0</v>
      </c>
      <c r="L194" s="93">
        <v>0</v>
      </c>
      <c r="M194" s="93">
        <v>0</v>
      </c>
      <c r="N194" s="101">
        <v>5</v>
      </c>
      <c r="O194" s="101">
        <v>4</v>
      </c>
      <c r="P194" s="101">
        <v>5</v>
      </c>
      <c r="Q194" s="94">
        <v>5</v>
      </c>
      <c r="R194" s="94">
        <v>5</v>
      </c>
      <c r="S194" s="95">
        <v>5</v>
      </c>
      <c r="T194" s="95">
        <v>5</v>
      </c>
      <c r="U194" s="95">
        <v>5</v>
      </c>
      <c r="V194" s="95">
        <v>4</v>
      </c>
      <c r="W194" s="95">
        <v>5</v>
      </c>
      <c r="X194" s="96">
        <v>3</v>
      </c>
      <c r="Y194" s="96">
        <v>3</v>
      </c>
      <c r="Z194" s="161">
        <v>3</v>
      </c>
      <c r="AA194" s="161">
        <v>3</v>
      </c>
      <c r="AB194" s="97">
        <v>5</v>
      </c>
      <c r="AC194" s="97">
        <v>5</v>
      </c>
      <c r="AD194" s="114">
        <v>5</v>
      </c>
      <c r="AE194" s="114">
        <v>5</v>
      </c>
      <c r="AF194" s="114">
        <v>5</v>
      </c>
    </row>
    <row r="195" spans="1:32" s="93" customFormat="1">
      <c r="A195" s="93">
        <v>194</v>
      </c>
      <c r="B195" s="93" t="s">
        <v>51</v>
      </c>
      <c r="C195" s="93" t="s">
        <v>157</v>
      </c>
      <c r="D195" s="93">
        <v>0</v>
      </c>
      <c r="E195" s="93">
        <v>1</v>
      </c>
      <c r="F195" s="93">
        <v>1</v>
      </c>
      <c r="G195" s="93">
        <v>0</v>
      </c>
      <c r="H195" s="93">
        <v>0</v>
      </c>
      <c r="I195" s="93">
        <v>0</v>
      </c>
      <c r="J195" s="93">
        <v>0</v>
      </c>
      <c r="K195" s="93">
        <v>0</v>
      </c>
      <c r="L195" s="93">
        <v>0</v>
      </c>
      <c r="M195" s="93">
        <v>0</v>
      </c>
      <c r="N195" s="101">
        <v>5</v>
      </c>
      <c r="O195" s="101">
        <v>3</v>
      </c>
      <c r="P195" s="101">
        <v>5</v>
      </c>
      <c r="Q195" s="94">
        <v>5</v>
      </c>
      <c r="R195" s="94">
        <v>5</v>
      </c>
      <c r="S195" s="95">
        <v>4</v>
      </c>
      <c r="T195" s="95">
        <v>4</v>
      </c>
      <c r="U195" s="95">
        <v>3</v>
      </c>
      <c r="V195" s="95">
        <v>4</v>
      </c>
      <c r="W195" s="95">
        <v>4</v>
      </c>
      <c r="X195" s="96">
        <v>1</v>
      </c>
      <c r="Y195" s="96">
        <v>1</v>
      </c>
      <c r="Z195" s="161">
        <v>5</v>
      </c>
      <c r="AA195" s="161">
        <v>4</v>
      </c>
      <c r="AB195" s="97">
        <v>5</v>
      </c>
      <c r="AC195" s="97">
        <v>5</v>
      </c>
      <c r="AD195" s="114">
        <v>4</v>
      </c>
      <c r="AE195" s="114">
        <v>4</v>
      </c>
      <c r="AF195" s="114">
        <v>5</v>
      </c>
    </row>
    <row r="196" spans="1:32" s="93" customFormat="1">
      <c r="A196" s="93">
        <v>195</v>
      </c>
      <c r="B196" s="93" t="s">
        <v>8</v>
      </c>
      <c r="C196" s="93" t="s">
        <v>72</v>
      </c>
      <c r="D196" s="93">
        <v>1</v>
      </c>
      <c r="E196" s="93">
        <v>0</v>
      </c>
      <c r="F196" s="93">
        <v>0</v>
      </c>
      <c r="G196" s="93">
        <v>0</v>
      </c>
      <c r="H196" s="93">
        <v>0</v>
      </c>
      <c r="I196" s="93">
        <v>0</v>
      </c>
      <c r="J196" s="93">
        <v>0</v>
      </c>
      <c r="K196" s="93">
        <v>0</v>
      </c>
      <c r="L196" s="93">
        <v>0</v>
      </c>
      <c r="M196" s="93">
        <v>0</v>
      </c>
      <c r="N196" s="101">
        <v>5</v>
      </c>
      <c r="O196" s="101">
        <v>4</v>
      </c>
      <c r="P196" s="101">
        <v>5</v>
      </c>
      <c r="Q196" s="94">
        <v>4</v>
      </c>
      <c r="R196" s="94">
        <v>5</v>
      </c>
      <c r="S196" s="95">
        <v>5</v>
      </c>
      <c r="T196" s="95">
        <v>5</v>
      </c>
      <c r="U196" s="95">
        <v>4</v>
      </c>
      <c r="V196" s="95">
        <v>4</v>
      </c>
      <c r="W196" s="95">
        <v>5</v>
      </c>
      <c r="X196" s="96">
        <v>3</v>
      </c>
      <c r="Y196" s="96">
        <v>3</v>
      </c>
      <c r="Z196" s="161">
        <v>4</v>
      </c>
      <c r="AA196" s="161">
        <v>5</v>
      </c>
      <c r="AB196" s="97">
        <v>5</v>
      </c>
      <c r="AC196" s="97">
        <v>5</v>
      </c>
      <c r="AD196" s="114">
        <v>4</v>
      </c>
      <c r="AE196" s="114">
        <v>4</v>
      </c>
      <c r="AF196" s="114">
        <v>5</v>
      </c>
    </row>
    <row r="197" spans="1:32" s="93" customFormat="1">
      <c r="A197" s="93">
        <v>196</v>
      </c>
      <c r="B197" s="93" t="s">
        <v>8</v>
      </c>
      <c r="C197" s="93" t="s">
        <v>157</v>
      </c>
      <c r="D197" s="93">
        <v>1</v>
      </c>
      <c r="E197" s="93">
        <v>0</v>
      </c>
      <c r="F197" s="93">
        <v>0</v>
      </c>
      <c r="G197" s="93">
        <v>0</v>
      </c>
      <c r="H197" s="93">
        <v>0</v>
      </c>
      <c r="I197" s="93">
        <v>0</v>
      </c>
      <c r="J197" s="93">
        <v>0</v>
      </c>
      <c r="K197" s="93">
        <v>0</v>
      </c>
      <c r="L197" s="93">
        <v>0</v>
      </c>
      <c r="M197" s="93">
        <v>0</v>
      </c>
      <c r="N197" s="101">
        <v>4</v>
      </c>
      <c r="O197" s="101">
        <v>4</v>
      </c>
      <c r="P197" s="101">
        <v>4</v>
      </c>
      <c r="Q197" s="94">
        <v>4</v>
      </c>
      <c r="R197" s="94">
        <v>4</v>
      </c>
      <c r="S197" s="95">
        <v>4</v>
      </c>
      <c r="T197" s="95">
        <v>4</v>
      </c>
      <c r="U197" s="95">
        <v>4</v>
      </c>
      <c r="V197" s="95">
        <v>4</v>
      </c>
      <c r="W197" s="95">
        <v>4</v>
      </c>
      <c r="X197" s="96">
        <v>4</v>
      </c>
      <c r="Y197" s="96">
        <v>4</v>
      </c>
      <c r="Z197" s="161">
        <v>4</v>
      </c>
      <c r="AA197" s="161">
        <v>4</v>
      </c>
      <c r="AB197" s="97">
        <v>4</v>
      </c>
      <c r="AC197" s="97">
        <v>4</v>
      </c>
      <c r="AD197" s="114">
        <v>4</v>
      </c>
      <c r="AE197" s="114">
        <v>4</v>
      </c>
      <c r="AF197" s="114">
        <v>4</v>
      </c>
    </row>
    <row r="198" spans="1:32" s="93" customFormat="1">
      <c r="A198" s="93">
        <v>197</v>
      </c>
      <c r="B198" s="93" t="s">
        <v>8</v>
      </c>
      <c r="C198" s="93" t="s">
        <v>157</v>
      </c>
      <c r="D198" s="93">
        <v>1</v>
      </c>
      <c r="E198" s="93">
        <v>0</v>
      </c>
      <c r="F198" s="93">
        <v>0</v>
      </c>
      <c r="G198" s="93">
        <v>0</v>
      </c>
      <c r="H198" s="93">
        <v>0</v>
      </c>
      <c r="I198" s="93">
        <v>0</v>
      </c>
      <c r="J198" s="93">
        <v>0</v>
      </c>
      <c r="K198" s="93">
        <v>0</v>
      </c>
      <c r="L198" s="93">
        <v>0</v>
      </c>
      <c r="M198" s="93">
        <v>0</v>
      </c>
      <c r="N198" s="101">
        <v>4</v>
      </c>
      <c r="O198" s="101">
        <v>3</v>
      </c>
      <c r="P198" s="101">
        <v>5</v>
      </c>
      <c r="Q198" s="94">
        <v>4</v>
      </c>
      <c r="R198" s="94">
        <v>4</v>
      </c>
      <c r="S198" s="95">
        <v>4</v>
      </c>
      <c r="T198" s="95">
        <v>4</v>
      </c>
      <c r="U198" s="95">
        <v>4</v>
      </c>
      <c r="V198" s="95">
        <v>4</v>
      </c>
      <c r="W198" s="95">
        <v>4</v>
      </c>
      <c r="X198" s="96">
        <v>5</v>
      </c>
      <c r="Y198" s="96">
        <v>4</v>
      </c>
      <c r="Z198" s="161">
        <v>5</v>
      </c>
      <c r="AA198" s="161">
        <v>5</v>
      </c>
      <c r="AB198" s="97">
        <v>5</v>
      </c>
      <c r="AC198" s="97">
        <v>5</v>
      </c>
      <c r="AD198" s="114">
        <v>5</v>
      </c>
      <c r="AE198" s="114">
        <v>5</v>
      </c>
      <c r="AF198" s="114">
        <v>5</v>
      </c>
    </row>
    <row r="199" spans="1:32" s="93" customFormat="1">
      <c r="A199" s="93">
        <v>198</v>
      </c>
      <c r="B199" s="93" t="s">
        <v>8</v>
      </c>
      <c r="C199" s="93" t="s">
        <v>156</v>
      </c>
      <c r="D199" s="93">
        <v>1</v>
      </c>
      <c r="E199" s="93">
        <v>0</v>
      </c>
      <c r="F199" s="93">
        <v>0</v>
      </c>
      <c r="G199" s="93">
        <v>0</v>
      </c>
      <c r="H199" s="93">
        <v>0</v>
      </c>
      <c r="I199" s="93">
        <v>0</v>
      </c>
      <c r="J199" s="93">
        <v>0</v>
      </c>
      <c r="K199" s="93">
        <v>0</v>
      </c>
      <c r="L199" s="93">
        <v>0</v>
      </c>
      <c r="M199" s="93">
        <v>0</v>
      </c>
      <c r="N199" s="101">
        <v>4</v>
      </c>
      <c r="O199" s="101">
        <v>4</v>
      </c>
      <c r="P199" s="101">
        <v>4</v>
      </c>
      <c r="Q199" s="94">
        <v>4</v>
      </c>
      <c r="R199" s="94">
        <v>4</v>
      </c>
      <c r="S199" s="95">
        <v>5</v>
      </c>
      <c r="T199" s="95">
        <v>5</v>
      </c>
      <c r="U199" s="95">
        <v>5</v>
      </c>
      <c r="V199" s="95">
        <v>5</v>
      </c>
      <c r="W199" s="95">
        <v>5</v>
      </c>
      <c r="X199" s="96">
        <v>4</v>
      </c>
      <c r="Y199" s="96">
        <v>4</v>
      </c>
      <c r="Z199" s="161">
        <v>4</v>
      </c>
      <c r="AA199" s="161">
        <v>4</v>
      </c>
      <c r="AB199" s="97">
        <v>4</v>
      </c>
      <c r="AC199" s="97">
        <v>5</v>
      </c>
      <c r="AD199" s="114">
        <v>5</v>
      </c>
      <c r="AE199" s="114">
        <v>5</v>
      </c>
      <c r="AF199" s="114">
        <v>5</v>
      </c>
    </row>
    <row r="200" spans="1:32" s="93" customFormat="1">
      <c r="A200" s="93">
        <v>199</v>
      </c>
      <c r="B200" s="93" t="s">
        <v>8</v>
      </c>
      <c r="C200" s="93" t="s">
        <v>52</v>
      </c>
      <c r="D200" s="93">
        <v>1</v>
      </c>
      <c r="E200" s="93">
        <v>0</v>
      </c>
      <c r="F200" s="93">
        <v>1</v>
      </c>
      <c r="G200" s="93">
        <v>0</v>
      </c>
      <c r="H200" s="93">
        <v>0</v>
      </c>
      <c r="I200" s="93">
        <v>0</v>
      </c>
      <c r="J200" s="93">
        <v>0</v>
      </c>
      <c r="K200" s="93">
        <v>0</v>
      </c>
      <c r="L200" s="93">
        <v>0</v>
      </c>
      <c r="M200" s="93">
        <v>0</v>
      </c>
      <c r="N200" s="101">
        <v>5</v>
      </c>
      <c r="O200" s="101">
        <v>4</v>
      </c>
      <c r="P200" s="101">
        <v>5</v>
      </c>
      <c r="Q200" s="94">
        <v>5</v>
      </c>
      <c r="R200" s="94">
        <v>5</v>
      </c>
      <c r="S200" s="95">
        <v>5</v>
      </c>
      <c r="T200" s="95">
        <v>5</v>
      </c>
      <c r="U200" s="95">
        <v>5</v>
      </c>
      <c r="V200" s="95">
        <v>5</v>
      </c>
      <c r="W200" s="95">
        <v>5</v>
      </c>
      <c r="X200" s="96">
        <v>3</v>
      </c>
      <c r="Y200" s="96">
        <v>3</v>
      </c>
      <c r="Z200" s="161">
        <v>5</v>
      </c>
      <c r="AA200" s="161">
        <v>5</v>
      </c>
      <c r="AB200" s="97">
        <v>5</v>
      </c>
      <c r="AC200" s="97">
        <v>5</v>
      </c>
      <c r="AD200" s="114">
        <v>5</v>
      </c>
      <c r="AE200" s="114">
        <v>5</v>
      </c>
      <c r="AF200" s="114">
        <v>5</v>
      </c>
    </row>
    <row r="201" spans="1:32" s="93" customFormat="1">
      <c r="A201" s="93">
        <v>200</v>
      </c>
      <c r="B201" s="93" t="s">
        <v>51</v>
      </c>
      <c r="C201" s="93" t="s">
        <v>9</v>
      </c>
      <c r="D201" s="93">
        <v>1</v>
      </c>
      <c r="E201" s="93">
        <v>0</v>
      </c>
      <c r="F201" s="93">
        <v>0</v>
      </c>
      <c r="G201" s="93">
        <v>0</v>
      </c>
      <c r="H201" s="93">
        <v>0</v>
      </c>
      <c r="I201" s="93">
        <v>0</v>
      </c>
      <c r="J201" s="93">
        <v>0</v>
      </c>
      <c r="K201" s="93">
        <v>0</v>
      </c>
      <c r="L201" s="93">
        <v>0</v>
      </c>
      <c r="M201" s="93">
        <v>0</v>
      </c>
      <c r="N201" s="101">
        <v>4</v>
      </c>
      <c r="O201" s="101">
        <v>3</v>
      </c>
      <c r="P201" s="101">
        <v>3</v>
      </c>
      <c r="Q201" s="94">
        <v>4</v>
      </c>
      <c r="R201" s="94">
        <v>4</v>
      </c>
      <c r="S201" s="95">
        <v>4</v>
      </c>
      <c r="T201" s="95">
        <v>4</v>
      </c>
      <c r="U201" s="95">
        <v>4</v>
      </c>
      <c r="V201" s="95">
        <v>4</v>
      </c>
      <c r="W201" s="95">
        <v>4</v>
      </c>
      <c r="X201" s="96">
        <v>4</v>
      </c>
      <c r="Y201" s="96">
        <v>4</v>
      </c>
      <c r="Z201" s="161">
        <v>5</v>
      </c>
      <c r="AA201" s="161">
        <v>5</v>
      </c>
      <c r="AB201" s="97">
        <v>5</v>
      </c>
      <c r="AC201" s="97">
        <v>5</v>
      </c>
      <c r="AD201" s="114">
        <v>5</v>
      </c>
      <c r="AE201" s="114">
        <v>5</v>
      </c>
      <c r="AF201" s="114">
        <v>5</v>
      </c>
    </row>
    <row r="202" spans="1:32" s="93" customFormat="1">
      <c r="A202" s="93">
        <v>201</v>
      </c>
      <c r="B202" s="93" t="s">
        <v>8</v>
      </c>
      <c r="C202" s="93" t="s">
        <v>72</v>
      </c>
      <c r="D202" s="93">
        <v>1</v>
      </c>
      <c r="E202" s="93">
        <v>1</v>
      </c>
      <c r="F202" s="93">
        <v>1</v>
      </c>
      <c r="G202" s="93">
        <v>0</v>
      </c>
      <c r="H202" s="93">
        <v>1</v>
      </c>
      <c r="I202" s="93">
        <v>0</v>
      </c>
      <c r="J202" s="93">
        <v>0</v>
      </c>
      <c r="K202" s="93">
        <v>0</v>
      </c>
      <c r="L202" s="93">
        <v>1</v>
      </c>
      <c r="M202" s="93">
        <v>0</v>
      </c>
      <c r="N202" s="101">
        <v>4</v>
      </c>
      <c r="O202" s="101">
        <v>3</v>
      </c>
      <c r="P202" s="101">
        <v>3</v>
      </c>
      <c r="Q202" s="94">
        <v>4</v>
      </c>
      <c r="R202" s="94">
        <v>4</v>
      </c>
      <c r="S202" s="95">
        <v>3</v>
      </c>
      <c r="T202" s="95">
        <v>3</v>
      </c>
      <c r="U202" s="95">
        <v>3</v>
      </c>
      <c r="V202" s="95">
        <v>4</v>
      </c>
      <c r="W202" s="95">
        <v>4</v>
      </c>
      <c r="X202" s="96">
        <v>3</v>
      </c>
      <c r="Y202" s="96">
        <v>3</v>
      </c>
      <c r="Z202" s="161">
        <v>4</v>
      </c>
      <c r="AA202" s="161">
        <v>4</v>
      </c>
      <c r="AB202" s="97">
        <v>4</v>
      </c>
      <c r="AC202" s="97">
        <v>4</v>
      </c>
      <c r="AD202" s="114">
        <v>3</v>
      </c>
      <c r="AE202" s="114">
        <v>3</v>
      </c>
      <c r="AF202" s="114">
        <v>4</v>
      </c>
    </row>
    <row r="203" spans="1:32" s="93" customFormat="1">
      <c r="A203" s="93">
        <v>202</v>
      </c>
      <c r="B203" s="93" t="s">
        <v>51</v>
      </c>
      <c r="C203" s="93" t="s">
        <v>72</v>
      </c>
      <c r="D203" s="93">
        <v>0</v>
      </c>
      <c r="E203" s="93">
        <v>0</v>
      </c>
      <c r="F203" s="93">
        <v>0</v>
      </c>
      <c r="G203" s="93">
        <v>0</v>
      </c>
      <c r="H203" s="93">
        <v>0</v>
      </c>
      <c r="I203" s="93">
        <v>0</v>
      </c>
      <c r="J203" s="93">
        <v>0</v>
      </c>
      <c r="K203" s="93">
        <v>0</v>
      </c>
      <c r="L203" s="93">
        <v>0</v>
      </c>
      <c r="M203" s="93">
        <v>0</v>
      </c>
      <c r="N203" s="101">
        <v>5</v>
      </c>
      <c r="O203" s="101">
        <v>5</v>
      </c>
      <c r="P203" s="101">
        <v>5</v>
      </c>
      <c r="Q203" s="94">
        <v>5</v>
      </c>
      <c r="R203" s="94">
        <v>5</v>
      </c>
      <c r="S203" s="95">
        <v>5</v>
      </c>
      <c r="T203" s="95">
        <v>5</v>
      </c>
      <c r="U203" s="95">
        <v>5</v>
      </c>
      <c r="V203" s="95">
        <v>5</v>
      </c>
      <c r="W203" s="95">
        <v>5</v>
      </c>
      <c r="X203" s="96">
        <v>5</v>
      </c>
      <c r="Y203" s="96">
        <v>5</v>
      </c>
      <c r="Z203" s="161">
        <v>5</v>
      </c>
      <c r="AA203" s="161">
        <v>5</v>
      </c>
      <c r="AB203" s="97">
        <v>5</v>
      </c>
      <c r="AC203" s="97">
        <v>5</v>
      </c>
      <c r="AD203" s="114">
        <v>5</v>
      </c>
      <c r="AE203" s="114">
        <v>5</v>
      </c>
      <c r="AF203" s="114">
        <v>5</v>
      </c>
    </row>
    <row r="204" spans="1:32" s="93" customFormat="1">
      <c r="A204" s="93">
        <v>203</v>
      </c>
      <c r="B204" s="93" t="s">
        <v>8</v>
      </c>
      <c r="C204" s="93" t="s">
        <v>132</v>
      </c>
      <c r="D204" s="93">
        <v>0</v>
      </c>
      <c r="E204" s="93">
        <v>0</v>
      </c>
      <c r="F204" s="93">
        <v>0</v>
      </c>
      <c r="G204" s="93">
        <v>0</v>
      </c>
      <c r="H204" s="93">
        <v>0</v>
      </c>
      <c r="I204" s="93">
        <v>1</v>
      </c>
      <c r="J204" s="93">
        <v>0</v>
      </c>
      <c r="K204" s="93">
        <v>0</v>
      </c>
      <c r="L204" s="93">
        <v>0</v>
      </c>
      <c r="M204" s="93">
        <v>0</v>
      </c>
      <c r="N204" s="101">
        <v>5</v>
      </c>
      <c r="O204" s="101">
        <v>5</v>
      </c>
      <c r="P204" s="101">
        <v>5</v>
      </c>
      <c r="Q204" s="94">
        <v>5</v>
      </c>
      <c r="R204" s="94">
        <v>5</v>
      </c>
      <c r="S204" s="95">
        <v>5</v>
      </c>
      <c r="T204" s="95">
        <v>3</v>
      </c>
      <c r="U204" s="95">
        <v>4</v>
      </c>
      <c r="V204" s="95">
        <v>4</v>
      </c>
      <c r="W204" s="95">
        <v>5</v>
      </c>
      <c r="X204" s="96">
        <v>5</v>
      </c>
      <c r="Y204" s="96">
        <v>5</v>
      </c>
      <c r="Z204" s="161">
        <v>5</v>
      </c>
      <c r="AA204" s="161">
        <v>5</v>
      </c>
      <c r="AB204" s="97">
        <v>5</v>
      </c>
      <c r="AC204" s="97">
        <v>5</v>
      </c>
      <c r="AD204" s="114">
        <v>5</v>
      </c>
      <c r="AE204" s="114">
        <v>5</v>
      </c>
      <c r="AF204" s="114">
        <v>5</v>
      </c>
    </row>
    <row r="205" spans="1:32" s="93" customFormat="1">
      <c r="A205" s="93">
        <v>204</v>
      </c>
      <c r="B205" s="93" t="s">
        <v>8</v>
      </c>
      <c r="C205" s="93" t="s">
        <v>132</v>
      </c>
      <c r="D205" s="93">
        <v>1</v>
      </c>
      <c r="E205" s="93">
        <v>0</v>
      </c>
      <c r="F205" s="93">
        <v>0</v>
      </c>
      <c r="G205" s="93">
        <v>0</v>
      </c>
      <c r="H205" s="93">
        <v>0</v>
      </c>
      <c r="I205" s="93">
        <v>0</v>
      </c>
      <c r="J205" s="93">
        <v>0</v>
      </c>
      <c r="K205" s="93">
        <v>0</v>
      </c>
      <c r="L205" s="93">
        <v>0</v>
      </c>
      <c r="M205" s="93">
        <v>0</v>
      </c>
      <c r="N205" s="101">
        <v>4</v>
      </c>
      <c r="O205" s="101">
        <v>2</v>
      </c>
      <c r="P205" s="101">
        <v>4</v>
      </c>
      <c r="Q205" s="94">
        <v>4</v>
      </c>
      <c r="R205" s="94">
        <v>4</v>
      </c>
      <c r="S205" s="95">
        <v>2</v>
      </c>
      <c r="T205" s="95">
        <v>3</v>
      </c>
      <c r="U205" s="95">
        <v>4</v>
      </c>
      <c r="V205" s="95">
        <v>4</v>
      </c>
      <c r="W205" s="95">
        <v>4</v>
      </c>
      <c r="X205" s="96">
        <v>4</v>
      </c>
      <c r="Y205" s="96">
        <v>4</v>
      </c>
      <c r="Z205" s="161">
        <v>4</v>
      </c>
      <c r="AA205" s="161">
        <v>4</v>
      </c>
      <c r="AB205" s="97">
        <v>4</v>
      </c>
      <c r="AC205" s="97">
        <v>4</v>
      </c>
      <c r="AD205" s="114">
        <v>4</v>
      </c>
      <c r="AE205" s="114">
        <v>4</v>
      </c>
      <c r="AF205" s="114">
        <v>4</v>
      </c>
    </row>
    <row r="206" spans="1:32" s="93" customFormat="1">
      <c r="A206" s="93">
        <v>205</v>
      </c>
      <c r="B206" s="93" t="s">
        <v>8</v>
      </c>
      <c r="C206" s="93" t="s">
        <v>136</v>
      </c>
      <c r="D206" s="93">
        <v>0</v>
      </c>
      <c r="E206" s="93">
        <v>0</v>
      </c>
      <c r="F206" s="93">
        <v>0</v>
      </c>
      <c r="G206" s="93">
        <v>0</v>
      </c>
      <c r="H206" s="93">
        <v>0</v>
      </c>
      <c r="I206" s="93">
        <v>0</v>
      </c>
      <c r="J206" s="93">
        <v>0</v>
      </c>
      <c r="K206" s="93">
        <v>0</v>
      </c>
      <c r="L206" s="93">
        <v>0</v>
      </c>
      <c r="M206" s="93">
        <v>0</v>
      </c>
      <c r="N206" s="101">
        <v>4</v>
      </c>
      <c r="O206" s="101">
        <v>3</v>
      </c>
      <c r="P206" s="101">
        <v>4</v>
      </c>
      <c r="Q206" s="94">
        <v>4</v>
      </c>
      <c r="R206" s="94">
        <v>4</v>
      </c>
      <c r="S206" s="95">
        <v>4</v>
      </c>
      <c r="T206" s="95">
        <v>4</v>
      </c>
      <c r="U206" s="95">
        <v>4</v>
      </c>
      <c r="V206" s="95">
        <v>4</v>
      </c>
      <c r="W206" s="95">
        <v>4</v>
      </c>
      <c r="X206" s="96">
        <v>4</v>
      </c>
      <c r="Y206" s="96">
        <v>4</v>
      </c>
      <c r="Z206" s="161">
        <v>4</v>
      </c>
      <c r="AA206" s="161">
        <v>4</v>
      </c>
      <c r="AB206" s="97">
        <v>5</v>
      </c>
      <c r="AC206" s="97">
        <v>4</v>
      </c>
      <c r="AD206" s="114">
        <v>4</v>
      </c>
      <c r="AE206" s="114">
        <v>4</v>
      </c>
      <c r="AF206" s="114">
        <v>4</v>
      </c>
    </row>
    <row r="207" spans="1:32" s="93" customFormat="1">
      <c r="A207" s="93">
        <v>206</v>
      </c>
      <c r="B207" s="93" t="s">
        <v>8</v>
      </c>
      <c r="C207" s="93" t="s">
        <v>157</v>
      </c>
      <c r="D207" s="93">
        <v>1</v>
      </c>
      <c r="E207" s="93">
        <v>0</v>
      </c>
      <c r="F207" s="93">
        <v>1</v>
      </c>
      <c r="G207" s="93">
        <v>0</v>
      </c>
      <c r="H207" s="93">
        <v>0</v>
      </c>
      <c r="I207" s="93">
        <v>0</v>
      </c>
      <c r="J207" s="93">
        <v>0</v>
      </c>
      <c r="K207" s="93">
        <v>0</v>
      </c>
      <c r="L207" s="93">
        <v>0</v>
      </c>
      <c r="M207" s="93">
        <v>0</v>
      </c>
      <c r="N207" s="101">
        <v>5</v>
      </c>
      <c r="O207" s="101">
        <v>5</v>
      </c>
      <c r="P207" s="101">
        <v>5</v>
      </c>
      <c r="Q207" s="94">
        <v>5</v>
      </c>
      <c r="R207" s="94">
        <v>5</v>
      </c>
      <c r="S207" s="95">
        <v>5</v>
      </c>
      <c r="T207" s="95">
        <v>4</v>
      </c>
      <c r="U207" s="95">
        <v>4</v>
      </c>
      <c r="V207" s="95">
        <v>5</v>
      </c>
      <c r="W207" s="95">
        <v>5</v>
      </c>
      <c r="X207" s="96">
        <v>3</v>
      </c>
      <c r="Y207" s="96">
        <v>4</v>
      </c>
      <c r="Z207" s="161">
        <v>5</v>
      </c>
      <c r="AA207" s="161">
        <v>5</v>
      </c>
      <c r="AB207" s="97">
        <v>5</v>
      </c>
      <c r="AC207" s="97">
        <v>5</v>
      </c>
      <c r="AD207" s="114">
        <v>5</v>
      </c>
      <c r="AE207" s="114">
        <v>5</v>
      </c>
      <c r="AF207" s="114">
        <v>5</v>
      </c>
    </row>
    <row r="208" spans="1:32" s="93" customFormat="1">
      <c r="A208" s="93">
        <v>207</v>
      </c>
      <c r="B208" s="93" t="s">
        <v>8</v>
      </c>
      <c r="C208" s="93" t="s">
        <v>77</v>
      </c>
      <c r="D208" s="93">
        <v>1</v>
      </c>
      <c r="E208" s="93">
        <v>0</v>
      </c>
      <c r="F208" s="93">
        <v>1</v>
      </c>
      <c r="G208" s="93">
        <v>0</v>
      </c>
      <c r="H208" s="93">
        <v>0</v>
      </c>
      <c r="I208" s="93">
        <v>0</v>
      </c>
      <c r="J208" s="93">
        <v>0</v>
      </c>
      <c r="K208" s="93">
        <v>0</v>
      </c>
      <c r="L208" s="93">
        <v>0</v>
      </c>
      <c r="M208" s="93">
        <v>0</v>
      </c>
      <c r="N208" s="101">
        <v>4</v>
      </c>
      <c r="O208" s="101">
        <v>4</v>
      </c>
      <c r="P208" s="101">
        <v>4</v>
      </c>
      <c r="Q208" s="94">
        <v>5</v>
      </c>
      <c r="R208" s="94">
        <v>4</v>
      </c>
      <c r="S208" s="95">
        <v>4</v>
      </c>
      <c r="T208" s="95">
        <v>4</v>
      </c>
      <c r="U208" s="95">
        <v>4</v>
      </c>
      <c r="V208" s="95">
        <v>4</v>
      </c>
      <c r="W208" s="95">
        <v>4</v>
      </c>
      <c r="X208" s="96">
        <v>4</v>
      </c>
      <c r="Y208" s="96">
        <v>4</v>
      </c>
      <c r="Z208" s="161">
        <v>5</v>
      </c>
      <c r="AA208" s="161">
        <v>5</v>
      </c>
      <c r="AB208" s="97">
        <v>5</v>
      </c>
      <c r="AC208" s="97">
        <v>4</v>
      </c>
      <c r="AD208" s="114">
        <v>3</v>
      </c>
      <c r="AE208" s="114">
        <v>4</v>
      </c>
      <c r="AF208" s="114">
        <v>4</v>
      </c>
    </row>
    <row r="209" spans="1:32" s="93" customFormat="1">
      <c r="A209" s="93">
        <v>208</v>
      </c>
      <c r="B209" s="93" t="s">
        <v>8</v>
      </c>
      <c r="C209" s="93" t="s">
        <v>77</v>
      </c>
      <c r="D209" s="93">
        <v>1</v>
      </c>
      <c r="E209" s="93">
        <v>0</v>
      </c>
      <c r="F209" s="93">
        <v>0</v>
      </c>
      <c r="G209" s="93">
        <v>0</v>
      </c>
      <c r="H209" s="93">
        <v>0</v>
      </c>
      <c r="I209" s="93">
        <v>0</v>
      </c>
      <c r="J209" s="93">
        <v>0</v>
      </c>
      <c r="K209" s="93">
        <v>0</v>
      </c>
      <c r="L209" s="93">
        <v>0</v>
      </c>
      <c r="M209" s="93">
        <v>0</v>
      </c>
      <c r="N209" s="101">
        <v>4</v>
      </c>
      <c r="O209" s="101">
        <v>4</v>
      </c>
      <c r="P209" s="101">
        <v>4</v>
      </c>
      <c r="Q209" s="94">
        <v>5</v>
      </c>
      <c r="R209" s="94">
        <v>5</v>
      </c>
      <c r="S209" s="95">
        <v>5</v>
      </c>
      <c r="T209" s="95">
        <v>5</v>
      </c>
      <c r="U209" s="95">
        <v>5</v>
      </c>
      <c r="V209" s="95">
        <v>4</v>
      </c>
      <c r="W209" s="95">
        <v>5</v>
      </c>
      <c r="X209" s="96">
        <v>4</v>
      </c>
      <c r="Y209" s="96">
        <v>4</v>
      </c>
      <c r="Z209" s="161">
        <v>4</v>
      </c>
      <c r="AA209" s="161">
        <v>5</v>
      </c>
      <c r="AB209" s="97">
        <v>5</v>
      </c>
      <c r="AC209" s="97">
        <v>5</v>
      </c>
      <c r="AD209" s="114">
        <v>4</v>
      </c>
      <c r="AE209" s="114">
        <v>4</v>
      </c>
      <c r="AF209" s="114">
        <v>4</v>
      </c>
    </row>
    <row r="210" spans="1:32" s="93" customFormat="1">
      <c r="A210" s="93">
        <v>209</v>
      </c>
      <c r="B210" s="93" t="s">
        <v>8</v>
      </c>
      <c r="C210" s="93" t="s">
        <v>72</v>
      </c>
      <c r="D210" s="93">
        <v>1</v>
      </c>
      <c r="E210" s="93">
        <v>0</v>
      </c>
      <c r="F210" s="93">
        <v>1</v>
      </c>
      <c r="G210" s="93">
        <v>1</v>
      </c>
      <c r="H210" s="93">
        <v>0</v>
      </c>
      <c r="I210" s="93">
        <v>0</v>
      </c>
      <c r="J210" s="93">
        <v>0</v>
      </c>
      <c r="K210" s="93">
        <v>0</v>
      </c>
      <c r="L210" s="93">
        <v>0</v>
      </c>
      <c r="M210" s="93">
        <v>0</v>
      </c>
      <c r="N210" s="101">
        <v>5</v>
      </c>
      <c r="O210" s="101">
        <v>4</v>
      </c>
      <c r="P210" s="101">
        <v>4</v>
      </c>
      <c r="Q210" s="94">
        <v>5</v>
      </c>
      <c r="R210" s="94">
        <v>5</v>
      </c>
      <c r="S210" s="95">
        <v>5</v>
      </c>
      <c r="T210" s="95">
        <v>4</v>
      </c>
      <c r="U210" s="95">
        <v>5</v>
      </c>
      <c r="V210" s="95">
        <v>5</v>
      </c>
      <c r="W210" s="95">
        <v>5</v>
      </c>
      <c r="X210" s="96">
        <v>4</v>
      </c>
      <c r="Y210" s="96">
        <v>4</v>
      </c>
      <c r="Z210" s="161">
        <v>4</v>
      </c>
      <c r="AA210" s="161">
        <v>4</v>
      </c>
      <c r="AB210" s="97">
        <v>4</v>
      </c>
      <c r="AC210" s="97">
        <v>4</v>
      </c>
      <c r="AD210" s="114">
        <v>4</v>
      </c>
      <c r="AE210" s="114">
        <v>4</v>
      </c>
      <c r="AF210" s="114">
        <v>4</v>
      </c>
    </row>
    <row r="211" spans="1:32" s="93" customFormat="1">
      <c r="A211" s="93">
        <v>210</v>
      </c>
      <c r="B211" s="93" t="s">
        <v>8</v>
      </c>
      <c r="C211" s="93" t="s">
        <v>66</v>
      </c>
      <c r="D211" s="93">
        <v>0</v>
      </c>
      <c r="E211" s="93">
        <v>1</v>
      </c>
      <c r="F211" s="93">
        <v>0</v>
      </c>
      <c r="G211" s="93">
        <v>0</v>
      </c>
      <c r="H211" s="93">
        <v>0</v>
      </c>
      <c r="I211" s="93">
        <v>0</v>
      </c>
      <c r="J211" s="93">
        <v>0</v>
      </c>
      <c r="K211" s="93">
        <v>0</v>
      </c>
      <c r="L211" s="93">
        <v>0</v>
      </c>
      <c r="M211" s="93">
        <v>0</v>
      </c>
      <c r="N211" s="101">
        <v>5</v>
      </c>
      <c r="O211" s="101">
        <v>5</v>
      </c>
      <c r="P211" s="101">
        <v>4</v>
      </c>
      <c r="Q211" s="94">
        <v>5</v>
      </c>
      <c r="R211" s="94">
        <v>5</v>
      </c>
      <c r="S211" s="95">
        <v>4</v>
      </c>
      <c r="T211" s="95">
        <v>2</v>
      </c>
      <c r="U211" s="95">
        <v>4</v>
      </c>
      <c r="V211" s="95">
        <v>5</v>
      </c>
      <c r="W211" s="95">
        <v>5</v>
      </c>
      <c r="X211" s="96">
        <v>3</v>
      </c>
      <c r="Y211" s="96">
        <v>2</v>
      </c>
      <c r="Z211" s="161">
        <v>4</v>
      </c>
      <c r="AA211" s="161">
        <v>4</v>
      </c>
      <c r="AB211" s="97">
        <v>4</v>
      </c>
      <c r="AC211" s="97">
        <v>4</v>
      </c>
      <c r="AD211" s="114">
        <v>4</v>
      </c>
      <c r="AE211" s="114">
        <v>3</v>
      </c>
      <c r="AF211" s="114">
        <v>4</v>
      </c>
    </row>
    <row r="212" spans="1:32" s="93" customFormat="1">
      <c r="A212" s="93">
        <v>211</v>
      </c>
      <c r="B212" s="93" t="s">
        <v>8</v>
      </c>
      <c r="C212" s="93" t="s">
        <v>55</v>
      </c>
      <c r="D212" s="93">
        <v>1</v>
      </c>
      <c r="E212" s="93">
        <v>1</v>
      </c>
      <c r="F212" s="93">
        <v>0</v>
      </c>
      <c r="G212" s="93">
        <v>1</v>
      </c>
      <c r="H212" s="93">
        <v>0</v>
      </c>
      <c r="I212" s="93">
        <v>0</v>
      </c>
      <c r="J212" s="93">
        <v>0</v>
      </c>
      <c r="K212" s="93">
        <v>0</v>
      </c>
      <c r="L212" s="93">
        <v>0</v>
      </c>
      <c r="M212" s="93">
        <v>0</v>
      </c>
      <c r="N212" s="101">
        <v>4</v>
      </c>
      <c r="O212" s="101">
        <v>4</v>
      </c>
      <c r="P212" s="101">
        <v>4</v>
      </c>
      <c r="Q212" s="94">
        <v>4</v>
      </c>
      <c r="R212" s="94">
        <v>4</v>
      </c>
      <c r="S212" s="95">
        <v>4</v>
      </c>
      <c r="T212" s="95">
        <v>4</v>
      </c>
      <c r="U212" s="95">
        <v>4</v>
      </c>
      <c r="V212" s="95">
        <v>4</v>
      </c>
      <c r="W212" s="95">
        <v>4</v>
      </c>
      <c r="X212" s="96">
        <v>4</v>
      </c>
      <c r="Y212" s="96">
        <v>4</v>
      </c>
      <c r="Z212" s="161">
        <v>4</v>
      </c>
      <c r="AA212" s="161">
        <v>4</v>
      </c>
      <c r="AB212" s="97">
        <v>4</v>
      </c>
      <c r="AC212" s="97">
        <v>4</v>
      </c>
      <c r="AD212" s="114">
        <v>4</v>
      </c>
      <c r="AE212" s="114">
        <v>4</v>
      </c>
      <c r="AF212" s="114">
        <v>4</v>
      </c>
    </row>
    <row r="213" spans="1:32" s="93" customFormat="1">
      <c r="A213" s="93">
        <v>212</v>
      </c>
      <c r="B213" s="93" t="s">
        <v>51</v>
      </c>
      <c r="C213" s="93" t="s">
        <v>78</v>
      </c>
      <c r="D213" s="93">
        <v>1</v>
      </c>
      <c r="E213" s="93">
        <v>1</v>
      </c>
      <c r="F213" s="93">
        <v>1</v>
      </c>
      <c r="G213" s="93">
        <v>1</v>
      </c>
      <c r="H213" s="93">
        <v>0</v>
      </c>
      <c r="I213" s="93">
        <v>0</v>
      </c>
      <c r="J213" s="93">
        <v>0</v>
      </c>
      <c r="K213" s="93">
        <v>0</v>
      </c>
      <c r="L213" s="93">
        <v>0</v>
      </c>
      <c r="M213" s="93">
        <v>0</v>
      </c>
      <c r="N213" s="101">
        <v>5</v>
      </c>
      <c r="O213" s="101">
        <v>4</v>
      </c>
      <c r="P213" s="101">
        <v>5</v>
      </c>
      <c r="Q213" s="94">
        <v>5</v>
      </c>
      <c r="R213" s="94">
        <v>5</v>
      </c>
      <c r="S213" s="95">
        <v>4</v>
      </c>
      <c r="T213" s="95">
        <v>3</v>
      </c>
      <c r="U213" s="95">
        <v>4</v>
      </c>
      <c r="V213" s="95">
        <v>4</v>
      </c>
      <c r="W213" s="95">
        <v>4</v>
      </c>
      <c r="X213" s="96">
        <v>5</v>
      </c>
      <c r="Y213" s="96">
        <v>5</v>
      </c>
      <c r="Z213" s="161">
        <v>5</v>
      </c>
      <c r="AA213" s="161">
        <v>5</v>
      </c>
      <c r="AB213" s="97">
        <v>4</v>
      </c>
      <c r="AC213" s="97">
        <v>5</v>
      </c>
      <c r="AD213" s="114">
        <v>5</v>
      </c>
      <c r="AE213" s="114">
        <v>5</v>
      </c>
      <c r="AF213" s="114">
        <v>5</v>
      </c>
    </row>
    <row r="214" spans="1:32" s="93" customFormat="1">
      <c r="A214" s="93">
        <v>213</v>
      </c>
      <c r="B214" s="93" t="s">
        <v>8</v>
      </c>
      <c r="C214" s="93" t="s">
        <v>78</v>
      </c>
      <c r="D214" s="93">
        <v>1</v>
      </c>
      <c r="E214" s="93">
        <v>0</v>
      </c>
      <c r="F214" s="93">
        <v>0</v>
      </c>
      <c r="G214" s="93">
        <v>0</v>
      </c>
      <c r="H214" s="93">
        <v>0</v>
      </c>
      <c r="I214" s="93">
        <v>0</v>
      </c>
      <c r="J214" s="93">
        <v>0</v>
      </c>
      <c r="K214" s="93">
        <v>0</v>
      </c>
      <c r="L214" s="93">
        <v>0</v>
      </c>
      <c r="M214" s="93">
        <v>0</v>
      </c>
      <c r="N214" s="101">
        <v>4</v>
      </c>
      <c r="O214" s="101">
        <v>4</v>
      </c>
      <c r="P214" s="101">
        <v>4</v>
      </c>
      <c r="Q214" s="94">
        <v>4</v>
      </c>
      <c r="R214" s="94">
        <v>4</v>
      </c>
      <c r="S214" s="95">
        <v>3</v>
      </c>
      <c r="T214" s="95">
        <v>4</v>
      </c>
      <c r="U214" s="95">
        <v>4</v>
      </c>
      <c r="V214" s="95">
        <v>5</v>
      </c>
      <c r="W214" s="95">
        <v>4</v>
      </c>
      <c r="X214" s="96">
        <v>5</v>
      </c>
      <c r="Y214" s="96">
        <v>4</v>
      </c>
      <c r="Z214" s="161">
        <v>5</v>
      </c>
      <c r="AA214" s="161">
        <v>4</v>
      </c>
      <c r="AB214" s="97">
        <v>3</v>
      </c>
      <c r="AC214" s="97">
        <v>4</v>
      </c>
      <c r="AD214" s="114">
        <v>4</v>
      </c>
      <c r="AE214" s="114">
        <v>4</v>
      </c>
      <c r="AF214" s="114">
        <v>4</v>
      </c>
    </row>
    <row r="215" spans="1:32" s="93" customFormat="1">
      <c r="A215" s="93">
        <v>214</v>
      </c>
      <c r="B215" s="93" t="s">
        <v>51</v>
      </c>
      <c r="C215" s="93" t="s">
        <v>78</v>
      </c>
      <c r="D215" s="93">
        <v>1</v>
      </c>
      <c r="E215" s="93">
        <v>0</v>
      </c>
      <c r="F215" s="93">
        <v>1</v>
      </c>
      <c r="G215" s="93">
        <v>1</v>
      </c>
      <c r="H215" s="93">
        <v>0</v>
      </c>
      <c r="I215" s="93">
        <v>0</v>
      </c>
      <c r="J215" s="93">
        <v>0</v>
      </c>
      <c r="K215" s="93">
        <v>0</v>
      </c>
      <c r="L215" s="93">
        <v>0</v>
      </c>
      <c r="M215" s="93">
        <v>0</v>
      </c>
      <c r="N215" s="101">
        <v>5</v>
      </c>
      <c r="O215" s="101">
        <v>5</v>
      </c>
      <c r="P215" s="101">
        <v>5</v>
      </c>
      <c r="Q215" s="94">
        <v>5</v>
      </c>
      <c r="R215" s="94">
        <v>5</v>
      </c>
      <c r="S215" s="95">
        <v>4</v>
      </c>
      <c r="T215" s="95">
        <v>5</v>
      </c>
      <c r="U215" s="95">
        <v>5</v>
      </c>
      <c r="V215" s="95">
        <v>5</v>
      </c>
      <c r="W215" s="95">
        <v>4</v>
      </c>
      <c r="X215" s="96">
        <v>4</v>
      </c>
      <c r="Y215" s="96">
        <v>4</v>
      </c>
      <c r="Z215" s="161">
        <v>5</v>
      </c>
      <c r="AA215" s="161">
        <v>5</v>
      </c>
      <c r="AB215" s="97">
        <v>4</v>
      </c>
      <c r="AC215" s="97">
        <v>4</v>
      </c>
      <c r="AD215" s="114">
        <v>3</v>
      </c>
      <c r="AE215" s="114">
        <v>3</v>
      </c>
      <c r="AF215" s="114">
        <v>4</v>
      </c>
    </row>
    <row r="216" spans="1:32" s="93" customFormat="1">
      <c r="A216" s="93">
        <v>215</v>
      </c>
      <c r="B216" s="93" t="s">
        <v>8</v>
      </c>
      <c r="C216" s="93" t="s">
        <v>88</v>
      </c>
      <c r="D216" s="93">
        <v>0</v>
      </c>
      <c r="E216" s="93">
        <v>0</v>
      </c>
      <c r="F216" s="93">
        <v>1</v>
      </c>
      <c r="G216" s="93">
        <v>0</v>
      </c>
      <c r="H216" s="93">
        <v>0</v>
      </c>
      <c r="I216" s="93">
        <v>0</v>
      </c>
      <c r="J216" s="93">
        <v>0</v>
      </c>
      <c r="K216" s="93">
        <v>0</v>
      </c>
      <c r="L216" s="93">
        <v>0</v>
      </c>
      <c r="M216" s="93">
        <v>0</v>
      </c>
      <c r="N216" s="101">
        <v>5</v>
      </c>
      <c r="O216" s="101">
        <v>4</v>
      </c>
      <c r="P216" s="101">
        <v>4</v>
      </c>
      <c r="Q216" s="94">
        <v>4</v>
      </c>
      <c r="R216" s="94">
        <v>5</v>
      </c>
      <c r="S216" s="95">
        <v>2</v>
      </c>
      <c r="T216" s="95">
        <v>3</v>
      </c>
      <c r="U216" s="95">
        <v>4</v>
      </c>
      <c r="V216" s="95">
        <v>4</v>
      </c>
      <c r="W216" s="95">
        <v>4</v>
      </c>
      <c r="X216" s="96">
        <v>4</v>
      </c>
      <c r="Y216" s="96">
        <v>4</v>
      </c>
      <c r="Z216" s="161">
        <v>4</v>
      </c>
      <c r="AA216" s="161">
        <v>4</v>
      </c>
      <c r="AB216" s="97">
        <v>4</v>
      </c>
      <c r="AC216" s="97">
        <v>4</v>
      </c>
      <c r="AD216" s="114">
        <v>4</v>
      </c>
      <c r="AE216" s="114">
        <v>4</v>
      </c>
      <c r="AF216" s="114">
        <v>4</v>
      </c>
    </row>
    <row r="217" spans="1:32" s="93" customFormat="1">
      <c r="A217" s="93">
        <v>216</v>
      </c>
      <c r="B217" s="93" t="s">
        <v>8</v>
      </c>
      <c r="C217" s="93" t="s">
        <v>55</v>
      </c>
      <c r="D217" s="93">
        <v>1</v>
      </c>
      <c r="E217" s="93">
        <v>0</v>
      </c>
      <c r="F217" s="93">
        <v>0</v>
      </c>
      <c r="G217" s="93">
        <v>0</v>
      </c>
      <c r="H217" s="93">
        <v>0</v>
      </c>
      <c r="I217" s="93">
        <v>0</v>
      </c>
      <c r="J217" s="93">
        <v>0</v>
      </c>
      <c r="K217" s="93">
        <v>0</v>
      </c>
      <c r="L217" s="93">
        <v>0</v>
      </c>
      <c r="M217" s="93">
        <v>0</v>
      </c>
      <c r="N217" s="101">
        <v>5</v>
      </c>
      <c r="O217" s="101">
        <v>4</v>
      </c>
      <c r="P217" s="101">
        <v>5</v>
      </c>
      <c r="Q217" s="94">
        <v>5</v>
      </c>
      <c r="R217" s="94">
        <v>5</v>
      </c>
      <c r="S217" s="95">
        <v>5</v>
      </c>
      <c r="T217" s="95">
        <v>4</v>
      </c>
      <c r="U217" s="95">
        <v>5</v>
      </c>
      <c r="V217" s="95">
        <v>5</v>
      </c>
      <c r="W217" s="95">
        <v>5</v>
      </c>
      <c r="X217" s="96">
        <v>5</v>
      </c>
      <c r="Y217" s="96">
        <v>5</v>
      </c>
      <c r="Z217" s="161">
        <v>5</v>
      </c>
      <c r="AA217" s="161">
        <v>5</v>
      </c>
      <c r="AB217" s="97">
        <v>5</v>
      </c>
      <c r="AC217" s="97">
        <v>5</v>
      </c>
      <c r="AD217" s="114">
        <v>5</v>
      </c>
      <c r="AE217" s="114">
        <v>5</v>
      </c>
      <c r="AF217" s="114">
        <v>5</v>
      </c>
    </row>
    <row r="218" spans="1:32" s="93" customFormat="1">
      <c r="A218" s="93">
        <v>217</v>
      </c>
      <c r="B218" s="93" t="s">
        <v>8</v>
      </c>
      <c r="C218" s="93" t="s">
        <v>55</v>
      </c>
      <c r="D218" s="93">
        <v>0</v>
      </c>
      <c r="E218" s="93">
        <v>0</v>
      </c>
      <c r="F218" s="93">
        <v>0</v>
      </c>
      <c r="G218" s="93">
        <v>1</v>
      </c>
      <c r="H218" s="93">
        <v>0</v>
      </c>
      <c r="I218" s="93">
        <v>0</v>
      </c>
      <c r="J218" s="93">
        <v>0</v>
      </c>
      <c r="K218" s="93">
        <v>0</v>
      </c>
      <c r="L218" s="93">
        <v>0</v>
      </c>
      <c r="M218" s="93">
        <v>0</v>
      </c>
      <c r="N218" s="101">
        <v>5</v>
      </c>
      <c r="O218" s="101">
        <v>4</v>
      </c>
      <c r="P218" s="101">
        <v>3</v>
      </c>
      <c r="Q218" s="94">
        <v>4</v>
      </c>
      <c r="R218" s="94">
        <v>4</v>
      </c>
      <c r="S218" s="95">
        <v>4</v>
      </c>
      <c r="T218" s="95">
        <v>4</v>
      </c>
      <c r="U218" s="95">
        <v>4</v>
      </c>
      <c r="V218" s="95">
        <v>4</v>
      </c>
      <c r="W218" s="95">
        <v>4</v>
      </c>
      <c r="X218" s="96">
        <v>4</v>
      </c>
      <c r="Y218" s="96">
        <v>4</v>
      </c>
      <c r="Z218" s="161">
        <v>4</v>
      </c>
      <c r="AA218" s="161">
        <v>4</v>
      </c>
      <c r="AB218" s="97">
        <v>4</v>
      </c>
      <c r="AC218" s="97">
        <v>4</v>
      </c>
      <c r="AD218" s="114">
        <v>4</v>
      </c>
      <c r="AE218" s="114">
        <v>3</v>
      </c>
      <c r="AF218" s="114">
        <v>3</v>
      </c>
    </row>
    <row r="219" spans="1:32" s="93" customFormat="1">
      <c r="A219" s="93">
        <v>218</v>
      </c>
      <c r="B219" s="93" t="s">
        <v>8</v>
      </c>
      <c r="C219" s="93" t="s">
        <v>88</v>
      </c>
      <c r="D219" s="93">
        <v>0</v>
      </c>
      <c r="E219" s="93">
        <v>0</v>
      </c>
      <c r="F219" s="93">
        <v>0</v>
      </c>
      <c r="G219" s="93">
        <v>1</v>
      </c>
      <c r="H219" s="93">
        <v>0</v>
      </c>
      <c r="I219" s="93">
        <v>0</v>
      </c>
      <c r="J219" s="93">
        <v>0</v>
      </c>
      <c r="K219" s="93">
        <v>0</v>
      </c>
      <c r="L219" s="93">
        <v>0</v>
      </c>
      <c r="M219" s="93">
        <v>0</v>
      </c>
      <c r="N219" s="101">
        <v>5</v>
      </c>
      <c r="O219" s="101">
        <v>4</v>
      </c>
      <c r="P219" s="101">
        <v>4</v>
      </c>
      <c r="Q219" s="94">
        <v>5</v>
      </c>
      <c r="R219" s="94">
        <v>5</v>
      </c>
      <c r="S219" s="95">
        <v>4</v>
      </c>
      <c r="T219" s="95">
        <v>4</v>
      </c>
      <c r="U219" s="95">
        <v>5</v>
      </c>
      <c r="V219" s="95">
        <v>4</v>
      </c>
      <c r="W219" s="95">
        <v>5</v>
      </c>
      <c r="X219" s="96">
        <v>4</v>
      </c>
      <c r="Y219" s="96">
        <v>5</v>
      </c>
      <c r="Z219" s="161">
        <v>4</v>
      </c>
      <c r="AA219" s="161">
        <v>3</v>
      </c>
      <c r="AB219" s="97">
        <v>5</v>
      </c>
      <c r="AC219" s="97">
        <v>5</v>
      </c>
      <c r="AD219" s="114">
        <v>4</v>
      </c>
      <c r="AE219" s="114">
        <v>3</v>
      </c>
      <c r="AF219" s="114">
        <v>4</v>
      </c>
    </row>
    <row r="220" spans="1:32" s="93" customFormat="1">
      <c r="A220" s="93">
        <v>219</v>
      </c>
      <c r="B220" s="93" t="s">
        <v>51</v>
      </c>
      <c r="C220" s="93" t="s">
        <v>70</v>
      </c>
      <c r="D220" s="93">
        <v>1</v>
      </c>
      <c r="E220" s="93">
        <v>0</v>
      </c>
      <c r="F220" s="93">
        <v>0</v>
      </c>
      <c r="G220" s="93">
        <v>1</v>
      </c>
      <c r="H220" s="93">
        <v>0</v>
      </c>
      <c r="I220" s="93">
        <v>0</v>
      </c>
      <c r="J220" s="93">
        <v>0</v>
      </c>
      <c r="K220" s="93">
        <v>0</v>
      </c>
      <c r="L220" s="93">
        <v>1</v>
      </c>
      <c r="M220" s="93">
        <v>0</v>
      </c>
      <c r="N220" s="101">
        <v>5</v>
      </c>
      <c r="O220" s="101">
        <v>5</v>
      </c>
      <c r="P220" s="101">
        <v>5</v>
      </c>
      <c r="Q220" s="94">
        <v>5</v>
      </c>
      <c r="R220" s="94">
        <v>5</v>
      </c>
      <c r="S220" s="95">
        <v>5</v>
      </c>
      <c r="T220" s="95">
        <v>5</v>
      </c>
      <c r="U220" s="95">
        <v>5</v>
      </c>
      <c r="V220" s="95">
        <v>5</v>
      </c>
      <c r="W220" s="95">
        <v>5</v>
      </c>
      <c r="X220" s="96">
        <v>1</v>
      </c>
      <c r="Y220" s="96">
        <v>1</v>
      </c>
      <c r="Z220" s="161">
        <v>4</v>
      </c>
      <c r="AA220" s="161">
        <v>4</v>
      </c>
      <c r="AB220" s="97">
        <v>5</v>
      </c>
      <c r="AC220" s="97">
        <v>5</v>
      </c>
      <c r="AD220" s="114">
        <v>5</v>
      </c>
      <c r="AE220" s="114">
        <v>5</v>
      </c>
      <c r="AF220" s="114">
        <v>5</v>
      </c>
    </row>
    <row r="221" spans="1:32" s="93" customFormat="1">
      <c r="A221" s="93">
        <v>220</v>
      </c>
      <c r="B221" s="93" t="s">
        <v>51</v>
      </c>
      <c r="C221" s="93" t="s">
        <v>198</v>
      </c>
      <c r="D221" s="93">
        <v>1</v>
      </c>
      <c r="E221" s="93">
        <v>0</v>
      </c>
      <c r="F221" s="93">
        <v>0</v>
      </c>
      <c r="G221" s="93">
        <v>0</v>
      </c>
      <c r="H221" s="93">
        <v>0</v>
      </c>
      <c r="I221" s="93">
        <v>0</v>
      </c>
      <c r="J221" s="93">
        <v>0</v>
      </c>
      <c r="K221" s="93">
        <v>0</v>
      </c>
      <c r="L221" s="93">
        <v>0</v>
      </c>
      <c r="M221" s="93">
        <v>0</v>
      </c>
      <c r="N221" s="101">
        <v>5</v>
      </c>
      <c r="O221" s="101">
        <v>5</v>
      </c>
      <c r="P221" s="101">
        <v>4</v>
      </c>
      <c r="Q221" s="94">
        <v>4</v>
      </c>
      <c r="R221" s="94">
        <v>3</v>
      </c>
      <c r="S221" s="95">
        <v>4</v>
      </c>
      <c r="T221" s="95">
        <v>4</v>
      </c>
      <c r="U221" s="95">
        <v>4</v>
      </c>
      <c r="V221" s="95">
        <v>4</v>
      </c>
      <c r="W221" s="95">
        <v>4</v>
      </c>
      <c r="X221" s="96">
        <v>5</v>
      </c>
      <c r="Y221" s="96">
        <v>5</v>
      </c>
      <c r="Z221" s="161">
        <v>5</v>
      </c>
      <c r="AA221" s="161">
        <v>5</v>
      </c>
      <c r="AB221" s="97">
        <v>5</v>
      </c>
      <c r="AC221" s="97">
        <v>4</v>
      </c>
      <c r="AD221" s="114">
        <v>4</v>
      </c>
      <c r="AE221" s="114">
        <v>4</v>
      </c>
      <c r="AF221" s="114">
        <v>4</v>
      </c>
    </row>
    <row r="222" spans="1:32" s="93" customFormat="1">
      <c r="A222" s="93">
        <v>221</v>
      </c>
      <c r="B222" s="93" t="s">
        <v>8</v>
      </c>
      <c r="C222" s="93" t="s">
        <v>88</v>
      </c>
      <c r="D222" s="93">
        <v>0</v>
      </c>
      <c r="E222" s="93">
        <v>0</v>
      </c>
      <c r="F222" s="93">
        <v>1</v>
      </c>
      <c r="G222" s="93">
        <v>0</v>
      </c>
      <c r="H222" s="93">
        <v>0</v>
      </c>
      <c r="I222" s="93">
        <v>0</v>
      </c>
      <c r="J222" s="93">
        <v>0</v>
      </c>
      <c r="K222" s="93">
        <v>0</v>
      </c>
      <c r="L222" s="93">
        <v>0</v>
      </c>
      <c r="M222" s="93">
        <v>0</v>
      </c>
      <c r="N222" s="101">
        <v>5</v>
      </c>
      <c r="O222" s="101">
        <v>5</v>
      </c>
      <c r="P222" s="101">
        <v>5</v>
      </c>
      <c r="Q222" s="94">
        <v>5</v>
      </c>
      <c r="R222" s="94">
        <v>5</v>
      </c>
      <c r="S222" s="95">
        <v>3</v>
      </c>
      <c r="T222" s="95">
        <v>4</v>
      </c>
      <c r="U222" s="95">
        <v>3</v>
      </c>
      <c r="V222" s="95">
        <v>4</v>
      </c>
      <c r="W222" s="95">
        <v>3</v>
      </c>
      <c r="X222" s="96">
        <v>3</v>
      </c>
      <c r="Y222" s="96">
        <v>3</v>
      </c>
      <c r="Z222" s="161">
        <v>4</v>
      </c>
      <c r="AA222" s="161">
        <v>4</v>
      </c>
      <c r="AB222" s="97">
        <v>4</v>
      </c>
      <c r="AC222" s="97">
        <v>4</v>
      </c>
      <c r="AD222" s="114">
        <v>3</v>
      </c>
      <c r="AE222" s="114">
        <v>3</v>
      </c>
      <c r="AF222" s="114">
        <v>3</v>
      </c>
    </row>
    <row r="223" spans="1:32" s="93" customFormat="1">
      <c r="A223" s="93">
        <v>222</v>
      </c>
      <c r="B223" s="93" t="s">
        <v>8</v>
      </c>
      <c r="C223" s="93" t="s">
        <v>88</v>
      </c>
      <c r="D223" s="93">
        <v>1</v>
      </c>
      <c r="E223" s="93">
        <v>0</v>
      </c>
      <c r="F223" s="93">
        <v>0</v>
      </c>
      <c r="G223" s="93">
        <v>0</v>
      </c>
      <c r="H223" s="93">
        <v>0</v>
      </c>
      <c r="I223" s="93">
        <v>0</v>
      </c>
      <c r="J223" s="93">
        <v>0</v>
      </c>
      <c r="K223" s="93">
        <v>0</v>
      </c>
      <c r="L223" s="93">
        <v>1</v>
      </c>
      <c r="M223" s="93">
        <v>0</v>
      </c>
      <c r="N223" s="101">
        <v>5</v>
      </c>
      <c r="O223" s="101">
        <v>4</v>
      </c>
      <c r="P223" s="101">
        <v>4</v>
      </c>
      <c r="Q223" s="94">
        <v>5</v>
      </c>
      <c r="R223" s="94">
        <v>5</v>
      </c>
      <c r="S223" s="95">
        <v>4</v>
      </c>
      <c r="T223" s="95">
        <v>4</v>
      </c>
      <c r="U223" s="95">
        <v>5</v>
      </c>
      <c r="V223" s="95">
        <v>4</v>
      </c>
      <c r="W223" s="95">
        <v>5</v>
      </c>
      <c r="X223" s="96">
        <v>2</v>
      </c>
      <c r="Y223" s="96">
        <v>2</v>
      </c>
      <c r="Z223" s="161">
        <v>4</v>
      </c>
      <c r="AA223" s="161">
        <v>4</v>
      </c>
      <c r="AB223" s="97">
        <v>5</v>
      </c>
      <c r="AC223" s="97">
        <v>5</v>
      </c>
      <c r="AD223" s="114">
        <v>4</v>
      </c>
      <c r="AE223" s="114">
        <v>4</v>
      </c>
      <c r="AF223" s="114">
        <v>4</v>
      </c>
    </row>
    <row r="224" spans="1:32" s="93" customFormat="1">
      <c r="A224" s="93">
        <v>223</v>
      </c>
      <c r="B224" s="93" t="s">
        <v>4</v>
      </c>
      <c r="C224" s="93" t="s">
        <v>55</v>
      </c>
      <c r="D224" s="93">
        <v>1</v>
      </c>
      <c r="E224" s="93">
        <v>0</v>
      </c>
      <c r="F224" s="93">
        <v>0</v>
      </c>
      <c r="G224" s="93">
        <v>0</v>
      </c>
      <c r="H224" s="93">
        <v>0</v>
      </c>
      <c r="I224" s="93">
        <v>0</v>
      </c>
      <c r="J224" s="93">
        <v>0</v>
      </c>
      <c r="K224" s="93">
        <v>0</v>
      </c>
      <c r="L224" s="93">
        <v>0</v>
      </c>
      <c r="M224" s="93">
        <v>0</v>
      </c>
      <c r="N224" s="101">
        <v>5</v>
      </c>
      <c r="O224" s="101">
        <v>5</v>
      </c>
      <c r="P224" s="101">
        <v>5</v>
      </c>
      <c r="Q224" s="94">
        <v>5</v>
      </c>
      <c r="R224" s="94">
        <v>5</v>
      </c>
      <c r="S224" s="95">
        <v>5</v>
      </c>
      <c r="T224" s="95">
        <v>5</v>
      </c>
      <c r="U224" s="95">
        <v>5</v>
      </c>
      <c r="V224" s="95">
        <v>5</v>
      </c>
      <c r="W224" s="95">
        <v>5</v>
      </c>
      <c r="X224" s="96">
        <v>3</v>
      </c>
      <c r="Y224" s="96">
        <v>3</v>
      </c>
      <c r="Z224" s="161">
        <v>4</v>
      </c>
      <c r="AA224" s="161">
        <v>4</v>
      </c>
      <c r="AB224" s="97">
        <v>4</v>
      </c>
      <c r="AC224" s="97">
        <v>4</v>
      </c>
      <c r="AD224" s="114">
        <v>5</v>
      </c>
      <c r="AE224" s="114">
        <v>5</v>
      </c>
      <c r="AF224" s="114">
        <v>5</v>
      </c>
    </row>
    <row r="225" spans="1:34" s="93" customFormat="1">
      <c r="A225" s="93">
        <v>224</v>
      </c>
      <c r="B225" s="93" t="s">
        <v>8</v>
      </c>
      <c r="C225" s="93" t="s">
        <v>193</v>
      </c>
      <c r="D225" s="93">
        <v>0</v>
      </c>
      <c r="E225" s="93">
        <v>0</v>
      </c>
      <c r="F225" s="93">
        <v>0</v>
      </c>
      <c r="G225" s="93">
        <v>1</v>
      </c>
      <c r="H225" s="93">
        <v>0</v>
      </c>
      <c r="I225" s="93">
        <v>0</v>
      </c>
      <c r="J225" s="93">
        <v>0</v>
      </c>
      <c r="K225" s="93">
        <v>0</v>
      </c>
      <c r="L225" s="93">
        <v>0</v>
      </c>
      <c r="M225" s="93">
        <v>0</v>
      </c>
      <c r="N225" s="101">
        <v>4</v>
      </c>
      <c r="O225" s="101">
        <v>4</v>
      </c>
      <c r="P225" s="101">
        <v>4</v>
      </c>
      <c r="Q225" s="94">
        <v>4</v>
      </c>
      <c r="R225" s="94">
        <v>5</v>
      </c>
      <c r="S225" s="95">
        <v>5</v>
      </c>
      <c r="T225" s="95">
        <v>5</v>
      </c>
      <c r="U225" s="95">
        <v>5</v>
      </c>
      <c r="V225" s="95">
        <v>5</v>
      </c>
      <c r="W225" s="95">
        <v>5</v>
      </c>
      <c r="X225" s="96">
        <v>3</v>
      </c>
      <c r="Y225" s="96">
        <v>3</v>
      </c>
      <c r="Z225" s="161">
        <v>5</v>
      </c>
      <c r="AA225" s="161">
        <v>5</v>
      </c>
      <c r="AB225" s="97">
        <v>4</v>
      </c>
      <c r="AC225" s="97">
        <v>5</v>
      </c>
      <c r="AD225" s="114">
        <v>5</v>
      </c>
      <c r="AE225" s="114">
        <v>5</v>
      </c>
      <c r="AF225" s="114">
        <v>5</v>
      </c>
    </row>
    <row r="226" spans="1:34" s="93" customFormat="1">
      <c r="A226" s="93">
        <v>225</v>
      </c>
      <c r="B226" s="93" t="s">
        <v>8</v>
      </c>
      <c r="C226" s="93" t="s">
        <v>87</v>
      </c>
      <c r="D226" s="93">
        <v>0</v>
      </c>
      <c r="E226" s="93">
        <v>0</v>
      </c>
      <c r="F226" s="93">
        <v>1</v>
      </c>
      <c r="G226" s="93">
        <v>0</v>
      </c>
      <c r="H226" s="93">
        <v>0</v>
      </c>
      <c r="I226" s="93">
        <v>0</v>
      </c>
      <c r="J226" s="93">
        <v>0</v>
      </c>
      <c r="K226" s="93">
        <v>0</v>
      </c>
      <c r="L226" s="93">
        <v>0</v>
      </c>
      <c r="M226" s="93">
        <v>0</v>
      </c>
      <c r="N226" s="101">
        <v>4</v>
      </c>
      <c r="O226" s="101">
        <v>4</v>
      </c>
      <c r="P226" s="101">
        <v>5</v>
      </c>
      <c r="Q226" s="94">
        <v>5</v>
      </c>
      <c r="R226" s="94">
        <v>4</v>
      </c>
      <c r="S226" s="95">
        <v>4</v>
      </c>
      <c r="T226" s="95">
        <v>5</v>
      </c>
      <c r="U226" s="95">
        <v>5</v>
      </c>
      <c r="V226" s="95">
        <v>5</v>
      </c>
      <c r="W226" s="95">
        <v>5</v>
      </c>
      <c r="X226" s="96">
        <v>4</v>
      </c>
      <c r="Y226" s="96">
        <v>4</v>
      </c>
      <c r="Z226" s="161">
        <v>5</v>
      </c>
      <c r="AA226" s="161">
        <v>5</v>
      </c>
      <c r="AB226" s="97">
        <v>5</v>
      </c>
      <c r="AC226" s="97">
        <v>4</v>
      </c>
      <c r="AD226" s="114">
        <v>4</v>
      </c>
      <c r="AE226" s="114">
        <v>4</v>
      </c>
      <c r="AF226" s="114">
        <v>4</v>
      </c>
    </row>
    <row r="227" spans="1:34" s="93" customFormat="1">
      <c r="A227" s="93">
        <v>226</v>
      </c>
      <c r="B227" s="93" t="s">
        <v>51</v>
      </c>
      <c r="C227" s="93" t="s">
        <v>9</v>
      </c>
      <c r="D227" s="93">
        <v>1</v>
      </c>
      <c r="E227" s="93">
        <v>0</v>
      </c>
      <c r="F227" s="93">
        <v>0</v>
      </c>
      <c r="G227" s="93">
        <v>0</v>
      </c>
      <c r="H227" s="93">
        <v>0</v>
      </c>
      <c r="I227" s="93">
        <v>0</v>
      </c>
      <c r="J227" s="93">
        <v>0</v>
      </c>
      <c r="K227" s="93">
        <v>0</v>
      </c>
      <c r="L227" s="93">
        <v>1</v>
      </c>
      <c r="M227" s="93">
        <v>0</v>
      </c>
      <c r="N227" s="101">
        <v>5</v>
      </c>
      <c r="O227" s="101">
        <v>5</v>
      </c>
      <c r="P227" s="101">
        <v>5</v>
      </c>
      <c r="Q227" s="94">
        <v>5</v>
      </c>
      <c r="R227" s="94">
        <v>5</v>
      </c>
      <c r="S227" s="95">
        <v>5</v>
      </c>
      <c r="T227" s="95">
        <v>5</v>
      </c>
      <c r="U227" s="95">
        <v>5</v>
      </c>
      <c r="V227" s="95">
        <v>5</v>
      </c>
      <c r="W227" s="95">
        <v>5</v>
      </c>
      <c r="X227" s="96">
        <v>5</v>
      </c>
      <c r="Y227" s="96">
        <v>5</v>
      </c>
      <c r="Z227" s="161">
        <v>5</v>
      </c>
      <c r="AA227" s="161">
        <v>5</v>
      </c>
      <c r="AB227" s="97">
        <v>5</v>
      </c>
      <c r="AC227" s="97">
        <v>5</v>
      </c>
      <c r="AD227" s="114">
        <v>4</v>
      </c>
      <c r="AE227" s="114">
        <v>5</v>
      </c>
      <c r="AF227" s="114">
        <v>5</v>
      </c>
    </row>
    <row r="228" spans="1:34" s="93" customFormat="1">
      <c r="A228" s="93">
        <v>227</v>
      </c>
      <c r="B228" s="93" t="s">
        <v>8</v>
      </c>
      <c r="C228" s="93" t="s">
        <v>88</v>
      </c>
      <c r="D228" s="93">
        <v>0</v>
      </c>
      <c r="E228" s="93">
        <v>0</v>
      </c>
      <c r="F228" s="93">
        <v>0</v>
      </c>
      <c r="G228" s="93">
        <v>0</v>
      </c>
      <c r="H228" s="93">
        <v>0</v>
      </c>
      <c r="I228" s="93">
        <v>0</v>
      </c>
      <c r="J228" s="93">
        <v>0</v>
      </c>
      <c r="K228" s="93">
        <v>0</v>
      </c>
      <c r="L228" s="93">
        <v>0</v>
      </c>
      <c r="M228" s="93">
        <v>0</v>
      </c>
      <c r="N228" s="101">
        <v>5</v>
      </c>
      <c r="O228" s="101">
        <v>4</v>
      </c>
      <c r="P228" s="101">
        <v>3</v>
      </c>
      <c r="Q228" s="94">
        <v>5</v>
      </c>
      <c r="R228" s="94">
        <v>5</v>
      </c>
      <c r="S228" s="95">
        <v>5</v>
      </c>
      <c r="T228" s="95">
        <v>4</v>
      </c>
      <c r="U228" s="95">
        <v>4</v>
      </c>
      <c r="V228" s="95">
        <v>4</v>
      </c>
      <c r="W228" s="95">
        <v>4</v>
      </c>
      <c r="X228" s="96">
        <v>4</v>
      </c>
      <c r="Y228" s="96">
        <v>4</v>
      </c>
      <c r="Z228" s="161">
        <v>4</v>
      </c>
      <c r="AA228" s="161">
        <v>4</v>
      </c>
      <c r="AB228" s="97">
        <v>4</v>
      </c>
      <c r="AC228" s="97">
        <v>4</v>
      </c>
      <c r="AD228" s="114">
        <v>3</v>
      </c>
      <c r="AE228" s="114">
        <v>4</v>
      </c>
      <c r="AF228" s="114">
        <v>4</v>
      </c>
    </row>
    <row r="229" spans="1:34" s="93" customFormat="1">
      <c r="A229" s="93">
        <v>228</v>
      </c>
      <c r="B229" s="93" t="s">
        <v>8</v>
      </c>
      <c r="C229" s="93" t="s">
        <v>157</v>
      </c>
      <c r="D229" s="93">
        <v>1</v>
      </c>
      <c r="E229" s="93">
        <v>0</v>
      </c>
      <c r="F229" s="93">
        <v>0</v>
      </c>
      <c r="G229" s="93">
        <v>0</v>
      </c>
      <c r="H229" s="93">
        <v>0</v>
      </c>
      <c r="I229" s="93">
        <v>0</v>
      </c>
      <c r="J229" s="93">
        <v>0</v>
      </c>
      <c r="K229" s="93">
        <v>0</v>
      </c>
      <c r="L229" s="93">
        <v>0</v>
      </c>
      <c r="M229" s="93">
        <v>0</v>
      </c>
      <c r="N229" s="101">
        <v>4</v>
      </c>
      <c r="O229" s="101">
        <v>4</v>
      </c>
      <c r="P229" s="101">
        <v>4</v>
      </c>
      <c r="Q229" s="94">
        <v>4</v>
      </c>
      <c r="R229" s="94">
        <v>4</v>
      </c>
      <c r="S229" s="95">
        <v>4</v>
      </c>
      <c r="T229" s="95">
        <v>4</v>
      </c>
      <c r="U229" s="95">
        <v>4</v>
      </c>
      <c r="V229" s="95">
        <v>4</v>
      </c>
      <c r="W229" s="95">
        <v>4</v>
      </c>
      <c r="X229" s="96">
        <v>3</v>
      </c>
      <c r="Y229" s="96">
        <v>3</v>
      </c>
      <c r="Z229" s="161">
        <v>5</v>
      </c>
      <c r="AA229" s="161">
        <v>5</v>
      </c>
      <c r="AB229" s="97">
        <v>5</v>
      </c>
      <c r="AC229" s="97">
        <v>4</v>
      </c>
      <c r="AD229" s="114">
        <v>4</v>
      </c>
      <c r="AE229" s="114">
        <v>4</v>
      </c>
      <c r="AF229" s="114">
        <v>4</v>
      </c>
    </row>
    <row r="230" spans="1:34" s="93" customFormat="1">
      <c r="A230" s="93">
        <v>229</v>
      </c>
      <c r="B230" s="93" t="s">
        <v>8</v>
      </c>
      <c r="C230" s="93" t="s">
        <v>157</v>
      </c>
      <c r="D230" s="93">
        <v>0</v>
      </c>
      <c r="E230" s="93">
        <v>0</v>
      </c>
      <c r="F230" s="93">
        <v>0</v>
      </c>
      <c r="G230" s="93">
        <v>0</v>
      </c>
      <c r="H230" s="93">
        <v>0</v>
      </c>
      <c r="I230" s="93">
        <v>0</v>
      </c>
      <c r="J230" s="93">
        <v>0</v>
      </c>
      <c r="K230" s="93">
        <v>0</v>
      </c>
      <c r="L230" s="93">
        <v>1</v>
      </c>
      <c r="M230" s="93">
        <v>0</v>
      </c>
      <c r="N230" s="101">
        <v>5</v>
      </c>
      <c r="O230" s="101">
        <v>4</v>
      </c>
      <c r="P230" s="101">
        <v>5</v>
      </c>
      <c r="Q230" s="94">
        <v>5</v>
      </c>
      <c r="R230" s="94">
        <v>5</v>
      </c>
      <c r="S230" s="95">
        <v>5</v>
      </c>
      <c r="T230" s="95">
        <v>4</v>
      </c>
      <c r="U230" s="95">
        <v>5</v>
      </c>
      <c r="V230" s="95">
        <v>4</v>
      </c>
      <c r="W230" s="95">
        <v>2</v>
      </c>
      <c r="X230" s="96">
        <v>2</v>
      </c>
      <c r="Y230" s="96">
        <v>2</v>
      </c>
      <c r="Z230" s="161">
        <v>4</v>
      </c>
      <c r="AA230" s="161">
        <v>5</v>
      </c>
      <c r="AB230" s="97">
        <v>5</v>
      </c>
      <c r="AC230" s="97">
        <v>5</v>
      </c>
      <c r="AD230" s="114">
        <v>4</v>
      </c>
      <c r="AE230" s="114">
        <v>4</v>
      </c>
      <c r="AF230" s="114">
        <v>4</v>
      </c>
    </row>
    <row r="231" spans="1:34" s="93" customFormat="1">
      <c r="A231" s="93">
        <v>230</v>
      </c>
      <c r="B231" s="93" t="s">
        <v>8</v>
      </c>
      <c r="C231" s="93" t="s">
        <v>188</v>
      </c>
      <c r="D231" s="93">
        <v>1</v>
      </c>
      <c r="E231" s="93">
        <v>0</v>
      </c>
      <c r="F231" s="93">
        <v>0</v>
      </c>
      <c r="G231" s="93">
        <v>0</v>
      </c>
      <c r="H231" s="93">
        <v>1</v>
      </c>
      <c r="I231" s="93">
        <v>0</v>
      </c>
      <c r="J231" s="93">
        <v>0</v>
      </c>
      <c r="K231" s="93">
        <v>0</v>
      </c>
      <c r="L231" s="93">
        <v>0</v>
      </c>
      <c r="M231" s="93">
        <v>0</v>
      </c>
      <c r="N231" s="101">
        <v>5</v>
      </c>
      <c r="O231" s="101">
        <v>5</v>
      </c>
      <c r="P231" s="101">
        <v>5</v>
      </c>
      <c r="Q231" s="94">
        <v>5</v>
      </c>
      <c r="R231" s="94">
        <v>5</v>
      </c>
      <c r="S231" s="95">
        <v>5</v>
      </c>
      <c r="T231" s="95">
        <v>5</v>
      </c>
      <c r="U231" s="95">
        <v>5</v>
      </c>
      <c r="V231" s="95">
        <v>5</v>
      </c>
      <c r="W231" s="95">
        <v>5</v>
      </c>
      <c r="X231" s="96">
        <v>5</v>
      </c>
      <c r="Y231" s="96">
        <v>5</v>
      </c>
      <c r="Z231" s="161">
        <v>5</v>
      </c>
      <c r="AA231" s="161">
        <v>5</v>
      </c>
      <c r="AB231" s="97">
        <v>5</v>
      </c>
      <c r="AC231" s="97">
        <v>5</v>
      </c>
      <c r="AD231" s="114">
        <v>5</v>
      </c>
      <c r="AE231" s="114">
        <v>5</v>
      </c>
      <c r="AF231" s="114">
        <v>5</v>
      </c>
    </row>
    <row r="232" spans="1:34" s="93" customFormat="1">
      <c r="A232" s="93">
        <v>231</v>
      </c>
      <c r="B232" s="93" t="s">
        <v>8</v>
      </c>
      <c r="C232" s="93" t="s">
        <v>88</v>
      </c>
      <c r="D232" s="93">
        <v>0</v>
      </c>
      <c r="E232" s="93">
        <v>0</v>
      </c>
      <c r="F232" s="93">
        <v>1</v>
      </c>
      <c r="G232" s="93">
        <v>0</v>
      </c>
      <c r="H232" s="93">
        <v>0</v>
      </c>
      <c r="I232" s="93">
        <v>0</v>
      </c>
      <c r="J232" s="93">
        <v>0</v>
      </c>
      <c r="K232" s="93">
        <v>0</v>
      </c>
      <c r="L232" s="93">
        <v>0</v>
      </c>
      <c r="M232" s="93">
        <v>0</v>
      </c>
      <c r="N232" s="101">
        <v>4</v>
      </c>
      <c r="O232" s="101">
        <v>3</v>
      </c>
      <c r="P232" s="101">
        <v>3</v>
      </c>
      <c r="Q232" s="94">
        <v>4</v>
      </c>
      <c r="R232" s="94">
        <v>4</v>
      </c>
      <c r="S232" s="95">
        <v>4</v>
      </c>
      <c r="T232" s="95">
        <v>4</v>
      </c>
      <c r="U232" s="95">
        <v>4</v>
      </c>
      <c r="V232" s="95">
        <v>4</v>
      </c>
      <c r="W232" s="95">
        <v>4</v>
      </c>
      <c r="X232" s="96">
        <v>2</v>
      </c>
      <c r="Y232" s="96">
        <v>2</v>
      </c>
      <c r="Z232" s="161">
        <v>4</v>
      </c>
      <c r="AA232" s="161">
        <v>4</v>
      </c>
      <c r="AB232" s="97">
        <v>4</v>
      </c>
      <c r="AC232" s="97">
        <v>5</v>
      </c>
      <c r="AD232" s="114">
        <v>4</v>
      </c>
      <c r="AE232" s="114">
        <v>4</v>
      </c>
      <c r="AF232" s="114">
        <v>5</v>
      </c>
    </row>
    <row r="233" spans="1:34" s="93" customFormat="1">
      <c r="A233" s="93">
        <v>232</v>
      </c>
      <c r="B233" s="93" t="s">
        <v>51</v>
      </c>
      <c r="C233" s="93" t="s">
        <v>71</v>
      </c>
      <c r="D233" s="93">
        <v>1</v>
      </c>
      <c r="E233" s="93">
        <v>0</v>
      </c>
      <c r="F233" s="93">
        <v>0</v>
      </c>
      <c r="G233" s="93">
        <v>0</v>
      </c>
      <c r="H233" s="93">
        <v>0</v>
      </c>
      <c r="I233" s="93">
        <v>0</v>
      </c>
      <c r="J233" s="93">
        <v>0</v>
      </c>
      <c r="K233" s="93">
        <v>0</v>
      </c>
      <c r="L233" s="93">
        <v>1</v>
      </c>
      <c r="M233" s="93">
        <v>0</v>
      </c>
      <c r="N233" s="101">
        <v>4</v>
      </c>
      <c r="O233" s="101">
        <v>3</v>
      </c>
      <c r="P233" s="101">
        <v>4</v>
      </c>
      <c r="Q233" s="94">
        <v>4</v>
      </c>
      <c r="R233" s="94">
        <v>4</v>
      </c>
      <c r="S233" s="95">
        <v>4</v>
      </c>
      <c r="T233" s="95">
        <v>4</v>
      </c>
      <c r="U233" s="95">
        <v>5</v>
      </c>
      <c r="V233" s="95">
        <v>5</v>
      </c>
      <c r="W233" s="95">
        <v>4</v>
      </c>
      <c r="X233" s="96">
        <v>3</v>
      </c>
      <c r="Y233" s="96">
        <v>4</v>
      </c>
      <c r="Z233" s="161">
        <v>4</v>
      </c>
      <c r="AA233" s="161">
        <v>4</v>
      </c>
      <c r="AB233" s="97">
        <v>4</v>
      </c>
      <c r="AC233" s="97">
        <v>5</v>
      </c>
      <c r="AD233" s="114">
        <v>4</v>
      </c>
      <c r="AE233" s="114">
        <v>4</v>
      </c>
      <c r="AF233" s="114">
        <v>4</v>
      </c>
    </row>
    <row r="234" spans="1:34">
      <c r="D234" s="111">
        <f t="shared" ref="D234:M234" si="0">COUNTIF(D2:D233,1)</f>
        <v>159</v>
      </c>
      <c r="E234" s="111">
        <f t="shared" si="0"/>
        <v>39</v>
      </c>
      <c r="F234" s="111">
        <f t="shared" si="0"/>
        <v>77</v>
      </c>
      <c r="G234" s="111">
        <f t="shared" si="0"/>
        <v>40</v>
      </c>
      <c r="H234" s="111">
        <f t="shared" si="0"/>
        <v>11</v>
      </c>
      <c r="I234" s="111">
        <f t="shared" si="0"/>
        <v>5</v>
      </c>
      <c r="J234" s="111">
        <f t="shared" si="0"/>
        <v>9</v>
      </c>
      <c r="K234" s="111">
        <f t="shared" si="0"/>
        <v>3</v>
      </c>
      <c r="L234" s="111">
        <f t="shared" si="0"/>
        <v>16</v>
      </c>
      <c r="M234" s="111">
        <f t="shared" si="0"/>
        <v>1</v>
      </c>
      <c r="N234" s="102">
        <f t="shared" ref="N234:AE234" si="1">AVERAGE(N2:N233)</f>
        <v>4.4568965517241379</v>
      </c>
      <c r="O234" s="102">
        <f t="shared" si="1"/>
        <v>3.7758620689655173</v>
      </c>
      <c r="P234" s="102">
        <f t="shared" si="1"/>
        <v>4.0732758620689653</v>
      </c>
      <c r="Q234" s="102">
        <f t="shared" si="1"/>
        <v>4.4655172413793105</v>
      </c>
      <c r="R234" s="102">
        <f t="shared" si="1"/>
        <v>4.4482758620689653</v>
      </c>
      <c r="S234" s="102">
        <f t="shared" si="1"/>
        <v>4.4181034482758621</v>
      </c>
      <c r="T234" s="102">
        <f t="shared" si="1"/>
        <v>4.4224137931034484</v>
      </c>
      <c r="U234" s="102">
        <f t="shared" si="1"/>
        <v>4.4482758620689653</v>
      </c>
      <c r="V234" s="102">
        <f t="shared" si="1"/>
        <v>4.3577586206896548</v>
      </c>
      <c r="W234" s="102">
        <f t="shared" si="1"/>
        <v>4.4784482758620694</v>
      </c>
      <c r="X234" s="102">
        <f t="shared" si="1"/>
        <v>3.4267241379310347</v>
      </c>
      <c r="Y234" s="102">
        <f t="shared" si="1"/>
        <v>3.4913793103448274</v>
      </c>
      <c r="Z234" s="102">
        <f t="shared" si="1"/>
        <v>4.2672413793103452</v>
      </c>
      <c r="AA234" s="102">
        <f t="shared" si="1"/>
        <v>4.2887931034482758</v>
      </c>
      <c r="AB234" s="102">
        <f t="shared" si="1"/>
        <v>4.5172413793103452</v>
      </c>
      <c r="AC234" s="102">
        <f t="shared" si="1"/>
        <v>4.4612068965517242</v>
      </c>
      <c r="AD234" s="102">
        <f t="shared" si="1"/>
        <v>4.2974137931034484</v>
      </c>
      <c r="AE234" s="102">
        <f t="shared" si="1"/>
        <v>4.318965517241379</v>
      </c>
      <c r="AF234" s="102">
        <f>AVERAGE(AF2:AF233)</f>
        <v>4.3879310344827589</v>
      </c>
      <c r="AG234" s="102">
        <f>AVERAGE(N2:AF233)</f>
        <v>4.2527223230490021</v>
      </c>
      <c r="AH234" s="100">
        <f>AVERAGE(N234:W234,AB234:AF234)</f>
        <v>4.3551724137931034</v>
      </c>
    </row>
    <row r="235" spans="1:34">
      <c r="D235" s="102">
        <f t="shared" ref="D235:M235" si="2">STDEV(D2:D233)</f>
        <v>0.46538245880151446</v>
      </c>
      <c r="E235" s="102">
        <f t="shared" si="2"/>
        <v>0.37476668365024807</v>
      </c>
      <c r="F235" s="102">
        <f t="shared" si="2"/>
        <v>0.47191222639945174</v>
      </c>
      <c r="G235" s="102">
        <f t="shared" si="2"/>
        <v>0.37855643025997826</v>
      </c>
      <c r="H235" s="102">
        <f t="shared" si="2"/>
        <v>0.21298180191616101</v>
      </c>
      <c r="I235" s="102">
        <f t="shared" si="2"/>
        <v>0.14552846494610117</v>
      </c>
      <c r="J235" s="102">
        <f t="shared" si="2"/>
        <v>0.19351904130129177</v>
      </c>
      <c r="K235" s="102">
        <f t="shared" si="2"/>
        <v>0.11322136491956758</v>
      </c>
      <c r="L235" s="102">
        <f t="shared" si="2"/>
        <v>0.25394337341429091</v>
      </c>
      <c r="M235" s="102">
        <f t="shared" si="2"/>
        <v>8.3624201000709081E-2</v>
      </c>
      <c r="N235" s="102">
        <f t="shared" ref="N235:AF235" si="3">STDEV(N2:N233)</f>
        <v>0.60147353515724156</v>
      </c>
      <c r="O235" s="102">
        <f t="shared" si="3"/>
        <v>0.98548958888991811</v>
      </c>
      <c r="P235" s="102">
        <f t="shared" si="3"/>
        <v>0.88213218263474868</v>
      </c>
      <c r="Q235" s="102">
        <f t="shared" si="3"/>
        <v>0.58005872941589076</v>
      </c>
      <c r="R235" s="102">
        <f t="shared" si="3"/>
        <v>0.58620250606436175</v>
      </c>
      <c r="S235" s="102">
        <f t="shared" si="3"/>
        <v>0.67881984909143867</v>
      </c>
      <c r="T235" s="102">
        <f t="shared" si="3"/>
        <v>3.4166662115568456</v>
      </c>
      <c r="U235" s="102">
        <f t="shared" si="3"/>
        <v>0.58620250606436175</v>
      </c>
      <c r="V235" s="102">
        <f t="shared" si="3"/>
        <v>0.62870042034349116</v>
      </c>
      <c r="W235" s="102">
        <f t="shared" si="3"/>
        <v>0.5806856723967676</v>
      </c>
      <c r="X235" s="102">
        <f t="shared" si="3"/>
        <v>0.99946806273095412</v>
      </c>
      <c r="Y235" s="102">
        <f t="shared" si="3"/>
        <v>1.0107276505762319</v>
      </c>
      <c r="Z235" s="102">
        <f t="shared" si="3"/>
        <v>0.63597433339657405</v>
      </c>
      <c r="AA235" s="102">
        <f t="shared" si="3"/>
        <v>0.60891949605798024</v>
      </c>
      <c r="AB235" s="102">
        <f t="shared" si="3"/>
        <v>0.58083025544443667</v>
      </c>
      <c r="AC235" s="102">
        <f t="shared" si="3"/>
        <v>0.5945308531636414</v>
      </c>
      <c r="AD235" s="102">
        <f t="shared" si="3"/>
        <v>0.62584470459356145</v>
      </c>
      <c r="AE235" s="102">
        <f t="shared" si="3"/>
        <v>0.62556139885774265</v>
      </c>
      <c r="AF235" s="102">
        <f t="shared" si="3"/>
        <v>0.6069090195356549</v>
      </c>
      <c r="AG235" s="102">
        <f>STDEVA(N2:AF233)</f>
        <v>1.0881780448323439</v>
      </c>
      <c r="AH235" s="21"/>
    </row>
    <row r="236" spans="1:34">
      <c r="B236" s="159" t="s">
        <v>8</v>
      </c>
      <c r="C236" s="159">
        <f>COUNTIF(B2:B233,"นิสิตระดับปริญญาโท")</f>
        <v>162</v>
      </c>
      <c r="P236" s="102">
        <f>STDEV(N2:P233)</f>
        <v>0.88289678866560506</v>
      </c>
      <c r="Q236" s="103"/>
      <c r="R236" s="102">
        <f>STDEVA(Q2:R233)</f>
        <v>0.58257255322586132</v>
      </c>
      <c r="S236" s="103"/>
      <c r="T236" s="103"/>
      <c r="U236" s="103"/>
      <c r="V236" s="103"/>
      <c r="W236" s="102">
        <f>STDEVA(S2:W233)</f>
        <v>1.6231380784587861</v>
      </c>
      <c r="X236" s="112"/>
      <c r="Y236" s="102">
        <f>STDEVA(X2:Y233)</f>
        <v>1.0045490297931503</v>
      </c>
      <c r="Z236" s="162"/>
      <c r="AA236" s="102">
        <f>STDEVA(Z2:AA233)</f>
        <v>0.62201472946882419</v>
      </c>
      <c r="AB236" s="112"/>
      <c r="AC236" s="102">
        <f>STDEVA(AB2:AC233)</f>
        <v>0.58775503758872172</v>
      </c>
      <c r="AD236" s="112"/>
      <c r="AE236" s="112"/>
      <c r="AF236" s="102">
        <f>STDEVA(AD2:AF233)</f>
        <v>0.61981496800160896</v>
      </c>
      <c r="AG236" s="165"/>
    </row>
    <row r="237" spans="1:34">
      <c r="B237" s="159" t="s">
        <v>51</v>
      </c>
      <c r="C237" s="159">
        <f>COUNTIF(B2:B233,"นิสิตระดับปริญญาเอก")</f>
        <v>67</v>
      </c>
      <c r="P237" s="104">
        <f>AVERAGE(N2:P233)</f>
        <v>4.1020114942528734</v>
      </c>
      <c r="Q237" s="22"/>
      <c r="R237" s="104">
        <f>AVERAGE(Q2:R233)</f>
        <v>4.4568965517241379</v>
      </c>
      <c r="S237" s="23"/>
      <c r="T237" s="23"/>
      <c r="U237" s="23"/>
      <c r="V237" s="23"/>
      <c r="W237" s="104">
        <f>AVERAGE(S2:W233)</f>
        <v>4.4249999999999998</v>
      </c>
      <c r="X237" s="98"/>
      <c r="Y237" s="104">
        <f>AVERAGE(X2:Y233)</f>
        <v>3.459051724137931</v>
      </c>
      <c r="Z237" s="163"/>
      <c r="AA237" s="104">
        <f>AVERAGE(Z2:AA233)</f>
        <v>4.2780172413793105</v>
      </c>
      <c r="AB237" s="99"/>
      <c r="AC237" s="104">
        <f>AVERAGE(AB2:AC233)</f>
        <v>4.4892241379310347</v>
      </c>
      <c r="AD237" s="115"/>
      <c r="AE237" s="115"/>
      <c r="AF237" s="104">
        <f>AVERAGE(AD2:AF233)</f>
        <v>4.3347701149425291</v>
      </c>
      <c r="AG237" s="102">
        <f>AVERAGE(P237,R237,W237,AC237,AF237)</f>
        <v>4.3615804597701153</v>
      </c>
    </row>
    <row r="238" spans="1:34">
      <c r="B238" s="159" t="s">
        <v>162</v>
      </c>
      <c r="C238" s="159">
        <f>COUNTIF(B3:B234,"เจ้าหน้าที่")</f>
        <v>1</v>
      </c>
      <c r="P238" s="177"/>
      <c r="Q238" s="22"/>
      <c r="R238" s="177"/>
      <c r="S238" s="23"/>
      <c r="T238" s="23"/>
      <c r="U238" s="23"/>
      <c r="V238" s="23"/>
      <c r="W238" s="177"/>
      <c r="X238" s="98"/>
      <c r="Y238" s="177"/>
      <c r="Z238" s="163"/>
      <c r="AA238" s="177"/>
      <c r="AB238" s="99"/>
      <c r="AC238" s="177"/>
      <c r="AD238" s="115"/>
      <c r="AE238" s="115"/>
      <c r="AF238" s="177"/>
      <c r="AG238" s="178"/>
    </row>
    <row r="239" spans="1:34">
      <c r="B239" s="159" t="s">
        <v>4</v>
      </c>
      <c r="C239" s="159">
        <f>COUNTIF(B4:B235,"เจ้าหน้าที่")</f>
        <v>1</v>
      </c>
      <c r="P239" s="177"/>
      <c r="Q239" s="22"/>
      <c r="R239" s="177"/>
      <c r="S239" s="23"/>
      <c r="T239" s="23"/>
      <c r="U239" s="23"/>
      <c r="V239" s="23"/>
      <c r="W239" s="177"/>
      <c r="X239" s="98"/>
      <c r="Y239" s="177"/>
      <c r="Z239" s="163"/>
      <c r="AA239" s="177"/>
      <c r="AB239" s="99"/>
      <c r="AC239" s="177"/>
      <c r="AD239" s="115"/>
      <c r="AE239" s="115"/>
      <c r="AF239" s="177"/>
      <c r="AG239" s="178"/>
    </row>
    <row r="240" spans="1:34">
      <c r="B240" s="159" t="s">
        <v>55</v>
      </c>
      <c r="C240" s="159">
        <f>COUNTIF(B5:B236,"อาจารย์")</f>
        <v>1</v>
      </c>
      <c r="P240" s="177"/>
      <c r="Q240" s="22"/>
      <c r="R240" s="177"/>
      <c r="S240" s="23"/>
      <c r="T240" s="23"/>
      <c r="U240" s="23"/>
      <c r="V240" s="23"/>
      <c r="W240" s="177"/>
      <c r="X240" s="98"/>
      <c r="Y240" s="177"/>
      <c r="Z240" s="163"/>
      <c r="AA240" s="177"/>
      <c r="AB240" s="99"/>
      <c r="AC240" s="177"/>
      <c r="AD240" s="115"/>
      <c r="AE240" s="115"/>
      <c r="AF240" s="177"/>
    </row>
    <row r="241" spans="2:32">
      <c r="C241" s="226">
        <f>SUM(C236:C240)</f>
        <v>232</v>
      </c>
      <c r="Q241" s="18"/>
      <c r="R241" s="18"/>
      <c r="S241" s="19"/>
      <c r="T241" s="19"/>
      <c r="U241" s="19"/>
      <c r="V241" s="19"/>
      <c r="W241" s="19"/>
    </row>
    <row r="242" spans="2:32">
      <c r="Q242" s="18"/>
      <c r="R242" s="18"/>
      <c r="S242" s="19"/>
      <c r="T242" s="19"/>
      <c r="U242" s="19"/>
      <c r="V242" s="19"/>
      <c r="W242" s="19"/>
    </row>
    <row r="243" spans="2:32">
      <c r="B243" s="217" t="s">
        <v>156</v>
      </c>
      <c r="C243" s="156">
        <f>COUNTIF(C2:C232,"สาธารณสุขศาสตร์")</f>
        <v>21</v>
      </c>
      <c r="Q243" s="18"/>
      <c r="R243" s="18"/>
      <c r="S243" s="19"/>
      <c r="T243" s="19"/>
      <c r="U243" s="19"/>
      <c r="V243" s="19"/>
      <c r="W243" s="19"/>
    </row>
    <row r="244" spans="2:32">
      <c r="B244" s="217" t="s">
        <v>89</v>
      </c>
      <c r="C244" s="156">
        <f>COUNTIF(C3:C233,"วิทยาศาสตร์")</f>
        <v>17</v>
      </c>
      <c r="Q244" s="18"/>
      <c r="R244" s="18"/>
      <c r="S244" s="19"/>
      <c r="T244" s="19"/>
      <c r="U244" s="19"/>
      <c r="V244" s="19"/>
      <c r="W244" s="19"/>
    </row>
    <row r="245" spans="2:32">
      <c r="B245" s="217" t="s">
        <v>157</v>
      </c>
      <c r="C245" s="156">
        <f>COUNTIF(C2:C235,"บริหารธุรกิจ")</f>
        <v>14</v>
      </c>
      <c r="Q245" s="18"/>
      <c r="R245" s="18"/>
      <c r="S245" s="19"/>
      <c r="T245" s="19"/>
      <c r="U245" s="19"/>
      <c r="V245" s="19"/>
      <c r="W245" s="19"/>
    </row>
    <row r="246" spans="2:32">
      <c r="B246" s="157" t="s">
        <v>131</v>
      </c>
      <c r="C246" s="157">
        <f>COUNTIF(C4:C234,"ชีวเคมี")</f>
        <v>13</v>
      </c>
      <c r="Q246" s="18"/>
      <c r="R246" s="18"/>
      <c r="S246" s="19"/>
      <c r="T246" s="19"/>
      <c r="U246" s="19"/>
      <c r="V246" s="19"/>
      <c r="W246" s="19"/>
    </row>
    <row r="247" spans="2:32" s="218" customFormat="1">
      <c r="B247" s="157" t="s">
        <v>9</v>
      </c>
      <c r="C247" s="157">
        <f>COUNTIF(C5:C235,"เทคโนโลยีและสื่อสารการศึกษา")</f>
        <v>8</v>
      </c>
      <c r="N247" s="219"/>
      <c r="O247" s="219"/>
      <c r="P247" s="219"/>
      <c r="Q247" s="220"/>
      <c r="R247" s="220"/>
      <c r="S247" s="221"/>
      <c r="T247" s="221"/>
      <c r="U247" s="221"/>
      <c r="V247" s="221"/>
      <c r="W247" s="221"/>
      <c r="X247" s="222"/>
      <c r="Y247" s="222"/>
      <c r="Z247" s="223"/>
      <c r="AA247" s="223"/>
      <c r="AB247" s="224"/>
      <c r="AC247" s="224"/>
      <c r="AD247" s="225"/>
      <c r="AE247" s="225"/>
      <c r="AF247" s="225"/>
    </row>
    <row r="248" spans="2:32" s="218" customFormat="1">
      <c r="B248" s="157" t="s">
        <v>72</v>
      </c>
      <c r="C248" s="157">
        <f>COUNTIF(C6:C236,"การบริหารการศึกษา")</f>
        <v>8</v>
      </c>
      <c r="N248" s="219"/>
      <c r="O248" s="219"/>
      <c r="P248" s="219"/>
      <c r="Q248" s="220"/>
      <c r="R248" s="220"/>
      <c r="S248" s="221"/>
      <c r="T248" s="221"/>
      <c r="U248" s="221"/>
      <c r="V248" s="221"/>
      <c r="W248" s="221"/>
      <c r="X248" s="222"/>
      <c r="Y248" s="222"/>
      <c r="Z248" s="223"/>
      <c r="AA248" s="223"/>
      <c r="AB248" s="224"/>
      <c r="AC248" s="224"/>
      <c r="AD248" s="225"/>
      <c r="AE248" s="225"/>
      <c r="AF248" s="225"/>
    </row>
    <row r="249" spans="2:32" s="218" customFormat="1">
      <c r="B249" s="157" t="s">
        <v>198</v>
      </c>
      <c r="C249" s="157">
        <f>COUNTIF(C7:C237,"สถาปัตยกรรมศาสตร์")</f>
        <v>8</v>
      </c>
      <c r="N249" s="219"/>
      <c r="O249" s="219"/>
      <c r="P249" s="219"/>
      <c r="Q249" s="220"/>
      <c r="R249" s="220"/>
      <c r="S249" s="221"/>
      <c r="T249" s="221"/>
      <c r="U249" s="221"/>
      <c r="V249" s="221"/>
      <c r="W249" s="221"/>
      <c r="X249" s="222"/>
      <c r="Y249" s="222"/>
      <c r="Z249" s="223"/>
      <c r="AA249" s="223"/>
      <c r="AB249" s="224"/>
      <c r="AC249" s="224"/>
      <c r="AD249" s="225"/>
      <c r="AE249" s="225"/>
      <c r="AF249" s="225"/>
    </row>
    <row r="250" spans="2:32" s="218" customFormat="1">
      <c r="B250" s="157" t="s">
        <v>78</v>
      </c>
      <c r="C250" s="157">
        <f>COUNTIF(C8:C238,"เอเซียตะวันออกเฉียงใต้ศึกษา")</f>
        <v>8</v>
      </c>
      <c r="N250" s="219"/>
      <c r="O250" s="219"/>
      <c r="P250" s="219"/>
      <c r="Q250" s="220"/>
      <c r="R250" s="220"/>
      <c r="S250" s="221"/>
      <c r="T250" s="221"/>
      <c r="U250" s="221"/>
      <c r="V250" s="221"/>
      <c r="W250" s="221"/>
      <c r="X250" s="222"/>
      <c r="Y250" s="222"/>
      <c r="Z250" s="223"/>
      <c r="AA250" s="223"/>
      <c r="AB250" s="224"/>
      <c r="AC250" s="224"/>
      <c r="AD250" s="225"/>
      <c r="AE250" s="225"/>
      <c r="AF250" s="225"/>
    </row>
    <row r="251" spans="2:32" s="218" customFormat="1">
      <c r="B251" s="157" t="s">
        <v>135</v>
      </c>
      <c r="C251" s="157">
        <f>COUNTIF(C9:C239,"เกษตรศาสตร์ ทรัพยากรธรรมชาติและสิ่งแวดล้อม")</f>
        <v>6</v>
      </c>
      <c r="N251" s="219"/>
      <c r="O251" s="219"/>
      <c r="P251" s="219"/>
      <c r="Q251" s="220"/>
      <c r="R251" s="220"/>
      <c r="S251" s="221"/>
      <c r="T251" s="221"/>
      <c r="U251" s="221"/>
      <c r="V251" s="221"/>
      <c r="W251" s="221"/>
      <c r="X251" s="222"/>
      <c r="Y251" s="222"/>
      <c r="Z251" s="223"/>
      <c r="AA251" s="223"/>
      <c r="AB251" s="224"/>
      <c r="AC251" s="224"/>
      <c r="AD251" s="225"/>
      <c r="AE251" s="225"/>
      <c r="AF251" s="225"/>
    </row>
    <row r="252" spans="2:32" s="218" customFormat="1">
      <c r="B252" s="157" t="s">
        <v>88</v>
      </c>
      <c r="C252" s="157">
        <f>COUNTIF(C3:C233,"รัฐศาสตร์มหาบัณฑิต")</f>
        <v>6</v>
      </c>
      <c r="N252" s="219"/>
      <c r="O252" s="219"/>
      <c r="P252" s="219"/>
      <c r="Q252" s="220"/>
      <c r="R252" s="220"/>
      <c r="S252" s="221"/>
      <c r="T252" s="221"/>
      <c r="U252" s="221"/>
      <c r="V252" s="221"/>
      <c r="W252" s="221"/>
      <c r="X252" s="222"/>
      <c r="Y252" s="222"/>
      <c r="Z252" s="223"/>
      <c r="AA252" s="223"/>
      <c r="AB252" s="224"/>
      <c r="AC252" s="224"/>
      <c r="AD252" s="225"/>
      <c r="AE252" s="225"/>
      <c r="AF252" s="225"/>
    </row>
    <row r="253" spans="2:32" s="218" customFormat="1">
      <c r="B253" s="157" t="s">
        <v>53</v>
      </c>
      <c r="C253" s="157">
        <f>COUNTIF(C4:C234,"โลจิสติกส์และโซ่อุปทาน")</f>
        <v>6</v>
      </c>
      <c r="N253" s="219"/>
      <c r="O253" s="219"/>
      <c r="P253" s="219"/>
      <c r="Q253" s="220"/>
      <c r="R253" s="220"/>
      <c r="S253" s="221"/>
      <c r="T253" s="221"/>
      <c r="U253" s="221"/>
      <c r="V253" s="221"/>
      <c r="W253" s="221"/>
      <c r="X253" s="222"/>
      <c r="Y253" s="222"/>
      <c r="Z253" s="223"/>
      <c r="AA253" s="223"/>
      <c r="AB253" s="224"/>
      <c r="AC253" s="224"/>
      <c r="AD253" s="225"/>
      <c r="AE253" s="225"/>
      <c r="AF253" s="225"/>
    </row>
    <row r="254" spans="2:32" s="218" customFormat="1">
      <c r="B254" s="157" t="s">
        <v>77</v>
      </c>
      <c r="C254" s="157">
        <f>COUNTIF(C5:C235,"หลักสูตรและการสอน")</f>
        <v>6</v>
      </c>
      <c r="N254" s="219"/>
      <c r="O254" s="219"/>
      <c r="P254" s="219"/>
      <c r="Q254" s="220"/>
      <c r="R254" s="220"/>
      <c r="S254" s="221"/>
      <c r="T254" s="221"/>
      <c r="U254" s="221"/>
      <c r="V254" s="221"/>
      <c r="W254" s="221"/>
      <c r="X254" s="222"/>
      <c r="Y254" s="222"/>
      <c r="Z254" s="223"/>
      <c r="AA254" s="223"/>
      <c r="AB254" s="224"/>
      <c r="AC254" s="224"/>
      <c r="AD254" s="225"/>
      <c r="AE254" s="225"/>
      <c r="AF254" s="225"/>
    </row>
    <row r="255" spans="2:32" s="218" customFormat="1">
      <c r="B255" s="157" t="s">
        <v>188</v>
      </c>
      <c r="C255" s="157">
        <f>COUNTIF(C6:C236,"วิศวกรรมศาสตร์")</f>
        <v>6</v>
      </c>
      <c r="N255" s="219"/>
      <c r="O255" s="219"/>
      <c r="P255" s="219"/>
      <c r="Q255" s="220"/>
      <c r="R255" s="220"/>
      <c r="S255" s="221"/>
      <c r="T255" s="221"/>
      <c r="U255" s="221"/>
      <c r="V255" s="221"/>
      <c r="W255" s="221"/>
      <c r="X255" s="222"/>
      <c r="Y255" s="222"/>
      <c r="Z255" s="223"/>
      <c r="AA255" s="223"/>
      <c r="AB255" s="224"/>
      <c r="AC255" s="224"/>
      <c r="AD255" s="225"/>
      <c r="AE255" s="225"/>
      <c r="AF255" s="225"/>
    </row>
    <row r="256" spans="2:32" s="218" customFormat="1">
      <c r="B256" s="157" t="s">
        <v>54</v>
      </c>
      <c r="C256" s="157">
        <f>COUNTIF(C2:C233,"คณิตศาสตร์")</f>
        <v>5</v>
      </c>
      <c r="N256" s="219"/>
      <c r="O256" s="219"/>
      <c r="P256" s="219"/>
      <c r="Q256" s="220"/>
      <c r="R256" s="220"/>
      <c r="S256" s="221"/>
      <c r="T256" s="221"/>
      <c r="U256" s="221"/>
      <c r="V256" s="221"/>
      <c r="W256" s="221"/>
      <c r="X256" s="222"/>
      <c r="Y256" s="222"/>
      <c r="Z256" s="223"/>
      <c r="AA256" s="223"/>
      <c r="AB256" s="224"/>
      <c r="AC256" s="224"/>
      <c r="AD256" s="225"/>
      <c r="AE256" s="225"/>
      <c r="AF256" s="225"/>
    </row>
    <row r="257" spans="2:32" s="218" customFormat="1">
      <c r="B257" s="157" t="s">
        <v>66</v>
      </c>
      <c r="C257" s="157">
        <f>COUNTIF(C2:C233,"ฟิสิกส์ประยุกต์")</f>
        <v>5</v>
      </c>
      <c r="N257" s="219"/>
      <c r="O257" s="219"/>
      <c r="P257" s="219"/>
      <c r="Q257" s="220"/>
      <c r="R257" s="220"/>
      <c r="S257" s="221"/>
      <c r="T257" s="221"/>
      <c r="U257" s="221"/>
      <c r="V257" s="221"/>
      <c r="W257" s="221"/>
      <c r="X257" s="222"/>
      <c r="Y257" s="222"/>
      <c r="Z257" s="223"/>
      <c r="AA257" s="223"/>
      <c r="AB257" s="224"/>
      <c r="AC257" s="224"/>
      <c r="AD257" s="225"/>
      <c r="AE257" s="225"/>
      <c r="AF257" s="225"/>
    </row>
    <row r="258" spans="2:32" s="218" customFormat="1">
      <c r="B258" s="157" t="s">
        <v>69</v>
      </c>
      <c r="C258" s="157">
        <f>COUNTIF(C2:C233,"วิทยาศาสตร์การเกษตร")</f>
        <v>5</v>
      </c>
      <c r="N258" s="219"/>
      <c r="O258" s="219"/>
      <c r="P258" s="219"/>
      <c r="Q258" s="220"/>
      <c r="R258" s="220"/>
      <c r="S258" s="221"/>
      <c r="T258" s="221"/>
      <c r="U258" s="221"/>
      <c r="V258" s="221"/>
      <c r="W258" s="221"/>
      <c r="X258" s="222"/>
      <c r="Y258" s="222"/>
      <c r="Z258" s="223"/>
      <c r="AA258" s="223"/>
      <c r="AB258" s="224"/>
      <c r="AC258" s="224"/>
      <c r="AD258" s="225"/>
      <c r="AE258" s="225"/>
      <c r="AF258" s="225"/>
    </row>
    <row r="259" spans="2:32" s="218" customFormat="1">
      <c r="B259" s="157" t="s">
        <v>79</v>
      </c>
      <c r="C259" s="157">
        <f>COUNTIF(C2:C233,"วิศวกรรมโยธา")</f>
        <v>5</v>
      </c>
      <c r="N259" s="219"/>
      <c r="O259" s="219"/>
      <c r="P259" s="219"/>
      <c r="Q259" s="220"/>
      <c r="R259" s="220"/>
      <c r="S259" s="221"/>
      <c r="T259" s="221"/>
      <c r="U259" s="221"/>
      <c r="V259" s="221"/>
      <c r="W259" s="221"/>
      <c r="X259" s="222"/>
      <c r="Y259" s="222"/>
      <c r="Z259" s="223"/>
      <c r="AA259" s="223"/>
      <c r="AB259" s="224"/>
      <c r="AC259" s="224"/>
      <c r="AD259" s="225"/>
      <c r="AE259" s="225"/>
      <c r="AF259" s="225"/>
    </row>
    <row r="260" spans="2:32" s="218" customFormat="1">
      <c r="B260" s="157" t="s">
        <v>185</v>
      </c>
      <c r="C260" s="157">
        <f>COUNTIF(C2:C233,"เคมี")</f>
        <v>4</v>
      </c>
      <c r="N260" s="219"/>
      <c r="O260" s="219"/>
      <c r="P260" s="219"/>
      <c r="Q260" s="220"/>
      <c r="R260" s="220"/>
      <c r="S260" s="221"/>
      <c r="T260" s="221"/>
      <c r="U260" s="221"/>
      <c r="V260" s="221"/>
      <c r="W260" s="221"/>
      <c r="X260" s="222"/>
      <c r="Y260" s="222"/>
      <c r="Z260" s="223"/>
      <c r="AA260" s="223"/>
      <c r="AB260" s="224"/>
      <c r="AC260" s="224"/>
      <c r="AD260" s="225"/>
      <c r="AE260" s="225"/>
      <c r="AF260" s="225"/>
    </row>
    <row r="261" spans="2:32" s="218" customFormat="1">
      <c r="B261" s="157" t="s">
        <v>71</v>
      </c>
      <c r="C261" s="157">
        <f>COUNTIF(C2:C233,"พัฒนศึกษา")</f>
        <v>4</v>
      </c>
      <c r="N261" s="219"/>
      <c r="O261" s="219"/>
      <c r="P261" s="219"/>
      <c r="Q261" s="220"/>
      <c r="R261" s="220"/>
      <c r="S261" s="221"/>
      <c r="T261" s="221"/>
      <c r="U261" s="221"/>
      <c r="V261" s="221"/>
      <c r="W261" s="221"/>
      <c r="X261" s="222"/>
      <c r="Y261" s="222"/>
      <c r="Z261" s="223"/>
      <c r="AA261" s="223"/>
      <c r="AB261" s="224"/>
      <c r="AC261" s="224"/>
      <c r="AD261" s="225"/>
      <c r="AE261" s="225"/>
      <c r="AF261" s="225"/>
    </row>
    <row r="262" spans="2:32" s="218" customFormat="1">
      <c r="B262" s="157" t="s">
        <v>67</v>
      </c>
      <c r="C262" s="157">
        <f>COUNTIF(C2:C233,"วิศวกรรมสิ่งแวดล้อม")</f>
        <v>4</v>
      </c>
      <c r="N262" s="219"/>
      <c r="O262" s="219"/>
      <c r="P262" s="219"/>
      <c r="Q262" s="220"/>
      <c r="R262" s="220"/>
      <c r="S262" s="221"/>
      <c r="T262" s="221"/>
      <c r="U262" s="221"/>
      <c r="V262" s="221"/>
      <c r="W262" s="221"/>
      <c r="X262" s="222"/>
      <c r="Y262" s="222"/>
      <c r="Z262" s="223"/>
      <c r="AA262" s="223"/>
      <c r="AB262" s="224"/>
      <c r="AC262" s="224"/>
      <c r="AD262" s="225"/>
      <c r="AE262" s="225"/>
      <c r="AF262" s="225"/>
    </row>
    <row r="263" spans="2:32" s="218" customFormat="1">
      <c r="B263" s="157" t="s">
        <v>191</v>
      </c>
      <c r="C263" s="157">
        <f>COUNTIF(C2:C233,"สถิติ")</f>
        <v>4</v>
      </c>
      <c r="N263" s="219"/>
      <c r="O263" s="219"/>
      <c r="P263" s="219"/>
      <c r="Q263" s="220"/>
      <c r="R263" s="220"/>
      <c r="S263" s="221"/>
      <c r="T263" s="221"/>
      <c r="U263" s="221"/>
      <c r="V263" s="221"/>
      <c r="W263" s="221"/>
      <c r="X263" s="222"/>
      <c r="Y263" s="222"/>
      <c r="Z263" s="223"/>
      <c r="AA263" s="223"/>
      <c r="AB263" s="224"/>
      <c r="AC263" s="224"/>
      <c r="AD263" s="225"/>
      <c r="AE263" s="225"/>
      <c r="AF263" s="225"/>
    </row>
    <row r="264" spans="2:32" s="218" customFormat="1">
      <c r="B264" s="157" t="s">
        <v>76</v>
      </c>
      <c r="C264" s="157">
        <f>COUNTIF(C2:C233,"สรีรวิทยา")</f>
        <v>4</v>
      </c>
      <c r="N264" s="219"/>
      <c r="O264" s="219"/>
      <c r="P264" s="219"/>
      <c r="Q264" s="220"/>
      <c r="R264" s="220"/>
      <c r="S264" s="221"/>
      <c r="T264" s="221"/>
      <c r="U264" s="221"/>
      <c r="V264" s="221"/>
      <c r="W264" s="221"/>
      <c r="X264" s="222"/>
      <c r="Y264" s="222"/>
      <c r="Z264" s="223"/>
      <c r="AA264" s="223"/>
      <c r="AB264" s="224"/>
      <c r="AC264" s="224"/>
      <c r="AD264" s="225"/>
      <c r="AE264" s="225"/>
      <c r="AF264" s="225"/>
    </row>
    <row r="265" spans="2:32" s="218" customFormat="1">
      <c r="B265" s="157" t="s">
        <v>64</v>
      </c>
      <c r="C265" s="157">
        <f>COUNTIF(C2:C233,"จุลชีววิทยา")</f>
        <v>3</v>
      </c>
      <c r="N265" s="219"/>
      <c r="O265" s="219"/>
      <c r="P265" s="219"/>
      <c r="Q265" s="220"/>
      <c r="R265" s="220"/>
      <c r="S265" s="221"/>
      <c r="T265" s="221"/>
      <c r="U265" s="221"/>
      <c r="V265" s="221"/>
      <c r="W265" s="221"/>
      <c r="X265" s="222"/>
      <c r="Y265" s="222"/>
      <c r="Z265" s="223"/>
      <c r="AA265" s="223"/>
      <c r="AB265" s="224"/>
      <c r="AC265" s="224"/>
      <c r="AD265" s="225"/>
      <c r="AE265" s="225"/>
      <c r="AF265" s="225"/>
    </row>
    <row r="266" spans="2:32" s="218" customFormat="1">
      <c r="B266" s="157" t="s">
        <v>134</v>
      </c>
      <c r="C266" s="157">
        <f>COUNTIF(C2:C233,"พลังงานทดแทน")</f>
        <v>3</v>
      </c>
      <c r="N266" s="219"/>
      <c r="O266" s="219"/>
      <c r="P266" s="219"/>
      <c r="Q266" s="220"/>
      <c r="R266" s="220"/>
      <c r="S266" s="221"/>
      <c r="T266" s="221"/>
      <c r="U266" s="221"/>
      <c r="V266" s="221"/>
      <c r="W266" s="221"/>
      <c r="X266" s="222"/>
      <c r="Y266" s="222"/>
      <c r="Z266" s="223"/>
      <c r="AA266" s="223"/>
      <c r="AB266" s="224"/>
      <c r="AC266" s="224"/>
      <c r="AD266" s="225"/>
      <c r="AE266" s="225"/>
      <c r="AF266" s="225"/>
    </row>
    <row r="267" spans="2:32" s="218" customFormat="1">
      <c r="B267" s="157" t="s">
        <v>175</v>
      </c>
      <c r="C267" s="157">
        <f>COUNTIF(C3:C234,"วิศวกรรมเคมี")</f>
        <v>3</v>
      </c>
      <c r="N267" s="219"/>
      <c r="O267" s="219"/>
      <c r="P267" s="219"/>
      <c r="Q267" s="220"/>
      <c r="R267" s="220"/>
      <c r="S267" s="221"/>
      <c r="T267" s="221"/>
      <c r="U267" s="221"/>
      <c r="V267" s="221"/>
      <c r="W267" s="221"/>
      <c r="X267" s="222"/>
      <c r="Y267" s="222"/>
      <c r="Z267" s="223"/>
      <c r="AA267" s="223"/>
      <c r="AB267" s="224"/>
      <c r="AC267" s="224"/>
      <c r="AD267" s="225"/>
      <c r="AE267" s="225"/>
      <c r="AF267" s="225"/>
    </row>
    <row r="268" spans="2:32" s="218" customFormat="1">
      <c r="B268" s="157" t="s">
        <v>187</v>
      </c>
      <c r="C268" s="157">
        <f>COUNTIF(C2:C233,"วิศวกรรมก่อสร้าง")</f>
        <v>3</v>
      </c>
      <c r="N268" s="219"/>
      <c r="O268" s="219"/>
      <c r="P268" s="219"/>
      <c r="Q268" s="220"/>
      <c r="R268" s="220"/>
      <c r="S268" s="221"/>
      <c r="T268" s="221"/>
      <c r="U268" s="221"/>
      <c r="V268" s="221"/>
      <c r="W268" s="221"/>
      <c r="X268" s="222"/>
      <c r="Y268" s="222"/>
      <c r="Z268" s="223"/>
      <c r="AA268" s="223"/>
      <c r="AB268" s="224"/>
      <c r="AC268" s="224"/>
      <c r="AD268" s="225"/>
      <c r="AE268" s="225"/>
      <c r="AF268" s="225"/>
    </row>
    <row r="269" spans="2:32" s="218" customFormat="1">
      <c r="B269" s="157" t="s">
        <v>52</v>
      </c>
      <c r="C269" s="157">
        <f>COUNTIF(C2:C233,"ศิลปะและการออกแบบ")</f>
        <v>3</v>
      </c>
      <c r="N269" s="219"/>
      <c r="O269" s="219"/>
      <c r="P269" s="219"/>
      <c r="Q269" s="220"/>
      <c r="R269" s="220"/>
      <c r="S269" s="221"/>
      <c r="T269" s="221"/>
      <c r="U269" s="221"/>
      <c r="V269" s="221"/>
      <c r="W269" s="221"/>
      <c r="X269" s="222"/>
      <c r="Y269" s="222"/>
      <c r="Z269" s="223"/>
      <c r="AA269" s="223"/>
      <c r="AB269" s="224"/>
      <c r="AC269" s="224"/>
      <c r="AD269" s="225"/>
      <c r="AE269" s="225"/>
      <c r="AF269" s="225"/>
    </row>
    <row r="270" spans="2:32" s="218" customFormat="1">
      <c r="B270" s="157" t="s">
        <v>132</v>
      </c>
      <c r="C270" s="157">
        <f>COUNTIF(C2:C233,"กายวิภาคศาสตร์")</f>
        <v>2</v>
      </c>
      <c r="N270" s="219"/>
      <c r="O270" s="219"/>
      <c r="P270" s="219"/>
      <c r="Q270" s="220"/>
      <c r="R270" s="220"/>
      <c r="S270" s="221"/>
      <c r="T270" s="221"/>
      <c r="U270" s="221"/>
      <c r="V270" s="221"/>
      <c r="W270" s="221"/>
      <c r="X270" s="222"/>
      <c r="Y270" s="222"/>
      <c r="Z270" s="223"/>
      <c r="AA270" s="223"/>
      <c r="AB270" s="224"/>
      <c r="AC270" s="224"/>
      <c r="AD270" s="225"/>
      <c r="AE270" s="225"/>
      <c r="AF270" s="225"/>
    </row>
    <row r="271" spans="2:32" s="218" customFormat="1">
      <c r="B271" s="157" t="s">
        <v>172</v>
      </c>
      <c r="C271" s="157">
        <f>COUNTIF(C2:C233,"การจัดการภัยพิบัติ")</f>
        <v>2</v>
      </c>
      <c r="N271" s="219"/>
      <c r="O271" s="219"/>
      <c r="P271" s="219"/>
      <c r="Q271" s="220"/>
      <c r="R271" s="220"/>
      <c r="S271" s="221"/>
      <c r="T271" s="221"/>
      <c r="U271" s="221"/>
      <c r="V271" s="221"/>
      <c r="W271" s="221"/>
      <c r="X271" s="222"/>
      <c r="Y271" s="222"/>
      <c r="Z271" s="223"/>
      <c r="AA271" s="223"/>
      <c r="AB271" s="224"/>
      <c r="AC271" s="224"/>
      <c r="AD271" s="225"/>
      <c r="AE271" s="225"/>
      <c r="AF271" s="225"/>
    </row>
    <row r="272" spans="2:32" s="218" customFormat="1">
      <c r="B272" s="157" t="s">
        <v>87</v>
      </c>
      <c r="C272" s="157">
        <f>COUNTIF(C2:C233,"ภาษาศาสตร์")</f>
        <v>2</v>
      </c>
      <c r="N272" s="219"/>
      <c r="O272" s="219"/>
      <c r="P272" s="219"/>
      <c r="Q272" s="220"/>
      <c r="R272" s="220"/>
      <c r="S272" s="221"/>
      <c r="T272" s="221"/>
      <c r="U272" s="221"/>
      <c r="V272" s="221"/>
      <c r="W272" s="221"/>
      <c r="X272" s="222"/>
      <c r="Y272" s="222"/>
      <c r="Z272" s="223"/>
      <c r="AA272" s="223"/>
      <c r="AB272" s="224"/>
      <c r="AC272" s="224"/>
      <c r="AD272" s="225"/>
      <c r="AE272" s="225"/>
      <c r="AF272" s="225"/>
    </row>
    <row r="273" spans="2:32" s="218" customFormat="1">
      <c r="B273" s="157" t="s">
        <v>193</v>
      </c>
      <c r="C273" s="157">
        <f>COUNTIF(C2:C233,"มนุษยศาสตร์")</f>
        <v>2</v>
      </c>
      <c r="N273" s="219"/>
      <c r="O273" s="219"/>
      <c r="P273" s="219"/>
      <c r="Q273" s="220"/>
      <c r="R273" s="220"/>
      <c r="S273" s="221"/>
      <c r="T273" s="221"/>
      <c r="U273" s="221"/>
      <c r="V273" s="221"/>
      <c r="W273" s="221"/>
      <c r="X273" s="222"/>
      <c r="Y273" s="222"/>
      <c r="Z273" s="223"/>
      <c r="AA273" s="223"/>
      <c r="AB273" s="224"/>
      <c r="AC273" s="224"/>
      <c r="AD273" s="225"/>
      <c r="AE273" s="225"/>
      <c r="AF273" s="225"/>
    </row>
    <row r="274" spans="2:32" s="218" customFormat="1">
      <c r="B274" s="157" t="s">
        <v>186</v>
      </c>
      <c r="C274" s="157">
        <f>COUNTIF(C2:C233,"วิทยาการคอมพิวเตอร์")</f>
        <v>2</v>
      </c>
      <c r="N274" s="219"/>
      <c r="O274" s="219"/>
      <c r="P274" s="219"/>
      <c r="Q274" s="220"/>
      <c r="R274" s="220"/>
      <c r="S274" s="221"/>
      <c r="T274" s="221"/>
      <c r="U274" s="221"/>
      <c r="V274" s="221"/>
      <c r="W274" s="221"/>
      <c r="X274" s="222"/>
      <c r="Y274" s="222"/>
      <c r="Z274" s="223"/>
      <c r="AA274" s="223"/>
      <c r="AB274" s="224"/>
      <c r="AC274" s="224"/>
      <c r="AD274" s="225"/>
      <c r="AE274" s="225"/>
      <c r="AF274" s="225"/>
    </row>
    <row r="275" spans="2:32" s="218" customFormat="1">
      <c r="B275" s="157" t="s">
        <v>164</v>
      </c>
      <c r="C275" s="157">
        <f>COUNTIF(C2:C233,"วิทยาศาสตร์การแพทย์")</f>
        <v>2</v>
      </c>
      <c r="N275" s="219"/>
      <c r="O275" s="219"/>
      <c r="P275" s="219"/>
      <c r="Q275" s="220"/>
      <c r="R275" s="220"/>
      <c r="S275" s="221"/>
      <c r="T275" s="221"/>
      <c r="U275" s="221"/>
      <c r="V275" s="221"/>
      <c r="W275" s="221"/>
      <c r="X275" s="222"/>
      <c r="Y275" s="222"/>
      <c r="Z275" s="223"/>
      <c r="AA275" s="223"/>
      <c r="AB275" s="224"/>
      <c r="AC275" s="224"/>
      <c r="AD275" s="225"/>
      <c r="AE275" s="225"/>
      <c r="AF275" s="225"/>
    </row>
    <row r="276" spans="2:32" s="218" customFormat="1">
      <c r="B276" s="157" t="s">
        <v>133</v>
      </c>
      <c r="C276" s="157">
        <f>COUNTIF(C2:C233,"วิศวกรรมการจัดการ")</f>
        <v>2</v>
      </c>
      <c r="N276" s="219"/>
      <c r="O276" s="219"/>
      <c r="P276" s="219"/>
      <c r="Q276" s="220"/>
      <c r="R276" s="220"/>
      <c r="S276" s="221"/>
      <c r="T276" s="221"/>
      <c r="U276" s="221"/>
      <c r="V276" s="221"/>
      <c r="W276" s="221"/>
      <c r="X276" s="222"/>
      <c r="Y276" s="222"/>
      <c r="Z276" s="223"/>
      <c r="AA276" s="223"/>
      <c r="AB276" s="224"/>
      <c r="AC276" s="224"/>
      <c r="AD276" s="225"/>
      <c r="AE276" s="225"/>
      <c r="AF276" s="225"/>
    </row>
    <row r="277" spans="2:32" s="218" customFormat="1">
      <c r="B277" s="157" t="s">
        <v>65</v>
      </c>
      <c r="C277" s="157">
        <f>COUNTIF(C2:C233,"วิศวกรรมคอมพิวเตอร์")</f>
        <v>2</v>
      </c>
      <c r="N277" s="219"/>
      <c r="O277" s="219"/>
      <c r="P277" s="219"/>
      <c r="Q277" s="220"/>
      <c r="R277" s="220"/>
      <c r="S277" s="221"/>
      <c r="T277" s="221"/>
      <c r="U277" s="221"/>
      <c r="V277" s="221"/>
      <c r="W277" s="221"/>
      <c r="X277" s="222"/>
      <c r="Y277" s="222"/>
      <c r="Z277" s="223"/>
      <c r="AA277" s="223"/>
      <c r="AB277" s="224"/>
      <c r="AC277" s="224"/>
      <c r="AD277" s="225"/>
      <c r="AE277" s="225"/>
      <c r="AF277" s="225"/>
    </row>
    <row r="278" spans="2:32" s="218" customFormat="1">
      <c r="B278" s="157" t="s">
        <v>194</v>
      </c>
      <c r="C278" s="157">
        <f>COUNTIF(C3:C234,"การจัดการการท่องเที่ยวและจิตบริการ")</f>
        <v>1</v>
      </c>
      <c r="N278" s="219"/>
      <c r="O278" s="219"/>
      <c r="P278" s="219"/>
      <c r="Q278" s="220"/>
      <c r="R278" s="220"/>
      <c r="S278" s="221"/>
      <c r="T278" s="221"/>
      <c r="U278" s="221"/>
      <c r="V278" s="221"/>
      <c r="W278" s="221"/>
      <c r="X278" s="222"/>
      <c r="Y278" s="222"/>
      <c r="Z278" s="223"/>
      <c r="AA278" s="223"/>
      <c r="AB278" s="224"/>
      <c r="AC278" s="224"/>
      <c r="AD278" s="225"/>
      <c r="AE278" s="225"/>
      <c r="AF278" s="225"/>
    </row>
    <row r="279" spans="2:32" s="218" customFormat="1">
      <c r="B279" s="157" t="s">
        <v>136</v>
      </c>
      <c r="C279" s="157">
        <f>COUNTIF(C2:C233,"การจัดการกีฬา")</f>
        <v>1</v>
      </c>
      <c r="N279" s="219"/>
      <c r="O279" s="219"/>
      <c r="P279" s="219"/>
      <c r="Q279" s="220"/>
      <c r="R279" s="220"/>
      <c r="S279" s="221"/>
      <c r="T279" s="221"/>
      <c r="U279" s="221"/>
      <c r="V279" s="221"/>
      <c r="W279" s="221"/>
      <c r="X279" s="222"/>
      <c r="Y279" s="222"/>
      <c r="Z279" s="223"/>
      <c r="AA279" s="223"/>
      <c r="AB279" s="224"/>
      <c r="AC279" s="224"/>
      <c r="AD279" s="225"/>
      <c r="AE279" s="225"/>
      <c r="AF279" s="225"/>
    </row>
    <row r="280" spans="2:32" s="218" customFormat="1">
      <c r="B280" s="157" t="s">
        <v>70</v>
      </c>
      <c r="C280" s="157">
        <f>COUNTIF(C2:C233,"คติชนวิทยา")</f>
        <v>1</v>
      </c>
      <c r="N280" s="219"/>
      <c r="O280" s="219"/>
      <c r="P280" s="219"/>
      <c r="Q280" s="220"/>
      <c r="R280" s="220"/>
      <c r="S280" s="221"/>
      <c r="T280" s="221"/>
      <c r="U280" s="221"/>
      <c r="V280" s="221"/>
      <c r="W280" s="221"/>
      <c r="X280" s="222"/>
      <c r="Y280" s="222"/>
      <c r="Z280" s="223"/>
      <c r="AA280" s="223"/>
      <c r="AB280" s="224"/>
      <c r="AC280" s="224"/>
      <c r="AD280" s="225"/>
      <c r="AE280" s="225"/>
      <c r="AF280" s="225"/>
    </row>
    <row r="281" spans="2:32" s="218" customFormat="1">
      <c r="B281" s="157" t="s">
        <v>190</v>
      </c>
      <c r="C281" s="157">
        <f>COUNTIF(C2:C233,"ฟิสิกส์ทฤษฎี")</f>
        <v>1</v>
      </c>
      <c r="N281" s="219"/>
      <c r="O281" s="219"/>
      <c r="P281" s="219"/>
      <c r="Q281" s="220"/>
      <c r="R281" s="220"/>
      <c r="S281" s="221"/>
      <c r="T281" s="221"/>
      <c r="U281" s="221"/>
      <c r="V281" s="221"/>
      <c r="W281" s="221"/>
      <c r="X281" s="222"/>
      <c r="Y281" s="222"/>
      <c r="Z281" s="223"/>
      <c r="AA281" s="223"/>
      <c r="AB281" s="224"/>
      <c r="AC281" s="224"/>
      <c r="AD281" s="225"/>
      <c r="AE281" s="225"/>
      <c r="AF281" s="225"/>
    </row>
    <row r="282" spans="2:32" s="218" customFormat="1">
      <c r="B282" s="157" t="s">
        <v>199</v>
      </c>
      <c r="C282" s="157">
        <f>COUNTIF(C2:C233,"วิทยาลัยเพื่อการค้นคว้าระดับรากฐาน")</f>
        <v>1</v>
      </c>
      <c r="N282" s="219"/>
      <c r="O282" s="219"/>
      <c r="P282" s="219"/>
      <c r="Q282" s="220"/>
      <c r="R282" s="220"/>
      <c r="S282" s="221"/>
      <c r="T282" s="221"/>
      <c r="U282" s="221"/>
      <c r="V282" s="221"/>
      <c r="W282" s="221"/>
      <c r="X282" s="222"/>
      <c r="Y282" s="222"/>
      <c r="Z282" s="223"/>
      <c r="AA282" s="223"/>
      <c r="AB282" s="224"/>
      <c r="AC282" s="224"/>
      <c r="AD282" s="225"/>
      <c r="AE282" s="225"/>
      <c r="AF282" s="225"/>
    </row>
    <row r="283" spans="2:32" s="218" customFormat="1">
      <c r="B283" s="157" t="s">
        <v>176</v>
      </c>
      <c r="C283" s="157">
        <f>COUNTIF(C2:C233,"วิศวกรรมไฟฟ้า")</f>
        <v>1</v>
      </c>
      <c r="N283" s="219"/>
      <c r="O283" s="219"/>
      <c r="P283" s="219"/>
      <c r="Q283" s="220"/>
      <c r="R283" s="220"/>
      <c r="S283" s="221"/>
      <c r="T283" s="221"/>
      <c r="U283" s="221"/>
      <c r="V283" s="221"/>
      <c r="W283" s="221"/>
      <c r="X283" s="222"/>
      <c r="Y283" s="222"/>
      <c r="Z283" s="223"/>
      <c r="AA283" s="223"/>
      <c r="AB283" s="224"/>
      <c r="AC283" s="224"/>
      <c r="AD283" s="225"/>
      <c r="AE283" s="225"/>
      <c r="AF283" s="225"/>
    </row>
    <row r="284" spans="2:32" s="218" customFormat="1">
      <c r="B284" s="157" t="s">
        <v>55</v>
      </c>
      <c r="C284" s="157">
        <f>COUNTIF(C2:C233,"ไม่ระบุ")</f>
        <v>28</v>
      </c>
      <c r="N284" s="219"/>
      <c r="O284" s="219"/>
      <c r="P284" s="219"/>
      <c r="Q284" s="220"/>
      <c r="R284" s="220"/>
      <c r="S284" s="221"/>
      <c r="T284" s="221"/>
      <c r="U284" s="221"/>
      <c r="V284" s="221"/>
      <c r="W284" s="221"/>
      <c r="X284" s="222"/>
      <c r="Y284" s="222"/>
      <c r="Z284" s="223"/>
      <c r="AA284" s="223"/>
      <c r="AB284" s="224"/>
      <c r="AC284" s="224"/>
      <c r="AD284" s="225"/>
      <c r="AE284" s="225"/>
      <c r="AF284" s="225"/>
    </row>
    <row r="285" spans="2:32">
      <c r="C285" s="158">
        <f>SUM(C243:C284)</f>
        <v>232</v>
      </c>
      <c r="Q285" s="18"/>
      <c r="R285" s="18"/>
      <c r="S285" s="19"/>
      <c r="T285" s="19"/>
      <c r="U285" s="19"/>
      <c r="V285" s="19"/>
      <c r="W285" s="19"/>
    </row>
    <row r="286" spans="2:32">
      <c r="Q286" s="18"/>
      <c r="R286" s="18"/>
      <c r="S286" s="19"/>
      <c r="T286" s="19"/>
      <c r="U286" s="19"/>
      <c r="V286" s="19"/>
      <c r="W286" s="19"/>
    </row>
    <row r="287" spans="2:32">
      <c r="Q287" s="18"/>
      <c r="R287" s="18"/>
      <c r="S287" s="19"/>
      <c r="T287" s="19"/>
      <c r="U287" s="19"/>
      <c r="V287" s="19"/>
      <c r="W287" s="19"/>
    </row>
    <row r="288" spans="2:32">
      <c r="Q288" s="18"/>
      <c r="R288" s="18"/>
      <c r="S288" s="19"/>
      <c r="T288" s="19"/>
      <c r="U288" s="19"/>
      <c r="V288" s="19"/>
      <c r="W288" s="19"/>
    </row>
    <row r="289" spans="17:23">
      <c r="Q289" s="18"/>
      <c r="R289" s="18"/>
      <c r="S289" s="19"/>
      <c r="T289" s="19"/>
      <c r="U289" s="19"/>
      <c r="V289" s="19"/>
      <c r="W289" s="19"/>
    </row>
    <row r="290" spans="17:23">
      <c r="Q290" s="18"/>
      <c r="R290" s="18"/>
      <c r="S290" s="19"/>
      <c r="T290" s="19"/>
      <c r="U290" s="19"/>
      <c r="V290" s="19"/>
      <c r="W290" s="19"/>
    </row>
    <row r="291" spans="17:23">
      <c r="Q291" s="18"/>
      <c r="R291" s="18"/>
      <c r="S291" s="19"/>
      <c r="T291" s="19"/>
      <c r="U291" s="19"/>
      <c r="V291" s="19"/>
      <c r="W291" s="19"/>
    </row>
    <row r="292" spans="17:23">
      <c r="Q292" s="18"/>
      <c r="R292" s="18"/>
      <c r="S292" s="19"/>
      <c r="T292" s="19"/>
      <c r="U292" s="19"/>
      <c r="V292" s="19"/>
      <c r="W292" s="19"/>
    </row>
    <row r="293" spans="17:23">
      <c r="Q293" s="18"/>
      <c r="R293" s="18"/>
      <c r="S293" s="19"/>
      <c r="T293" s="19"/>
      <c r="U293" s="19"/>
      <c r="V293" s="19"/>
      <c r="W293" s="19"/>
    </row>
    <row r="294" spans="17:23">
      <c r="Q294" s="18"/>
      <c r="R294" s="18"/>
      <c r="S294" s="19"/>
      <c r="T294" s="19"/>
      <c r="U294" s="19"/>
      <c r="V294" s="19"/>
      <c r="W294" s="19"/>
    </row>
    <row r="295" spans="17:23">
      <c r="Q295" s="18"/>
      <c r="R295" s="18"/>
      <c r="S295" s="19"/>
      <c r="T295" s="19"/>
      <c r="U295" s="19"/>
      <c r="V295" s="19"/>
      <c r="W295" s="19"/>
    </row>
    <row r="296" spans="17:23">
      <c r="Q296" s="18"/>
      <c r="R296" s="18"/>
      <c r="S296" s="19"/>
      <c r="T296" s="19"/>
      <c r="U296" s="19"/>
      <c r="V296" s="19"/>
      <c r="W296" s="19"/>
    </row>
    <row r="297" spans="17:23">
      <c r="Q297" s="18"/>
      <c r="R297" s="18"/>
      <c r="S297" s="19"/>
      <c r="T297" s="19"/>
      <c r="U297" s="19"/>
      <c r="V297" s="19"/>
      <c r="W297" s="19"/>
    </row>
    <row r="298" spans="17:23">
      <c r="Q298" s="18"/>
      <c r="R298" s="18"/>
      <c r="S298" s="19"/>
      <c r="T298" s="19"/>
      <c r="U298" s="19"/>
      <c r="V298" s="19"/>
      <c r="W298" s="19"/>
    </row>
    <row r="299" spans="17:23">
      <c r="Q299" s="18"/>
      <c r="R299" s="18"/>
      <c r="S299" s="19"/>
      <c r="T299" s="19"/>
      <c r="U299" s="19"/>
      <c r="V299" s="19"/>
      <c r="W299" s="19"/>
    </row>
    <row r="300" spans="17:23">
      <c r="Q300" s="18"/>
      <c r="R300" s="18"/>
      <c r="S300" s="19"/>
      <c r="T300" s="19"/>
      <c r="U300" s="19"/>
      <c r="V300" s="19"/>
      <c r="W300" s="19"/>
    </row>
    <row r="301" spans="17:23">
      <c r="Q301" s="18"/>
      <c r="R301" s="18"/>
      <c r="S301" s="19"/>
      <c r="T301" s="19"/>
      <c r="U301" s="19"/>
      <c r="V301" s="19"/>
      <c r="W301" s="19"/>
    </row>
    <row r="302" spans="17:23">
      <c r="Q302" s="18"/>
      <c r="R302" s="18"/>
      <c r="S302" s="19"/>
      <c r="T302" s="19"/>
      <c r="U302" s="19"/>
      <c r="V302" s="19"/>
      <c r="W302" s="19"/>
    </row>
    <row r="303" spans="17:23">
      <c r="Q303" s="18"/>
      <c r="R303" s="18"/>
      <c r="S303" s="19"/>
      <c r="T303" s="19"/>
      <c r="U303" s="19"/>
      <c r="V303" s="19"/>
      <c r="W303" s="19"/>
    </row>
    <row r="304" spans="17:23">
      <c r="Q304" s="18"/>
      <c r="R304" s="18"/>
      <c r="S304" s="19"/>
      <c r="T304" s="19"/>
      <c r="U304" s="19"/>
      <c r="V304" s="19"/>
      <c r="W304" s="19"/>
    </row>
    <row r="305" spans="17:23">
      <c r="Q305" s="18"/>
      <c r="R305" s="18"/>
      <c r="S305" s="19"/>
      <c r="T305" s="19"/>
      <c r="U305" s="19"/>
      <c r="V305" s="19"/>
      <c r="W305" s="19"/>
    </row>
    <row r="306" spans="17:23">
      <c r="Q306" s="18"/>
      <c r="R306" s="18"/>
      <c r="S306" s="19"/>
      <c r="T306" s="19"/>
      <c r="U306" s="19"/>
      <c r="V306" s="19"/>
      <c r="W306" s="19"/>
    </row>
    <row r="307" spans="17:23">
      <c r="Q307" s="18"/>
      <c r="R307" s="18"/>
      <c r="S307" s="19"/>
      <c r="T307" s="19"/>
      <c r="U307" s="19"/>
      <c r="V307" s="19"/>
      <c r="W307" s="19"/>
    </row>
    <row r="308" spans="17:23">
      <c r="Q308" s="18"/>
      <c r="R308" s="18"/>
      <c r="S308" s="19"/>
      <c r="T308" s="19"/>
      <c r="U308" s="19"/>
      <c r="V308" s="19"/>
      <c r="W308" s="19"/>
    </row>
    <row r="309" spans="17:23">
      <c r="Q309" s="18"/>
      <c r="R309" s="18"/>
      <c r="S309" s="19"/>
      <c r="T309" s="19"/>
      <c r="U309" s="19"/>
      <c r="V309" s="19"/>
      <c r="W309" s="19"/>
    </row>
    <row r="310" spans="17:23">
      <c r="Q310" s="18"/>
      <c r="R310" s="18"/>
      <c r="S310" s="19"/>
      <c r="T310" s="19"/>
      <c r="U310" s="19"/>
      <c r="V310" s="19"/>
      <c r="W310" s="19"/>
    </row>
    <row r="311" spans="17:23">
      <c r="Q311" s="18"/>
      <c r="R311" s="18"/>
      <c r="S311" s="19"/>
      <c r="T311" s="19"/>
      <c r="U311" s="19"/>
      <c r="V311" s="19"/>
      <c r="W311" s="19"/>
    </row>
    <row r="312" spans="17:23">
      <c r="Q312" s="18"/>
      <c r="R312" s="18"/>
      <c r="S312" s="19"/>
      <c r="T312" s="19"/>
      <c r="U312" s="19"/>
      <c r="V312" s="19"/>
      <c r="W312" s="19"/>
    </row>
    <row r="313" spans="17:23">
      <c r="Q313" s="18"/>
      <c r="R313" s="18"/>
      <c r="S313" s="19"/>
      <c r="T313" s="19"/>
      <c r="U313" s="19"/>
      <c r="V313" s="19"/>
      <c r="W313" s="19"/>
    </row>
    <row r="314" spans="17:23">
      <c r="Q314" s="18"/>
      <c r="R314" s="18"/>
      <c r="S314" s="19"/>
      <c r="T314" s="19"/>
      <c r="U314" s="19"/>
      <c r="V314" s="19"/>
      <c r="W314" s="19"/>
    </row>
    <row r="315" spans="17:23">
      <c r="Q315" s="18"/>
      <c r="R315" s="18"/>
      <c r="S315" s="19"/>
      <c r="T315" s="19"/>
      <c r="U315" s="19"/>
      <c r="V315" s="19"/>
      <c r="W315" s="19"/>
    </row>
    <row r="316" spans="17:23">
      <c r="Q316" s="18"/>
      <c r="R316" s="18"/>
      <c r="S316" s="19"/>
      <c r="T316" s="19"/>
      <c r="U316" s="19"/>
      <c r="V316" s="19"/>
      <c r="W316" s="19"/>
    </row>
    <row r="317" spans="17:23">
      <c r="Q317" s="18"/>
      <c r="R317" s="18"/>
      <c r="S317" s="19"/>
      <c r="T317" s="19"/>
      <c r="U317" s="19"/>
      <c r="V317" s="19"/>
      <c r="W317" s="19"/>
    </row>
    <row r="318" spans="17:23">
      <c r="Q318" s="18"/>
      <c r="R318" s="18"/>
      <c r="S318" s="19"/>
      <c r="T318" s="19"/>
      <c r="U318" s="19"/>
      <c r="V318" s="19"/>
      <c r="W318" s="19"/>
    </row>
    <row r="319" spans="17:23">
      <c r="Q319" s="18"/>
      <c r="R319" s="18"/>
      <c r="S319" s="19"/>
      <c r="T319" s="19"/>
      <c r="U319" s="19"/>
      <c r="V319" s="19"/>
      <c r="W319" s="19"/>
    </row>
    <row r="320" spans="17:23">
      <c r="Q320" s="18"/>
      <c r="R320" s="18"/>
      <c r="S320" s="19"/>
      <c r="T320" s="19"/>
      <c r="U320" s="19"/>
      <c r="V320" s="19"/>
      <c r="W320" s="19"/>
    </row>
    <row r="321" spans="17:23">
      <c r="Q321" s="18"/>
      <c r="R321" s="18"/>
      <c r="S321" s="19"/>
      <c r="T321" s="19"/>
      <c r="U321" s="19"/>
      <c r="V321" s="19"/>
      <c r="W321" s="19"/>
    </row>
    <row r="322" spans="17:23">
      <c r="Q322" s="18"/>
      <c r="R322" s="18"/>
      <c r="S322" s="19"/>
      <c r="T322" s="19"/>
      <c r="U322" s="19"/>
      <c r="V322" s="19"/>
      <c r="W322" s="19"/>
    </row>
    <row r="323" spans="17:23">
      <c r="Q323" s="18"/>
      <c r="R323" s="18"/>
      <c r="S323" s="19"/>
      <c r="T323" s="19"/>
      <c r="U323" s="19"/>
      <c r="V323" s="19"/>
      <c r="W323" s="19"/>
    </row>
    <row r="324" spans="17:23">
      <c r="Q324" s="18"/>
      <c r="R324" s="18"/>
      <c r="S324" s="19"/>
      <c r="T324" s="19"/>
      <c r="U324" s="19"/>
      <c r="V324" s="19"/>
      <c r="W324" s="19"/>
    </row>
    <row r="325" spans="17:23">
      <c r="Q325" s="18"/>
      <c r="R325" s="18"/>
      <c r="S325" s="19"/>
      <c r="T325" s="19"/>
      <c r="U325" s="19"/>
      <c r="V325" s="19"/>
      <c r="W325" s="19"/>
    </row>
    <row r="326" spans="17:23">
      <c r="Q326" s="18"/>
      <c r="R326" s="18"/>
      <c r="S326" s="19"/>
      <c r="T326" s="19"/>
      <c r="U326" s="19"/>
      <c r="V326" s="19"/>
      <c r="W326" s="19"/>
    </row>
    <row r="327" spans="17:23">
      <c r="Q327" s="18"/>
      <c r="R327" s="18"/>
      <c r="S327" s="19"/>
      <c r="T327" s="19"/>
      <c r="U327" s="19"/>
      <c r="V327" s="19"/>
      <c r="W327" s="19"/>
    </row>
    <row r="328" spans="17:23">
      <c r="Q328" s="18"/>
      <c r="R328" s="18"/>
      <c r="S328" s="19"/>
      <c r="T328" s="19"/>
      <c r="U328" s="19"/>
      <c r="V328" s="19"/>
      <c r="W328" s="19"/>
    </row>
    <row r="329" spans="17:23">
      <c r="Q329" s="18"/>
      <c r="R329" s="18"/>
      <c r="S329" s="19"/>
      <c r="T329" s="19"/>
      <c r="U329" s="19"/>
      <c r="V329" s="19"/>
      <c r="W329" s="19"/>
    </row>
    <row r="330" spans="17:23">
      <c r="Q330" s="18"/>
      <c r="R330" s="18"/>
      <c r="S330" s="19"/>
      <c r="T330" s="19"/>
      <c r="U330" s="19"/>
      <c r="V330" s="19"/>
      <c r="W330" s="19"/>
    </row>
    <row r="331" spans="17:23">
      <c r="Q331" s="18"/>
      <c r="R331" s="18"/>
      <c r="S331" s="19"/>
      <c r="T331" s="19"/>
      <c r="U331" s="19"/>
      <c r="V331" s="19"/>
      <c r="W331" s="19"/>
    </row>
    <row r="332" spans="17:23">
      <c r="Q332" s="18"/>
      <c r="R332" s="18"/>
      <c r="S332" s="19"/>
      <c r="T332" s="19"/>
      <c r="U332" s="19"/>
      <c r="V332" s="19"/>
      <c r="W332" s="19"/>
    </row>
    <row r="333" spans="17:23">
      <c r="Q333" s="18"/>
      <c r="R333" s="18"/>
      <c r="S333" s="19"/>
      <c r="T333" s="19"/>
      <c r="U333" s="19"/>
      <c r="V333" s="19"/>
      <c r="W333" s="19"/>
    </row>
    <row r="334" spans="17:23">
      <c r="Q334" s="18"/>
      <c r="R334" s="18"/>
      <c r="S334" s="19"/>
      <c r="T334" s="19"/>
      <c r="U334" s="19"/>
      <c r="V334" s="19"/>
      <c r="W334" s="19"/>
    </row>
    <row r="335" spans="17:23">
      <c r="Q335" s="18"/>
      <c r="R335" s="18"/>
      <c r="S335" s="19"/>
      <c r="T335" s="19"/>
      <c r="U335" s="19"/>
      <c r="V335" s="19"/>
      <c r="W335" s="19"/>
    </row>
    <row r="336" spans="17:23">
      <c r="Q336" s="18"/>
      <c r="R336" s="18"/>
      <c r="S336" s="19"/>
      <c r="T336" s="19"/>
      <c r="U336" s="19"/>
      <c r="V336" s="19"/>
      <c r="W336" s="19"/>
    </row>
    <row r="337" spans="17:23">
      <c r="Q337" s="18"/>
      <c r="R337" s="18"/>
      <c r="S337" s="19"/>
      <c r="T337" s="19"/>
      <c r="U337" s="19"/>
      <c r="V337" s="19"/>
      <c r="W337" s="19"/>
    </row>
    <row r="338" spans="17:23">
      <c r="Q338" s="18"/>
      <c r="R338" s="18"/>
      <c r="S338" s="19"/>
      <c r="T338" s="19"/>
      <c r="U338" s="19"/>
      <c r="V338" s="19"/>
      <c r="W338" s="19"/>
    </row>
    <row r="339" spans="17:23">
      <c r="Q339" s="18"/>
      <c r="R339" s="18"/>
      <c r="S339" s="19"/>
      <c r="T339" s="19"/>
      <c r="U339" s="19"/>
      <c r="V339" s="19"/>
      <c r="W339" s="19"/>
    </row>
    <row r="340" spans="17:23">
      <c r="Q340" s="18"/>
      <c r="R340" s="18"/>
      <c r="S340" s="19"/>
      <c r="T340" s="19"/>
      <c r="U340" s="19"/>
      <c r="V340" s="19"/>
      <c r="W340" s="19"/>
    </row>
    <row r="341" spans="17:23">
      <c r="Q341" s="18"/>
      <c r="R341" s="18"/>
      <c r="S341" s="19"/>
      <c r="T341" s="19"/>
      <c r="U341" s="19"/>
      <c r="V341" s="19"/>
      <c r="W341" s="19"/>
    </row>
    <row r="342" spans="17:23">
      <c r="Q342" s="18"/>
      <c r="R342" s="18"/>
      <c r="S342" s="19"/>
      <c r="T342" s="19"/>
      <c r="U342" s="19"/>
      <c r="V342" s="19"/>
      <c r="W342" s="19"/>
    </row>
    <row r="343" spans="17:23">
      <c r="Q343" s="18"/>
      <c r="R343" s="18"/>
      <c r="S343" s="19"/>
      <c r="T343" s="19"/>
      <c r="U343" s="19"/>
      <c r="V343" s="19"/>
      <c r="W343" s="19"/>
    </row>
    <row r="344" spans="17:23">
      <c r="Q344" s="18"/>
      <c r="R344" s="18"/>
      <c r="S344" s="19"/>
      <c r="T344" s="19"/>
      <c r="U344" s="19"/>
      <c r="V344" s="19"/>
      <c r="W344" s="19"/>
    </row>
    <row r="345" spans="17:23">
      <c r="Q345" s="18"/>
      <c r="R345" s="18"/>
      <c r="S345" s="19"/>
      <c r="T345" s="19"/>
      <c r="U345" s="19"/>
      <c r="V345" s="19"/>
      <c r="W345" s="19"/>
    </row>
    <row r="346" spans="17:23">
      <c r="Q346" s="18"/>
      <c r="R346" s="18"/>
      <c r="S346" s="19"/>
      <c r="T346" s="19"/>
      <c r="U346" s="19"/>
      <c r="V346" s="19"/>
      <c r="W346" s="19"/>
    </row>
    <row r="347" spans="17:23">
      <c r="Q347" s="18"/>
      <c r="R347" s="18"/>
      <c r="S347" s="19"/>
      <c r="T347" s="19"/>
      <c r="U347" s="19"/>
      <c r="V347" s="19"/>
      <c r="W347" s="19"/>
    </row>
    <row r="348" spans="17:23">
      <c r="Q348" s="18"/>
      <c r="R348" s="18"/>
      <c r="S348" s="19"/>
      <c r="T348" s="19"/>
      <c r="U348" s="19"/>
      <c r="V348" s="19"/>
      <c r="W348" s="19"/>
    </row>
    <row r="349" spans="17:23">
      <c r="Q349" s="18"/>
      <c r="R349" s="18"/>
      <c r="S349" s="19"/>
      <c r="T349" s="19"/>
      <c r="U349" s="19"/>
      <c r="V349" s="19"/>
      <c r="W349" s="19"/>
    </row>
    <row r="350" spans="17:23">
      <c r="Q350" s="18"/>
      <c r="R350" s="18"/>
      <c r="S350" s="19"/>
      <c r="T350" s="19"/>
      <c r="U350" s="19"/>
      <c r="V350" s="19"/>
      <c r="W350" s="19"/>
    </row>
    <row r="351" spans="17:23">
      <c r="Q351" s="18"/>
      <c r="R351" s="18"/>
      <c r="S351" s="19"/>
      <c r="T351" s="19"/>
      <c r="U351" s="19"/>
      <c r="V351" s="19"/>
      <c r="W351" s="19"/>
    </row>
    <row r="352" spans="17:23">
      <c r="Q352" s="18"/>
      <c r="R352" s="18"/>
      <c r="S352" s="19"/>
      <c r="T352" s="19"/>
      <c r="U352" s="19"/>
      <c r="V352" s="19"/>
      <c r="W352" s="19"/>
    </row>
    <row r="353" spans="17:23">
      <c r="Q353" s="18"/>
      <c r="R353" s="18"/>
      <c r="S353" s="19"/>
      <c r="T353" s="19"/>
      <c r="U353" s="19"/>
      <c r="V353" s="19"/>
      <c r="W353" s="19"/>
    </row>
    <row r="354" spans="17:23">
      <c r="Q354" s="18"/>
      <c r="R354" s="18"/>
      <c r="S354" s="19"/>
      <c r="T354" s="19"/>
      <c r="U354" s="19"/>
      <c r="V354" s="19"/>
      <c r="W354" s="19"/>
    </row>
    <row r="355" spans="17:23">
      <c r="Q355" s="18"/>
      <c r="R355" s="18"/>
      <c r="S355" s="19"/>
      <c r="T355" s="19"/>
      <c r="U355" s="19"/>
      <c r="V355" s="19"/>
      <c r="W355" s="19"/>
    </row>
    <row r="356" spans="17:23">
      <c r="Q356" s="18"/>
      <c r="R356" s="18"/>
      <c r="S356" s="19"/>
      <c r="T356" s="19"/>
      <c r="U356" s="19"/>
      <c r="V356" s="19"/>
      <c r="W356" s="19"/>
    </row>
    <row r="357" spans="17:23">
      <c r="Q357" s="18"/>
      <c r="R357" s="18"/>
      <c r="S357" s="19"/>
      <c r="T357" s="19"/>
      <c r="U357" s="19"/>
      <c r="V357" s="19"/>
      <c r="W357" s="19"/>
    </row>
    <row r="358" spans="17:23">
      <c r="Q358" s="18"/>
      <c r="R358" s="18"/>
      <c r="S358" s="19"/>
      <c r="T358" s="19"/>
      <c r="U358" s="19"/>
      <c r="V358" s="19"/>
      <c r="W358" s="19"/>
    </row>
    <row r="359" spans="17:23">
      <c r="Q359" s="18"/>
      <c r="R359" s="18"/>
      <c r="S359" s="19"/>
      <c r="T359" s="19"/>
      <c r="U359" s="19"/>
      <c r="V359" s="19"/>
      <c r="W359" s="19"/>
    </row>
    <row r="360" spans="17:23">
      <c r="Q360" s="18"/>
      <c r="R360" s="18"/>
      <c r="S360" s="19"/>
      <c r="T360" s="19"/>
      <c r="U360" s="19"/>
      <c r="V360" s="19"/>
      <c r="W360" s="19"/>
    </row>
    <row r="361" spans="17:23">
      <c r="Q361" s="18"/>
      <c r="R361" s="18"/>
      <c r="S361" s="19"/>
      <c r="T361" s="19"/>
      <c r="U361" s="19"/>
      <c r="V361" s="19"/>
      <c r="W361" s="19"/>
    </row>
    <row r="362" spans="17:23">
      <c r="Q362" s="18"/>
      <c r="R362" s="18"/>
      <c r="S362" s="19"/>
      <c r="T362" s="19"/>
      <c r="U362" s="19"/>
      <c r="V362" s="19"/>
      <c r="W362" s="19"/>
    </row>
    <row r="363" spans="17:23">
      <c r="Q363" s="18"/>
      <c r="R363" s="18"/>
      <c r="S363" s="19"/>
      <c r="T363" s="19"/>
      <c r="U363" s="19"/>
      <c r="V363" s="19"/>
      <c r="W363" s="19"/>
    </row>
    <row r="364" spans="17:23">
      <c r="Q364" s="18"/>
      <c r="R364" s="18"/>
      <c r="S364" s="19"/>
      <c r="T364" s="19"/>
      <c r="U364" s="19"/>
      <c r="V364" s="19"/>
      <c r="W364" s="19"/>
    </row>
    <row r="365" spans="17:23">
      <c r="Q365" s="18"/>
      <c r="R365" s="18"/>
      <c r="S365" s="19"/>
      <c r="T365" s="19"/>
      <c r="U365" s="19"/>
      <c r="V365" s="19"/>
      <c r="W365" s="19"/>
    </row>
    <row r="366" spans="17:23">
      <c r="Q366" s="18"/>
      <c r="R366" s="18"/>
      <c r="S366" s="19"/>
      <c r="T366" s="19"/>
      <c r="U366" s="19"/>
      <c r="V366" s="19"/>
      <c r="W366" s="19"/>
    </row>
    <row r="367" spans="17:23">
      <c r="Q367" s="18"/>
      <c r="R367" s="18"/>
      <c r="S367" s="19"/>
      <c r="T367" s="19"/>
      <c r="U367" s="19"/>
      <c r="V367" s="19"/>
      <c r="W367" s="19"/>
    </row>
    <row r="368" spans="17:23">
      <c r="Q368" s="18"/>
      <c r="R368" s="18"/>
      <c r="S368" s="19"/>
      <c r="T368" s="19"/>
      <c r="U368" s="19"/>
      <c r="V368" s="19"/>
      <c r="W368" s="19"/>
    </row>
    <row r="369" spans="17:23">
      <c r="Q369" s="18"/>
      <c r="R369" s="18"/>
      <c r="S369" s="19"/>
      <c r="T369" s="19"/>
      <c r="U369" s="19"/>
      <c r="V369" s="19"/>
      <c r="W369" s="19"/>
    </row>
    <row r="370" spans="17:23">
      <c r="Q370" s="18"/>
      <c r="R370" s="18"/>
      <c r="S370" s="19"/>
      <c r="T370" s="19"/>
      <c r="U370" s="19"/>
      <c r="V370" s="19"/>
      <c r="W370" s="19"/>
    </row>
    <row r="371" spans="17:23">
      <c r="Q371" s="18"/>
      <c r="R371" s="18"/>
      <c r="S371" s="19"/>
      <c r="T371" s="19"/>
      <c r="U371" s="19"/>
      <c r="V371" s="19"/>
      <c r="W371" s="19"/>
    </row>
    <row r="372" spans="17:23">
      <c r="Q372" s="18"/>
      <c r="R372" s="18"/>
      <c r="S372" s="19"/>
      <c r="T372" s="19"/>
      <c r="U372" s="19"/>
      <c r="V372" s="19"/>
      <c r="W372" s="19"/>
    </row>
    <row r="373" spans="17:23">
      <c r="Q373" s="18"/>
      <c r="R373" s="18"/>
      <c r="S373" s="19"/>
      <c r="T373" s="19"/>
      <c r="U373" s="19"/>
      <c r="V373" s="19"/>
      <c r="W373" s="19"/>
    </row>
    <row r="374" spans="17:23">
      <c r="Q374" s="18"/>
      <c r="R374" s="18"/>
      <c r="S374" s="19"/>
      <c r="T374" s="19"/>
      <c r="U374" s="19"/>
      <c r="V374" s="19"/>
      <c r="W374" s="19"/>
    </row>
    <row r="375" spans="17:23">
      <c r="Q375" s="18"/>
      <c r="R375" s="18"/>
      <c r="S375" s="19"/>
      <c r="T375" s="19"/>
      <c r="U375" s="19"/>
      <c r="V375" s="19"/>
      <c r="W375" s="19"/>
    </row>
    <row r="376" spans="17:23">
      <c r="Q376" s="18"/>
      <c r="R376" s="18"/>
      <c r="S376" s="19"/>
      <c r="T376" s="19"/>
      <c r="U376" s="19"/>
      <c r="V376" s="19"/>
      <c r="W376" s="19"/>
    </row>
    <row r="377" spans="17:23">
      <c r="Q377" s="18"/>
      <c r="R377" s="18"/>
      <c r="S377" s="19"/>
      <c r="T377" s="19"/>
      <c r="U377" s="19"/>
      <c r="V377" s="19"/>
      <c r="W377" s="19"/>
    </row>
    <row r="378" spans="17:23">
      <c r="Q378" s="18"/>
      <c r="R378" s="18"/>
      <c r="S378" s="19"/>
      <c r="T378" s="19"/>
      <c r="U378" s="19"/>
      <c r="V378" s="19"/>
      <c r="W378" s="19"/>
    </row>
    <row r="379" spans="17:23">
      <c r="Q379" s="18"/>
      <c r="R379" s="18"/>
      <c r="S379" s="19"/>
      <c r="T379" s="19"/>
      <c r="U379" s="19"/>
      <c r="V379" s="19"/>
      <c r="W379" s="19"/>
    </row>
    <row r="380" spans="17:23">
      <c r="Q380" s="18"/>
      <c r="R380" s="18"/>
      <c r="S380" s="19"/>
      <c r="T380" s="19"/>
      <c r="U380" s="19"/>
      <c r="V380" s="19"/>
      <c r="W380" s="19"/>
    </row>
    <row r="381" spans="17:23">
      <c r="Q381" s="18"/>
      <c r="R381" s="18"/>
      <c r="S381" s="19"/>
      <c r="T381" s="19"/>
      <c r="U381" s="19"/>
      <c r="V381" s="19"/>
      <c r="W381" s="19"/>
    </row>
    <row r="382" spans="17:23">
      <c r="Q382" s="18"/>
      <c r="R382" s="18"/>
      <c r="S382" s="19"/>
      <c r="T382" s="19"/>
      <c r="U382" s="19"/>
      <c r="V382" s="19"/>
      <c r="W382" s="19"/>
    </row>
    <row r="383" spans="17:23">
      <c r="Q383" s="18"/>
      <c r="R383" s="18"/>
      <c r="S383" s="19"/>
      <c r="T383" s="19"/>
      <c r="U383" s="19"/>
      <c r="V383" s="19"/>
      <c r="W383" s="19"/>
    </row>
    <row r="384" spans="17:23">
      <c r="Q384" s="18"/>
      <c r="R384" s="18"/>
      <c r="S384" s="19"/>
      <c r="T384" s="19"/>
      <c r="U384" s="19"/>
      <c r="V384" s="19"/>
      <c r="W384" s="19"/>
    </row>
    <row r="385" spans="17:23">
      <c r="Q385" s="18"/>
      <c r="R385" s="18"/>
      <c r="S385" s="19"/>
      <c r="T385" s="19"/>
      <c r="U385" s="19"/>
      <c r="V385" s="19"/>
      <c r="W385" s="19"/>
    </row>
  </sheetData>
  <autoFilter ref="C1:C385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="160" zoomScaleNormal="160" workbookViewId="0">
      <selection activeCell="G6" sqref="G6"/>
    </sheetView>
  </sheetViews>
  <sheetFormatPr defaultRowHeight="15"/>
  <cols>
    <col min="1" max="1" width="9.140625" style="75" customWidth="1"/>
    <col min="2" max="2" width="9.140625" style="75"/>
    <col min="3" max="3" width="9.140625" style="75" customWidth="1"/>
    <col min="4" max="4" width="9.140625" style="75"/>
    <col min="5" max="5" width="9.140625" style="75" customWidth="1"/>
    <col min="6" max="6" width="49.7109375" style="75" customWidth="1"/>
    <col min="7" max="16384" width="9.140625" style="75"/>
  </cols>
  <sheetData>
    <row r="1" spans="1:6" s="74" customFormat="1" ht="27.75">
      <c r="A1" s="234" t="s">
        <v>45</v>
      </c>
      <c r="B1" s="234"/>
      <c r="C1" s="234"/>
      <c r="D1" s="234"/>
      <c r="E1" s="234"/>
      <c r="F1" s="234"/>
    </row>
    <row r="2" spans="1:6" s="74" customFormat="1" ht="27.75">
      <c r="A2" s="234" t="s">
        <v>11</v>
      </c>
      <c r="B2" s="234"/>
      <c r="C2" s="234"/>
      <c r="D2" s="234"/>
      <c r="E2" s="234"/>
      <c r="F2" s="234"/>
    </row>
    <row r="3" spans="1:6" s="74" customFormat="1" ht="27.75">
      <c r="A3" s="234" t="s">
        <v>195</v>
      </c>
      <c r="B3" s="234"/>
      <c r="C3" s="234"/>
      <c r="D3" s="234"/>
      <c r="E3" s="234"/>
      <c r="F3" s="234"/>
    </row>
    <row r="4" spans="1:6" s="74" customFormat="1" ht="27.75">
      <c r="A4" s="234" t="s">
        <v>56</v>
      </c>
      <c r="B4" s="234"/>
      <c r="C4" s="234"/>
      <c r="D4" s="234"/>
      <c r="E4" s="234"/>
      <c r="F4" s="234"/>
    </row>
    <row r="5" spans="1:6" ht="24">
      <c r="A5" s="235"/>
      <c r="B5" s="235"/>
      <c r="C5" s="235"/>
      <c r="D5" s="235"/>
      <c r="E5" s="235"/>
      <c r="F5" s="235"/>
    </row>
    <row r="6" spans="1:6" s="77" customFormat="1" ht="24">
      <c r="A6" s="76" t="s">
        <v>250</v>
      </c>
      <c r="B6" s="76"/>
      <c r="C6" s="76"/>
      <c r="D6" s="76"/>
      <c r="E6" s="76"/>
      <c r="F6" s="76"/>
    </row>
    <row r="7" spans="1:6" s="77" customFormat="1" ht="24">
      <c r="A7" s="76" t="s">
        <v>160</v>
      </c>
      <c r="B7" s="76"/>
      <c r="C7" s="76"/>
      <c r="D7" s="76"/>
      <c r="E7" s="76"/>
      <c r="F7" s="76"/>
    </row>
    <row r="8" spans="1:6" s="77" customFormat="1" ht="24">
      <c r="A8" s="155" t="s">
        <v>137</v>
      </c>
      <c r="B8" s="155"/>
      <c r="C8" s="155"/>
      <c r="D8" s="155"/>
      <c r="E8" s="155"/>
      <c r="F8" s="155"/>
    </row>
    <row r="9" spans="1:6" s="77" customFormat="1" ht="24">
      <c r="A9" s="76" t="s">
        <v>261</v>
      </c>
      <c r="B9" s="76"/>
      <c r="C9" s="76"/>
      <c r="D9" s="76"/>
      <c r="E9" s="76"/>
      <c r="F9" s="76"/>
    </row>
    <row r="10" spans="1:6" s="77" customFormat="1" ht="24">
      <c r="A10" s="76" t="s">
        <v>246</v>
      </c>
      <c r="B10" s="76"/>
      <c r="C10" s="76"/>
      <c r="D10" s="76"/>
      <c r="E10" s="76"/>
      <c r="F10" s="76"/>
    </row>
    <row r="11" spans="1:6" s="77" customFormat="1" ht="24">
      <c r="A11" s="119" t="s">
        <v>247</v>
      </c>
      <c r="B11" s="119"/>
      <c r="C11" s="119"/>
      <c r="D11" s="119"/>
      <c r="E11" s="119"/>
      <c r="F11" s="119"/>
    </row>
    <row r="12" spans="1:6" s="8" customFormat="1" ht="24">
      <c r="A12" s="76" t="s">
        <v>146</v>
      </c>
      <c r="B12" s="76"/>
      <c r="C12" s="76"/>
      <c r="D12" s="76"/>
      <c r="E12" s="76"/>
      <c r="F12" s="76"/>
    </row>
    <row r="13" spans="1:6" s="8" customFormat="1" ht="24">
      <c r="A13" s="76" t="s">
        <v>229</v>
      </c>
      <c r="B13" s="76"/>
      <c r="C13" s="76"/>
      <c r="D13" s="76"/>
      <c r="E13" s="76"/>
      <c r="F13" s="76"/>
    </row>
    <row r="14" spans="1:6" s="8" customFormat="1" ht="24">
      <c r="A14" s="86" t="s">
        <v>230</v>
      </c>
      <c r="B14" s="86"/>
      <c r="C14" s="86"/>
      <c r="D14" s="86"/>
      <c r="E14" s="86"/>
      <c r="F14" s="86"/>
    </row>
    <row r="15" spans="1:6" s="8" customFormat="1" ht="24">
      <c r="A15" s="166" t="s">
        <v>248</v>
      </c>
      <c r="B15" s="166"/>
      <c r="C15" s="166"/>
      <c r="D15" s="166"/>
      <c r="E15" s="166"/>
      <c r="F15" s="166"/>
    </row>
    <row r="16" spans="1:6" s="8" customFormat="1" ht="24">
      <c r="A16" s="166" t="s">
        <v>231</v>
      </c>
      <c r="B16" s="166"/>
      <c r="C16" s="166"/>
      <c r="D16" s="166"/>
      <c r="E16" s="166"/>
      <c r="F16" s="166"/>
    </row>
    <row r="17" spans="1:8" s="8" customFormat="1" ht="24">
      <c r="A17" s="166" t="s">
        <v>232</v>
      </c>
      <c r="B17" s="166"/>
      <c r="C17" s="166"/>
      <c r="D17" s="166"/>
      <c r="E17" s="166"/>
      <c r="F17" s="166"/>
    </row>
    <row r="18" spans="1:8" s="8" customFormat="1" ht="24">
      <c r="A18" s="204" t="s">
        <v>151</v>
      </c>
      <c r="B18" s="204"/>
      <c r="C18" s="204"/>
      <c r="D18" s="204"/>
      <c r="E18" s="204"/>
      <c r="F18" s="204"/>
    </row>
    <row r="19" spans="1:8" s="8" customFormat="1" ht="24">
      <c r="A19" s="204" t="s">
        <v>253</v>
      </c>
      <c r="B19" s="204"/>
      <c r="C19" s="204"/>
      <c r="D19" s="204"/>
      <c r="E19" s="204"/>
      <c r="F19" s="204"/>
    </row>
    <row r="20" spans="1:8" s="8" customFormat="1" ht="24">
      <c r="A20" s="204" t="s">
        <v>254</v>
      </c>
      <c r="B20" s="204"/>
      <c r="C20" s="204"/>
      <c r="D20" s="204"/>
      <c r="E20" s="204"/>
      <c r="F20" s="204"/>
    </row>
    <row r="21" spans="1:8" s="8" customFormat="1" ht="24">
      <c r="A21" s="202"/>
      <c r="B21" s="202" t="s">
        <v>149</v>
      </c>
      <c r="C21" s="202"/>
      <c r="D21" s="202"/>
      <c r="E21" s="202"/>
      <c r="F21" s="202"/>
    </row>
    <row r="22" spans="1:8" s="8" customFormat="1" ht="24">
      <c r="A22" s="237" t="s">
        <v>150</v>
      </c>
      <c r="B22" s="237"/>
      <c r="C22" s="237"/>
      <c r="D22" s="237"/>
      <c r="E22" s="237"/>
      <c r="F22" s="237"/>
      <c r="G22" s="24"/>
      <c r="H22" s="231"/>
    </row>
    <row r="23" spans="1:8" s="8" customFormat="1" ht="24">
      <c r="A23" s="78" t="s">
        <v>255</v>
      </c>
      <c r="B23" s="78"/>
      <c r="C23" s="78"/>
      <c r="D23" s="78"/>
      <c r="E23" s="78"/>
      <c r="F23" s="78"/>
      <c r="G23" s="24"/>
      <c r="H23" s="231"/>
    </row>
    <row r="24" spans="1:8" s="8" customFormat="1" ht="24">
      <c r="A24" s="78" t="s">
        <v>256</v>
      </c>
      <c r="B24" s="78"/>
      <c r="C24" s="78"/>
      <c r="D24" s="78"/>
      <c r="E24" s="78"/>
      <c r="F24" s="78"/>
      <c r="G24" s="24"/>
      <c r="H24" s="231"/>
    </row>
    <row r="25" spans="1:8" s="8" customFormat="1" ht="24">
      <c r="A25" s="205" t="s">
        <v>260</v>
      </c>
      <c r="B25" s="205"/>
      <c r="C25" s="205"/>
      <c r="D25" s="205"/>
      <c r="E25" s="205"/>
      <c r="F25" s="205"/>
      <c r="G25" s="24"/>
      <c r="H25" s="231"/>
    </row>
    <row r="26" spans="1:8" s="8" customFormat="1" ht="24">
      <c r="A26" s="205" t="s">
        <v>258</v>
      </c>
      <c r="B26" s="205"/>
      <c r="C26" s="205"/>
      <c r="D26" s="205"/>
      <c r="E26" s="205"/>
      <c r="F26" s="205"/>
      <c r="G26" s="24"/>
      <c r="H26" s="231"/>
    </row>
    <row r="27" spans="1:8" s="8" customFormat="1" ht="24">
      <c r="A27" s="232" t="s">
        <v>259</v>
      </c>
      <c r="B27" s="232"/>
      <c r="C27" s="232"/>
      <c r="D27" s="232"/>
      <c r="E27" s="232"/>
      <c r="F27" s="232"/>
      <c r="G27" s="24"/>
      <c r="H27" s="232"/>
    </row>
    <row r="28" spans="1:8" s="78" customFormat="1" ht="24">
      <c r="A28" s="236" t="s">
        <v>257</v>
      </c>
      <c r="B28" s="236"/>
      <c r="C28" s="236"/>
      <c r="D28" s="236"/>
      <c r="E28" s="236"/>
      <c r="F28" s="236"/>
      <c r="G28" s="24"/>
    </row>
    <row r="29" spans="1:8" s="227" customFormat="1" ht="24">
      <c r="A29" s="70" t="s">
        <v>251</v>
      </c>
      <c r="B29" s="228"/>
      <c r="C29" s="228"/>
      <c r="D29" s="228"/>
      <c r="E29" s="228"/>
      <c r="F29" s="228"/>
      <c r="G29" s="228"/>
      <c r="H29" s="231"/>
    </row>
    <row r="30" spans="1:8" s="227" customFormat="1" ht="24">
      <c r="A30" s="238" t="s">
        <v>233</v>
      </c>
      <c r="B30" s="239"/>
      <c r="C30" s="239"/>
      <c r="D30" s="239"/>
      <c r="E30" s="239"/>
      <c r="F30" s="239"/>
      <c r="G30" s="239"/>
      <c r="H30" s="231"/>
    </row>
    <row r="31" spans="1:8" s="227" customFormat="1" ht="24">
      <c r="A31" s="8" t="s">
        <v>238</v>
      </c>
      <c r="B31" s="8"/>
      <c r="C31" s="8"/>
      <c r="D31" s="8"/>
      <c r="E31" s="8"/>
      <c r="F31" s="8"/>
      <c r="G31" s="8"/>
      <c r="H31" s="231"/>
    </row>
    <row r="32" spans="1:8" s="227" customFormat="1" ht="24">
      <c r="A32" s="8" t="s">
        <v>234</v>
      </c>
      <c r="B32" s="8"/>
      <c r="C32" s="8"/>
      <c r="D32" s="8"/>
      <c r="E32" s="8"/>
      <c r="F32" s="8"/>
      <c r="G32" s="8"/>
      <c r="H32" s="231"/>
    </row>
    <row r="33" spans="1:8" ht="24">
      <c r="A33" s="8"/>
      <c r="B33" s="8"/>
      <c r="C33" s="8"/>
      <c r="D33" s="8"/>
      <c r="E33" s="8"/>
      <c r="F33" s="8"/>
      <c r="G33" s="24"/>
      <c r="H33" s="231"/>
    </row>
    <row r="34" spans="1:8" ht="24">
      <c r="A34" s="8"/>
      <c r="B34" s="8"/>
      <c r="C34" s="8"/>
      <c r="D34" s="8"/>
      <c r="E34" s="8"/>
      <c r="F34" s="8"/>
      <c r="G34" s="24"/>
    </row>
    <row r="35" spans="1:8" s="8" customFormat="1" ht="24">
      <c r="B35" s="122" t="s">
        <v>90</v>
      </c>
    </row>
    <row r="36" spans="1:8" s="8" customFormat="1" ht="24">
      <c r="C36" s="8" t="s">
        <v>178</v>
      </c>
    </row>
    <row r="37" spans="1:8" s="8" customFormat="1" ht="24">
      <c r="B37" s="8" t="s">
        <v>177</v>
      </c>
    </row>
    <row r="38" spans="1:8" s="8" customFormat="1" ht="24">
      <c r="C38" s="8" t="s">
        <v>179</v>
      </c>
    </row>
    <row r="39" spans="1:8" ht="24">
      <c r="A39" s="233" t="s">
        <v>245</v>
      </c>
      <c r="B39" s="233"/>
      <c r="C39" s="233"/>
      <c r="D39" s="233"/>
      <c r="E39" s="233"/>
      <c r="F39" s="233"/>
    </row>
    <row r="40" spans="1:8" ht="24">
      <c r="A40" s="8"/>
      <c r="B40" s="8" t="s">
        <v>249</v>
      </c>
      <c r="C40" s="8"/>
      <c r="D40" s="8"/>
      <c r="E40" s="8"/>
      <c r="F40" s="8"/>
    </row>
    <row r="41" spans="1:8" ht="24">
      <c r="A41" s="8"/>
      <c r="B41" s="8"/>
      <c r="C41" s="8"/>
      <c r="D41" s="8"/>
      <c r="E41" s="8"/>
      <c r="F41" s="8"/>
    </row>
    <row r="42" spans="1:8" ht="24">
      <c r="A42" s="8"/>
      <c r="B42" s="8"/>
      <c r="C42" s="8"/>
      <c r="D42" s="8"/>
      <c r="E42" s="8"/>
      <c r="F42" s="8"/>
    </row>
    <row r="43" spans="1:8" ht="24">
      <c r="A43" s="8"/>
      <c r="B43" s="8"/>
      <c r="C43" s="8"/>
      <c r="D43" s="8"/>
      <c r="E43" s="8"/>
      <c r="F43" s="8"/>
    </row>
    <row r="44" spans="1:8" ht="24">
      <c r="A44" s="8"/>
      <c r="B44" s="8"/>
      <c r="C44" s="8"/>
      <c r="D44" s="8"/>
      <c r="E44" s="8"/>
      <c r="F44" s="8"/>
    </row>
    <row r="45" spans="1:8" ht="24">
      <c r="A45" s="8"/>
      <c r="B45" s="8"/>
      <c r="C45" s="8"/>
      <c r="D45" s="8"/>
      <c r="E45" s="8"/>
      <c r="F45" s="8"/>
    </row>
    <row r="46" spans="1:8" ht="24">
      <c r="A46" s="8"/>
      <c r="B46" s="8"/>
      <c r="C46" s="8"/>
      <c r="D46" s="8"/>
      <c r="E46" s="8"/>
      <c r="F46" s="8"/>
    </row>
    <row r="47" spans="1:8" ht="24">
      <c r="A47" s="8"/>
      <c r="B47" s="8"/>
      <c r="C47" s="8"/>
      <c r="D47" s="8"/>
      <c r="E47" s="8"/>
      <c r="F47" s="8"/>
    </row>
    <row r="48" spans="1:8" ht="24">
      <c r="A48" s="8"/>
      <c r="B48" s="8"/>
      <c r="C48" s="8"/>
      <c r="D48" s="8"/>
      <c r="E48" s="8"/>
      <c r="F48" s="8"/>
    </row>
  </sheetData>
  <mergeCells count="9">
    <mergeCell ref="A39:F39"/>
    <mergeCell ref="A1:F1"/>
    <mergeCell ref="A2:F2"/>
    <mergeCell ref="A3:F3"/>
    <mergeCell ref="A4:F4"/>
    <mergeCell ref="A5:F5"/>
    <mergeCell ref="A28:F28"/>
    <mergeCell ref="A22:F22"/>
    <mergeCell ref="A30:G30"/>
  </mergeCells>
  <pageMargins left="0.5" right="0.25" top="0.75" bottom="0.2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5"/>
  <sheetViews>
    <sheetView topLeftCell="A22" zoomScale="120" zoomScaleNormal="120" workbookViewId="0">
      <selection activeCell="C39" sqref="C38:E39"/>
    </sheetView>
  </sheetViews>
  <sheetFormatPr defaultRowHeight="23.25"/>
  <cols>
    <col min="1" max="1" width="8.140625" style="1" customWidth="1"/>
    <col min="2" max="2" width="7.7109375" style="1" customWidth="1"/>
    <col min="3" max="3" width="9" style="1"/>
    <col min="4" max="4" width="15.42578125" style="1" customWidth="1"/>
    <col min="5" max="5" width="26.140625" style="1" customWidth="1"/>
    <col min="6" max="6" width="7.28515625" style="2" customWidth="1"/>
    <col min="7" max="7" width="7.85546875" style="2" customWidth="1"/>
    <col min="8" max="8" width="20" style="2" customWidth="1"/>
    <col min="9" max="257" width="9" style="1"/>
    <col min="258" max="258" width="10.85546875" style="1" customWidth="1"/>
    <col min="259" max="259" width="9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" style="1"/>
    <col min="514" max="514" width="10.85546875" style="1" customWidth="1"/>
    <col min="515" max="515" width="9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" style="1"/>
    <col min="770" max="770" width="10.85546875" style="1" customWidth="1"/>
    <col min="771" max="771" width="9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" style="1"/>
    <col min="1026" max="1026" width="10.85546875" style="1" customWidth="1"/>
    <col min="1027" max="1027" width="9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" style="1"/>
    <col min="1282" max="1282" width="10.85546875" style="1" customWidth="1"/>
    <col min="1283" max="1283" width="9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" style="1"/>
    <col min="1538" max="1538" width="10.85546875" style="1" customWidth="1"/>
    <col min="1539" max="1539" width="9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" style="1"/>
    <col min="1794" max="1794" width="10.85546875" style="1" customWidth="1"/>
    <col min="1795" max="1795" width="9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" style="1"/>
    <col min="2050" max="2050" width="10.85546875" style="1" customWidth="1"/>
    <col min="2051" max="2051" width="9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" style="1"/>
    <col min="2306" max="2306" width="10.85546875" style="1" customWidth="1"/>
    <col min="2307" max="2307" width="9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" style="1"/>
    <col min="2562" max="2562" width="10.85546875" style="1" customWidth="1"/>
    <col min="2563" max="2563" width="9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" style="1"/>
    <col min="2818" max="2818" width="10.85546875" style="1" customWidth="1"/>
    <col min="2819" max="2819" width="9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" style="1"/>
    <col min="3074" max="3074" width="10.85546875" style="1" customWidth="1"/>
    <col min="3075" max="3075" width="9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" style="1"/>
    <col min="3330" max="3330" width="10.85546875" style="1" customWidth="1"/>
    <col min="3331" max="3331" width="9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" style="1"/>
    <col min="3586" max="3586" width="10.85546875" style="1" customWidth="1"/>
    <col min="3587" max="3587" width="9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" style="1"/>
    <col min="3842" max="3842" width="10.85546875" style="1" customWidth="1"/>
    <col min="3843" max="3843" width="9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" style="1"/>
    <col min="4098" max="4098" width="10.85546875" style="1" customWidth="1"/>
    <col min="4099" max="4099" width="9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" style="1"/>
    <col min="4354" max="4354" width="10.85546875" style="1" customWidth="1"/>
    <col min="4355" max="4355" width="9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" style="1"/>
    <col min="4610" max="4610" width="10.85546875" style="1" customWidth="1"/>
    <col min="4611" max="4611" width="9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" style="1"/>
    <col min="4866" max="4866" width="10.85546875" style="1" customWidth="1"/>
    <col min="4867" max="4867" width="9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" style="1"/>
    <col min="5122" max="5122" width="10.85546875" style="1" customWidth="1"/>
    <col min="5123" max="5123" width="9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" style="1"/>
    <col min="5378" max="5378" width="10.85546875" style="1" customWidth="1"/>
    <col min="5379" max="5379" width="9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" style="1"/>
    <col min="5634" max="5634" width="10.85546875" style="1" customWidth="1"/>
    <col min="5635" max="5635" width="9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" style="1"/>
    <col min="5890" max="5890" width="10.85546875" style="1" customWidth="1"/>
    <col min="5891" max="5891" width="9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" style="1"/>
    <col min="6146" max="6146" width="10.85546875" style="1" customWidth="1"/>
    <col min="6147" max="6147" width="9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" style="1"/>
    <col min="6402" max="6402" width="10.85546875" style="1" customWidth="1"/>
    <col min="6403" max="6403" width="9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" style="1"/>
    <col min="6658" max="6658" width="10.85546875" style="1" customWidth="1"/>
    <col min="6659" max="6659" width="9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" style="1"/>
    <col min="6914" max="6914" width="10.85546875" style="1" customWidth="1"/>
    <col min="6915" max="6915" width="9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" style="1"/>
    <col min="7170" max="7170" width="10.85546875" style="1" customWidth="1"/>
    <col min="7171" max="7171" width="9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" style="1"/>
    <col min="7426" max="7426" width="10.85546875" style="1" customWidth="1"/>
    <col min="7427" max="7427" width="9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" style="1"/>
    <col min="7682" max="7682" width="10.85546875" style="1" customWidth="1"/>
    <col min="7683" max="7683" width="9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" style="1"/>
    <col min="7938" max="7938" width="10.85546875" style="1" customWidth="1"/>
    <col min="7939" max="7939" width="9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" style="1"/>
    <col min="8194" max="8194" width="10.85546875" style="1" customWidth="1"/>
    <col min="8195" max="8195" width="9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" style="1"/>
    <col min="8450" max="8450" width="10.85546875" style="1" customWidth="1"/>
    <col min="8451" max="8451" width="9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" style="1"/>
    <col min="8706" max="8706" width="10.85546875" style="1" customWidth="1"/>
    <col min="8707" max="8707" width="9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" style="1"/>
    <col min="8962" max="8962" width="10.85546875" style="1" customWidth="1"/>
    <col min="8963" max="8963" width="9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" style="1"/>
    <col min="9218" max="9218" width="10.85546875" style="1" customWidth="1"/>
    <col min="9219" max="9219" width="9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" style="1"/>
    <col min="9474" max="9474" width="10.85546875" style="1" customWidth="1"/>
    <col min="9475" max="9475" width="9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" style="1"/>
    <col min="9730" max="9730" width="10.85546875" style="1" customWidth="1"/>
    <col min="9731" max="9731" width="9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" style="1"/>
    <col min="9986" max="9986" width="10.85546875" style="1" customWidth="1"/>
    <col min="9987" max="9987" width="9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" style="1"/>
    <col min="10242" max="10242" width="10.85546875" style="1" customWidth="1"/>
    <col min="10243" max="10243" width="9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" style="1"/>
    <col min="10498" max="10498" width="10.85546875" style="1" customWidth="1"/>
    <col min="10499" max="10499" width="9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" style="1"/>
    <col min="10754" max="10754" width="10.85546875" style="1" customWidth="1"/>
    <col min="10755" max="10755" width="9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" style="1"/>
    <col min="11010" max="11010" width="10.85546875" style="1" customWidth="1"/>
    <col min="11011" max="11011" width="9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" style="1"/>
    <col min="11266" max="11266" width="10.85546875" style="1" customWidth="1"/>
    <col min="11267" max="11267" width="9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" style="1"/>
    <col min="11522" max="11522" width="10.85546875" style="1" customWidth="1"/>
    <col min="11523" max="11523" width="9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" style="1"/>
    <col min="11778" max="11778" width="10.85546875" style="1" customWidth="1"/>
    <col min="11779" max="11779" width="9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" style="1"/>
    <col min="12034" max="12034" width="10.85546875" style="1" customWidth="1"/>
    <col min="12035" max="12035" width="9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" style="1"/>
    <col min="12290" max="12290" width="10.85546875" style="1" customWidth="1"/>
    <col min="12291" max="12291" width="9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" style="1"/>
    <col min="12546" max="12546" width="10.85546875" style="1" customWidth="1"/>
    <col min="12547" max="12547" width="9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" style="1"/>
    <col min="12802" max="12802" width="10.85546875" style="1" customWidth="1"/>
    <col min="12803" max="12803" width="9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" style="1"/>
    <col min="13058" max="13058" width="10.85546875" style="1" customWidth="1"/>
    <col min="13059" max="13059" width="9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" style="1"/>
    <col min="13314" max="13314" width="10.85546875" style="1" customWidth="1"/>
    <col min="13315" max="13315" width="9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" style="1"/>
    <col min="13570" max="13570" width="10.85546875" style="1" customWidth="1"/>
    <col min="13571" max="13571" width="9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" style="1"/>
    <col min="13826" max="13826" width="10.85546875" style="1" customWidth="1"/>
    <col min="13827" max="13827" width="9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" style="1"/>
    <col min="14082" max="14082" width="10.85546875" style="1" customWidth="1"/>
    <col min="14083" max="14083" width="9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" style="1"/>
    <col min="14338" max="14338" width="10.85546875" style="1" customWidth="1"/>
    <col min="14339" max="14339" width="9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" style="1"/>
    <col min="14594" max="14594" width="10.85546875" style="1" customWidth="1"/>
    <col min="14595" max="14595" width="9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" style="1"/>
    <col min="14850" max="14850" width="10.85546875" style="1" customWidth="1"/>
    <col min="14851" max="14851" width="9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" style="1"/>
    <col min="15106" max="15106" width="10.85546875" style="1" customWidth="1"/>
    <col min="15107" max="15107" width="9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" style="1"/>
    <col min="15362" max="15362" width="10.85546875" style="1" customWidth="1"/>
    <col min="15363" max="15363" width="9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" style="1"/>
    <col min="15618" max="15618" width="10.85546875" style="1" customWidth="1"/>
    <col min="15619" max="15619" width="9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" style="1"/>
    <col min="15874" max="15874" width="10.85546875" style="1" customWidth="1"/>
    <col min="15875" max="15875" width="9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" style="1"/>
    <col min="16130" max="16130" width="10.85546875" style="1" customWidth="1"/>
    <col min="16131" max="16131" width="9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4" width="9" style="1"/>
  </cols>
  <sheetData>
    <row r="2" spans="2:9">
      <c r="B2" s="240" t="s">
        <v>10</v>
      </c>
      <c r="C2" s="240"/>
      <c r="D2" s="240"/>
      <c r="E2" s="240"/>
      <c r="F2" s="240"/>
      <c r="G2" s="240"/>
      <c r="H2" s="126"/>
    </row>
    <row r="3" spans="2:9" s="27" customFormat="1" ht="27.75">
      <c r="B3" s="234" t="s">
        <v>11</v>
      </c>
      <c r="C3" s="234"/>
      <c r="D3" s="234"/>
      <c r="E3" s="234"/>
      <c r="F3" s="234"/>
      <c r="G3" s="234"/>
      <c r="H3" s="26"/>
      <c r="I3" s="26"/>
    </row>
    <row r="4" spans="2:9" s="27" customFormat="1" ht="27.75">
      <c r="B4" s="234" t="s">
        <v>195</v>
      </c>
      <c r="C4" s="234"/>
      <c r="D4" s="234"/>
      <c r="E4" s="234"/>
      <c r="F4" s="234"/>
      <c r="G4" s="234"/>
      <c r="H4" s="26"/>
      <c r="I4" s="26"/>
    </row>
    <row r="5" spans="2:9" s="27" customFormat="1" ht="27.75">
      <c r="B5" s="234" t="s">
        <v>56</v>
      </c>
      <c r="C5" s="234"/>
      <c r="D5" s="234"/>
      <c r="E5" s="234"/>
      <c r="F5" s="234"/>
      <c r="G5" s="234"/>
      <c r="H5" s="26"/>
      <c r="I5" s="26"/>
    </row>
    <row r="6" spans="2:9" ht="10.5" customHeight="1">
      <c r="B6" s="241"/>
      <c r="C6" s="241"/>
      <c r="D6" s="241"/>
      <c r="E6" s="241"/>
      <c r="F6" s="241"/>
      <c r="G6" s="241"/>
      <c r="H6" s="241"/>
    </row>
    <row r="7" spans="2:9" s="8" customFormat="1" ht="24">
      <c r="B7" s="9" t="s">
        <v>61</v>
      </c>
      <c r="F7" s="28"/>
      <c r="G7" s="28"/>
      <c r="H7" s="28"/>
    </row>
    <row r="8" spans="2:9" s="8" customFormat="1" ht="24">
      <c r="B8" s="29" t="s">
        <v>62</v>
      </c>
      <c r="F8" s="28"/>
      <c r="G8" s="28"/>
      <c r="H8" s="28"/>
    </row>
    <row r="9" spans="2:9" ht="24" thickBot="1">
      <c r="B9" s="3"/>
      <c r="C9" s="182"/>
      <c r="D9" s="182"/>
      <c r="E9" s="182"/>
      <c r="F9" s="183"/>
      <c r="G9" s="183"/>
    </row>
    <row r="10" spans="2:9" s="8" customFormat="1" ht="25.5" thickTop="1" thickBot="1">
      <c r="B10" s="29"/>
      <c r="C10" s="248" t="s">
        <v>12</v>
      </c>
      <c r="D10" s="248"/>
      <c r="E10" s="248"/>
      <c r="F10" s="181" t="s">
        <v>13</v>
      </c>
      <c r="G10" s="181" t="s">
        <v>14</v>
      </c>
      <c r="H10" s="28"/>
    </row>
    <row r="11" spans="2:9" s="8" customFormat="1" ht="24.75" thickTop="1">
      <c r="B11" s="29"/>
      <c r="C11" s="242" t="s">
        <v>8</v>
      </c>
      <c r="D11" s="243"/>
      <c r="E11" s="244"/>
      <c r="F11" s="180">
        <f>DATA!C236</f>
        <v>162</v>
      </c>
      <c r="G11" s="85">
        <f>F11*100/F$16</f>
        <v>69.827586206896555</v>
      </c>
      <c r="H11" s="28"/>
    </row>
    <row r="12" spans="2:9" s="8" customFormat="1" ht="24">
      <c r="B12" s="29"/>
      <c r="C12" s="245" t="s">
        <v>51</v>
      </c>
      <c r="D12" s="246"/>
      <c r="E12" s="247"/>
      <c r="F12" s="30">
        <f>DATA!C237</f>
        <v>67</v>
      </c>
      <c r="G12" s="31">
        <f>F12*100/F$16</f>
        <v>28.879310344827587</v>
      </c>
      <c r="H12" s="28"/>
    </row>
    <row r="13" spans="2:9" s="8" customFormat="1" ht="24">
      <c r="B13" s="29"/>
      <c r="C13" s="213" t="s">
        <v>162</v>
      </c>
      <c r="D13" s="214"/>
      <c r="E13" s="215"/>
      <c r="F13" s="30">
        <f>DATA!C240</f>
        <v>1</v>
      </c>
      <c r="G13" s="31">
        <f t="shared" ref="G13:G14" si="0">F13*100/F$16</f>
        <v>0.43103448275862066</v>
      </c>
      <c r="H13" s="209"/>
    </row>
    <row r="14" spans="2:9" s="8" customFormat="1" ht="24">
      <c r="B14" s="29"/>
      <c r="C14" s="213" t="s">
        <v>4</v>
      </c>
      <c r="D14" s="214"/>
      <c r="E14" s="215"/>
      <c r="F14" s="30">
        <v>1</v>
      </c>
      <c r="G14" s="31">
        <f t="shared" si="0"/>
        <v>0.43103448275862066</v>
      </c>
      <c r="H14" s="209"/>
    </row>
    <row r="15" spans="2:9" s="8" customFormat="1" ht="24.75" thickBot="1">
      <c r="B15" s="29"/>
      <c r="C15" s="186" t="s">
        <v>55</v>
      </c>
      <c r="D15" s="187"/>
      <c r="E15" s="188"/>
      <c r="F15" s="189">
        <f>DATA!C240</f>
        <v>1</v>
      </c>
      <c r="G15" s="179">
        <f>F15*100/F$16</f>
        <v>0.43103448275862066</v>
      </c>
      <c r="H15" s="167"/>
    </row>
    <row r="16" spans="2:9" s="8" customFormat="1" ht="25.5" thickTop="1" thickBot="1">
      <c r="B16" s="29"/>
      <c r="C16" s="248" t="s">
        <v>15</v>
      </c>
      <c r="D16" s="248"/>
      <c r="E16" s="248"/>
      <c r="F16" s="184">
        <f>SUM(F11:F15)</f>
        <v>232</v>
      </c>
      <c r="G16" s="185">
        <f>SUM(G11:G15)</f>
        <v>100</v>
      </c>
    </row>
    <row r="17" spans="2:8" s="8" customFormat="1" ht="24.75" thickTop="1">
      <c r="B17" s="29"/>
      <c r="C17" s="32"/>
      <c r="D17" s="32"/>
      <c r="E17" s="32"/>
      <c r="F17" s="33"/>
      <c r="G17" s="34"/>
    </row>
    <row r="18" spans="2:8" s="8" customFormat="1" ht="24">
      <c r="B18" s="29"/>
      <c r="C18" s="8" t="s">
        <v>111</v>
      </c>
      <c r="F18" s="28"/>
      <c r="G18" s="28"/>
    </row>
    <row r="19" spans="2:8" s="8" customFormat="1" ht="24">
      <c r="B19" s="8" t="s">
        <v>200</v>
      </c>
      <c r="F19" s="28"/>
      <c r="G19" s="28"/>
    </row>
    <row r="20" spans="2:8">
      <c r="D20" s="4"/>
      <c r="E20" s="4"/>
      <c r="F20" s="5"/>
      <c r="H20" s="1"/>
    </row>
    <row r="21" spans="2:8">
      <c r="D21" s="4"/>
      <c r="E21" s="4"/>
      <c r="F21" s="5"/>
      <c r="H21" s="1"/>
    </row>
    <row r="22" spans="2:8">
      <c r="D22" s="4"/>
      <c r="E22" s="4"/>
      <c r="F22" s="5"/>
      <c r="H22" s="1"/>
    </row>
    <row r="23" spans="2:8">
      <c r="D23" s="4"/>
      <c r="E23" s="4"/>
      <c r="F23" s="5"/>
      <c r="H23" s="1"/>
    </row>
    <row r="24" spans="2:8">
      <c r="D24" s="4"/>
      <c r="E24" s="4"/>
      <c r="F24" s="5"/>
      <c r="H24" s="1"/>
    </row>
    <row r="25" spans="2:8">
      <c r="D25" s="4"/>
      <c r="E25" s="4"/>
      <c r="F25" s="5"/>
      <c r="H25" s="1"/>
    </row>
    <row r="26" spans="2:8">
      <c r="D26" s="4"/>
      <c r="E26" s="4"/>
      <c r="F26" s="5"/>
      <c r="H26" s="1"/>
    </row>
    <row r="27" spans="2:8">
      <c r="D27" s="4"/>
      <c r="E27" s="4"/>
      <c r="F27" s="5"/>
      <c r="H27" s="1"/>
    </row>
    <row r="28" spans="2:8">
      <c r="D28" s="4"/>
      <c r="E28" s="4"/>
      <c r="F28" s="5"/>
      <c r="H28" s="1"/>
    </row>
    <row r="29" spans="2:8">
      <c r="D29" s="4"/>
      <c r="E29" s="4"/>
      <c r="F29" s="5"/>
      <c r="H29" s="1"/>
    </row>
    <row r="30" spans="2:8">
      <c r="D30" s="4"/>
      <c r="E30" s="4"/>
      <c r="F30" s="5"/>
      <c r="H30" s="1"/>
    </row>
    <row r="31" spans="2:8">
      <c r="D31" s="4"/>
      <c r="E31" s="4"/>
      <c r="F31" s="5"/>
      <c r="H31" s="1"/>
    </row>
    <row r="32" spans="2:8">
      <c r="D32" s="4"/>
      <c r="E32" s="4"/>
      <c r="F32" s="5"/>
      <c r="H32" s="1"/>
    </row>
    <row r="33" spans="2:8">
      <c r="D33" s="4"/>
      <c r="E33" s="4"/>
      <c r="F33" s="5"/>
      <c r="H33" s="1"/>
    </row>
    <row r="34" spans="2:8">
      <c r="D34" s="4"/>
      <c r="E34" s="4"/>
      <c r="F34" s="5"/>
      <c r="H34" s="1"/>
    </row>
    <row r="35" spans="2:8">
      <c r="D35" s="4"/>
      <c r="E35" s="4"/>
      <c r="F35" s="5"/>
      <c r="H35" s="1"/>
    </row>
    <row r="36" spans="2:8">
      <c r="B36" s="240" t="s">
        <v>47</v>
      </c>
      <c r="C36" s="240"/>
      <c r="D36" s="240"/>
      <c r="E36" s="240"/>
      <c r="F36" s="240"/>
      <c r="G36" s="240"/>
      <c r="H36" s="126"/>
    </row>
    <row r="37" spans="2:8" s="8" customFormat="1" ht="24">
      <c r="B37" s="29" t="s">
        <v>109</v>
      </c>
      <c r="F37" s="28"/>
      <c r="G37" s="28"/>
    </row>
    <row r="38" spans="2:8" ht="24" thickBot="1">
      <c r="C38" s="1" t="s">
        <v>110</v>
      </c>
      <c r="H38" s="1"/>
    </row>
    <row r="39" spans="2:8" s="8" customFormat="1" ht="24.75" thickTop="1">
      <c r="C39" s="253" t="s">
        <v>16</v>
      </c>
      <c r="D39" s="253"/>
      <c r="E39" s="253"/>
      <c r="F39" s="35" t="s">
        <v>13</v>
      </c>
      <c r="G39" s="35" t="s">
        <v>14</v>
      </c>
    </row>
    <row r="40" spans="2:8" s="8" customFormat="1" ht="24">
      <c r="C40" s="252" t="str">
        <f>[1]คีย์ข้อมูล!K223</f>
        <v>website บัณฑิตวิทยาลัย</v>
      </c>
      <c r="D40" s="252"/>
      <c r="E40" s="252"/>
      <c r="F40" s="36">
        <f>DATA!D234</f>
        <v>159</v>
      </c>
      <c r="G40" s="31">
        <f>F40*100/F$50</f>
        <v>44.166666666666664</v>
      </c>
    </row>
    <row r="41" spans="2:8" s="8" customFormat="1" ht="24">
      <c r="C41" s="252" t="s">
        <v>18</v>
      </c>
      <c r="D41" s="252"/>
      <c r="E41" s="252"/>
      <c r="F41" s="36">
        <f>DATA!F234</f>
        <v>77</v>
      </c>
      <c r="G41" s="31">
        <f t="shared" ref="G41:G50" si="1">F41*100/F$50</f>
        <v>21.388888888888889</v>
      </c>
    </row>
    <row r="42" spans="2:8" s="8" customFormat="1" ht="24">
      <c r="C42" s="245" t="s">
        <v>19</v>
      </c>
      <c r="D42" s="246"/>
      <c r="E42" s="247"/>
      <c r="F42" s="36">
        <f>DATA!G234</f>
        <v>40</v>
      </c>
      <c r="G42" s="31">
        <f t="shared" si="1"/>
        <v>11.111111111111111</v>
      </c>
    </row>
    <row r="43" spans="2:8" s="8" customFormat="1" ht="24">
      <c r="C43" s="252" t="s">
        <v>17</v>
      </c>
      <c r="D43" s="252"/>
      <c r="E43" s="252"/>
      <c r="F43" s="36">
        <f>DATA!E234</f>
        <v>39</v>
      </c>
      <c r="G43" s="31">
        <f t="shared" si="1"/>
        <v>10.833333333333334</v>
      </c>
    </row>
    <row r="44" spans="2:8" s="8" customFormat="1" ht="24">
      <c r="C44" s="210" t="s">
        <v>201</v>
      </c>
      <c r="D44" s="211"/>
      <c r="E44" s="212"/>
      <c r="F44" s="36">
        <f>DATA!L234</f>
        <v>16</v>
      </c>
      <c r="G44" s="31">
        <f t="shared" si="1"/>
        <v>4.4444444444444446</v>
      </c>
    </row>
    <row r="45" spans="2:8" s="8" customFormat="1" ht="24">
      <c r="C45" s="252" t="s">
        <v>20</v>
      </c>
      <c r="D45" s="252"/>
      <c r="E45" s="252"/>
      <c r="F45" s="36">
        <f>DATA!H234</f>
        <v>11</v>
      </c>
      <c r="G45" s="31">
        <f t="shared" si="1"/>
        <v>3.0555555555555554</v>
      </c>
    </row>
    <row r="46" spans="2:8" s="8" customFormat="1" ht="24">
      <c r="C46" s="210" t="s">
        <v>5</v>
      </c>
      <c r="D46" s="211"/>
      <c r="E46" s="212"/>
      <c r="F46" s="36">
        <f>DATA!J234</f>
        <v>9</v>
      </c>
      <c r="G46" s="31">
        <f t="shared" si="1"/>
        <v>2.5</v>
      </c>
    </row>
    <row r="47" spans="2:8" s="8" customFormat="1" ht="24">
      <c r="C47" s="252" t="s">
        <v>158</v>
      </c>
      <c r="D47" s="252"/>
      <c r="E47" s="252"/>
      <c r="F47" s="36">
        <f>DATA!I234</f>
        <v>5</v>
      </c>
      <c r="G47" s="31">
        <f t="shared" si="1"/>
        <v>1.3888888888888888</v>
      </c>
    </row>
    <row r="48" spans="2:8" s="8" customFormat="1" ht="24">
      <c r="C48" s="210" t="s">
        <v>162</v>
      </c>
      <c r="D48" s="211"/>
      <c r="E48" s="211"/>
      <c r="F48" s="30">
        <f>DATA!K234</f>
        <v>3</v>
      </c>
      <c r="G48" s="31">
        <f t="shared" si="1"/>
        <v>0.83333333333333337</v>
      </c>
    </row>
    <row r="49" spans="2:8" s="8" customFormat="1" ht="24">
      <c r="C49" s="245" t="s">
        <v>202</v>
      </c>
      <c r="D49" s="246"/>
      <c r="E49" s="247"/>
      <c r="F49" s="30">
        <f>DATA!M234</f>
        <v>1</v>
      </c>
      <c r="G49" s="31">
        <f t="shared" si="1"/>
        <v>0.27777777777777779</v>
      </c>
    </row>
    <row r="50" spans="2:8" s="8" customFormat="1" ht="24.75" thickBot="1">
      <c r="C50" s="249" t="s">
        <v>15</v>
      </c>
      <c r="D50" s="250"/>
      <c r="E50" s="251"/>
      <c r="F50" s="37">
        <f>SUM(F40:F49)</f>
        <v>360</v>
      </c>
      <c r="G50" s="73">
        <f t="shared" si="1"/>
        <v>100</v>
      </c>
    </row>
    <row r="51" spans="2:8" s="8" customFormat="1" ht="24.75" thickTop="1">
      <c r="C51" s="32"/>
      <c r="D51" s="32"/>
      <c r="E51" s="32"/>
      <c r="F51" s="33"/>
      <c r="G51" s="34"/>
    </row>
    <row r="52" spans="2:8" s="8" customFormat="1" ht="24">
      <c r="B52" s="24"/>
      <c r="C52" s="8" t="s">
        <v>159</v>
      </c>
      <c r="F52" s="28"/>
      <c r="G52" s="28"/>
      <c r="H52" s="28"/>
    </row>
    <row r="53" spans="2:8" s="8" customFormat="1" ht="24">
      <c r="B53" s="8" t="s">
        <v>148</v>
      </c>
      <c r="F53" s="28"/>
      <c r="G53" s="28"/>
      <c r="H53" s="28"/>
    </row>
    <row r="54" spans="2:8" ht="24">
      <c r="B54" s="8" t="s">
        <v>203</v>
      </c>
    </row>
    <row r="55" spans="2:8" s="8" customFormat="1" ht="24">
      <c r="B55" s="8" t="s">
        <v>204</v>
      </c>
      <c r="F55" s="203"/>
      <c r="G55" s="203"/>
      <c r="H55" s="203"/>
    </row>
  </sheetData>
  <mergeCells count="19">
    <mergeCell ref="C50:E50"/>
    <mergeCell ref="C16:E16"/>
    <mergeCell ref="C41:E41"/>
    <mergeCell ref="C43:E43"/>
    <mergeCell ref="C42:E42"/>
    <mergeCell ref="C47:E47"/>
    <mergeCell ref="C45:E45"/>
    <mergeCell ref="C49:E49"/>
    <mergeCell ref="C39:E39"/>
    <mergeCell ref="C40:E40"/>
    <mergeCell ref="B36:G36"/>
    <mergeCell ref="B2:G2"/>
    <mergeCell ref="B6:H6"/>
    <mergeCell ref="C11:E11"/>
    <mergeCell ref="C12:E12"/>
    <mergeCell ref="C10:E10"/>
    <mergeCell ref="B3:G3"/>
    <mergeCell ref="B4:G4"/>
    <mergeCell ref="B5:G5"/>
  </mergeCells>
  <pageMargins left="0.5" right="0.25" top="0.5" bottom="0.25" header="0.31496062992126" footer="0.31496062992126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3"/>
  <sheetViews>
    <sheetView topLeftCell="A64" zoomScale="150" zoomScaleNormal="150" workbookViewId="0">
      <selection activeCell="C75" sqref="C75"/>
    </sheetView>
  </sheetViews>
  <sheetFormatPr defaultRowHeight="23.25"/>
  <cols>
    <col min="1" max="1" width="10.140625" style="1" customWidth="1"/>
    <col min="2" max="2" width="9.140625" style="1"/>
    <col min="3" max="3" width="17.7109375" style="1" customWidth="1"/>
    <col min="4" max="4" width="23.7109375" style="1" customWidth="1"/>
    <col min="5" max="5" width="8.140625" style="2" customWidth="1"/>
    <col min="6" max="6" width="12" style="2" customWidth="1"/>
    <col min="7" max="7" width="16.42578125" style="2" customWidth="1"/>
    <col min="8" max="256" width="9.140625" style="1"/>
    <col min="257" max="257" width="12.42578125" style="1" customWidth="1"/>
    <col min="258" max="258" width="9.140625" style="1"/>
    <col min="259" max="259" width="17.7109375" style="1" customWidth="1"/>
    <col min="260" max="260" width="23.7109375" style="1" customWidth="1"/>
    <col min="261" max="261" width="8.140625" style="1" customWidth="1"/>
    <col min="262" max="262" width="12" style="1" customWidth="1"/>
    <col min="263" max="263" width="16.42578125" style="1" customWidth="1"/>
    <col min="264" max="512" width="9.140625" style="1"/>
    <col min="513" max="513" width="12.42578125" style="1" customWidth="1"/>
    <col min="514" max="514" width="9.140625" style="1"/>
    <col min="515" max="515" width="17.7109375" style="1" customWidth="1"/>
    <col min="516" max="516" width="23.7109375" style="1" customWidth="1"/>
    <col min="517" max="517" width="8.140625" style="1" customWidth="1"/>
    <col min="518" max="518" width="12" style="1" customWidth="1"/>
    <col min="519" max="519" width="16.42578125" style="1" customWidth="1"/>
    <col min="520" max="768" width="9.140625" style="1"/>
    <col min="769" max="769" width="12.42578125" style="1" customWidth="1"/>
    <col min="770" max="770" width="9.140625" style="1"/>
    <col min="771" max="771" width="17.7109375" style="1" customWidth="1"/>
    <col min="772" max="772" width="23.7109375" style="1" customWidth="1"/>
    <col min="773" max="773" width="8.140625" style="1" customWidth="1"/>
    <col min="774" max="774" width="12" style="1" customWidth="1"/>
    <col min="775" max="775" width="16.42578125" style="1" customWidth="1"/>
    <col min="776" max="1024" width="9.140625" style="1"/>
    <col min="1025" max="1025" width="12.42578125" style="1" customWidth="1"/>
    <col min="1026" max="1026" width="9.140625" style="1"/>
    <col min="1027" max="1027" width="17.7109375" style="1" customWidth="1"/>
    <col min="1028" max="1028" width="23.7109375" style="1" customWidth="1"/>
    <col min="1029" max="1029" width="8.140625" style="1" customWidth="1"/>
    <col min="1030" max="1030" width="12" style="1" customWidth="1"/>
    <col min="1031" max="1031" width="16.42578125" style="1" customWidth="1"/>
    <col min="1032" max="1280" width="9.140625" style="1"/>
    <col min="1281" max="1281" width="12.42578125" style="1" customWidth="1"/>
    <col min="1282" max="1282" width="9.140625" style="1"/>
    <col min="1283" max="1283" width="17.7109375" style="1" customWidth="1"/>
    <col min="1284" max="1284" width="23.7109375" style="1" customWidth="1"/>
    <col min="1285" max="1285" width="8.140625" style="1" customWidth="1"/>
    <col min="1286" max="1286" width="12" style="1" customWidth="1"/>
    <col min="1287" max="1287" width="16.42578125" style="1" customWidth="1"/>
    <col min="1288" max="1536" width="9.140625" style="1"/>
    <col min="1537" max="1537" width="12.42578125" style="1" customWidth="1"/>
    <col min="1538" max="1538" width="9.140625" style="1"/>
    <col min="1539" max="1539" width="17.7109375" style="1" customWidth="1"/>
    <col min="1540" max="1540" width="23.7109375" style="1" customWidth="1"/>
    <col min="1541" max="1541" width="8.140625" style="1" customWidth="1"/>
    <col min="1542" max="1542" width="12" style="1" customWidth="1"/>
    <col min="1543" max="1543" width="16.42578125" style="1" customWidth="1"/>
    <col min="1544" max="1792" width="9.140625" style="1"/>
    <col min="1793" max="1793" width="12.42578125" style="1" customWidth="1"/>
    <col min="1794" max="1794" width="9.140625" style="1"/>
    <col min="1795" max="1795" width="17.7109375" style="1" customWidth="1"/>
    <col min="1796" max="1796" width="23.7109375" style="1" customWidth="1"/>
    <col min="1797" max="1797" width="8.140625" style="1" customWidth="1"/>
    <col min="1798" max="1798" width="12" style="1" customWidth="1"/>
    <col min="1799" max="1799" width="16.42578125" style="1" customWidth="1"/>
    <col min="1800" max="2048" width="9.140625" style="1"/>
    <col min="2049" max="2049" width="12.42578125" style="1" customWidth="1"/>
    <col min="2050" max="2050" width="9.140625" style="1"/>
    <col min="2051" max="2051" width="17.7109375" style="1" customWidth="1"/>
    <col min="2052" max="2052" width="23.7109375" style="1" customWidth="1"/>
    <col min="2053" max="2053" width="8.140625" style="1" customWidth="1"/>
    <col min="2054" max="2054" width="12" style="1" customWidth="1"/>
    <col min="2055" max="2055" width="16.42578125" style="1" customWidth="1"/>
    <col min="2056" max="2304" width="9.140625" style="1"/>
    <col min="2305" max="2305" width="12.42578125" style="1" customWidth="1"/>
    <col min="2306" max="2306" width="9.140625" style="1"/>
    <col min="2307" max="2307" width="17.7109375" style="1" customWidth="1"/>
    <col min="2308" max="2308" width="23.7109375" style="1" customWidth="1"/>
    <col min="2309" max="2309" width="8.140625" style="1" customWidth="1"/>
    <col min="2310" max="2310" width="12" style="1" customWidth="1"/>
    <col min="2311" max="2311" width="16.42578125" style="1" customWidth="1"/>
    <col min="2312" max="2560" width="9.140625" style="1"/>
    <col min="2561" max="2561" width="12.42578125" style="1" customWidth="1"/>
    <col min="2562" max="2562" width="9.140625" style="1"/>
    <col min="2563" max="2563" width="17.7109375" style="1" customWidth="1"/>
    <col min="2564" max="2564" width="23.7109375" style="1" customWidth="1"/>
    <col min="2565" max="2565" width="8.140625" style="1" customWidth="1"/>
    <col min="2566" max="2566" width="12" style="1" customWidth="1"/>
    <col min="2567" max="2567" width="16.42578125" style="1" customWidth="1"/>
    <col min="2568" max="2816" width="9.140625" style="1"/>
    <col min="2817" max="2817" width="12.42578125" style="1" customWidth="1"/>
    <col min="2818" max="2818" width="9.140625" style="1"/>
    <col min="2819" max="2819" width="17.7109375" style="1" customWidth="1"/>
    <col min="2820" max="2820" width="23.7109375" style="1" customWidth="1"/>
    <col min="2821" max="2821" width="8.140625" style="1" customWidth="1"/>
    <col min="2822" max="2822" width="12" style="1" customWidth="1"/>
    <col min="2823" max="2823" width="16.42578125" style="1" customWidth="1"/>
    <col min="2824" max="3072" width="9.140625" style="1"/>
    <col min="3073" max="3073" width="12.42578125" style="1" customWidth="1"/>
    <col min="3074" max="3074" width="9.140625" style="1"/>
    <col min="3075" max="3075" width="17.7109375" style="1" customWidth="1"/>
    <col min="3076" max="3076" width="23.7109375" style="1" customWidth="1"/>
    <col min="3077" max="3077" width="8.140625" style="1" customWidth="1"/>
    <col min="3078" max="3078" width="12" style="1" customWidth="1"/>
    <col min="3079" max="3079" width="16.42578125" style="1" customWidth="1"/>
    <col min="3080" max="3328" width="9.140625" style="1"/>
    <col min="3329" max="3329" width="12.42578125" style="1" customWidth="1"/>
    <col min="3330" max="3330" width="9.140625" style="1"/>
    <col min="3331" max="3331" width="17.7109375" style="1" customWidth="1"/>
    <col min="3332" max="3332" width="23.7109375" style="1" customWidth="1"/>
    <col min="3333" max="3333" width="8.140625" style="1" customWidth="1"/>
    <col min="3334" max="3334" width="12" style="1" customWidth="1"/>
    <col min="3335" max="3335" width="16.42578125" style="1" customWidth="1"/>
    <col min="3336" max="3584" width="9.140625" style="1"/>
    <col min="3585" max="3585" width="12.42578125" style="1" customWidth="1"/>
    <col min="3586" max="3586" width="9.140625" style="1"/>
    <col min="3587" max="3587" width="17.7109375" style="1" customWidth="1"/>
    <col min="3588" max="3588" width="23.7109375" style="1" customWidth="1"/>
    <col min="3589" max="3589" width="8.140625" style="1" customWidth="1"/>
    <col min="3590" max="3590" width="12" style="1" customWidth="1"/>
    <col min="3591" max="3591" width="16.42578125" style="1" customWidth="1"/>
    <col min="3592" max="3840" width="9.140625" style="1"/>
    <col min="3841" max="3841" width="12.42578125" style="1" customWidth="1"/>
    <col min="3842" max="3842" width="9.140625" style="1"/>
    <col min="3843" max="3843" width="17.7109375" style="1" customWidth="1"/>
    <col min="3844" max="3844" width="23.7109375" style="1" customWidth="1"/>
    <col min="3845" max="3845" width="8.140625" style="1" customWidth="1"/>
    <col min="3846" max="3846" width="12" style="1" customWidth="1"/>
    <col min="3847" max="3847" width="16.42578125" style="1" customWidth="1"/>
    <col min="3848" max="4096" width="9.140625" style="1"/>
    <col min="4097" max="4097" width="12.42578125" style="1" customWidth="1"/>
    <col min="4098" max="4098" width="9.140625" style="1"/>
    <col min="4099" max="4099" width="17.7109375" style="1" customWidth="1"/>
    <col min="4100" max="4100" width="23.7109375" style="1" customWidth="1"/>
    <col min="4101" max="4101" width="8.140625" style="1" customWidth="1"/>
    <col min="4102" max="4102" width="12" style="1" customWidth="1"/>
    <col min="4103" max="4103" width="16.42578125" style="1" customWidth="1"/>
    <col min="4104" max="4352" width="9.140625" style="1"/>
    <col min="4353" max="4353" width="12.42578125" style="1" customWidth="1"/>
    <col min="4354" max="4354" width="9.140625" style="1"/>
    <col min="4355" max="4355" width="17.7109375" style="1" customWidth="1"/>
    <col min="4356" max="4356" width="23.7109375" style="1" customWidth="1"/>
    <col min="4357" max="4357" width="8.140625" style="1" customWidth="1"/>
    <col min="4358" max="4358" width="12" style="1" customWidth="1"/>
    <col min="4359" max="4359" width="16.42578125" style="1" customWidth="1"/>
    <col min="4360" max="4608" width="9.140625" style="1"/>
    <col min="4609" max="4609" width="12.42578125" style="1" customWidth="1"/>
    <col min="4610" max="4610" width="9.140625" style="1"/>
    <col min="4611" max="4611" width="17.7109375" style="1" customWidth="1"/>
    <col min="4612" max="4612" width="23.7109375" style="1" customWidth="1"/>
    <col min="4613" max="4613" width="8.140625" style="1" customWidth="1"/>
    <col min="4614" max="4614" width="12" style="1" customWidth="1"/>
    <col min="4615" max="4615" width="16.42578125" style="1" customWidth="1"/>
    <col min="4616" max="4864" width="9.140625" style="1"/>
    <col min="4865" max="4865" width="12.42578125" style="1" customWidth="1"/>
    <col min="4866" max="4866" width="9.140625" style="1"/>
    <col min="4867" max="4867" width="17.7109375" style="1" customWidth="1"/>
    <col min="4868" max="4868" width="23.7109375" style="1" customWidth="1"/>
    <col min="4869" max="4869" width="8.140625" style="1" customWidth="1"/>
    <col min="4870" max="4870" width="12" style="1" customWidth="1"/>
    <col min="4871" max="4871" width="16.42578125" style="1" customWidth="1"/>
    <col min="4872" max="5120" width="9.140625" style="1"/>
    <col min="5121" max="5121" width="12.42578125" style="1" customWidth="1"/>
    <col min="5122" max="5122" width="9.140625" style="1"/>
    <col min="5123" max="5123" width="17.7109375" style="1" customWidth="1"/>
    <col min="5124" max="5124" width="23.7109375" style="1" customWidth="1"/>
    <col min="5125" max="5125" width="8.140625" style="1" customWidth="1"/>
    <col min="5126" max="5126" width="12" style="1" customWidth="1"/>
    <col min="5127" max="5127" width="16.42578125" style="1" customWidth="1"/>
    <col min="5128" max="5376" width="9.140625" style="1"/>
    <col min="5377" max="5377" width="12.42578125" style="1" customWidth="1"/>
    <col min="5378" max="5378" width="9.140625" style="1"/>
    <col min="5379" max="5379" width="17.7109375" style="1" customWidth="1"/>
    <col min="5380" max="5380" width="23.7109375" style="1" customWidth="1"/>
    <col min="5381" max="5381" width="8.140625" style="1" customWidth="1"/>
    <col min="5382" max="5382" width="12" style="1" customWidth="1"/>
    <col min="5383" max="5383" width="16.42578125" style="1" customWidth="1"/>
    <col min="5384" max="5632" width="9.140625" style="1"/>
    <col min="5633" max="5633" width="12.42578125" style="1" customWidth="1"/>
    <col min="5634" max="5634" width="9.140625" style="1"/>
    <col min="5635" max="5635" width="17.7109375" style="1" customWidth="1"/>
    <col min="5636" max="5636" width="23.7109375" style="1" customWidth="1"/>
    <col min="5637" max="5637" width="8.140625" style="1" customWidth="1"/>
    <col min="5638" max="5638" width="12" style="1" customWidth="1"/>
    <col min="5639" max="5639" width="16.42578125" style="1" customWidth="1"/>
    <col min="5640" max="5888" width="9.140625" style="1"/>
    <col min="5889" max="5889" width="12.42578125" style="1" customWidth="1"/>
    <col min="5890" max="5890" width="9.140625" style="1"/>
    <col min="5891" max="5891" width="17.7109375" style="1" customWidth="1"/>
    <col min="5892" max="5892" width="23.7109375" style="1" customWidth="1"/>
    <col min="5893" max="5893" width="8.140625" style="1" customWidth="1"/>
    <col min="5894" max="5894" width="12" style="1" customWidth="1"/>
    <col min="5895" max="5895" width="16.42578125" style="1" customWidth="1"/>
    <col min="5896" max="6144" width="9.140625" style="1"/>
    <col min="6145" max="6145" width="12.42578125" style="1" customWidth="1"/>
    <col min="6146" max="6146" width="9.140625" style="1"/>
    <col min="6147" max="6147" width="17.7109375" style="1" customWidth="1"/>
    <col min="6148" max="6148" width="23.7109375" style="1" customWidth="1"/>
    <col min="6149" max="6149" width="8.140625" style="1" customWidth="1"/>
    <col min="6150" max="6150" width="12" style="1" customWidth="1"/>
    <col min="6151" max="6151" width="16.42578125" style="1" customWidth="1"/>
    <col min="6152" max="6400" width="9.140625" style="1"/>
    <col min="6401" max="6401" width="12.42578125" style="1" customWidth="1"/>
    <col min="6402" max="6402" width="9.140625" style="1"/>
    <col min="6403" max="6403" width="17.7109375" style="1" customWidth="1"/>
    <col min="6404" max="6404" width="23.7109375" style="1" customWidth="1"/>
    <col min="6405" max="6405" width="8.140625" style="1" customWidth="1"/>
    <col min="6406" max="6406" width="12" style="1" customWidth="1"/>
    <col min="6407" max="6407" width="16.42578125" style="1" customWidth="1"/>
    <col min="6408" max="6656" width="9.140625" style="1"/>
    <col min="6657" max="6657" width="12.42578125" style="1" customWidth="1"/>
    <col min="6658" max="6658" width="9.140625" style="1"/>
    <col min="6659" max="6659" width="17.7109375" style="1" customWidth="1"/>
    <col min="6660" max="6660" width="23.7109375" style="1" customWidth="1"/>
    <col min="6661" max="6661" width="8.140625" style="1" customWidth="1"/>
    <col min="6662" max="6662" width="12" style="1" customWidth="1"/>
    <col min="6663" max="6663" width="16.42578125" style="1" customWidth="1"/>
    <col min="6664" max="6912" width="9.140625" style="1"/>
    <col min="6913" max="6913" width="12.42578125" style="1" customWidth="1"/>
    <col min="6914" max="6914" width="9.140625" style="1"/>
    <col min="6915" max="6915" width="17.7109375" style="1" customWidth="1"/>
    <col min="6916" max="6916" width="23.7109375" style="1" customWidth="1"/>
    <col min="6917" max="6917" width="8.140625" style="1" customWidth="1"/>
    <col min="6918" max="6918" width="12" style="1" customWidth="1"/>
    <col min="6919" max="6919" width="16.42578125" style="1" customWidth="1"/>
    <col min="6920" max="7168" width="9.140625" style="1"/>
    <col min="7169" max="7169" width="12.42578125" style="1" customWidth="1"/>
    <col min="7170" max="7170" width="9.140625" style="1"/>
    <col min="7171" max="7171" width="17.7109375" style="1" customWidth="1"/>
    <col min="7172" max="7172" width="23.7109375" style="1" customWidth="1"/>
    <col min="7173" max="7173" width="8.140625" style="1" customWidth="1"/>
    <col min="7174" max="7174" width="12" style="1" customWidth="1"/>
    <col min="7175" max="7175" width="16.42578125" style="1" customWidth="1"/>
    <col min="7176" max="7424" width="9.140625" style="1"/>
    <col min="7425" max="7425" width="12.42578125" style="1" customWidth="1"/>
    <col min="7426" max="7426" width="9.140625" style="1"/>
    <col min="7427" max="7427" width="17.7109375" style="1" customWidth="1"/>
    <col min="7428" max="7428" width="23.7109375" style="1" customWidth="1"/>
    <col min="7429" max="7429" width="8.140625" style="1" customWidth="1"/>
    <col min="7430" max="7430" width="12" style="1" customWidth="1"/>
    <col min="7431" max="7431" width="16.42578125" style="1" customWidth="1"/>
    <col min="7432" max="7680" width="9.140625" style="1"/>
    <col min="7681" max="7681" width="12.42578125" style="1" customWidth="1"/>
    <col min="7682" max="7682" width="9.140625" style="1"/>
    <col min="7683" max="7683" width="17.7109375" style="1" customWidth="1"/>
    <col min="7684" max="7684" width="23.7109375" style="1" customWidth="1"/>
    <col min="7685" max="7685" width="8.140625" style="1" customWidth="1"/>
    <col min="7686" max="7686" width="12" style="1" customWidth="1"/>
    <col min="7687" max="7687" width="16.42578125" style="1" customWidth="1"/>
    <col min="7688" max="7936" width="9.140625" style="1"/>
    <col min="7937" max="7937" width="12.42578125" style="1" customWidth="1"/>
    <col min="7938" max="7938" width="9.140625" style="1"/>
    <col min="7939" max="7939" width="17.7109375" style="1" customWidth="1"/>
    <col min="7940" max="7940" width="23.7109375" style="1" customWidth="1"/>
    <col min="7941" max="7941" width="8.140625" style="1" customWidth="1"/>
    <col min="7942" max="7942" width="12" style="1" customWidth="1"/>
    <col min="7943" max="7943" width="16.42578125" style="1" customWidth="1"/>
    <col min="7944" max="8192" width="9.140625" style="1"/>
    <col min="8193" max="8193" width="12.42578125" style="1" customWidth="1"/>
    <col min="8194" max="8194" width="9.140625" style="1"/>
    <col min="8195" max="8195" width="17.7109375" style="1" customWidth="1"/>
    <col min="8196" max="8196" width="23.7109375" style="1" customWidth="1"/>
    <col min="8197" max="8197" width="8.140625" style="1" customWidth="1"/>
    <col min="8198" max="8198" width="12" style="1" customWidth="1"/>
    <col min="8199" max="8199" width="16.42578125" style="1" customWidth="1"/>
    <col min="8200" max="8448" width="9.140625" style="1"/>
    <col min="8449" max="8449" width="12.42578125" style="1" customWidth="1"/>
    <col min="8450" max="8450" width="9.140625" style="1"/>
    <col min="8451" max="8451" width="17.7109375" style="1" customWidth="1"/>
    <col min="8452" max="8452" width="23.7109375" style="1" customWidth="1"/>
    <col min="8453" max="8453" width="8.140625" style="1" customWidth="1"/>
    <col min="8454" max="8454" width="12" style="1" customWidth="1"/>
    <col min="8455" max="8455" width="16.42578125" style="1" customWidth="1"/>
    <col min="8456" max="8704" width="9.140625" style="1"/>
    <col min="8705" max="8705" width="12.42578125" style="1" customWidth="1"/>
    <col min="8706" max="8706" width="9.140625" style="1"/>
    <col min="8707" max="8707" width="17.7109375" style="1" customWidth="1"/>
    <col min="8708" max="8708" width="23.7109375" style="1" customWidth="1"/>
    <col min="8709" max="8709" width="8.140625" style="1" customWidth="1"/>
    <col min="8710" max="8710" width="12" style="1" customWidth="1"/>
    <col min="8711" max="8711" width="16.42578125" style="1" customWidth="1"/>
    <col min="8712" max="8960" width="9.140625" style="1"/>
    <col min="8961" max="8961" width="12.42578125" style="1" customWidth="1"/>
    <col min="8962" max="8962" width="9.140625" style="1"/>
    <col min="8963" max="8963" width="17.7109375" style="1" customWidth="1"/>
    <col min="8964" max="8964" width="23.7109375" style="1" customWidth="1"/>
    <col min="8965" max="8965" width="8.140625" style="1" customWidth="1"/>
    <col min="8966" max="8966" width="12" style="1" customWidth="1"/>
    <col min="8967" max="8967" width="16.42578125" style="1" customWidth="1"/>
    <col min="8968" max="9216" width="9.140625" style="1"/>
    <col min="9217" max="9217" width="12.42578125" style="1" customWidth="1"/>
    <col min="9218" max="9218" width="9.140625" style="1"/>
    <col min="9219" max="9219" width="17.7109375" style="1" customWidth="1"/>
    <col min="9220" max="9220" width="23.7109375" style="1" customWidth="1"/>
    <col min="9221" max="9221" width="8.140625" style="1" customWidth="1"/>
    <col min="9222" max="9222" width="12" style="1" customWidth="1"/>
    <col min="9223" max="9223" width="16.42578125" style="1" customWidth="1"/>
    <col min="9224" max="9472" width="9.140625" style="1"/>
    <col min="9473" max="9473" width="12.42578125" style="1" customWidth="1"/>
    <col min="9474" max="9474" width="9.140625" style="1"/>
    <col min="9475" max="9475" width="17.7109375" style="1" customWidth="1"/>
    <col min="9476" max="9476" width="23.7109375" style="1" customWidth="1"/>
    <col min="9477" max="9477" width="8.140625" style="1" customWidth="1"/>
    <col min="9478" max="9478" width="12" style="1" customWidth="1"/>
    <col min="9479" max="9479" width="16.42578125" style="1" customWidth="1"/>
    <col min="9480" max="9728" width="9.140625" style="1"/>
    <col min="9729" max="9729" width="12.42578125" style="1" customWidth="1"/>
    <col min="9730" max="9730" width="9.140625" style="1"/>
    <col min="9731" max="9731" width="17.7109375" style="1" customWidth="1"/>
    <col min="9732" max="9732" width="23.7109375" style="1" customWidth="1"/>
    <col min="9733" max="9733" width="8.140625" style="1" customWidth="1"/>
    <col min="9734" max="9734" width="12" style="1" customWidth="1"/>
    <col min="9735" max="9735" width="16.42578125" style="1" customWidth="1"/>
    <col min="9736" max="9984" width="9.140625" style="1"/>
    <col min="9985" max="9985" width="12.42578125" style="1" customWidth="1"/>
    <col min="9986" max="9986" width="9.140625" style="1"/>
    <col min="9987" max="9987" width="17.7109375" style="1" customWidth="1"/>
    <col min="9988" max="9988" width="23.7109375" style="1" customWidth="1"/>
    <col min="9989" max="9989" width="8.140625" style="1" customWidth="1"/>
    <col min="9990" max="9990" width="12" style="1" customWidth="1"/>
    <col min="9991" max="9991" width="16.42578125" style="1" customWidth="1"/>
    <col min="9992" max="10240" width="9.140625" style="1"/>
    <col min="10241" max="10241" width="12.42578125" style="1" customWidth="1"/>
    <col min="10242" max="10242" width="9.140625" style="1"/>
    <col min="10243" max="10243" width="17.7109375" style="1" customWidth="1"/>
    <col min="10244" max="10244" width="23.7109375" style="1" customWidth="1"/>
    <col min="10245" max="10245" width="8.140625" style="1" customWidth="1"/>
    <col min="10246" max="10246" width="12" style="1" customWidth="1"/>
    <col min="10247" max="10247" width="16.42578125" style="1" customWidth="1"/>
    <col min="10248" max="10496" width="9.140625" style="1"/>
    <col min="10497" max="10497" width="12.42578125" style="1" customWidth="1"/>
    <col min="10498" max="10498" width="9.140625" style="1"/>
    <col min="10499" max="10499" width="17.7109375" style="1" customWidth="1"/>
    <col min="10500" max="10500" width="23.7109375" style="1" customWidth="1"/>
    <col min="10501" max="10501" width="8.140625" style="1" customWidth="1"/>
    <col min="10502" max="10502" width="12" style="1" customWidth="1"/>
    <col min="10503" max="10503" width="16.42578125" style="1" customWidth="1"/>
    <col min="10504" max="10752" width="9.140625" style="1"/>
    <col min="10753" max="10753" width="12.42578125" style="1" customWidth="1"/>
    <col min="10754" max="10754" width="9.140625" style="1"/>
    <col min="10755" max="10755" width="17.7109375" style="1" customWidth="1"/>
    <col min="10756" max="10756" width="23.7109375" style="1" customWidth="1"/>
    <col min="10757" max="10757" width="8.140625" style="1" customWidth="1"/>
    <col min="10758" max="10758" width="12" style="1" customWidth="1"/>
    <col min="10759" max="10759" width="16.42578125" style="1" customWidth="1"/>
    <col min="10760" max="11008" width="9.140625" style="1"/>
    <col min="11009" max="11009" width="12.42578125" style="1" customWidth="1"/>
    <col min="11010" max="11010" width="9.140625" style="1"/>
    <col min="11011" max="11011" width="17.7109375" style="1" customWidth="1"/>
    <col min="11012" max="11012" width="23.7109375" style="1" customWidth="1"/>
    <col min="11013" max="11013" width="8.140625" style="1" customWidth="1"/>
    <col min="11014" max="11014" width="12" style="1" customWidth="1"/>
    <col min="11015" max="11015" width="16.42578125" style="1" customWidth="1"/>
    <col min="11016" max="11264" width="9.140625" style="1"/>
    <col min="11265" max="11265" width="12.42578125" style="1" customWidth="1"/>
    <col min="11266" max="11266" width="9.140625" style="1"/>
    <col min="11267" max="11267" width="17.7109375" style="1" customWidth="1"/>
    <col min="11268" max="11268" width="23.7109375" style="1" customWidth="1"/>
    <col min="11269" max="11269" width="8.140625" style="1" customWidth="1"/>
    <col min="11270" max="11270" width="12" style="1" customWidth="1"/>
    <col min="11271" max="11271" width="16.42578125" style="1" customWidth="1"/>
    <col min="11272" max="11520" width="9.140625" style="1"/>
    <col min="11521" max="11521" width="12.42578125" style="1" customWidth="1"/>
    <col min="11522" max="11522" width="9.140625" style="1"/>
    <col min="11523" max="11523" width="17.7109375" style="1" customWidth="1"/>
    <col min="11524" max="11524" width="23.7109375" style="1" customWidth="1"/>
    <col min="11525" max="11525" width="8.140625" style="1" customWidth="1"/>
    <col min="11526" max="11526" width="12" style="1" customWidth="1"/>
    <col min="11527" max="11527" width="16.42578125" style="1" customWidth="1"/>
    <col min="11528" max="11776" width="9.140625" style="1"/>
    <col min="11777" max="11777" width="12.42578125" style="1" customWidth="1"/>
    <col min="11778" max="11778" width="9.140625" style="1"/>
    <col min="11779" max="11779" width="17.7109375" style="1" customWidth="1"/>
    <col min="11780" max="11780" width="23.7109375" style="1" customWidth="1"/>
    <col min="11781" max="11781" width="8.140625" style="1" customWidth="1"/>
    <col min="11782" max="11782" width="12" style="1" customWidth="1"/>
    <col min="11783" max="11783" width="16.42578125" style="1" customWidth="1"/>
    <col min="11784" max="12032" width="9.140625" style="1"/>
    <col min="12033" max="12033" width="12.42578125" style="1" customWidth="1"/>
    <col min="12034" max="12034" width="9.140625" style="1"/>
    <col min="12035" max="12035" width="17.7109375" style="1" customWidth="1"/>
    <col min="12036" max="12036" width="23.7109375" style="1" customWidth="1"/>
    <col min="12037" max="12037" width="8.140625" style="1" customWidth="1"/>
    <col min="12038" max="12038" width="12" style="1" customWidth="1"/>
    <col min="12039" max="12039" width="16.42578125" style="1" customWidth="1"/>
    <col min="12040" max="12288" width="9.140625" style="1"/>
    <col min="12289" max="12289" width="12.42578125" style="1" customWidth="1"/>
    <col min="12290" max="12290" width="9.140625" style="1"/>
    <col min="12291" max="12291" width="17.7109375" style="1" customWidth="1"/>
    <col min="12292" max="12292" width="23.7109375" style="1" customWidth="1"/>
    <col min="12293" max="12293" width="8.140625" style="1" customWidth="1"/>
    <col min="12294" max="12294" width="12" style="1" customWidth="1"/>
    <col min="12295" max="12295" width="16.42578125" style="1" customWidth="1"/>
    <col min="12296" max="12544" width="9.140625" style="1"/>
    <col min="12545" max="12545" width="12.42578125" style="1" customWidth="1"/>
    <col min="12546" max="12546" width="9.140625" style="1"/>
    <col min="12547" max="12547" width="17.7109375" style="1" customWidth="1"/>
    <col min="12548" max="12548" width="23.7109375" style="1" customWidth="1"/>
    <col min="12549" max="12549" width="8.140625" style="1" customWidth="1"/>
    <col min="12550" max="12550" width="12" style="1" customWidth="1"/>
    <col min="12551" max="12551" width="16.42578125" style="1" customWidth="1"/>
    <col min="12552" max="12800" width="9.140625" style="1"/>
    <col min="12801" max="12801" width="12.42578125" style="1" customWidth="1"/>
    <col min="12802" max="12802" width="9.140625" style="1"/>
    <col min="12803" max="12803" width="17.7109375" style="1" customWidth="1"/>
    <col min="12804" max="12804" width="23.7109375" style="1" customWidth="1"/>
    <col min="12805" max="12805" width="8.140625" style="1" customWidth="1"/>
    <col min="12806" max="12806" width="12" style="1" customWidth="1"/>
    <col min="12807" max="12807" width="16.42578125" style="1" customWidth="1"/>
    <col min="12808" max="13056" width="9.140625" style="1"/>
    <col min="13057" max="13057" width="12.42578125" style="1" customWidth="1"/>
    <col min="13058" max="13058" width="9.140625" style="1"/>
    <col min="13059" max="13059" width="17.7109375" style="1" customWidth="1"/>
    <col min="13060" max="13060" width="23.7109375" style="1" customWidth="1"/>
    <col min="13061" max="13061" width="8.140625" style="1" customWidth="1"/>
    <col min="13062" max="13062" width="12" style="1" customWidth="1"/>
    <col min="13063" max="13063" width="16.42578125" style="1" customWidth="1"/>
    <col min="13064" max="13312" width="9.140625" style="1"/>
    <col min="13313" max="13313" width="12.42578125" style="1" customWidth="1"/>
    <col min="13314" max="13314" width="9.140625" style="1"/>
    <col min="13315" max="13315" width="17.7109375" style="1" customWidth="1"/>
    <col min="13316" max="13316" width="23.7109375" style="1" customWidth="1"/>
    <col min="13317" max="13317" width="8.140625" style="1" customWidth="1"/>
    <col min="13318" max="13318" width="12" style="1" customWidth="1"/>
    <col min="13319" max="13319" width="16.42578125" style="1" customWidth="1"/>
    <col min="13320" max="13568" width="9.140625" style="1"/>
    <col min="13569" max="13569" width="12.42578125" style="1" customWidth="1"/>
    <col min="13570" max="13570" width="9.140625" style="1"/>
    <col min="13571" max="13571" width="17.7109375" style="1" customWidth="1"/>
    <col min="13572" max="13572" width="23.7109375" style="1" customWidth="1"/>
    <col min="13573" max="13573" width="8.140625" style="1" customWidth="1"/>
    <col min="13574" max="13574" width="12" style="1" customWidth="1"/>
    <col min="13575" max="13575" width="16.42578125" style="1" customWidth="1"/>
    <col min="13576" max="13824" width="9.140625" style="1"/>
    <col min="13825" max="13825" width="12.42578125" style="1" customWidth="1"/>
    <col min="13826" max="13826" width="9.140625" style="1"/>
    <col min="13827" max="13827" width="17.7109375" style="1" customWidth="1"/>
    <col min="13828" max="13828" width="23.7109375" style="1" customWidth="1"/>
    <col min="13829" max="13829" width="8.140625" style="1" customWidth="1"/>
    <col min="13830" max="13830" width="12" style="1" customWidth="1"/>
    <col min="13831" max="13831" width="16.42578125" style="1" customWidth="1"/>
    <col min="13832" max="14080" width="9.140625" style="1"/>
    <col min="14081" max="14081" width="12.42578125" style="1" customWidth="1"/>
    <col min="14082" max="14082" width="9.140625" style="1"/>
    <col min="14083" max="14083" width="17.7109375" style="1" customWidth="1"/>
    <col min="14084" max="14084" width="23.7109375" style="1" customWidth="1"/>
    <col min="14085" max="14085" width="8.140625" style="1" customWidth="1"/>
    <col min="14086" max="14086" width="12" style="1" customWidth="1"/>
    <col min="14087" max="14087" width="16.42578125" style="1" customWidth="1"/>
    <col min="14088" max="14336" width="9.140625" style="1"/>
    <col min="14337" max="14337" width="12.42578125" style="1" customWidth="1"/>
    <col min="14338" max="14338" width="9.140625" style="1"/>
    <col min="14339" max="14339" width="17.7109375" style="1" customWidth="1"/>
    <col min="14340" max="14340" width="23.7109375" style="1" customWidth="1"/>
    <col min="14341" max="14341" width="8.140625" style="1" customWidth="1"/>
    <col min="14342" max="14342" width="12" style="1" customWidth="1"/>
    <col min="14343" max="14343" width="16.42578125" style="1" customWidth="1"/>
    <col min="14344" max="14592" width="9.140625" style="1"/>
    <col min="14593" max="14593" width="12.42578125" style="1" customWidth="1"/>
    <col min="14594" max="14594" width="9.140625" style="1"/>
    <col min="14595" max="14595" width="17.7109375" style="1" customWidth="1"/>
    <col min="14596" max="14596" width="23.7109375" style="1" customWidth="1"/>
    <col min="14597" max="14597" width="8.140625" style="1" customWidth="1"/>
    <col min="14598" max="14598" width="12" style="1" customWidth="1"/>
    <col min="14599" max="14599" width="16.42578125" style="1" customWidth="1"/>
    <col min="14600" max="14848" width="9.140625" style="1"/>
    <col min="14849" max="14849" width="12.42578125" style="1" customWidth="1"/>
    <col min="14850" max="14850" width="9.140625" style="1"/>
    <col min="14851" max="14851" width="17.7109375" style="1" customWidth="1"/>
    <col min="14852" max="14852" width="23.7109375" style="1" customWidth="1"/>
    <col min="14853" max="14853" width="8.140625" style="1" customWidth="1"/>
    <col min="14854" max="14854" width="12" style="1" customWidth="1"/>
    <col min="14855" max="14855" width="16.42578125" style="1" customWidth="1"/>
    <col min="14856" max="15104" width="9.140625" style="1"/>
    <col min="15105" max="15105" width="12.42578125" style="1" customWidth="1"/>
    <col min="15106" max="15106" width="9.140625" style="1"/>
    <col min="15107" max="15107" width="17.7109375" style="1" customWidth="1"/>
    <col min="15108" max="15108" width="23.7109375" style="1" customWidth="1"/>
    <col min="15109" max="15109" width="8.140625" style="1" customWidth="1"/>
    <col min="15110" max="15110" width="12" style="1" customWidth="1"/>
    <col min="15111" max="15111" width="16.42578125" style="1" customWidth="1"/>
    <col min="15112" max="15360" width="9.140625" style="1"/>
    <col min="15361" max="15361" width="12.42578125" style="1" customWidth="1"/>
    <col min="15362" max="15362" width="9.140625" style="1"/>
    <col min="15363" max="15363" width="17.7109375" style="1" customWidth="1"/>
    <col min="15364" max="15364" width="23.7109375" style="1" customWidth="1"/>
    <col min="15365" max="15365" width="8.140625" style="1" customWidth="1"/>
    <col min="15366" max="15366" width="12" style="1" customWidth="1"/>
    <col min="15367" max="15367" width="16.42578125" style="1" customWidth="1"/>
    <col min="15368" max="15616" width="9.140625" style="1"/>
    <col min="15617" max="15617" width="12.42578125" style="1" customWidth="1"/>
    <col min="15618" max="15618" width="9.140625" style="1"/>
    <col min="15619" max="15619" width="17.7109375" style="1" customWidth="1"/>
    <col min="15620" max="15620" width="23.7109375" style="1" customWidth="1"/>
    <col min="15621" max="15621" width="8.140625" style="1" customWidth="1"/>
    <col min="15622" max="15622" width="12" style="1" customWidth="1"/>
    <col min="15623" max="15623" width="16.42578125" style="1" customWidth="1"/>
    <col min="15624" max="15872" width="9.140625" style="1"/>
    <col min="15873" max="15873" width="12.42578125" style="1" customWidth="1"/>
    <col min="15874" max="15874" width="9.140625" style="1"/>
    <col min="15875" max="15875" width="17.7109375" style="1" customWidth="1"/>
    <col min="15876" max="15876" width="23.7109375" style="1" customWidth="1"/>
    <col min="15877" max="15877" width="8.140625" style="1" customWidth="1"/>
    <col min="15878" max="15878" width="12" style="1" customWidth="1"/>
    <col min="15879" max="15879" width="16.42578125" style="1" customWidth="1"/>
    <col min="15880" max="16128" width="9.140625" style="1"/>
    <col min="16129" max="16129" width="12.42578125" style="1" customWidth="1"/>
    <col min="16130" max="16130" width="9.140625" style="1"/>
    <col min="16131" max="16131" width="17.7109375" style="1" customWidth="1"/>
    <col min="16132" max="16132" width="23.7109375" style="1" customWidth="1"/>
    <col min="16133" max="16133" width="8.140625" style="1" customWidth="1"/>
    <col min="16134" max="16134" width="12" style="1" customWidth="1"/>
    <col min="16135" max="16135" width="16.42578125" style="1" customWidth="1"/>
    <col min="16136" max="16384" width="9.140625" style="1"/>
  </cols>
  <sheetData>
    <row r="1" spans="1:8" s="11" customFormat="1" ht="24">
      <c r="A1" s="254" t="s">
        <v>46</v>
      </c>
      <c r="B1" s="254"/>
      <c r="C1" s="254"/>
      <c r="D1" s="254"/>
      <c r="E1" s="254"/>
      <c r="F1" s="254"/>
      <c r="G1" s="125"/>
      <c r="H1" s="125"/>
    </row>
    <row r="2" spans="1:8" ht="11.25" customHeight="1">
      <c r="A2" s="126"/>
      <c r="B2" s="126"/>
      <c r="C2" s="126"/>
      <c r="D2" s="126"/>
      <c r="E2" s="126"/>
      <c r="F2" s="126"/>
      <c r="G2" s="131"/>
      <c r="H2" s="131"/>
    </row>
    <row r="3" spans="1:8">
      <c r="A3" s="3" t="s">
        <v>128</v>
      </c>
    </row>
    <row r="4" spans="1:8" ht="24" thickBot="1">
      <c r="A4" s="3"/>
      <c r="B4" s="182"/>
      <c r="C4" s="182"/>
      <c r="D4" s="182"/>
      <c r="E4" s="183"/>
      <c r="F4" s="183"/>
    </row>
    <row r="5" spans="1:8" ht="24.75" thickTop="1" thickBot="1">
      <c r="A5" s="3"/>
      <c r="B5" s="258" t="s">
        <v>112</v>
      </c>
      <c r="C5" s="259"/>
      <c r="D5" s="259"/>
      <c r="E5" s="197" t="s">
        <v>13</v>
      </c>
      <c r="F5" s="197" t="s">
        <v>14</v>
      </c>
    </row>
    <row r="6" spans="1:8" ht="24" thickTop="1">
      <c r="A6" s="3"/>
      <c r="B6" s="129" t="s">
        <v>144</v>
      </c>
      <c r="C6" s="130"/>
      <c r="D6" s="130"/>
      <c r="E6" s="130">
        <v>11</v>
      </c>
      <c r="F6" s="201">
        <f t="shared" ref="F6:F34" si="0">E6*100/$E$65</f>
        <v>4.7413793103448274</v>
      </c>
    </row>
    <row r="7" spans="1:8">
      <c r="A7" s="3"/>
      <c r="B7" s="140" t="s">
        <v>145</v>
      </c>
      <c r="C7" s="141"/>
      <c r="D7" s="142"/>
      <c r="E7" s="153">
        <v>6</v>
      </c>
      <c r="F7" s="133">
        <f t="shared" si="0"/>
        <v>2.5862068965517242</v>
      </c>
    </row>
    <row r="8" spans="1:8">
      <c r="A8" s="3"/>
      <c r="B8" s="134" t="s">
        <v>95</v>
      </c>
      <c r="C8" s="135"/>
      <c r="D8" s="136"/>
      <c r="E8" s="153">
        <v>5</v>
      </c>
      <c r="F8" s="133">
        <f t="shared" si="0"/>
        <v>2.1551724137931036</v>
      </c>
    </row>
    <row r="9" spans="1:8">
      <c r="A9" s="3"/>
      <c r="B9" s="137" t="s">
        <v>113</v>
      </c>
      <c r="C9" s="138"/>
      <c r="D9" s="139"/>
      <c r="E9" s="127">
        <v>38</v>
      </c>
      <c r="F9" s="128">
        <f t="shared" si="0"/>
        <v>16.379310344827587</v>
      </c>
    </row>
    <row r="10" spans="1:8" ht="21" customHeight="1">
      <c r="A10" s="3"/>
      <c r="B10" s="255" t="s">
        <v>205</v>
      </c>
      <c r="C10" s="256"/>
      <c r="D10" s="257"/>
      <c r="E10" s="154">
        <v>4</v>
      </c>
      <c r="F10" s="133">
        <f t="shared" si="0"/>
        <v>1.7241379310344827</v>
      </c>
    </row>
    <row r="11" spans="1:8" ht="21" customHeight="1">
      <c r="A11" s="3"/>
      <c r="B11" s="255" t="s">
        <v>102</v>
      </c>
      <c r="C11" s="256"/>
      <c r="D11" s="257"/>
      <c r="E11" s="154">
        <v>17</v>
      </c>
      <c r="F11" s="133">
        <f t="shared" si="0"/>
        <v>7.3275862068965516</v>
      </c>
    </row>
    <row r="12" spans="1:8" ht="21" customHeight="1">
      <c r="A12" s="3"/>
      <c r="B12" s="255" t="s">
        <v>107</v>
      </c>
      <c r="C12" s="256"/>
      <c r="D12" s="257"/>
      <c r="E12" s="154">
        <v>5</v>
      </c>
      <c r="F12" s="133">
        <f t="shared" si="0"/>
        <v>2.1551724137931036</v>
      </c>
    </row>
    <row r="13" spans="1:8" ht="21" customHeight="1">
      <c r="A13" s="3"/>
      <c r="B13" s="255" t="s">
        <v>96</v>
      </c>
      <c r="C13" s="256"/>
      <c r="D13" s="257"/>
      <c r="E13" s="154">
        <v>5</v>
      </c>
      <c r="F13" s="133">
        <f t="shared" si="0"/>
        <v>2.1551724137931036</v>
      </c>
    </row>
    <row r="14" spans="1:8" ht="21" customHeight="1">
      <c r="A14" s="3"/>
      <c r="B14" s="255" t="s">
        <v>206</v>
      </c>
      <c r="C14" s="256"/>
      <c r="D14" s="257"/>
      <c r="E14" s="154">
        <v>1</v>
      </c>
      <c r="F14" s="133">
        <f t="shared" si="0"/>
        <v>0.43103448275862066</v>
      </c>
    </row>
    <row r="15" spans="1:8" ht="21" customHeight="1">
      <c r="A15" s="3"/>
      <c r="B15" s="255" t="s">
        <v>214</v>
      </c>
      <c r="C15" s="256"/>
      <c r="D15" s="257"/>
      <c r="E15" s="154">
        <v>4</v>
      </c>
      <c r="F15" s="133">
        <f t="shared" si="0"/>
        <v>1.7241379310344827</v>
      </c>
    </row>
    <row r="16" spans="1:8" ht="21" customHeight="1">
      <c r="A16" s="3"/>
      <c r="B16" s="255" t="s">
        <v>216</v>
      </c>
      <c r="C16" s="256"/>
      <c r="D16" s="257"/>
      <c r="E16" s="154">
        <v>2</v>
      </c>
      <c r="F16" s="133">
        <f t="shared" si="0"/>
        <v>0.86206896551724133</v>
      </c>
    </row>
    <row r="17" spans="1:6" ht="21" customHeight="1">
      <c r="A17" s="3"/>
      <c r="B17" s="137" t="s">
        <v>138</v>
      </c>
      <c r="C17" s="138"/>
      <c r="D17" s="139"/>
      <c r="E17" s="127">
        <v>3</v>
      </c>
      <c r="F17" s="128">
        <f t="shared" si="0"/>
        <v>1.2931034482758621</v>
      </c>
    </row>
    <row r="18" spans="1:6" ht="21" customHeight="1">
      <c r="A18" s="3"/>
      <c r="B18" s="140" t="s">
        <v>139</v>
      </c>
      <c r="C18" s="141"/>
      <c r="D18" s="142"/>
      <c r="E18" s="153">
        <v>3</v>
      </c>
      <c r="F18" s="133">
        <f t="shared" si="0"/>
        <v>1.2931034482758621</v>
      </c>
    </row>
    <row r="19" spans="1:6" ht="21" customHeight="1">
      <c r="A19" s="3"/>
      <c r="B19" s="137" t="s">
        <v>114</v>
      </c>
      <c r="C19" s="138"/>
      <c r="D19" s="139"/>
      <c r="E19" s="127">
        <v>24</v>
      </c>
      <c r="F19" s="128">
        <f t="shared" si="0"/>
        <v>10.344827586206897</v>
      </c>
    </row>
    <row r="20" spans="1:6" ht="21" customHeight="1">
      <c r="A20" s="3"/>
      <c r="B20" s="140" t="s">
        <v>207</v>
      </c>
      <c r="C20" s="141"/>
      <c r="D20" s="142"/>
      <c r="E20" s="153">
        <v>2</v>
      </c>
      <c r="F20" s="133">
        <f t="shared" si="0"/>
        <v>0.86206896551724133</v>
      </c>
    </row>
    <row r="21" spans="1:6" ht="21" customHeight="1">
      <c r="A21" s="3"/>
      <c r="B21" s="140" t="s">
        <v>140</v>
      </c>
      <c r="C21" s="141"/>
      <c r="D21" s="142"/>
      <c r="E21" s="153">
        <v>2</v>
      </c>
      <c r="F21" s="133">
        <f t="shared" si="0"/>
        <v>0.86206896551724133</v>
      </c>
    </row>
    <row r="22" spans="1:6" ht="21" customHeight="1">
      <c r="A22" s="3"/>
      <c r="B22" s="140" t="s">
        <v>126</v>
      </c>
      <c r="C22" s="141"/>
      <c r="D22" s="142"/>
      <c r="E22" s="153">
        <v>4</v>
      </c>
      <c r="F22" s="133">
        <f t="shared" si="0"/>
        <v>1.7241379310344827</v>
      </c>
    </row>
    <row r="23" spans="1:6" ht="21" customHeight="1">
      <c r="A23" s="3"/>
      <c r="B23" s="140" t="s">
        <v>97</v>
      </c>
      <c r="C23" s="141"/>
      <c r="D23" s="142"/>
      <c r="E23" s="153">
        <v>3</v>
      </c>
      <c r="F23" s="133">
        <f t="shared" si="0"/>
        <v>1.2931034482758621</v>
      </c>
    </row>
    <row r="24" spans="1:6" ht="21" customHeight="1">
      <c r="A24" s="3"/>
      <c r="B24" s="140" t="s">
        <v>142</v>
      </c>
      <c r="C24" s="141"/>
      <c r="D24" s="142"/>
      <c r="E24" s="153">
        <v>13</v>
      </c>
      <c r="F24" s="133">
        <f t="shared" si="0"/>
        <v>5.6034482758620694</v>
      </c>
    </row>
    <row r="25" spans="1:6">
      <c r="A25" s="3"/>
      <c r="B25" s="137" t="s">
        <v>115</v>
      </c>
      <c r="C25" s="138"/>
      <c r="D25" s="139"/>
      <c r="E25" s="127">
        <v>28</v>
      </c>
      <c r="F25" s="128">
        <f t="shared" si="0"/>
        <v>12.068965517241379</v>
      </c>
    </row>
    <row r="26" spans="1:6">
      <c r="A26" s="3"/>
      <c r="B26" s="140" t="s">
        <v>100</v>
      </c>
      <c r="C26" s="141"/>
      <c r="D26" s="142"/>
      <c r="E26" s="153">
        <v>4</v>
      </c>
      <c r="F26" s="133">
        <f t="shared" si="0"/>
        <v>1.7241379310344827</v>
      </c>
    </row>
    <row r="27" spans="1:6">
      <c r="A27" s="3"/>
      <c r="B27" s="140" t="s">
        <v>116</v>
      </c>
      <c r="C27" s="141"/>
      <c r="D27" s="142"/>
      <c r="E27" s="153">
        <v>2</v>
      </c>
      <c r="F27" s="133">
        <f t="shared" si="0"/>
        <v>0.86206896551724133</v>
      </c>
    </row>
    <row r="28" spans="1:6">
      <c r="A28" s="3"/>
      <c r="B28" s="140" t="s">
        <v>104</v>
      </c>
      <c r="C28" s="141"/>
      <c r="D28" s="142"/>
      <c r="E28" s="132">
        <v>5</v>
      </c>
      <c r="F28" s="133">
        <f t="shared" si="0"/>
        <v>2.1551724137931036</v>
      </c>
    </row>
    <row r="29" spans="1:6">
      <c r="A29" s="3"/>
      <c r="B29" s="140" t="s">
        <v>208</v>
      </c>
      <c r="C29" s="141"/>
      <c r="D29" s="142"/>
      <c r="E29" s="132">
        <v>3</v>
      </c>
      <c r="F29" s="133">
        <f t="shared" si="0"/>
        <v>1.2931034482758621</v>
      </c>
    </row>
    <row r="30" spans="1:6">
      <c r="A30" s="3"/>
      <c r="B30" s="140" t="s">
        <v>209</v>
      </c>
      <c r="C30" s="141"/>
      <c r="D30" s="142"/>
      <c r="E30" s="132">
        <v>3</v>
      </c>
      <c r="F30" s="133">
        <f t="shared" si="0"/>
        <v>1.2931034482758621</v>
      </c>
    </row>
    <row r="31" spans="1:6">
      <c r="A31" s="3"/>
      <c r="B31" s="140" t="s">
        <v>210</v>
      </c>
      <c r="C31" s="141"/>
      <c r="D31" s="142"/>
      <c r="E31" s="132">
        <v>1</v>
      </c>
      <c r="F31" s="133">
        <f t="shared" si="0"/>
        <v>0.43103448275862066</v>
      </c>
    </row>
    <row r="32" spans="1:6">
      <c r="A32" s="3"/>
      <c r="B32" s="140" t="s">
        <v>141</v>
      </c>
      <c r="C32" s="141"/>
      <c r="D32" s="142"/>
      <c r="E32" s="153">
        <v>2</v>
      </c>
      <c r="F32" s="133">
        <f t="shared" si="0"/>
        <v>0.86206896551724133</v>
      </c>
    </row>
    <row r="33" spans="1:8">
      <c r="A33" s="3"/>
      <c r="B33" s="140" t="s">
        <v>105</v>
      </c>
      <c r="C33" s="141"/>
      <c r="D33" s="142"/>
      <c r="E33" s="153">
        <v>6</v>
      </c>
      <c r="F33" s="133">
        <f t="shared" si="0"/>
        <v>2.5862068965517242</v>
      </c>
    </row>
    <row r="34" spans="1:8">
      <c r="A34" s="3"/>
      <c r="B34" s="140" t="s">
        <v>215</v>
      </c>
      <c r="C34" s="141"/>
      <c r="D34" s="142"/>
      <c r="E34" s="153">
        <v>2</v>
      </c>
      <c r="F34" s="133">
        <f t="shared" si="0"/>
        <v>0.86206896551724133</v>
      </c>
    </row>
    <row r="35" spans="1:8" ht="24">
      <c r="A35" s="254" t="s">
        <v>75</v>
      </c>
      <c r="B35" s="254"/>
      <c r="C35" s="254"/>
      <c r="D35" s="254"/>
      <c r="E35" s="254"/>
      <c r="F35" s="254"/>
      <c r="G35" s="131"/>
      <c r="H35" s="131"/>
    </row>
    <row r="36" spans="1:8" ht="24" thickBot="1">
      <c r="A36" s="3"/>
      <c r="B36" s="198"/>
      <c r="C36" s="198"/>
      <c r="D36" s="198"/>
      <c r="E36" s="199"/>
      <c r="F36" s="200"/>
    </row>
    <row r="37" spans="1:8" ht="24.75" thickTop="1" thickBot="1">
      <c r="A37" s="3"/>
      <c r="B37" s="258" t="s">
        <v>112</v>
      </c>
      <c r="C37" s="259"/>
      <c r="D37" s="259"/>
      <c r="E37" s="197" t="s">
        <v>13</v>
      </c>
      <c r="F37" s="197" t="s">
        <v>14</v>
      </c>
    </row>
    <row r="38" spans="1:8" ht="24" thickTop="1">
      <c r="A38" s="3"/>
      <c r="B38" s="137" t="s">
        <v>117</v>
      </c>
      <c r="C38" s="138"/>
      <c r="D38" s="139"/>
      <c r="E38" s="127">
        <v>11</v>
      </c>
      <c r="F38" s="128">
        <f t="shared" ref="F38:F65" si="1">E38*100/$E$65</f>
        <v>4.7413793103448274</v>
      </c>
    </row>
    <row r="39" spans="1:8">
      <c r="A39" s="3"/>
      <c r="B39" s="140" t="s">
        <v>118</v>
      </c>
      <c r="C39" s="141"/>
      <c r="D39" s="142"/>
      <c r="E39" s="153">
        <v>3</v>
      </c>
      <c r="F39" s="133">
        <f t="shared" si="1"/>
        <v>1.2931034482758621</v>
      </c>
    </row>
    <row r="40" spans="1:8">
      <c r="A40" s="3"/>
      <c r="B40" s="140" t="s">
        <v>211</v>
      </c>
      <c r="C40" s="141"/>
      <c r="D40" s="142"/>
      <c r="E40" s="153">
        <v>8</v>
      </c>
      <c r="F40" s="133">
        <f t="shared" si="1"/>
        <v>3.4482758620689653</v>
      </c>
    </row>
    <row r="41" spans="1:8">
      <c r="A41" s="3"/>
      <c r="B41" s="137" t="s">
        <v>119</v>
      </c>
      <c r="C41" s="138"/>
      <c r="D41" s="139"/>
      <c r="E41" s="127">
        <v>6</v>
      </c>
      <c r="F41" s="128">
        <f t="shared" si="1"/>
        <v>2.5862068965517242</v>
      </c>
    </row>
    <row r="42" spans="1:8">
      <c r="A42" s="3"/>
      <c r="B42" s="140" t="s">
        <v>106</v>
      </c>
      <c r="C42" s="141"/>
      <c r="D42" s="142"/>
      <c r="E42" s="132">
        <v>6</v>
      </c>
      <c r="F42" s="133">
        <f t="shared" si="1"/>
        <v>2.5862068965517242</v>
      </c>
    </row>
    <row r="43" spans="1:8">
      <c r="A43" s="3"/>
      <c r="B43" s="137" t="s">
        <v>120</v>
      </c>
      <c r="C43" s="138"/>
      <c r="D43" s="139"/>
      <c r="E43" s="127">
        <v>21</v>
      </c>
      <c r="F43" s="128">
        <f t="shared" si="1"/>
        <v>9.0517241379310338</v>
      </c>
    </row>
    <row r="44" spans="1:8">
      <c r="A44" s="3"/>
      <c r="B44" s="140" t="s">
        <v>155</v>
      </c>
      <c r="C44" s="141"/>
      <c r="D44" s="142"/>
      <c r="E44" s="153">
        <v>21</v>
      </c>
      <c r="F44" s="133">
        <f t="shared" si="1"/>
        <v>9.0517241379310338</v>
      </c>
    </row>
    <row r="45" spans="1:8">
      <c r="A45" s="143"/>
      <c r="B45" s="144" t="s">
        <v>121</v>
      </c>
      <c r="C45" s="145"/>
      <c r="D45" s="146"/>
      <c r="E45" s="127">
        <v>26</v>
      </c>
      <c r="F45" s="128">
        <f t="shared" si="1"/>
        <v>11.206896551724139</v>
      </c>
      <c r="G45" s="147"/>
    </row>
    <row r="46" spans="1:8">
      <c r="A46" s="3"/>
      <c r="B46" s="261" t="s">
        <v>98</v>
      </c>
      <c r="C46" s="261"/>
      <c r="D46" s="261"/>
      <c r="E46" s="153">
        <v>8</v>
      </c>
      <c r="F46" s="133">
        <f t="shared" si="1"/>
        <v>3.4482758620689653</v>
      </c>
    </row>
    <row r="47" spans="1:8">
      <c r="A47" s="3"/>
      <c r="B47" s="261" t="s">
        <v>99</v>
      </c>
      <c r="C47" s="261"/>
      <c r="D47" s="261"/>
      <c r="E47" s="153">
        <v>6</v>
      </c>
      <c r="F47" s="133">
        <f t="shared" si="1"/>
        <v>2.5862068965517242</v>
      </c>
    </row>
    <row r="48" spans="1:8">
      <c r="A48" s="3"/>
      <c r="B48" s="261" t="s">
        <v>108</v>
      </c>
      <c r="C48" s="261"/>
      <c r="D48" s="261"/>
      <c r="E48" s="153">
        <v>4</v>
      </c>
      <c r="F48" s="133">
        <f t="shared" si="1"/>
        <v>1.7241379310344827</v>
      </c>
    </row>
    <row r="49" spans="1:256">
      <c r="A49" s="3"/>
      <c r="B49" s="261" t="s">
        <v>94</v>
      </c>
      <c r="C49" s="261"/>
      <c r="D49" s="261"/>
      <c r="E49" s="153">
        <v>8</v>
      </c>
      <c r="F49" s="133">
        <f t="shared" si="1"/>
        <v>3.4482758620689653</v>
      </c>
    </row>
    <row r="50" spans="1:256">
      <c r="A50" s="3"/>
      <c r="B50" s="137" t="s">
        <v>129</v>
      </c>
      <c r="C50" s="138"/>
      <c r="D50" s="139"/>
      <c r="E50" s="127">
        <v>15</v>
      </c>
      <c r="F50" s="128">
        <f t="shared" si="1"/>
        <v>6.4655172413793105</v>
      </c>
    </row>
    <row r="51" spans="1:256">
      <c r="A51" s="3"/>
      <c r="B51" s="261" t="s">
        <v>154</v>
      </c>
      <c r="C51" s="261"/>
      <c r="D51" s="261"/>
      <c r="E51" s="153">
        <v>14</v>
      </c>
      <c r="F51" s="133">
        <f t="shared" si="1"/>
        <v>6.0344827586206895</v>
      </c>
    </row>
    <row r="52" spans="1:256">
      <c r="A52" s="3"/>
      <c r="B52" s="134" t="s">
        <v>217</v>
      </c>
      <c r="C52" s="135"/>
      <c r="D52" s="229"/>
      <c r="E52" s="153">
        <v>1</v>
      </c>
      <c r="F52" s="133">
        <f t="shared" si="1"/>
        <v>0.43103448275862066</v>
      </c>
    </row>
    <row r="53" spans="1:256">
      <c r="A53" s="3"/>
      <c r="B53" s="137" t="s">
        <v>122</v>
      </c>
      <c r="C53" s="138"/>
      <c r="D53" s="139"/>
      <c r="E53" s="127">
        <v>14</v>
      </c>
      <c r="F53" s="128">
        <f t="shared" si="1"/>
        <v>6.0344827586206895</v>
      </c>
    </row>
    <row r="54" spans="1:256" ht="24">
      <c r="A54" s="3"/>
      <c r="B54" s="262" t="s">
        <v>123</v>
      </c>
      <c r="C54" s="262"/>
      <c r="D54" s="262"/>
      <c r="E54" s="154">
        <v>8</v>
      </c>
      <c r="F54" s="133">
        <f t="shared" si="1"/>
        <v>3.4482758620689653</v>
      </c>
    </row>
    <row r="55" spans="1:256">
      <c r="A55" s="3"/>
      <c r="B55" s="263" t="s">
        <v>130</v>
      </c>
      <c r="C55" s="263"/>
      <c r="D55" s="263"/>
      <c r="E55" s="153">
        <v>6</v>
      </c>
      <c r="F55" s="133">
        <f t="shared" si="1"/>
        <v>2.5862068965517242</v>
      </c>
    </row>
    <row r="56" spans="1:256">
      <c r="A56" s="3"/>
      <c r="B56" s="137" t="s">
        <v>124</v>
      </c>
      <c r="C56" s="138"/>
      <c r="D56" s="139"/>
      <c r="E56" s="127">
        <v>5</v>
      </c>
      <c r="F56" s="128">
        <f t="shared" si="1"/>
        <v>2.1551724137931036</v>
      </c>
    </row>
    <row r="57" spans="1:256">
      <c r="A57" s="3"/>
      <c r="B57" s="140" t="s">
        <v>212</v>
      </c>
      <c r="C57" s="141"/>
      <c r="D57" s="142"/>
      <c r="E57" s="153">
        <v>2</v>
      </c>
      <c r="F57" s="133">
        <f t="shared" si="1"/>
        <v>0.86206896551724133</v>
      </c>
    </row>
    <row r="58" spans="1:256">
      <c r="A58" s="3"/>
      <c r="B58" s="140" t="s">
        <v>101</v>
      </c>
      <c r="C58" s="141"/>
      <c r="D58" s="142"/>
      <c r="E58" s="153">
        <v>2</v>
      </c>
      <c r="F58" s="133">
        <f t="shared" si="1"/>
        <v>0.86206896551724133</v>
      </c>
    </row>
    <row r="59" spans="1:256">
      <c r="A59" s="3"/>
      <c r="B59" s="140" t="s">
        <v>103</v>
      </c>
      <c r="C59" s="141"/>
      <c r="D59" s="142"/>
      <c r="E59" s="132">
        <v>1</v>
      </c>
      <c r="F59" s="133">
        <f t="shared" si="1"/>
        <v>0.43103448275862066</v>
      </c>
    </row>
    <row r="60" spans="1:256">
      <c r="A60" s="3"/>
      <c r="B60" s="137" t="s">
        <v>121</v>
      </c>
      <c r="C60" s="138"/>
      <c r="D60" s="139"/>
      <c r="E60" s="127">
        <v>1</v>
      </c>
      <c r="F60" s="128">
        <f t="shared" si="1"/>
        <v>0.43103448275862066</v>
      </c>
    </row>
    <row r="61" spans="1:256">
      <c r="A61" s="3"/>
      <c r="B61" s="140" t="s">
        <v>218</v>
      </c>
      <c r="C61" s="141"/>
      <c r="D61" s="142"/>
      <c r="E61" s="153">
        <v>1</v>
      </c>
      <c r="F61" s="133">
        <f t="shared" si="1"/>
        <v>0.43103448275862066</v>
      </c>
    </row>
    <row r="62" spans="1:256">
      <c r="A62" s="3"/>
      <c r="B62" s="137" t="s">
        <v>199</v>
      </c>
      <c r="C62" s="138"/>
      <c r="D62" s="139"/>
      <c r="E62" s="127">
        <v>1</v>
      </c>
      <c r="F62" s="128">
        <f t="shared" si="1"/>
        <v>0.43103448275862066</v>
      </c>
    </row>
    <row r="63" spans="1:256">
      <c r="A63" s="3"/>
      <c r="B63" s="140" t="s">
        <v>213</v>
      </c>
      <c r="C63" s="141"/>
      <c r="D63" s="142"/>
      <c r="E63" s="153">
        <v>1</v>
      </c>
      <c r="F63" s="133">
        <f t="shared" si="1"/>
        <v>0.43103448275862066</v>
      </c>
    </row>
    <row r="64" spans="1:256" s="148" customFormat="1" ht="24.75" thickBot="1">
      <c r="A64" s="3"/>
      <c r="B64" s="192" t="s">
        <v>55</v>
      </c>
      <c r="C64" s="193"/>
      <c r="D64" s="194"/>
      <c r="E64" s="195">
        <v>28</v>
      </c>
      <c r="F64" s="196">
        <f t="shared" si="1"/>
        <v>12.068965517241379</v>
      </c>
      <c r="G64" s="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8" ht="24.75" thickTop="1" thickBot="1">
      <c r="A65" s="3"/>
      <c r="B65" s="258" t="s">
        <v>125</v>
      </c>
      <c r="C65" s="259"/>
      <c r="D65" s="260"/>
      <c r="E65" s="190">
        <v>232</v>
      </c>
      <c r="F65" s="191">
        <f t="shared" si="1"/>
        <v>100</v>
      </c>
    </row>
    <row r="66" spans="1:8" ht="24" thickTop="1">
      <c r="A66" s="3"/>
      <c r="B66" s="149"/>
      <c r="C66" s="149"/>
      <c r="D66" s="149"/>
      <c r="E66" s="150"/>
      <c r="F66" s="151"/>
    </row>
    <row r="67" spans="1:8" ht="24">
      <c r="A67" s="254" t="s">
        <v>147</v>
      </c>
      <c r="B67" s="254"/>
      <c r="C67" s="254"/>
      <c r="D67" s="254"/>
      <c r="E67" s="254"/>
      <c r="F67" s="254"/>
      <c r="G67" s="131"/>
      <c r="H67" s="131"/>
    </row>
    <row r="68" spans="1:8" s="8" customFormat="1" ht="24">
      <c r="B68" s="168" t="s">
        <v>239</v>
      </c>
      <c r="C68" s="152"/>
      <c r="D68" s="152"/>
      <c r="E68" s="123"/>
      <c r="F68" s="124"/>
      <c r="G68" s="167"/>
    </row>
    <row r="69" spans="1:8" s="8" customFormat="1" ht="24">
      <c r="A69" s="8" t="s">
        <v>240</v>
      </c>
      <c r="B69" s="152"/>
      <c r="C69" s="152"/>
      <c r="D69" s="152"/>
      <c r="E69" s="123"/>
      <c r="F69" s="124"/>
      <c r="G69" s="167"/>
    </row>
    <row r="70" spans="1:8" s="8" customFormat="1" ht="24">
      <c r="A70" s="8" t="s">
        <v>241</v>
      </c>
      <c r="E70" s="167"/>
      <c r="F70" s="167"/>
      <c r="G70" s="167"/>
    </row>
    <row r="71" spans="1:8" s="8" customFormat="1" ht="24">
      <c r="B71" s="8" t="s">
        <v>242</v>
      </c>
      <c r="E71" s="167"/>
      <c r="F71" s="167"/>
      <c r="G71" s="167"/>
    </row>
    <row r="72" spans="1:8" s="8" customFormat="1" ht="24">
      <c r="A72" s="8" t="s">
        <v>244</v>
      </c>
      <c r="E72" s="167"/>
      <c r="F72" s="167"/>
      <c r="G72" s="167"/>
    </row>
    <row r="73" spans="1:8" s="8" customFormat="1" ht="24">
      <c r="A73" s="8" t="s">
        <v>243</v>
      </c>
      <c r="E73" s="167"/>
      <c r="F73" s="167"/>
      <c r="G73" s="167"/>
    </row>
  </sheetData>
  <mergeCells count="20">
    <mergeCell ref="B46:D46"/>
    <mergeCell ref="B47:D47"/>
    <mergeCell ref="B13:D13"/>
    <mergeCell ref="B48:D48"/>
    <mergeCell ref="A1:F1"/>
    <mergeCell ref="A35:F35"/>
    <mergeCell ref="B15:D15"/>
    <mergeCell ref="B16:D16"/>
    <mergeCell ref="A67:F67"/>
    <mergeCell ref="B65:D65"/>
    <mergeCell ref="B51:D51"/>
    <mergeCell ref="B54:D54"/>
    <mergeCell ref="B55:D55"/>
    <mergeCell ref="B49:D49"/>
    <mergeCell ref="B5:D5"/>
    <mergeCell ref="B10:D10"/>
    <mergeCell ref="B12:D12"/>
    <mergeCell ref="B14:D14"/>
    <mergeCell ref="B11:D11"/>
    <mergeCell ref="B37:D37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"/>
  <sheetViews>
    <sheetView zoomScale="120" zoomScaleNormal="120" workbookViewId="0">
      <selection activeCell="F22" sqref="F22"/>
    </sheetView>
  </sheetViews>
  <sheetFormatPr defaultRowHeight="23.25"/>
  <cols>
    <col min="1" max="1" width="7.140625" style="1" customWidth="1"/>
    <col min="2" max="2" width="7.7109375" style="1" customWidth="1"/>
    <col min="3" max="3" width="9.140625" style="1"/>
    <col min="4" max="4" width="15.42578125" style="1" customWidth="1"/>
    <col min="5" max="5" width="14.5703125" style="1" customWidth="1"/>
    <col min="6" max="6" width="7.7109375" style="2" customWidth="1"/>
    <col min="7" max="7" width="8.140625" style="2" customWidth="1"/>
    <col min="8" max="8" width="16" style="2" customWidth="1"/>
    <col min="9" max="257" width="9.140625" style="1"/>
    <col min="258" max="258" width="10.85546875" style="1" customWidth="1"/>
    <col min="259" max="259" width="9.140625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.140625" style="1"/>
    <col min="514" max="514" width="10.85546875" style="1" customWidth="1"/>
    <col min="515" max="515" width="9.140625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.140625" style="1"/>
    <col min="770" max="770" width="10.85546875" style="1" customWidth="1"/>
    <col min="771" max="771" width="9.140625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.140625" style="1"/>
    <col min="1026" max="1026" width="10.85546875" style="1" customWidth="1"/>
    <col min="1027" max="1027" width="9.140625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.140625" style="1"/>
    <col min="1282" max="1282" width="10.85546875" style="1" customWidth="1"/>
    <col min="1283" max="1283" width="9.140625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.140625" style="1"/>
    <col min="1538" max="1538" width="10.85546875" style="1" customWidth="1"/>
    <col min="1539" max="1539" width="9.140625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.140625" style="1"/>
    <col min="1794" max="1794" width="10.85546875" style="1" customWidth="1"/>
    <col min="1795" max="1795" width="9.140625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.140625" style="1"/>
    <col min="2050" max="2050" width="10.85546875" style="1" customWidth="1"/>
    <col min="2051" max="2051" width="9.140625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.140625" style="1"/>
    <col min="2306" max="2306" width="10.85546875" style="1" customWidth="1"/>
    <col min="2307" max="2307" width="9.140625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.140625" style="1"/>
    <col min="2562" max="2562" width="10.85546875" style="1" customWidth="1"/>
    <col min="2563" max="2563" width="9.140625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.140625" style="1"/>
    <col min="2818" max="2818" width="10.85546875" style="1" customWidth="1"/>
    <col min="2819" max="2819" width="9.140625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.140625" style="1"/>
    <col min="3074" max="3074" width="10.85546875" style="1" customWidth="1"/>
    <col min="3075" max="3075" width="9.140625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.140625" style="1"/>
    <col min="3330" max="3330" width="10.85546875" style="1" customWidth="1"/>
    <col min="3331" max="3331" width="9.140625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.140625" style="1"/>
    <col min="3586" max="3586" width="10.85546875" style="1" customWidth="1"/>
    <col min="3587" max="3587" width="9.140625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.140625" style="1"/>
    <col min="3842" max="3842" width="10.85546875" style="1" customWidth="1"/>
    <col min="3843" max="3843" width="9.140625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.140625" style="1"/>
    <col min="4098" max="4098" width="10.85546875" style="1" customWidth="1"/>
    <col min="4099" max="4099" width="9.140625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.140625" style="1"/>
    <col min="4354" max="4354" width="10.85546875" style="1" customWidth="1"/>
    <col min="4355" max="4355" width="9.140625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.140625" style="1"/>
    <col min="4610" max="4610" width="10.85546875" style="1" customWidth="1"/>
    <col min="4611" max="4611" width="9.140625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.140625" style="1"/>
    <col min="4866" max="4866" width="10.85546875" style="1" customWidth="1"/>
    <col min="4867" max="4867" width="9.140625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.140625" style="1"/>
    <col min="5122" max="5122" width="10.85546875" style="1" customWidth="1"/>
    <col min="5123" max="5123" width="9.140625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.140625" style="1"/>
    <col min="5378" max="5378" width="10.85546875" style="1" customWidth="1"/>
    <col min="5379" max="5379" width="9.140625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.140625" style="1"/>
    <col min="5634" max="5634" width="10.85546875" style="1" customWidth="1"/>
    <col min="5635" max="5635" width="9.140625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.140625" style="1"/>
    <col min="5890" max="5890" width="10.85546875" style="1" customWidth="1"/>
    <col min="5891" max="5891" width="9.140625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.140625" style="1"/>
    <col min="6146" max="6146" width="10.85546875" style="1" customWidth="1"/>
    <col min="6147" max="6147" width="9.140625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.140625" style="1"/>
    <col min="6402" max="6402" width="10.85546875" style="1" customWidth="1"/>
    <col min="6403" max="6403" width="9.140625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.140625" style="1"/>
    <col min="6658" max="6658" width="10.85546875" style="1" customWidth="1"/>
    <col min="6659" max="6659" width="9.140625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.140625" style="1"/>
    <col min="6914" max="6914" width="10.85546875" style="1" customWidth="1"/>
    <col min="6915" max="6915" width="9.140625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.140625" style="1"/>
    <col min="7170" max="7170" width="10.85546875" style="1" customWidth="1"/>
    <col min="7171" max="7171" width="9.140625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.140625" style="1"/>
    <col min="7426" max="7426" width="10.85546875" style="1" customWidth="1"/>
    <col min="7427" max="7427" width="9.140625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.140625" style="1"/>
    <col min="7682" max="7682" width="10.85546875" style="1" customWidth="1"/>
    <col min="7683" max="7683" width="9.140625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.140625" style="1"/>
    <col min="7938" max="7938" width="10.85546875" style="1" customWidth="1"/>
    <col min="7939" max="7939" width="9.140625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.140625" style="1"/>
    <col min="8194" max="8194" width="10.85546875" style="1" customWidth="1"/>
    <col min="8195" max="8195" width="9.140625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.140625" style="1"/>
    <col min="8450" max="8450" width="10.85546875" style="1" customWidth="1"/>
    <col min="8451" max="8451" width="9.140625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.140625" style="1"/>
    <col min="8706" max="8706" width="10.85546875" style="1" customWidth="1"/>
    <col min="8707" max="8707" width="9.140625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.140625" style="1"/>
    <col min="8962" max="8962" width="10.85546875" style="1" customWidth="1"/>
    <col min="8963" max="8963" width="9.140625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.140625" style="1"/>
    <col min="9218" max="9218" width="10.85546875" style="1" customWidth="1"/>
    <col min="9219" max="9219" width="9.140625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.140625" style="1"/>
    <col min="9474" max="9474" width="10.85546875" style="1" customWidth="1"/>
    <col min="9475" max="9475" width="9.140625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.140625" style="1"/>
    <col min="9730" max="9730" width="10.85546875" style="1" customWidth="1"/>
    <col min="9731" max="9731" width="9.140625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.140625" style="1"/>
    <col min="9986" max="9986" width="10.85546875" style="1" customWidth="1"/>
    <col min="9987" max="9987" width="9.140625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.140625" style="1"/>
    <col min="10242" max="10242" width="10.85546875" style="1" customWidth="1"/>
    <col min="10243" max="10243" width="9.140625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.140625" style="1"/>
    <col min="10498" max="10498" width="10.85546875" style="1" customWidth="1"/>
    <col min="10499" max="10499" width="9.140625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.140625" style="1"/>
    <col min="10754" max="10754" width="10.85546875" style="1" customWidth="1"/>
    <col min="10755" max="10755" width="9.140625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.140625" style="1"/>
    <col min="11010" max="11010" width="10.85546875" style="1" customWidth="1"/>
    <col min="11011" max="11011" width="9.140625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.140625" style="1"/>
    <col min="11266" max="11266" width="10.85546875" style="1" customWidth="1"/>
    <col min="11267" max="11267" width="9.140625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.140625" style="1"/>
    <col min="11522" max="11522" width="10.85546875" style="1" customWidth="1"/>
    <col min="11523" max="11523" width="9.140625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.140625" style="1"/>
    <col min="11778" max="11778" width="10.85546875" style="1" customWidth="1"/>
    <col min="11779" max="11779" width="9.140625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.140625" style="1"/>
    <col min="12034" max="12034" width="10.85546875" style="1" customWidth="1"/>
    <col min="12035" max="12035" width="9.140625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.140625" style="1"/>
    <col min="12290" max="12290" width="10.85546875" style="1" customWidth="1"/>
    <col min="12291" max="12291" width="9.140625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.140625" style="1"/>
    <col min="12546" max="12546" width="10.85546875" style="1" customWidth="1"/>
    <col min="12547" max="12547" width="9.140625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.140625" style="1"/>
    <col min="12802" max="12802" width="10.85546875" style="1" customWidth="1"/>
    <col min="12803" max="12803" width="9.140625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.140625" style="1"/>
    <col min="13058" max="13058" width="10.85546875" style="1" customWidth="1"/>
    <col min="13059" max="13059" width="9.140625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.140625" style="1"/>
    <col min="13314" max="13314" width="10.85546875" style="1" customWidth="1"/>
    <col min="13315" max="13315" width="9.140625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.140625" style="1"/>
    <col min="13570" max="13570" width="10.85546875" style="1" customWidth="1"/>
    <col min="13571" max="13571" width="9.140625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.140625" style="1"/>
    <col min="13826" max="13826" width="10.85546875" style="1" customWidth="1"/>
    <col min="13827" max="13827" width="9.140625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.140625" style="1"/>
    <col min="14082" max="14082" width="10.85546875" style="1" customWidth="1"/>
    <col min="14083" max="14083" width="9.140625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.140625" style="1"/>
    <col min="14338" max="14338" width="10.85546875" style="1" customWidth="1"/>
    <col min="14339" max="14339" width="9.140625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.140625" style="1"/>
    <col min="14594" max="14594" width="10.85546875" style="1" customWidth="1"/>
    <col min="14595" max="14595" width="9.140625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.140625" style="1"/>
    <col min="14850" max="14850" width="10.85546875" style="1" customWidth="1"/>
    <col min="14851" max="14851" width="9.140625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.140625" style="1"/>
    <col min="15106" max="15106" width="10.85546875" style="1" customWidth="1"/>
    <col min="15107" max="15107" width="9.140625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.140625" style="1"/>
    <col min="15362" max="15362" width="10.85546875" style="1" customWidth="1"/>
    <col min="15363" max="15363" width="9.140625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.140625" style="1"/>
    <col min="15618" max="15618" width="10.85546875" style="1" customWidth="1"/>
    <col min="15619" max="15619" width="9.140625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.140625" style="1"/>
    <col min="15874" max="15874" width="10.85546875" style="1" customWidth="1"/>
    <col min="15875" max="15875" width="9.140625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.140625" style="1"/>
    <col min="16130" max="16130" width="10.85546875" style="1" customWidth="1"/>
    <col min="16131" max="16131" width="9.140625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.140625" style="1"/>
    <col min="16384" max="16384" width="9" style="1" customWidth="1"/>
  </cols>
  <sheetData>
    <row r="1" spans="1:10" s="11" customFormat="1" ht="24">
      <c r="A1" s="254" t="s">
        <v>93</v>
      </c>
      <c r="B1" s="254"/>
      <c r="C1" s="254"/>
      <c r="D1" s="254"/>
      <c r="E1" s="254"/>
      <c r="F1" s="254"/>
      <c r="G1" s="254"/>
      <c r="H1" s="254"/>
    </row>
    <row r="2" spans="1:10">
      <c r="B2" s="2"/>
      <c r="C2" s="2"/>
      <c r="D2" s="2"/>
      <c r="E2" s="2"/>
      <c r="I2" s="6"/>
    </row>
    <row r="3" spans="1:10" s="8" customFormat="1" ht="24">
      <c r="B3" s="9" t="s">
        <v>63</v>
      </c>
      <c r="F3" s="83"/>
      <c r="G3" s="83"/>
      <c r="H3" s="83"/>
    </row>
    <row r="4" spans="1:10" s="24" customFormat="1" ht="25.5" customHeight="1">
      <c r="B4" s="71" t="s">
        <v>91</v>
      </c>
      <c r="F4" s="83"/>
      <c r="G4" s="83"/>
      <c r="H4" s="83"/>
    </row>
    <row r="5" spans="1:10" s="24" customFormat="1" ht="24">
      <c r="B5" s="24" t="s">
        <v>196</v>
      </c>
      <c r="F5" s="120"/>
      <c r="G5" s="120"/>
      <c r="H5" s="120"/>
    </row>
    <row r="6" spans="1:10" s="8" customFormat="1" ht="24.75" thickBot="1">
      <c r="B6" s="9"/>
      <c r="F6" s="87"/>
      <c r="G6" s="87"/>
      <c r="H6" s="87"/>
    </row>
    <row r="7" spans="1:10" s="8" customFormat="1" ht="24.75" thickTop="1">
      <c r="B7" s="267" t="s">
        <v>21</v>
      </c>
      <c r="C7" s="268"/>
      <c r="D7" s="268"/>
      <c r="E7" s="269"/>
      <c r="F7" s="273"/>
      <c r="G7" s="275" t="s">
        <v>22</v>
      </c>
      <c r="H7" s="275" t="s">
        <v>23</v>
      </c>
    </row>
    <row r="8" spans="1:10" s="8" customFormat="1" ht="24.75" thickBot="1">
      <c r="B8" s="270"/>
      <c r="C8" s="271"/>
      <c r="D8" s="271"/>
      <c r="E8" s="272"/>
      <c r="F8" s="274"/>
      <c r="G8" s="276"/>
      <c r="H8" s="276"/>
    </row>
    <row r="9" spans="1:10" s="8" customFormat="1" ht="24.75" thickTop="1">
      <c r="B9" s="38" t="s">
        <v>39</v>
      </c>
      <c r="C9" s="39"/>
      <c r="D9" s="39"/>
      <c r="E9" s="40"/>
      <c r="F9" s="88"/>
      <c r="G9" s="32"/>
      <c r="H9" s="88"/>
      <c r="I9" s="10"/>
    </row>
    <row r="10" spans="1:10" s="8" customFormat="1" ht="24">
      <c r="B10" s="277" t="s">
        <v>152</v>
      </c>
      <c r="C10" s="278"/>
      <c r="D10" s="278"/>
      <c r="E10" s="278"/>
      <c r="F10" s="42">
        <f>DATA!X234</f>
        <v>3.4267241379310347</v>
      </c>
      <c r="G10" s="42">
        <f>DATA!X235</f>
        <v>0.99946806273095412</v>
      </c>
      <c r="H10" s="43" t="str">
        <f>IF(F10&gt;4.5,"มากที่สุด",IF(F10&gt;3.5,"มาก",IF(F10&gt;2.5,"ปานกลาง",IF(F10&gt;1.5,"น้อย",IF(F10&lt;=1.5,"น้อยที่สุด")))))</f>
        <v>ปานกลาง</v>
      </c>
    </row>
    <row r="11" spans="1:10" s="8" customFormat="1" ht="24">
      <c r="B11" s="279" t="s">
        <v>57</v>
      </c>
      <c r="C11" s="279"/>
      <c r="D11" s="279"/>
      <c r="E11" s="279"/>
      <c r="F11" s="42">
        <f>DATA!Y234</f>
        <v>3.4913793103448274</v>
      </c>
      <c r="G11" s="42">
        <f>DATA!Y235</f>
        <v>1.0107276505762319</v>
      </c>
      <c r="H11" s="43" t="str">
        <f t="shared" ref="H11:H12" si="0">IF(F11&gt;4.5,"มากที่สุด",IF(F11&gt;3.5,"มาก",IF(F11&gt;2.5,"ปานกลาง",IF(F11&gt;1.5,"น้อย",IF(F11&lt;=1.5,"น้อยที่สุด")))))</f>
        <v>ปานกลาง</v>
      </c>
    </row>
    <row r="12" spans="1:10" s="8" customFormat="1" ht="18.75" customHeight="1" thickBot="1">
      <c r="B12" s="264" t="s">
        <v>40</v>
      </c>
      <c r="C12" s="265"/>
      <c r="D12" s="265"/>
      <c r="E12" s="266"/>
      <c r="F12" s="44">
        <f>DATA!Y237</f>
        <v>3.459051724137931</v>
      </c>
      <c r="G12" s="45">
        <f>DATA!Y236</f>
        <v>1.0045490297931503</v>
      </c>
      <c r="H12" s="46" t="str">
        <f t="shared" si="0"/>
        <v>ปานกลาง</v>
      </c>
    </row>
    <row r="13" spans="1:10" s="8" customFormat="1" ht="24.75" thickTop="1">
      <c r="B13" s="47" t="s">
        <v>41</v>
      </c>
      <c r="C13" s="48"/>
      <c r="D13" s="48"/>
      <c r="E13" s="49"/>
      <c r="F13" s="50"/>
      <c r="G13" s="50"/>
      <c r="H13" s="49"/>
    </row>
    <row r="14" spans="1:10" s="8" customFormat="1" ht="24">
      <c r="B14" s="51" t="s">
        <v>153</v>
      </c>
      <c r="C14" s="51"/>
      <c r="D14" s="51"/>
      <c r="E14" s="51"/>
      <c r="F14" s="41">
        <f>DATA!Z234</f>
        <v>4.2672413793103452</v>
      </c>
      <c r="G14" s="41">
        <f>DATA!Z235</f>
        <v>0.63597433339657405</v>
      </c>
      <c r="H14" s="14" t="str">
        <f>IF(F14&gt;4.5,"มากที่สุด",IF(F14&gt;3.5,"มาก",IF(F14&gt;2.5,"ปานกลาง",IF(F14&gt;1.5,"น้อย",IF(F14&lt;=1.5,"น้อยที่สุด")))))</f>
        <v>มาก</v>
      </c>
    </row>
    <row r="15" spans="1:10" s="8" customFormat="1" ht="24">
      <c r="B15" s="279" t="s">
        <v>57</v>
      </c>
      <c r="C15" s="279"/>
      <c r="D15" s="279"/>
      <c r="E15" s="279"/>
      <c r="F15" s="41">
        <f>DATA!AA234</f>
        <v>4.2887931034482758</v>
      </c>
      <c r="G15" s="41">
        <f>DATA!AA235</f>
        <v>0.60891949605798024</v>
      </c>
      <c r="H15" s="14" t="str">
        <f t="shared" ref="H15:H16" si="1">IF(F15&gt;4.5,"มากที่สุด",IF(F15&gt;3.5,"มาก",IF(F15&gt;2.5,"ปานกลาง",IF(F15&gt;1.5,"น้อย",IF(F15&lt;=1.5,"น้อยที่สุด")))))</f>
        <v>มาก</v>
      </c>
    </row>
    <row r="16" spans="1:10" s="8" customFormat="1" ht="24.75" thickBot="1">
      <c r="B16" s="264" t="s">
        <v>40</v>
      </c>
      <c r="C16" s="265"/>
      <c r="D16" s="265"/>
      <c r="E16" s="266"/>
      <c r="F16" s="45">
        <f>DATA!AA237</f>
        <v>4.2780172413793105</v>
      </c>
      <c r="G16" s="52">
        <f>DATA!AA236</f>
        <v>0.62201472946882419</v>
      </c>
      <c r="H16" s="46" t="str">
        <f t="shared" si="1"/>
        <v>มาก</v>
      </c>
      <c r="J16" s="53"/>
    </row>
    <row r="17" spans="1:10" s="8" customFormat="1" ht="16.5" customHeight="1" thickTop="1">
      <c r="B17" s="10"/>
      <c r="C17" s="10"/>
      <c r="D17" s="10"/>
      <c r="E17" s="10"/>
      <c r="F17" s="54"/>
      <c r="G17" s="54"/>
      <c r="H17" s="54"/>
    </row>
    <row r="18" spans="1:10" s="8" customFormat="1" ht="24">
      <c r="B18" s="24"/>
      <c r="C18" s="24" t="s">
        <v>92</v>
      </c>
      <c r="D18" s="24"/>
      <c r="E18" s="24"/>
      <c r="F18" s="24"/>
      <c r="G18" s="24"/>
      <c r="H18" s="24"/>
      <c r="I18" s="24"/>
      <c r="J18" s="24"/>
    </row>
    <row r="19" spans="1:10" s="8" customFormat="1" ht="24">
      <c r="B19" s="24" t="s">
        <v>219</v>
      </c>
      <c r="C19" s="24"/>
      <c r="D19" s="24"/>
      <c r="E19" s="24"/>
      <c r="F19" s="24"/>
      <c r="G19" s="24"/>
      <c r="H19" s="24"/>
      <c r="I19" s="24"/>
      <c r="J19" s="24"/>
    </row>
    <row r="20" spans="1:10" s="8" customFormat="1" ht="24">
      <c r="B20" s="24" t="s">
        <v>220</v>
      </c>
      <c r="C20" s="24"/>
      <c r="D20" s="24"/>
      <c r="E20" s="24"/>
      <c r="F20" s="24"/>
      <c r="G20" s="24"/>
      <c r="H20" s="24"/>
      <c r="I20" s="24"/>
      <c r="J20" s="24"/>
    </row>
    <row r="21" spans="1:10" s="8" customFormat="1" ht="24">
      <c r="A21" s="82"/>
      <c r="B21" s="82"/>
      <c r="C21" s="82"/>
      <c r="D21" s="82"/>
      <c r="E21" s="82"/>
      <c r="F21" s="82"/>
      <c r="G21" s="24"/>
      <c r="H21" s="24"/>
    </row>
    <row r="22" spans="1:10" s="8" customFormat="1" ht="24">
      <c r="B22" s="24"/>
      <c r="C22" s="24"/>
      <c r="D22" s="24"/>
      <c r="E22" s="24"/>
      <c r="F22" s="24"/>
      <c r="G22" s="24"/>
      <c r="H22" s="24"/>
      <c r="I22" s="24"/>
      <c r="J22" s="24"/>
    </row>
    <row r="23" spans="1:10" s="8" customFormat="1" ht="24">
      <c r="B23" s="24"/>
      <c r="C23" s="24"/>
      <c r="D23" s="24"/>
      <c r="E23" s="24"/>
      <c r="F23" s="24"/>
      <c r="G23" s="24"/>
      <c r="H23" s="24"/>
      <c r="I23" s="24"/>
      <c r="J23" s="24"/>
    </row>
    <row r="24" spans="1:10" s="11" customFormat="1" ht="24">
      <c r="B24" s="79"/>
      <c r="C24" s="79"/>
      <c r="D24" s="79"/>
      <c r="E24" s="79"/>
      <c r="F24" s="80"/>
      <c r="G24" s="80"/>
      <c r="H24" s="81"/>
    </row>
  </sheetData>
  <mergeCells count="10">
    <mergeCell ref="B16:E16"/>
    <mergeCell ref="B7:E8"/>
    <mergeCell ref="F7:F8"/>
    <mergeCell ref="G7:G8"/>
    <mergeCell ref="A1:H1"/>
    <mergeCell ref="H7:H8"/>
    <mergeCell ref="B10:E10"/>
    <mergeCell ref="B11:E11"/>
    <mergeCell ref="B12:E12"/>
    <mergeCell ref="B15:E15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5</xdr:col>
                <xdr:colOff>209550</xdr:colOff>
                <xdr:row>6</xdr:row>
                <xdr:rowOff>209550</xdr:rowOff>
              </from>
              <to>
                <xdr:col>5</xdr:col>
                <xdr:colOff>352425</xdr:colOff>
                <xdr:row>7</xdr:row>
                <xdr:rowOff>85725</xdr:rowOff>
              </to>
            </anchor>
          </objectPr>
        </oleObject>
      </mc:Choice>
      <mc:Fallback>
        <oleObject progId="Equation.3" shapeId="8194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78"/>
  <sheetViews>
    <sheetView topLeftCell="A25" zoomScale="120" zoomScaleNormal="120" workbookViewId="0">
      <selection activeCell="C38" sqref="C38:I38"/>
    </sheetView>
  </sheetViews>
  <sheetFormatPr defaultRowHeight="23.25"/>
  <cols>
    <col min="1" max="1" width="7.140625" style="1" customWidth="1"/>
    <col min="2" max="2" width="4.5703125" style="1" customWidth="1"/>
    <col min="3" max="3" width="7.7109375" style="1" customWidth="1"/>
    <col min="4" max="4" width="9.140625" style="1"/>
    <col min="5" max="5" width="15.42578125" style="1" customWidth="1"/>
    <col min="6" max="6" width="27.85546875" style="1" customWidth="1"/>
    <col min="7" max="7" width="6.28515625" style="2" customWidth="1"/>
    <col min="8" max="8" width="7" style="2" customWidth="1"/>
    <col min="9" max="9" width="14.28515625" style="2" customWidth="1"/>
    <col min="10" max="258" width="9.140625" style="1"/>
    <col min="259" max="259" width="10.85546875" style="1" customWidth="1"/>
    <col min="260" max="260" width="9.140625" style="1"/>
    <col min="261" max="261" width="15.42578125" style="1" customWidth="1"/>
    <col min="262" max="262" width="30.85546875" style="1" customWidth="1"/>
    <col min="263" max="263" width="6.85546875" style="1" customWidth="1"/>
    <col min="264" max="264" width="7" style="1" customWidth="1"/>
    <col min="265" max="265" width="13.7109375" style="1" customWidth="1"/>
    <col min="266" max="514" width="9.140625" style="1"/>
    <col min="515" max="515" width="10.85546875" style="1" customWidth="1"/>
    <col min="516" max="516" width="9.140625" style="1"/>
    <col min="517" max="517" width="15.42578125" style="1" customWidth="1"/>
    <col min="518" max="518" width="30.85546875" style="1" customWidth="1"/>
    <col min="519" max="519" width="6.85546875" style="1" customWidth="1"/>
    <col min="520" max="520" width="7" style="1" customWidth="1"/>
    <col min="521" max="521" width="13.7109375" style="1" customWidth="1"/>
    <col min="522" max="770" width="9.140625" style="1"/>
    <col min="771" max="771" width="10.85546875" style="1" customWidth="1"/>
    <col min="772" max="772" width="9.140625" style="1"/>
    <col min="773" max="773" width="15.42578125" style="1" customWidth="1"/>
    <col min="774" max="774" width="30.85546875" style="1" customWidth="1"/>
    <col min="775" max="775" width="6.85546875" style="1" customWidth="1"/>
    <col min="776" max="776" width="7" style="1" customWidth="1"/>
    <col min="777" max="777" width="13.7109375" style="1" customWidth="1"/>
    <col min="778" max="1026" width="9.140625" style="1"/>
    <col min="1027" max="1027" width="10.85546875" style="1" customWidth="1"/>
    <col min="1028" max="1028" width="9.140625" style="1"/>
    <col min="1029" max="1029" width="15.42578125" style="1" customWidth="1"/>
    <col min="1030" max="1030" width="30.85546875" style="1" customWidth="1"/>
    <col min="1031" max="1031" width="6.85546875" style="1" customWidth="1"/>
    <col min="1032" max="1032" width="7" style="1" customWidth="1"/>
    <col min="1033" max="1033" width="13.7109375" style="1" customWidth="1"/>
    <col min="1034" max="1282" width="9.140625" style="1"/>
    <col min="1283" max="1283" width="10.85546875" style="1" customWidth="1"/>
    <col min="1284" max="1284" width="9.140625" style="1"/>
    <col min="1285" max="1285" width="15.42578125" style="1" customWidth="1"/>
    <col min="1286" max="1286" width="30.85546875" style="1" customWidth="1"/>
    <col min="1287" max="1287" width="6.85546875" style="1" customWidth="1"/>
    <col min="1288" max="1288" width="7" style="1" customWidth="1"/>
    <col min="1289" max="1289" width="13.7109375" style="1" customWidth="1"/>
    <col min="1290" max="1538" width="9.140625" style="1"/>
    <col min="1539" max="1539" width="10.85546875" style="1" customWidth="1"/>
    <col min="1540" max="1540" width="9.140625" style="1"/>
    <col min="1541" max="1541" width="15.42578125" style="1" customWidth="1"/>
    <col min="1542" max="1542" width="30.85546875" style="1" customWidth="1"/>
    <col min="1543" max="1543" width="6.85546875" style="1" customWidth="1"/>
    <col min="1544" max="1544" width="7" style="1" customWidth="1"/>
    <col min="1545" max="1545" width="13.7109375" style="1" customWidth="1"/>
    <col min="1546" max="1794" width="9.140625" style="1"/>
    <col min="1795" max="1795" width="10.85546875" style="1" customWidth="1"/>
    <col min="1796" max="1796" width="9.140625" style="1"/>
    <col min="1797" max="1797" width="15.42578125" style="1" customWidth="1"/>
    <col min="1798" max="1798" width="30.85546875" style="1" customWidth="1"/>
    <col min="1799" max="1799" width="6.85546875" style="1" customWidth="1"/>
    <col min="1800" max="1800" width="7" style="1" customWidth="1"/>
    <col min="1801" max="1801" width="13.7109375" style="1" customWidth="1"/>
    <col min="1802" max="2050" width="9.140625" style="1"/>
    <col min="2051" max="2051" width="10.85546875" style="1" customWidth="1"/>
    <col min="2052" max="2052" width="9.140625" style="1"/>
    <col min="2053" max="2053" width="15.42578125" style="1" customWidth="1"/>
    <col min="2054" max="2054" width="30.85546875" style="1" customWidth="1"/>
    <col min="2055" max="2055" width="6.85546875" style="1" customWidth="1"/>
    <col min="2056" max="2056" width="7" style="1" customWidth="1"/>
    <col min="2057" max="2057" width="13.7109375" style="1" customWidth="1"/>
    <col min="2058" max="2306" width="9.140625" style="1"/>
    <col min="2307" max="2307" width="10.85546875" style="1" customWidth="1"/>
    <col min="2308" max="2308" width="9.140625" style="1"/>
    <col min="2309" max="2309" width="15.42578125" style="1" customWidth="1"/>
    <col min="2310" max="2310" width="30.85546875" style="1" customWidth="1"/>
    <col min="2311" max="2311" width="6.85546875" style="1" customWidth="1"/>
    <col min="2312" max="2312" width="7" style="1" customWidth="1"/>
    <col min="2313" max="2313" width="13.7109375" style="1" customWidth="1"/>
    <col min="2314" max="2562" width="9.140625" style="1"/>
    <col min="2563" max="2563" width="10.85546875" style="1" customWidth="1"/>
    <col min="2564" max="2564" width="9.140625" style="1"/>
    <col min="2565" max="2565" width="15.42578125" style="1" customWidth="1"/>
    <col min="2566" max="2566" width="30.85546875" style="1" customWidth="1"/>
    <col min="2567" max="2567" width="6.85546875" style="1" customWidth="1"/>
    <col min="2568" max="2568" width="7" style="1" customWidth="1"/>
    <col min="2569" max="2569" width="13.7109375" style="1" customWidth="1"/>
    <col min="2570" max="2818" width="9.140625" style="1"/>
    <col min="2819" max="2819" width="10.85546875" style="1" customWidth="1"/>
    <col min="2820" max="2820" width="9.140625" style="1"/>
    <col min="2821" max="2821" width="15.42578125" style="1" customWidth="1"/>
    <col min="2822" max="2822" width="30.85546875" style="1" customWidth="1"/>
    <col min="2823" max="2823" width="6.85546875" style="1" customWidth="1"/>
    <col min="2824" max="2824" width="7" style="1" customWidth="1"/>
    <col min="2825" max="2825" width="13.7109375" style="1" customWidth="1"/>
    <col min="2826" max="3074" width="9.140625" style="1"/>
    <col min="3075" max="3075" width="10.85546875" style="1" customWidth="1"/>
    <col min="3076" max="3076" width="9.140625" style="1"/>
    <col min="3077" max="3077" width="15.42578125" style="1" customWidth="1"/>
    <col min="3078" max="3078" width="30.85546875" style="1" customWidth="1"/>
    <col min="3079" max="3079" width="6.85546875" style="1" customWidth="1"/>
    <col min="3080" max="3080" width="7" style="1" customWidth="1"/>
    <col min="3081" max="3081" width="13.7109375" style="1" customWidth="1"/>
    <col min="3082" max="3330" width="9.140625" style="1"/>
    <col min="3331" max="3331" width="10.85546875" style="1" customWidth="1"/>
    <col min="3332" max="3332" width="9.140625" style="1"/>
    <col min="3333" max="3333" width="15.42578125" style="1" customWidth="1"/>
    <col min="3334" max="3334" width="30.85546875" style="1" customWidth="1"/>
    <col min="3335" max="3335" width="6.85546875" style="1" customWidth="1"/>
    <col min="3336" max="3336" width="7" style="1" customWidth="1"/>
    <col min="3337" max="3337" width="13.7109375" style="1" customWidth="1"/>
    <col min="3338" max="3586" width="9.140625" style="1"/>
    <col min="3587" max="3587" width="10.85546875" style="1" customWidth="1"/>
    <col min="3588" max="3588" width="9.140625" style="1"/>
    <col min="3589" max="3589" width="15.42578125" style="1" customWidth="1"/>
    <col min="3590" max="3590" width="30.85546875" style="1" customWidth="1"/>
    <col min="3591" max="3591" width="6.85546875" style="1" customWidth="1"/>
    <col min="3592" max="3592" width="7" style="1" customWidth="1"/>
    <col min="3593" max="3593" width="13.7109375" style="1" customWidth="1"/>
    <col min="3594" max="3842" width="9.140625" style="1"/>
    <col min="3843" max="3843" width="10.85546875" style="1" customWidth="1"/>
    <col min="3844" max="3844" width="9.140625" style="1"/>
    <col min="3845" max="3845" width="15.42578125" style="1" customWidth="1"/>
    <col min="3846" max="3846" width="30.85546875" style="1" customWidth="1"/>
    <col min="3847" max="3847" width="6.85546875" style="1" customWidth="1"/>
    <col min="3848" max="3848" width="7" style="1" customWidth="1"/>
    <col min="3849" max="3849" width="13.7109375" style="1" customWidth="1"/>
    <col min="3850" max="4098" width="9.140625" style="1"/>
    <col min="4099" max="4099" width="10.85546875" style="1" customWidth="1"/>
    <col min="4100" max="4100" width="9.140625" style="1"/>
    <col min="4101" max="4101" width="15.42578125" style="1" customWidth="1"/>
    <col min="4102" max="4102" width="30.85546875" style="1" customWidth="1"/>
    <col min="4103" max="4103" width="6.85546875" style="1" customWidth="1"/>
    <col min="4104" max="4104" width="7" style="1" customWidth="1"/>
    <col min="4105" max="4105" width="13.7109375" style="1" customWidth="1"/>
    <col min="4106" max="4354" width="9.140625" style="1"/>
    <col min="4355" max="4355" width="10.85546875" style="1" customWidth="1"/>
    <col min="4356" max="4356" width="9.140625" style="1"/>
    <col min="4357" max="4357" width="15.42578125" style="1" customWidth="1"/>
    <col min="4358" max="4358" width="30.85546875" style="1" customWidth="1"/>
    <col min="4359" max="4359" width="6.85546875" style="1" customWidth="1"/>
    <col min="4360" max="4360" width="7" style="1" customWidth="1"/>
    <col min="4361" max="4361" width="13.7109375" style="1" customWidth="1"/>
    <col min="4362" max="4610" width="9.140625" style="1"/>
    <col min="4611" max="4611" width="10.85546875" style="1" customWidth="1"/>
    <col min="4612" max="4612" width="9.140625" style="1"/>
    <col min="4613" max="4613" width="15.42578125" style="1" customWidth="1"/>
    <col min="4614" max="4614" width="30.85546875" style="1" customWidth="1"/>
    <col min="4615" max="4615" width="6.85546875" style="1" customWidth="1"/>
    <col min="4616" max="4616" width="7" style="1" customWidth="1"/>
    <col min="4617" max="4617" width="13.7109375" style="1" customWidth="1"/>
    <col min="4618" max="4866" width="9.140625" style="1"/>
    <col min="4867" max="4867" width="10.85546875" style="1" customWidth="1"/>
    <col min="4868" max="4868" width="9.140625" style="1"/>
    <col min="4869" max="4869" width="15.42578125" style="1" customWidth="1"/>
    <col min="4870" max="4870" width="30.85546875" style="1" customWidth="1"/>
    <col min="4871" max="4871" width="6.85546875" style="1" customWidth="1"/>
    <col min="4872" max="4872" width="7" style="1" customWidth="1"/>
    <col min="4873" max="4873" width="13.7109375" style="1" customWidth="1"/>
    <col min="4874" max="5122" width="9.140625" style="1"/>
    <col min="5123" max="5123" width="10.85546875" style="1" customWidth="1"/>
    <col min="5124" max="5124" width="9.140625" style="1"/>
    <col min="5125" max="5125" width="15.42578125" style="1" customWidth="1"/>
    <col min="5126" max="5126" width="30.85546875" style="1" customWidth="1"/>
    <col min="5127" max="5127" width="6.85546875" style="1" customWidth="1"/>
    <col min="5128" max="5128" width="7" style="1" customWidth="1"/>
    <col min="5129" max="5129" width="13.7109375" style="1" customWidth="1"/>
    <col min="5130" max="5378" width="9.140625" style="1"/>
    <col min="5379" max="5379" width="10.85546875" style="1" customWidth="1"/>
    <col min="5380" max="5380" width="9.140625" style="1"/>
    <col min="5381" max="5381" width="15.42578125" style="1" customWidth="1"/>
    <col min="5382" max="5382" width="30.85546875" style="1" customWidth="1"/>
    <col min="5383" max="5383" width="6.85546875" style="1" customWidth="1"/>
    <col min="5384" max="5384" width="7" style="1" customWidth="1"/>
    <col min="5385" max="5385" width="13.7109375" style="1" customWidth="1"/>
    <col min="5386" max="5634" width="9.140625" style="1"/>
    <col min="5635" max="5635" width="10.85546875" style="1" customWidth="1"/>
    <col min="5636" max="5636" width="9.140625" style="1"/>
    <col min="5637" max="5637" width="15.42578125" style="1" customWidth="1"/>
    <col min="5638" max="5638" width="30.85546875" style="1" customWidth="1"/>
    <col min="5639" max="5639" width="6.85546875" style="1" customWidth="1"/>
    <col min="5640" max="5640" width="7" style="1" customWidth="1"/>
    <col min="5641" max="5641" width="13.7109375" style="1" customWidth="1"/>
    <col min="5642" max="5890" width="9.140625" style="1"/>
    <col min="5891" max="5891" width="10.85546875" style="1" customWidth="1"/>
    <col min="5892" max="5892" width="9.140625" style="1"/>
    <col min="5893" max="5893" width="15.42578125" style="1" customWidth="1"/>
    <col min="5894" max="5894" width="30.85546875" style="1" customWidth="1"/>
    <col min="5895" max="5895" width="6.85546875" style="1" customWidth="1"/>
    <col min="5896" max="5896" width="7" style="1" customWidth="1"/>
    <col min="5897" max="5897" width="13.7109375" style="1" customWidth="1"/>
    <col min="5898" max="6146" width="9.140625" style="1"/>
    <col min="6147" max="6147" width="10.85546875" style="1" customWidth="1"/>
    <col min="6148" max="6148" width="9.140625" style="1"/>
    <col min="6149" max="6149" width="15.42578125" style="1" customWidth="1"/>
    <col min="6150" max="6150" width="30.85546875" style="1" customWidth="1"/>
    <col min="6151" max="6151" width="6.85546875" style="1" customWidth="1"/>
    <col min="6152" max="6152" width="7" style="1" customWidth="1"/>
    <col min="6153" max="6153" width="13.7109375" style="1" customWidth="1"/>
    <col min="6154" max="6402" width="9.140625" style="1"/>
    <col min="6403" max="6403" width="10.85546875" style="1" customWidth="1"/>
    <col min="6404" max="6404" width="9.140625" style="1"/>
    <col min="6405" max="6405" width="15.42578125" style="1" customWidth="1"/>
    <col min="6406" max="6406" width="30.85546875" style="1" customWidth="1"/>
    <col min="6407" max="6407" width="6.85546875" style="1" customWidth="1"/>
    <col min="6408" max="6408" width="7" style="1" customWidth="1"/>
    <col min="6409" max="6409" width="13.7109375" style="1" customWidth="1"/>
    <col min="6410" max="6658" width="9.140625" style="1"/>
    <col min="6659" max="6659" width="10.85546875" style="1" customWidth="1"/>
    <col min="6660" max="6660" width="9.140625" style="1"/>
    <col min="6661" max="6661" width="15.42578125" style="1" customWidth="1"/>
    <col min="6662" max="6662" width="30.85546875" style="1" customWidth="1"/>
    <col min="6663" max="6663" width="6.85546875" style="1" customWidth="1"/>
    <col min="6664" max="6664" width="7" style="1" customWidth="1"/>
    <col min="6665" max="6665" width="13.7109375" style="1" customWidth="1"/>
    <col min="6666" max="6914" width="9.140625" style="1"/>
    <col min="6915" max="6915" width="10.85546875" style="1" customWidth="1"/>
    <col min="6916" max="6916" width="9.140625" style="1"/>
    <col min="6917" max="6917" width="15.42578125" style="1" customWidth="1"/>
    <col min="6918" max="6918" width="30.85546875" style="1" customWidth="1"/>
    <col min="6919" max="6919" width="6.85546875" style="1" customWidth="1"/>
    <col min="6920" max="6920" width="7" style="1" customWidth="1"/>
    <col min="6921" max="6921" width="13.7109375" style="1" customWidth="1"/>
    <col min="6922" max="7170" width="9.140625" style="1"/>
    <col min="7171" max="7171" width="10.85546875" style="1" customWidth="1"/>
    <col min="7172" max="7172" width="9.140625" style="1"/>
    <col min="7173" max="7173" width="15.42578125" style="1" customWidth="1"/>
    <col min="7174" max="7174" width="30.85546875" style="1" customWidth="1"/>
    <col min="7175" max="7175" width="6.85546875" style="1" customWidth="1"/>
    <col min="7176" max="7176" width="7" style="1" customWidth="1"/>
    <col min="7177" max="7177" width="13.7109375" style="1" customWidth="1"/>
    <col min="7178" max="7426" width="9.140625" style="1"/>
    <col min="7427" max="7427" width="10.85546875" style="1" customWidth="1"/>
    <col min="7428" max="7428" width="9.140625" style="1"/>
    <col min="7429" max="7429" width="15.42578125" style="1" customWidth="1"/>
    <col min="7430" max="7430" width="30.85546875" style="1" customWidth="1"/>
    <col min="7431" max="7431" width="6.85546875" style="1" customWidth="1"/>
    <col min="7432" max="7432" width="7" style="1" customWidth="1"/>
    <col min="7433" max="7433" width="13.7109375" style="1" customWidth="1"/>
    <col min="7434" max="7682" width="9.140625" style="1"/>
    <col min="7683" max="7683" width="10.85546875" style="1" customWidth="1"/>
    <col min="7684" max="7684" width="9.140625" style="1"/>
    <col min="7685" max="7685" width="15.42578125" style="1" customWidth="1"/>
    <col min="7686" max="7686" width="30.85546875" style="1" customWidth="1"/>
    <col min="7687" max="7687" width="6.85546875" style="1" customWidth="1"/>
    <col min="7688" max="7688" width="7" style="1" customWidth="1"/>
    <col min="7689" max="7689" width="13.7109375" style="1" customWidth="1"/>
    <col min="7690" max="7938" width="9.140625" style="1"/>
    <col min="7939" max="7939" width="10.85546875" style="1" customWidth="1"/>
    <col min="7940" max="7940" width="9.140625" style="1"/>
    <col min="7941" max="7941" width="15.42578125" style="1" customWidth="1"/>
    <col min="7942" max="7942" width="30.85546875" style="1" customWidth="1"/>
    <col min="7943" max="7943" width="6.85546875" style="1" customWidth="1"/>
    <col min="7944" max="7944" width="7" style="1" customWidth="1"/>
    <col min="7945" max="7945" width="13.7109375" style="1" customWidth="1"/>
    <col min="7946" max="8194" width="9.140625" style="1"/>
    <col min="8195" max="8195" width="10.85546875" style="1" customWidth="1"/>
    <col min="8196" max="8196" width="9.140625" style="1"/>
    <col min="8197" max="8197" width="15.42578125" style="1" customWidth="1"/>
    <col min="8198" max="8198" width="30.85546875" style="1" customWidth="1"/>
    <col min="8199" max="8199" width="6.85546875" style="1" customWidth="1"/>
    <col min="8200" max="8200" width="7" style="1" customWidth="1"/>
    <col min="8201" max="8201" width="13.7109375" style="1" customWidth="1"/>
    <col min="8202" max="8450" width="9.140625" style="1"/>
    <col min="8451" max="8451" width="10.85546875" style="1" customWidth="1"/>
    <col min="8452" max="8452" width="9.140625" style="1"/>
    <col min="8453" max="8453" width="15.42578125" style="1" customWidth="1"/>
    <col min="8454" max="8454" width="30.85546875" style="1" customWidth="1"/>
    <col min="8455" max="8455" width="6.85546875" style="1" customWidth="1"/>
    <col min="8456" max="8456" width="7" style="1" customWidth="1"/>
    <col min="8457" max="8457" width="13.7109375" style="1" customWidth="1"/>
    <col min="8458" max="8706" width="9.140625" style="1"/>
    <col min="8707" max="8707" width="10.85546875" style="1" customWidth="1"/>
    <col min="8708" max="8708" width="9.140625" style="1"/>
    <col min="8709" max="8709" width="15.42578125" style="1" customWidth="1"/>
    <col min="8710" max="8710" width="30.85546875" style="1" customWidth="1"/>
    <col min="8711" max="8711" width="6.85546875" style="1" customWidth="1"/>
    <col min="8712" max="8712" width="7" style="1" customWidth="1"/>
    <col min="8713" max="8713" width="13.7109375" style="1" customWidth="1"/>
    <col min="8714" max="8962" width="9.140625" style="1"/>
    <col min="8963" max="8963" width="10.85546875" style="1" customWidth="1"/>
    <col min="8964" max="8964" width="9.140625" style="1"/>
    <col min="8965" max="8965" width="15.42578125" style="1" customWidth="1"/>
    <col min="8966" max="8966" width="30.85546875" style="1" customWidth="1"/>
    <col min="8967" max="8967" width="6.85546875" style="1" customWidth="1"/>
    <col min="8968" max="8968" width="7" style="1" customWidth="1"/>
    <col min="8969" max="8969" width="13.7109375" style="1" customWidth="1"/>
    <col min="8970" max="9218" width="9.140625" style="1"/>
    <col min="9219" max="9219" width="10.85546875" style="1" customWidth="1"/>
    <col min="9220" max="9220" width="9.140625" style="1"/>
    <col min="9221" max="9221" width="15.42578125" style="1" customWidth="1"/>
    <col min="9222" max="9222" width="30.85546875" style="1" customWidth="1"/>
    <col min="9223" max="9223" width="6.85546875" style="1" customWidth="1"/>
    <col min="9224" max="9224" width="7" style="1" customWidth="1"/>
    <col min="9225" max="9225" width="13.7109375" style="1" customWidth="1"/>
    <col min="9226" max="9474" width="9.140625" style="1"/>
    <col min="9475" max="9475" width="10.85546875" style="1" customWidth="1"/>
    <col min="9476" max="9476" width="9.140625" style="1"/>
    <col min="9477" max="9477" width="15.42578125" style="1" customWidth="1"/>
    <col min="9478" max="9478" width="30.85546875" style="1" customWidth="1"/>
    <col min="9479" max="9479" width="6.85546875" style="1" customWidth="1"/>
    <col min="9480" max="9480" width="7" style="1" customWidth="1"/>
    <col min="9481" max="9481" width="13.7109375" style="1" customWidth="1"/>
    <col min="9482" max="9730" width="9.140625" style="1"/>
    <col min="9731" max="9731" width="10.85546875" style="1" customWidth="1"/>
    <col min="9732" max="9732" width="9.140625" style="1"/>
    <col min="9733" max="9733" width="15.42578125" style="1" customWidth="1"/>
    <col min="9734" max="9734" width="30.85546875" style="1" customWidth="1"/>
    <col min="9735" max="9735" width="6.85546875" style="1" customWidth="1"/>
    <col min="9736" max="9736" width="7" style="1" customWidth="1"/>
    <col min="9737" max="9737" width="13.7109375" style="1" customWidth="1"/>
    <col min="9738" max="9986" width="9.140625" style="1"/>
    <col min="9987" max="9987" width="10.85546875" style="1" customWidth="1"/>
    <col min="9988" max="9988" width="9.140625" style="1"/>
    <col min="9989" max="9989" width="15.42578125" style="1" customWidth="1"/>
    <col min="9990" max="9990" width="30.85546875" style="1" customWidth="1"/>
    <col min="9991" max="9991" width="6.85546875" style="1" customWidth="1"/>
    <col min="9992" max="9992" width="7" style="1" customWidth="1"/>
    <col min="9993" max="9993" width="13.7109375" style="1" customWidth="1"/>
    <col min="9994" max="10242" width="9.140625" style="1"/>
    <col min="10243" max="10243" width="10.85546875" style="1" customWidth="1"/>
    <col min="10244" max="10244" width="9.140625" style="1"/>
    <col min="10245" max="10245" width="15.42578125" style="1" customWidth="1"/>
    <col min="10246" max="10246" width="30.85546875" style="1" customWidth="1"/>
    <col min="10247" max="10247" width="6.85546875" style="1" customWidth="1"/>
    <col min="10248" max="10248" width="7" style="1" customWidth="1"/>
    <col min="10249" max="10249" width="13.7109375" style="1" customWidth="1"/>
    <col min="10250" max="10498" width="9.140625" style="1"/>
    <col min="10499" max="10499" width="10.85546875" style="1" customWidth="1"/>
    <col min="10500" max="10500" width="9.140625" style="1"/>
    <col min="10501" max="10501" width="15.42578125" style="1" customWidth="1"/>
    <col min="10502" max="10502" width="30.85546875" style="1" customWidth="1"/>
    <col min="10503" max="10503" width="6.85546875" style="1" customWidth="1"/>
    <col min="10504" max="10504" width="7" style="1" customWidth="1"/>
    <col min="10505" max="10505" width="13.7109375" style="1" customWidth="1"/>
    <col min="10506" max="10754" width="9.140625" style="1"/>
    <col min="10755" max="10755" width="10.85546875" style="1" customWidth="1"/>
    <col min="10756" max="10756" width="9.140625" style="1"/>
    <col min="10757" max="10757" width="15.42578125" style="1" customWidth="1"/>
    <col min="10758" max="10758" width="30.85546875" style="1" customWidth="1"/>
    <col min="10759" max="10759" width="6.85546875" style="1" customWidth="1"/>
    <col min="10760" max="10760" width="7" style="1" customWidth="1"/>
    <col min="10761" max="10761" width="13.7109375" style="1" customWidth="1"/>
    <col min="10762" max="11010" width="9.140625" style="1"/>
    <col min="11011" max="11011" width="10.85546875" style="1" customWidth="1"/>
    <col min="11012" max="11012" width="9.140625" style="1"/>
    <col min="11013" max="11013" width="15.42578125" style="1" customWidth="1"/>
    <col min="11014" max="11014" width="30.85546875" style="1" customWidth="1"/>
    <col min="11015" max="11015" width="6.85546875" style="1" customWidth="1"/>
    <col min="11016" max="11016" width="7" style="1" customWidth="1"/>
    <col min="11017" max="11017" width="13.7109375" style="1" customWidth="1"/>
    <col min="11018" max="11266" width="9.140625" style="1"/>
    <col min="11267" max="11267" width="10.85546875" style="1" customWidth="1"/>
    <col min="11268" max="11268" width="9.140625" style="1"/>
    <col min="11269" max="11269" width="15.42578125" style="1" customWidth="1"/>
    <col min="11270" max="11270" width="30.85546875" style="1" customWidth="1"/>
    <col min="11271" max="11271" width="6.85546875" style="1" customWidth="1"/>
    <col min="11272" max="11272" width="7" style="1" customWidth="1"/>
    <col min="11273" max="11273" width="13.7109375" style="1" customWidth="1"/>
    <col min="11274" max="11522" width="9.140625" style="1"/>
    <col min="11523" max="11523" width="10.85546875" style="1" customWidth="1"/>
    <col min="11524" max="11524" width="9.140625" style="1"/>
    <col min="11525" max="11525" width="15.42578125" style="1" customWidth="1"/>
    <col min="11526" max="11526" width="30.85546875" style="1" customWidth="1"/>
    <col min="11527" max="11527" width="6.85546875" style="1" customWidth="1"/>
    <col min="11528" max="11528" width="7" style="1" customWidth="1"/>
    <col min="11529" max="11529" width="13.7109375" style="1" customWidth="1"/>
    <col min="11530" max="11778" width="9.140625" style="1"/>
    <col min="11779" max="11779" width="10.85546875" style="1" customWidth="1"/>
    <col min="11780" max="11780" width="9.140625" style="1"/>
    <col min="11781" max="11781" width="15.42578125" style="1" customWidth="1"/>
    <col min="11782" max="11782" width="30.85546875" style="1" customWidth="1"/>
    <col min="11783" max="11783" width="6.85546875" style="1" customWidth="1"/>
    <col min="11784" max="11784" width="7" style="1" customWidth="1"/>
    <col min="11785" max="11785" width="13.7109375" style="1" customWidth="1"/>
    <col min="11786" max="12034" width="9.140625" style="1"/>
    <col min="12035" max="12035" width="10.85546875" style="1" customWidth="1"/>
    <col min="12036" max="12036" width="9.140625" style="1"/>
    <col min="12037" max="12037" width="15.42578125" style="1" customWidth="1"/>
    <col min="12038" max="12038" width="30.85546875" style="1" customWidth="1"/>
    <col min="12039" max="12039" width="6.85546875" style="1" customWidth="1"/>
    <col min="12040" max="12040" width="7" style="1" customWidth="1"/>
    <col min="12041" max="12041" width="13.7109375" style="1" customWidth="1"/>
    <col min="12042" max="12290" width="9.140625" style="1"/>
    <col min="12291" max="12291" width="10.85546875" style="1" customWidth="1"/>
    <col min="12292" max="12292" width="9.140625" style="1"/>
    <col min="12293" max="12293" width="15.42578125" style="1" customWidth="1"/>
    <col min="12294" max="12294" width="30.85546875" style="1" customWidth="1"/>
    <col min="12295" max="12295" width="6.85546875" style="1" customWidth="1"/>
    <col min="12296" max="12296" width="7" style="1" customWidth="1"/>
    <col min="12297" max="12297" width="13.7109375" style="1" customWidth="1"/>
    <col min="12298" max="12546" width="9.140625" style="1"/>
    <col min="12547" max="12547" width="10.85546875" style="1" customWidth="1"/>
    <col min="12548" max="12548" width="9.140625" style="1"/>
    <col min="12549" max="12549" width="15.42578125" style="1" customWidth="1"/>
    <col min="12550" max="12550" width="30.85546875" style="1" customWidth="1"/>
    <col min="12551" max="12551" width="6.85546875" style="1" customWidth="1"/>
    <col min="12552" max="12552" width="7" style="1" customWidth="1"/>
    <col min="12553" max="12553" width="13.7109375" style="1" customWidth="1"/>
    <col min="12554" max="12802" width="9.140625" style="1"/>
    <col min="12803" max="12803" width="10.85546875" style="1" customWidth="1"/>
    <col min="12804" max="12804" width="9.140625" style="1"/>
    <col min="12805" max="12805" width="15.42578125" style="1" customWidth="1"/>
    <col min="12806" max="12806" width="30.85546875" style="1" customWidth="1"/>
    <col min="12807" max="12807" width="6.85546875" style="1" customWidth="1"/>
    <col min="12808" max="12808" width="7" style="1" customWidth="1"/>
    <col min="12809" max="12809" width="13.7109375" style="1" customWidth="1"/>
    <col min="12810" max="13058" width="9.140625" style="1"/>
    <col min="13059" max="13059" width="10.85546875" style="1" customWidth="1"/>
    <col min="13060" max="13060" width="9.140625" style="1"/>
    <col min="13061" max="13061" width="15.42578125" style="1" customWidth="1"/>
    <col min="13062" max="13062" width="30.85546875" style="1" customWidth="1"/>
    <col min="13063" max="13063" width="6.85546875" style="1" customWidth="1"/>
    <col min="13064" max="13064" width="7" style="1" customWidth="1"/>
    <col min="13065" max="13065" width="13.7109375" style="1" customWidth="1"/>
    <col min="13066" max="13314" width="9.140625" style="1"/>
    <col min="13315" max="13315" width="10.85546875" style="1" customWidth="1"/>
    <col min="13316" max="13316" width="9.140625" style="1"/>
    <col min="13317" max="13317" width="15.42578125" style="1" customWidth="1"/>
    <col min="13318" max="13318" width="30.85546875" style="1" customWidth="1"/>
    <col min="13319" max="13319" width="6.85546875" style="1" customWidth="1"/>
    <col min="13320" max="13320" width="7" style="1" customWidth="1"/>
    <col min="13321" max="13321" width="13.7109375" style="1" customWidth="1"/>
    <col min="13322" max="13570" width="9.140625" style="1"/>
    <col min="13571" max="13571" width="10.85546875" style="1" customWidth="1"/>
    <col min="13572" max="13572" width="9.140625" style="1"/>
    <col min="13573" max="13573" width="15.42578125" style="1" customWidth="1"/>
    <col min="13574" max="13574" width="30.85546875" style="1" customWidth="1"/>
    <col min="13575" max="13575" width="6.85546875" style="1" customWidth="1"/>
    <col min="13576" max="13576" width="7" style="1" customWidth="1"/>
    <col min="13577" max="13577" width="13.7109375" style="1" customWidth="1"/>
    <col min="13578" max="13826" width="9.140625" style="1"/>
    <col min="13827" max="13827" width="10.85546875" style="1" customWidth="1"/>
    <col min="13828" max="13828" width="9.140625" style="1"/>
    <col min="13829" max="13829" width="15.42578125" style="1" customWidth="1"/>
    <col min="13830" max="13830" width="30.85546875" style="1" customWidth="1"/>
    <col min="13831" max="13831" width="6.85546875" style="1" customWidth="1"/>
    <col min="13832" max="13832" width="7" style="1" customWidth="1"/>
    <col min="13833" max="13833" width="13.7109375" style="1" customWidth="1"/>
    <col min="13834" max="14082" width="9.140625" style="1"/>
    <col min="14083" max="14083" width="10.85546875" style="1" customWidth="1"/>
    <col min="14084" max="14084" width="9.140625" style="1"/>
    <col min="14085" max="14085" width="15.42578125" style="1" customWidth="1"/>
    <col min="14086" max="14086" width="30.85546875" style="1" customWidth="1"/>
    <col min="14087" max="14087" width="6.85546875" style="1" customWidth="1"/>
    <col min="14088" max="14088" width="7" style="1" customWidth="1"/>
    <col min="14089" max="14089" width="13.7109375" style="1" customWidth="1"/>
    <col min="14090" max="14338" width="9.140625" style="1"/>
    <col min="14339" max="14339" width="10.85546875" style="1" customWidth="1"/>
    <col min="14340" max="14340" width="9.140625" style="1"/>
    <col min="14341" max="14341" width="15.42578125" style="1" customWidth="1"/>
    <col min="14342" max="14342" width="30.85546875" style="1" customWidth="1"/>
    <col min="14343" max="14343" width="6.85546875" style="1" customWidth="1"/>
    <col min="14344" max="14344" width="7" style="1" customWidth="1"/>
    <col min="14345" max="14345" width="13.7109375" style="1" customWidth="1"/>
    <col min="14346" max="14594" width="9.140625" style="1"/>
    <col min="14595" max="14595" width="10.85546875" style="1" customWidth="1"/>
    <col min="14596" max="14596" width="9.140625" style="1"/>
    <col min="14597" max="14597" width="15.42578125" style="1" customWidth="1"/>
    <col min="14598" max="14598" width="30.85546875" style="1" customWidth="1"/>
    <col min="14599" max="14599" width="6.85546875" style="1" customWidth="1"/>
    <col min="14600" max="14600" width="7" style="1" customWidth="1"/>
    <col min="14601" max="14601" width="13.7109375" style="1" customWidth="1"/>
    <col min="14602" max="14850" width="9.140625" style="1"/>
    <col min="14851" max="14851" width="10.85546875" style="1" customWidth="1"/>
    <col min="14852" max="14852" width="9.140625" style="1"/>
    <col min="14853" max="14853" width="15.42578125" style="1" customWidth="1"/>
    <col min="14854" max="14854" width="30.85546875" style="1" customWidth="1"/>
    <col min="14855" max="14855" width="6.85546875" style="1" customWidth="1"/>
    <col min="14856" max="14856" width="7" style="1" customWidth="1"/>
    <col min="14857" max="14857" width="13.7109375" style="1" customWidth="1"/>
    <col min="14858" max="15106" width="9.140625" style="1"/>
    <col min="15107" max="15107" width="10.85546875" style="1" customWidth="1"/>
    <col min="15108" max="15108" width="9.140625" style="1"/>
    <col min="15109" max="15109" width="15.42578125" style="1" customWidth="1"/>
    <col min="15110" max="15110" width="30.85546875" style="1" customWidth="1"/>
    <col min="15111" max="15111" width="6.85546875" style="1" customWidth="1"/>
    <col min="15112" max="15112" width="7" style="1" customWidth="1"/>
    <col min="15113" max="15113" width="13.7109375" style="1" customWidth="1"/>
    <col min="15114" max="15362" width="9.140625" style="1"/>
    <col min="15363" max="15363" width="10.85546875" style="1" customWidth="1"/>
    <col min="15364" max="15364" width="9.140625" style="1"/>
    <col min="15365" max="15365" width="15.42578125" style="1" customWidth="1"/>
    <col min="15366" max="15366" width="30.85546875" style="1" customWidth="1"/>
    <col min="15367" max="15367" width="6.85546875" style="1" customWidth="1"/>
    <col min="15368" max="15368" width="7" style="1" customWidth="1"/>
    <col min="15369" max="15369" width="13.7109375" style="1" customWidth="1"/>
    <col min="15370" max="15618" width="9.140625" style="1"/>
    <col min="15619" max="15619" width="10.85546875" style="1" customWidth="1"/>
    <col min="15620" max="15620" width="9.140625" style="1"/>
    <col min="15621" max="15621" width="15.42578125" style="1" customWidth="1"/>
    <col min="15622" max="15622" width="30.85546875" style="1" customWidth="1"/>
    <col min="15623" max="15623" width="6.85546875" style="1" customWidth="1"/>
    <col min="15624" max="15624" width="7" style="1" customWidth="1"/>
    <col min="15625" max="15625" width="13.7109375" style="1" customWidth="1"/>
    <col min="15626" max="15874" width="9.140625" style="1"/>
    <col min="15875" max="15875" width="10.85546875" style="1" customWidth="1"/>
    <col min="15876" max="15876" width="9.140625" style="1"/>
    <col min="15877" max="15877" width="15.42578125" style="1" customWidth="1"/>
    <col min="15878" max="15878" width="30.85546875" style="1" customWidth="1"/>
    <col min="15879" max="15879" width="6.85546875" style="1" customWidth="1"/>
    <col min="15880" max="15880" width="7" style="1" customWidth="1"/>
    <col min="15881" max="15881" width="13.7109375" style="1" customWidth="1"/>
    <col min="15882" max="16130" width="9.140625" style="1"/>
    <col min="16131" max="16131" width="10.85546875" style="1" customWidth="1"/>
    <col min="16132" max="16132" width="9.140625" style="1"/>
    <col min="16133" max="16133" width="15.42578125" style="1" customWidth="1"/>
    <col min="16134" max="16134" width="30.85546875" style="1" customWidth="1"/>
    <col min="16135" max="16135" width="6.85546875" style="1" customWidth="1"/>
    <col min="16136" max="16136" width="7" style="1" customWidth="1"/>
    <col min="16137" max="16137" width="13.7109375" style="1" customWidth="1"/>
    <col min="16138" max="16384" width="9.140625" style="1"/>
  </cols>
  <sheetData>
    <row r="1" spans="2:11" s="11" customFormat="1" ht="24">
      <c r="B1" s="254" t="s">
        <v>235</v>
      </c>
      <c r="C1" s="254"/>
      <c r="D1" s="254"/>
      <c r="E1" s="254"/>
      <c r="F1" s="254"/>
      <c r="G1" s="254"/>
      <c r="H1" s="254"/>
      <c r="I1" s="254"/>
    </row>
    <row r="2" spans="2:11" s="11" customFormat="1" ht="24.75" thickBot="1">
      <c r="C2" s="55" t="s">
        <v>197</v>
      </c>
      <c r="G2" s="16"/>
      <c r="H2" s="16"/>
      <c r="I2" s="16"/>
    </row>
    <row r="3" spans="2:11" s="11" customFormat="1" ht="20.25" customHeight="1" thickTop="1">
      <c r="C3" s="293" t="s">
        <v>21</v>
      </c>
      <c r="D3" s="294"/>
      <c r="E3" s="294"/>
      <c r="F3" s="295"/>
      <c r="G3" s="299"/>
      <c r="H3" s="301" t="s">
        <v>22</v>
      </c>
      <c r="I3" s="301" t="s">
        <v>23</v>
      </c>
    </row>
    <row r="4" spans="2:11" s="11" customFormat="1" ht="12" customHeight="1" thickBot="1">
      <c r="C4" s="296"/>
      <c r="D4" s="297"/>
      <c r="E4" s="297"/>
      <c r="F4" s="298"/>
      <c r="G4" s="300"/>
      <c r="H4" s="302"/>
      <c r="I4" s="302"/>
    </row>
    <row r="5" spans="2:11" s="11" customFormat="1" ht="24.75" thickTop="1">
      <c r="C5" s="303" t="s">
        <v>24</v>
      </c>
      <c r="D5" s="304"/>
      <c r="E5" s="304"/>
      <c r="F5" s="305"/>
      <c r="G5" s="89"/>
      <c r="H5" s="90"/>
      <c r="I5" s="90"/>
    </row>
    <row r="6" spans="2:11" s="11" customFormat="1" ht="24">
      <c r="C6" s="289" t="s">
        <v>25</v>
      </c>
      <c r="D6" s="290"/>
      <c r="E6" s="290"/>
      <c r="F6" s="291"/>
      <c r="G6" s="56">
        <f>DATA!N234</f>
        <v>4.4568965517241379</v>
      </c>
      <c r="H6" s="56">
        <f>DATA!N235</f>
        <v>0.60147353515724156</v>
      </c>
      <c r="I6" s="57" t="str">
        <f>IF(G6&gt;4.5,"มากที่สุด",IF(G6&gt;3.5,"มาก",IF(G6&gt;2.5,"ปานกลาง",IF(G6&gt;1.5,"น้อย",IF(G6&lt;=1.5,"น้อยที่สุด")))))</f>
        <v>มาก</v>
      </c>
    </row>
    <row r="7" spans="2:11" s="11" customFormat="1" ht="24">
      <c r="C7" s="58" t="s">
        <v>221</v>
      </c>
      <c r="D7" s="58"/>
      <c r="E7" s="58"/>
      <c r="F7" s="58"/>
      <c r="G7" s="56">
        <f>DATA!O234</f>
        <v>3.7758620689655173</v>
      </c>
      <c r="H7" s="56">
        <f>DATA!O235</f>
        <v>0.98548958888991811</v>
      </c>
      <c r="I7" s="57" t="str">
        <f>IF(G7&gt;4.5,"มากที่สุด",IF(G7&gt;3.5,"มาก",IF(G7&gt;2.5,"ปานกลาง",IF(G7&gt;1.5,"น้อย",IF(G7&lt;=1.5,"น้อยที่สุด")))))</f>
        <v>มาก</v>
      </c>
    </row>
    <row r="8" spans="2:11" s="11" customFormat="1" ht="24">
      <c r="C8" s="58" t="s">
        <v>222</v>
      </c>
      <c r="D8" s="58"/>
      <c r="E8" s="58"/>
      <c r="F8" s="58"/>
      <c r="G8" s="56">
        <f>DATA!P234</f>
        <v>4.0732758620689653</v>
      </c>
      <c r="H8" s="56">
        <f>DATA!P235</f>
        <v>0.88213218263474868</v>
      </c>
      <c r="I8" s="57" t="str">
        <f t="shared" ref="I8:I24" si="0">IF(G8&gt;4.5,"มากที่สุด",IF(G8&gt;3.5,"มาก",IF(G8&gt;2.5,"ปานกลาง",IF(G8&gt;1.5,"น้อย",IF(G8&lt;=1.5,"น้อยที่สุด")))))</f>
        <v>มาก</v>
      </c>
    </row>
    <row r="9" spans="2:11" s="11" customFormat="1" ht="24">
      <c r="C9" s="280" t="s">
        <v>26</v>
      </c>
      <c r="D9" s="281"/>
      <c r="E9" s="281"/>
      <c r="F9" s="282"/>
      <c r="G9" s="59">
        <f>DATA!P237</f>
        <v>4.1020114942528734</v>
      </c>
      <c r="H9" s="59">
        <f>DATA!P236</f>
        <v>0.88289678866560506</v>
      </c>
      <c r="I9" s="60" t="str">
        <f>IF(G9&gt;4.5,"มากที่สุด",IF(G9&gt;3.5,"มาก",IF(G9&gt;2.5,"ปานกลาง",IF(G9&gt;1.5,"น้อย",IF(G9&lt;=1.5,"น้อยที่สุด")))))</f>
        <v>มาก</v>
      </c>
      <c r="K9" s="61"/>
    </row>
    <row r="10" spans="2:11" s="11" customFormat="1" ht="24">
      <c r="C10" s="289" t="s">
        <v>27</v>
      </c>
      <c r="D10" s="290"/>
      <c r="E10" s="290"/>
      <c r="F10" s="291"/>
      <c r="G10" s="57"/>
      <c r="H10" s="57"/>
      <c r="I10" s="57"/>
    </row>
    <row r="11" spans="2:11" s="11" customFormat="1" ht="24">
      <c r="C11" s="58" t="s">
        <v>28</v>
      </c>
      <c r="D11" s="58"/>
      <c r="E11" s="58"/>
      <c r="F11" s="58"/>
      <c r="G11" s="56">
        <f>DATA!Q234</f>
        <v>4.4655172413793105</v>
      </c>
      <c r="H11" s="56">
        <f>DATA!Q235</f>
        <v>0.58005872941589076</v>
      </c>
      <c r="I11" s="57" t="str">
        <f t="shared" si="0"/>
        <v>มาก</v>
      </c>
    </row>
    <row r="12" spans="2:11" s="11" customFormat="1" ht="24">
      <c r="C12" s="289" t="s">
        <v>29</v>
      </c>
      <c r="D12" s="290"/>
      <c r="E12" s="290"/>
      <c r="F12" s="291"/>
      <c r="G12" s="56">
        <f>DATA!R234</f>
        <v>4.4482758620689653</v>
      </c>
      <c r="H12" s="56">
        <f>DATA!R235</f>
        <v>0.58620250606436175</v>
      </c>
      <c r="I12" s="57" t="str">
        <f>IF(G12&gt;4.5,"มากที่สุด",IF(G12&gt;3.5,"มาก",IF(G12&gt;2.5,"ปานกลาง",IF(G12&gt;1.5,"น้อย",IF(G12&lt;=1.5,"น้อยที่สุด")))))</f>
        <v>มาก</v>
      </c>
    </row>
    <row r="13" spans="2:11" s="11" customFormat="1" ht="24">
      <c r="C13" s="280" t="s">
        <v>59</v>
      </c>
      <c r="D13" s="281"/>
      <c r="E13" s="281"/>
      <c r="F13" s="282"/>
      <c r="G13" s="62">
        <f>DATA!R237</f>
        <v>4.4568965517241379</v>
      </c>
      <c r="H13" s="62">
        <f>DATA!R236</f>
        <v>0.58257255322586132</v>
      </c>
      <c r="I13" s="63" t="str">
        <f t="shared" si="0"/>
        <v>มาก</v>
      </c>
    </row>
    <row r="14" spans="2:11" s="11" customFormat="1" ht="24">
      <c r="C14" s="289" t="s">
        <v>30</v>
      </c>
      <c r="D14" s="290"/>
      <c r="E14" s="290"/>
      <c r="F14" s="291"/>
      <c r="G14" s="56"/>
      <c r="H14" s="56"/>
      <c r="I14" s="57"/>
    </row>
    <row r="15" spans="2:11" s="11" customFormat="1" ht="24">
      <c r="C15" s="289" t="s">
        <v>31</v>
      </c>
      <c r="D15" s="290"/>
      <c r="E15" s="290"/>
      <c r="F15" s="291"/>
      <c r="G15" s="56">
        <f>DATA!S234</f>
        <v>4.4181034482758621</v>
      </c>
      <c r="H15" s="56">
        <f>DATA!S235</f>
        <v>0.67881984909143867</v>
      </c>
      <c r="I15" s="57" t="str">
        <f t="shared" si="0"/>
        <v>มาก</v>
      </c>
    </row>
    <row r="16" spans="2:11" s="11" customFormat="1" ht="24">
      <c r="C16" s="289" t="s">
        <v>32</v>
      </c>
      <c r="D16" s="290"/>
      <c r="E16" s="290"/>
      <c r="F16" s="291"/>
      <c r="G16" s="56">
        <f>DATA!T234</f>
        <v>4.4224137931034484</v>
      </c>
      <c r="H16" s="56">
        <f>DATA!T235</f>
        <v>3.4166662115568456</v>
      </c>
      <c r="I16" s="57" t="str">
        <f t="shared" si="0"/>
        <v>มาก</v>
      </c>
    </row>
    <row r="17" spans="2:9" s="11" customFormat="1" ht="24">
      <c r="C17" s="58" t="s">
        <v>33</v>
      </c>
      <c r="D17" s="58"/>
      <c r="E17" s="58"/>
      <c r="F17" s="58"/>
      <c r="G17" s="56">
        <f>DATA!U234</f>
        <v>4.4482758620689653</v>
      </c>
      <c r="H17" s="56">
        <f>DATA!U235</f>
        <v>0.58620250606436175</v>
      </c>
      <c r="I17" s="57" t="str">
        <f t="shared" si="0"/>
        <v>มาก</v>
      </c>
    </row>
    <row r="18" spans="2:9" s="11" customFormat="1" ht="24">
      <c r="C18" s="289" t="s">
        <v>34</v>
      </c>
      <c r="D18" s="290"/>
      <c r="E18" s="290"/>
      <c r="F18" s="291"/>
      <c r="G18" s="56">
        <f>DATA!V234</f>
        <v>4.3577586206896548</v>
      </c>
      <c r="H18" s="56">
        <f>DATA!V235</f>
        <v>0.62870042034349116</v>
      </c>
      <c r="I18" s="57" t="str">
        <f t="shared" si="0"/>
        <v>มาก</v>
      </c>
    </row>
    <row r="19" spans="2:9" s="11" customFormat="1" ht="24">
      <c r="C19" s="289" t="s">
        <v>35</v>
      </c>
      <c r="D19" s="290"/>
      <c r="E19" s="290"/>
      <c r="F19" s="291"/>
      <c r="G19" s="56">
        <f>DATA!W234</f>
        <v>4.4784482758620694</v>
      </c>
      <c r="H19" s="56">
        <f>DATA!W235</f>
        <v>0.5806856723967676</v>
      </c>
      <c r="I19" s="57" t="str">
        <f t="shared" si="0"/>
        <v>มาก</v>
      </c>
    </row>
    <row r="20" spans="2:9" s="11" customFormat="1" ht="24">
      <c r="C20" s="280" t="s">
        <v>60</v>
      </c>
      <c r="D20" s="281"/>
      <c r="E20" s="281"/>
      <c r="F20" s="282"/>
      <c r="G20" s="62">
        <f>DATA!W237</f>
        <v>4.4249999999999998</v>
      </c>
      <c r="H20" s="62">
        <f>DATA!W236</f>
        <v>1.6231380784587861</v>
      </c>
      <c r="I20" s="64" t="str">
        <f t="shared" si="0"/>
        <v>มาก</v>
      </c>
    </row>
    <row r="21" spans="2:9" s="11" customFormat="1" ht="24">
      <c r="C21" s="289" t="s">
        <v>80</v>
      </c>
      <c r="D21" s="290"/>
      <c r="E21" s="290"/>
      <c r="F21" s="291"/>
      <c r="G21" s="62"/>
      <c r="H21" s="62"/>
      <c r="I21" s="64"/>
    </row>
    <row r="22" spans="2:9" s="11" customFormat="1" ht="40.5" customHeight="1">
      <c r="C22" s="292" t="s">
        <v>81</v>
      </c>
      <c r="D22" s="292"/>
      <c r="E22" s="292"/>
      <c r="F22" s="292"/>
      <c r="G22" s="66">
        <f>DATA!AB234</f>
        <v>4.5172413793103452</v>
      </c>
      <c r="H22" s="66">
        <f>DATA!AB235</f>
        <v>0.58083025544443667</v>
      </c>
      <c r="I22" s="67" t="str">
        <f t="shared" si="0"/>
        <v>มากที่สุด</v>
      </c>
    </row>
    <row r="23" spans="2:9" s="11" customFormat="1" ht="40.5" customHeight="1">
      <c r="C23" s="292" t="s">
        <v>82</v>
      </c>
      <c r="D23" s="292"/>
      <c r="E23" s="292"/>
      <c r="F23" s="292"/>
      <c r="G23" s="66">
        <f>DATA!AC234</f>
        <v>4.4612068965517242</v>
      </c>
      <c r="H23" s="66">
        <f>DATA!AC235</f>
        <v>0.5945308531636414</v>
      </c>
      <c r="I23" s="67" t="str">
        <f t="shared" si="0"/>
        <v>มาก</v>
      </c>
    </row>
    <row r="24" spans="2:9" s="11" customFormat="1" ht="24">
      <c r="C24" s="280" t="s">
        <v>83</v>
      </c>
      <c r="D24" s="281"/>
      <c r="E24" s="281"/>
      <c r="F24" s="282"/>
      <c r="G24" s="62">
        <f>DATA!AC237</f>
        <v>4.4892241379310347</v>
      </c>
      <c r="H24" s="62">
        <f>DATA!AC236</f>
        <v>0.58775503758872172</v>
      </c>
      <c r="I24" s="64" t="str">
        <f t="shared" si="0"/>
        <v>มาก</v>
      </c>
    </row>
    <row r="25" spans="2:9" s="11" customFormat="1" ht="24">
      <c r="C25" s="289" t="s">
        <v>84</v>
      </c>
      <c r="D25" s="290"/>
      <c r="E25" s="290"/>
      <c r="F25" s="291"/>
      <c r="G25" s="65"/>
      <c r="H25" s="65"/>
      <c r="I25" s="43"/>
    </row>
    <row r="26" spans="2:9" s="11" customFormat="1" ht="24">
      <c r="C26" s="58" t="s">
        <v>36</v>
      </c>
      <c r="D26" s="58"/>
      <c r="E26" s="58"/>
      <c r="F26" s="58"/>
      <c r="G26" s="65">
        <f>DATA!AD234</f>
        <v>4.2974137931034484</v>
      </c>
      <c r="H26" s="65">
        <f>DATA!AD235</f>
        <v>0.62584470459356145</v>
      </c>
      <c r="I26" s="57" t="str">
        <f t="shared" ref="I26:I30" si="1">IF(G26&gt;4.5,"มากที่สุด",IF(G26&gt;3.5,"มาก",IF(G26&gt;2.5,"ปานกลาง",IF(G26&gt;1.5,"น้อย",IF(G26&lt;=1.5,"น้อยที่สุด")))))</f>
        <v>มาก</v>
      </c>
    </row>
    <row r="27" spans="2:9" s="11" customFormat="1" ht="42" customHeight="1">
      <c r="C27" s="287" t="s">
        <v>58</v>
      </c>
      <c r="D27" s="288"/>
      <c r="E27" s="288"/>
      <c r="F27" s="288"/>
      <c r="G27" s="66">
        <f>DATA!AE234</f>
        <v>4.318965517241379</v>
      </c>
      <c r="H27" s="66">
        <f>DATA!AE235</f>
        <v>0.62556139885774265</v>
      </c>
      <c r="I27" s="67" t="str">
        <f t="shared" si="1"/>
        <v>มาก</v>
      </c>
    </row>
    <row r="28" spans="2:9" s="11" customFormat="1" ht="24">
      <c r="C28" s="58" t="s">
        <v>37</v>
      </c>
      <c r="D28" s="58"/>
      <c r="E28" s="58"/>
      <c r="F28" s="58"/>
      <c r="G28" s="65">
        <f>DATA!AF234</f>
        <v>4.3879310344827589</v>
      </c>
      <c r="H28" s="65">
        <f>DATA!AF235</f>
        <v>0.6069090195356549</v>
      </c>
      <c r="I28" s="57" t="str">
        <f t="shared" si="1"/>
        <v>มาก</v>
      </c>
    </row>
    <row r="29" spans="2:9" s="11" customFormat="1" ht="24">
      <c r="C29" s="280" t="s">
        <v>85</v>
      </c>
      <c r="D29" s="281"/>
      <c r="E29" s="281"/>
      <c r="F29" s="282"/>
      <c r="G29" s="62">
        <f>DATA!AF237</f>
        <v>4.3347701149425291</v>
      </c>
      <c r="H29" s="62">
        <f>DATA!AF236</f>
        <v>0.61981496800160896</v>
      </c>
      <c r="I29" s="64" t="str">
        <f t="shared" si="1"/>
        <v>มาก</v>
      </c>
    </row>
    <row r="30" spans="2:9" s="11" customFormat="1" ht="24.75" thickBot="1">
      <c r="C30" s="283" t="s">
        <v>38</v>
      </c>
      <c r="D30" s="284"/>
      <c r="E30" s="284"/>
      <c r="F30" s="285"/>
      <c r="G30" s="68">
        <f>DATA!AG234</f>
        <v>4.2527223230490021</v>
      </c>
      <c r="H30" s="68">
        <f>DATA!AG235</f>
        <v>1.0881780448323439</v>
      </c>
      <c r="I30" s="69" t="str">
        <f t="shared" si="1"/>
        <v>มาก</v>
      </c>
    </row>
    <row r="31" spans="2:9" s="11" customFormat="1" ht="24.75" thickTop="1">
      <c r="B31" s="254" t="s">
        <v>236</v>
      </c>
      <c r="C31" s="254"/>
      <c r="D31" s="254"/>
      <c r="E31" s="254"/>
      <c r="F31" s="254"/>
      <c r="G31" s="254"/>
      <c r="H31" s="254"/>
      <c r="I31" s="254"/>
    </row>
    <row r="32" spans="2:9" s="25" customFormat="1" ht="24">
      <c r="C32" s="91"/>
      <c r="D32" s="91"/>
      <c r="E32" s="91"/>
      <c r="F32" s="91"/>
      <c r="G32" s="92"/>
      <c r="H32" s="92"/>
      <c r="I32" s="91"/>
    </row>
    <row r="33" spans="3:9" s="8" customFormat="1" ht="24">
      <c r="C33" s="32"/>
      <c r="D33" s="286" t="s">
        <v>86</v>
      </c>
      <c r="E33" s="286"/>
      <c r="F33" s="286"/>
      <c r="G33" s="286"/>
      <c r="H33" s="286"/>
      <c r="I33" s="286"/>
    </row>
    <row r="34" spans="3:9" s="8" customFormat="1" ht="24">
      <c r="C34" s="238" t="s">
        <v>223</v>
      </c>
      <c r="D34" s="239"/>
      <c r="E34" s="239"/>
      <c r="F34" s="239"/>
      <c r="G34" s="239"/>
      <c r="H34" s="239"/>
      <c r="I34" s="239"/>
    </row>
    <row r="35" spans="3:9" s="8" customFormat="1" ht="24">
      <c r="C35" s="238" t="s">
        <v>224</v>
      </c>
      <c r="D35" s="239"/>
      <c r="E35" s="239"/>
      <c r="F35" s="239"/>
      <c r="G35" s="239"/>
      <c r="H35" s="239"/>
      <c r="I35" s="239"/>
    </row>
    <row r="36" spans="3:9" s="8" customFormat="1" ht="24">
      <c r="C36" s="70"/>
      <c r="D36" s="238" t="s">
        <v>225</v>
      </c>
      <c r="E36" s="238"/>
      <c r="F36" s="238"/>
      <c r="G36" s="238"/>
      <c r="H36" s="238"/>
      <c r="I36" s="238"/>
    </row>
    <row r="37" spans="3:9" s="8" customFormat="1" ht="24">
      <c r="C37" s="70" t="s">
        <v>226</v>
      </c>
      <c r="D37" s="84"/>
      <c r="E37" s="84"/>
      <c r="F37" s="84"/>
      <c r="G37" s="84"/>
      <c r="H37" s="84"/>
      <c r="I37" s="84"/>
    </row>
    <row r="38" spans="3:9" s="8" customFormat="1" ht="24">
      <c r="C38" s="238" t="s">
        <v>143</v>
      </c>
      <c r="D38" s="239"/>
      <c r="E38" s="239"/>
      <c r="F38" s="239"/>
      <c r="G38" s="239"/>
      <c r="H38" s="239"/>
      <c r="I38" s="239"/>
    </row>
    <row r="39" spans="3:9" s="8" customFormat="1" ht="24">
      <c r="C39" s="8" t="s">
        <v>227</v>
      </c>
    </row>
    <row r="40" spans="3:9" s="8" customFormat="1" ht="24">
      <c r="C40" s="8" t="s">
        <v>228</v>
      </c>
    </row>
    <row r="41" spans="3:9" s="25" customFormat="1" ht="24"/>
    <row r="42" spans="3:9" s="25" customFormat="1" ht="24"/>
    <row r="43" spans="3:9" s="25" customFormat="1" ht="24"/>
    <row r="44" spans="3:9" s="25" customFormat="1" ht="24"/>
    <row r="45" spans="3:9" s="25" customFormat="1" ht="24"/>
    <row r="46" spans="3:9" s="25" customFormat="1" ht="24"/>
    <row r="47" spans="3:9" s="25" customFormat="1" ht="24"/>
    <row r="48" spans="3:9" s="25" customFormat="1" ht="24"/>
    <row r="49" s="25" customFormat="1" ht="24"/>
    <row r="50" s="25" customFormat="1" ht="24"/>
    <row r="51" s="25" customFormat="1" ht="24"/>
    <row r="52" s="25" customFormat="1" ht="24"/>
    <row r="53" s="25" customFormat="1" ht="24"/>
    <row r="54" s="8" customFormat="1" ht="24"/>
    <row r="55" s="8" customFormat="1" ht="24"/>
    <row r="56" s="8" customFormat="1" ht="24"/>
    <row r="57" s="8" customFormat="1" ht="24"/>
    <row r="58" s="8" customFormat="1" ht="24"/>
    <row r="59" s="8" customFormat="1" ht="24"/>
    <row r="60" s="24" customFormat="1" ht="24"/>
    <row r="61" s="24" customFormat="1" ht="24"/>
    <row r="62" s="24" customFormat="1" ht="24"/>
    <row r="63" s="24" customFormat="1" ht="24"/>
    <row r="64" s="24" customFormat="1" ht="24"/>
    <row r="65" spans="3:9" s="24" customFormat="1" ht="24"/>
    <row r="66" spans="3:9" s="6" customFormat="1">
      <c r="C66" s="7"/>
      <c r="D66" s="7"/>
    </row>
    <row r="67" spans="3:9">
      <c r="C67" s="4"/>
      <c r="D67" s="4"/>
      <c r="E67" s="4"/>
      <c r="F67" s="4"/>
      <c r="G67" s="5"/>
      <c r="H67" s="5"/>
      <c r="I67" s="5"/>
    </row>
    <row r="68" spans="3:9">
      <c r="C68" s="4"/>
      <c r="D68" s="4"/>
      <c r="E68" s="4"/>
      <c r="F68" s="4"/>
      <c r="G68" s="5"/>
      <c r="H68" s="5"/>
      <c r="I68" s="5"/>
    </row>
    <row r="69" spans="3:9">
      <c r="C69" s="4"/>
      <c r="D69" s="4"/>
      <c r="E69" s="4"/>
      <c r="F69" s="4"/>
      <c r="G69" s="5"/>
      <c r="H69" s="5"/>
      <c r="I69" s="5"/>
    </row>
    <row r="70" spans="3:9">
      <c r="C70" s="4"/>
      <c r="D70" s="4"/>
      <c r="E70" s="4"/>
      <c r="F70" s="4"/>
      <c r="G70" s="5"/>
      <c r="H70" s="5"/>
      <c r="I70" s="5"/>
    </row>
    <row r="71" spans="3:9">
      <c r="C71" s="4"/>
      <c r="D71" s="4"/>
      <c r="E71" s="4"/>
      <c r="F71" s="4"/>
      <c r="G71" s="5"/>
      <c r="H71" s="5"/>
      <c r="I71" s="5"/>
    </row>
    <row r="72" spans="3:9">
      <c r="C72" s="4"/>
      <c r="D72" s="4"/>
      <c r="E72" s="4"/>
      <c r="F72" s="4"/>
      <c r="G72" s="5"/>
      <c r="H72" s="5"/>
      <c r="I72" s="5"/>
    </row>
    <row r="73" spans="3:9">
      <c r="C73" s="4"/>
      <c r="D73" s="4"/>
      <c r="E73" s="4"/>
      <c r="F73" s="4"/>
      <c r="G73" s="5"/>
      <c r="H73" s="5"/>
      <c r="I73" s="5"/>
    </row>
    <row r="74" spans="3:9">
      <c r="C74" s="4"/>
      <c r="D74" s="4"/>
      <c r="E74" s="4"/>
      <c r="F74" s="4"/>
      <c r="G74" s="5"/>
      <c r="H74" s="5"/>
      <c r="I74" s="5"/>
    </row>
    <row r="75" spans="3:9">
      <c r="C75" s="4"/>
      <c r="D75" s="4"/>
      <c r="E75" s="4"/>
      <c r="F75" s="4"/>
      <c r="G75" s="5"/>
      <c r="H75" s="5"/>
      <c r="I75" s="5"/>
    </row>
    <row r="76" spans="3:9">
      <c r="C76" s="4"/>
      <c r="D76" s="4"/>
      <c r="E76" s="4"/>
      <c r="F76" s="4"/>
      <c r="G76" s="5"/>
      <c r="H76" s="5"/>
      <c r="I76" s="5"/>
    </row>
    <row r="77" spans="3:9">
      <c r="C77" s="4"/>
      <c r="D77" s="4"/>
      <c r="E77" s="4"/>
      <c r="F77" s="4"/>
      <c r="G77" s="5"/>
      <c r="H77" s="5"/>
      <c r="I77" s="5"/>
    </row>
    <row r="78" spans="3:9">
      <c r="C78" s="4"/>
      <c r="D78" s="4"/>
      <c r="E78" s="4"/>
      <c r="F78" s="4"/>
      <c r="G78" s="5"/>
      <c r="H78" s="5"/>
      <c r="I78" s="5"/>
    </row>
  </sheetData>
  <mergeCells count="31">
    <mergeCell ref="B1:I1"/>
    <mergeCell ref="C13:F13"/>
    <mergeCell ref="C3:F4"/>
    <mergeCell ref="G3:G4"/>
    <mergeCell ref="H3:H4"/>
    <mergeCell ref="I3:I4"/>
    <mergeCell ref="C5:F5"/>
    <mergeCell ref="C6:F6"/>
    <mergeCell ref="C9:F9"/>
    <mergeCell ref="C10:F10"/>
    <mergeCell ref="C12:F12"/>
    <mergeCell ref="C27:F27"/>
    <mergeCell ref="C14:F14"/>
    <mergeCell ref="C15:F15"/>
    <mergeCell ref="C16:F16"/>
    <mergeCell ref="C18:F18"/>
    <mergeCell ref="C19:F19"/>
    <mergeCell ref="C20:F20"/>
    <mergeCell ref="C21:F21"/>
    <mergeCell ref="C22:F22"/>
    <mergeCell ref="C23:F23"/>
    <mergeCell ref="C24:F24"/>
    <mergeCell ref="C25:F25"/>
    <mergeCell ref="D36:I36"/>
    <mergeCell ref="C38:I38"/>
    <mergeCell ref="C29:F29"/>
    <mergeCell ref="C30:F30"/>
    <mergeCell ref="B31:I31"/>
    <mergeCell ref="D33:I33"/>
    <mergeCell ref="C34:I34"/>
    <mergeCell ref="C35:I35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6</xdr:col>
                <xdr:colOff>133350</xdr:colOff>
                <xdr:row>2</xdr:row>
                <xdr:rowOff>171450</xdr:rowOff>
              </from>
              <to>
                <xdr:col>6</xdr:col>
                <xdr:colOff>266700</xdr:colOff>
                <xdr:row>3</xdr:row>
                <xdr:rowOff>28575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20" zoomScale="140" zoomScaleNormal="140" workbookViewId="0">
      <selection activeCell="C28" sqref="C28"/>
    </sheetView>
  </sheetViews>
  <sheetFormatPr defaultRowHeight="24"/>
  <cols>
    <col min="1" max="1" width="5.85546875" style="8" customWidth="1"/>
    <col min="2" max="2" width="5.5703125" style="8" customWidth="1"/>
    <col min="3" max="3" width="66.140625" style="8" customWidth="1"/>
    <col min="4" max="4" width="8.7109375" style="8" customWidth="1"/>
    <col min="5" max="255" width="9" style="8"/>
    <col min="256" max="256" width="5.85546875" style="8" customWidth="1"/>
    <col min="257" max="257" width="5.5703125" style="8" customWidth="1"/>
    <col min="258" max="258" width="69.28515625" style="8" customWidth="1"/>
    <col min="259" max="259" width="7.42578125" style="8" customWidth="1"/>
    <col min="260" max="511" width="9" style="8"/>
    <col min="512" max="512" width="5.85546875" style="8" customWidth="1"/>
    <col min="513" max="513" width="5.5703125" style="8" customWidth="1"/>
    <col min="514" max="514" width="69.28515625" style="8" customWidth="1"/>
    <col min="515" max="515" width="7.42578125" style="8" customWidth="1"/>
    <col min="516" max="767" width="9" style="8"/>
    <col min="768" max="768" width="5.85546875" style="8" customWidth="1"/>
    <col min="769" max="769" width="5.5703125" style="8" customWidth="1"/>
    <col min="770" max="770" width="69.28515625" style="8" customWidth="1"/>
    <col min="771" max="771" width="7.42578125" style="8" customWidth="1"/>
    <col min="772" max="1023" width="9" style="8"/>
    <col min="1024" max="1024" width="5.85546875" style="8" customWidth="1"/>
    <col min="1025" max="1025" width="5.5703125" style="8" customWidth="1"/>
    <col min="1026" max="1026" width="69.28515625" style="8" customWidth="1"/>
    <col min="1027" max="1027" width="7.42578125" style="8" customWidth="1"/>
    <col min="1028" max="1279" width="9" style="8"/>
    <col min="1280" max="1280" width="5.85546875" style="8" customWidth="1"/>
    <col min="1281" max="1281" width="5.5703125" style="8" customWidth="1"/>
    <col min="1282" max="1282" width="69.28515625" style="8" customWidth="1"/>
    <col min="1283" max="1283" width="7.42578125" style="8" customWidth="1"/>
    <col min="1284" max="1535" width="9" style="8"/>
    <col min="1536" max="1536" width="5.85546875" style="8" customWidth="1"/>
    <col min="1537" max="1537" width="5.5703125" style="8" customWidth="1"/>
    <col min="1538" max="1538" width="69.28515625" style="8" customWidth="1"/>
    <col min="1539" max="1539" width="7.42578125" style="8" customWidth="1"/>
    <col min="1540" max="1791" width="9" style="8"/>
    <col min="1792" max="1792" width="5.85546875" style="8" customWidth="1"/>
    <col min="1793" max="1793" width="5.5703125" style="8" customWidth="1"/>
    <col min="1794" max="1794" width="69.28515625" style="8" customWidth="1"/>
    <col min="1795" max="1795" width="7.42578125" style="8" customWidth="1"/>
    <col min="1796" max="2047" width="9" style="8"/>
    <col min="2048" max="2048" width="5.85546875" style="8" customWidth="1"/>
    <col min="2049" max="2049" width="5.5703125" style="8" customWidth="1"/>
    <col min="2050" max="2050" width="69.28515625" style="8" customWidth="1"/>
    <col min="2051" max="2051" width="7.42578125" style="8" customWidth="1"/>
    <col min="2052" max="2303" width="9" style="8"/>
    <col min="2304" max="2304" width="5.85546875" style="8" customWidth="1"/>
    <col min="2305" max="2305" width="5.5703125" style="8" customWidth="1"/>
    <col min="2306" max="2306" width="69.28515625" style="8" customWidth="1"/>
    <col min="2307" max="2307" width="7.42578125" style="8" customWidth="1"/>
    <col min="2308" max="2559" width="9" style="8"/>
    <col min="2560" max="2560" width="5.85546875" style="8" customWidth="1"/>
    <col min="2561" max="2561" width="5.5703125" style="8" customWidth="1"/>
    <col min="2562" max="2562" width="69.28515625" style="8" customWidth="1"/>
    <col min="2563" max="2563" width="7.42578125" style="8" customWidth="1"/>
    <col min="2564" max="2815" width="9" style="8"/>
    <col min="2816" max="2816" width="5.85546875" style="8" customWidth="1"/>
    <col min="2817" max="2817" width="5.5703125" style="8" customWidth="1"/>
    <col min="2818" max="2818" width="69.28515625" style="8" customWidth="1"/>
    <col min="2819" max="2819" width="7.42578125" style="8" customWidth="1"/>
    <col min="2820" max="3071" width="9" style="8"/>
    <col min="3072" max="3072" width="5.85546875" style="8" customWidth="1"/>
    <col min="3073" max="3073" width="5.5703125" style="8" customWidth="1"/>
    <col min="3074" max="3074" width="69.28515625" style="8" customWidth="1"/>
    <col min="3075" max="3075" width="7.42578125" style="8" customWidth="1"/>
    <col min="3076" max="3327" width="9" style="8"/>
    <col min="3328" max="3328" width="5.85546875" style="8" customWidth="1"/>
    <col min="3329" max="3329" width="5.5703125" style="8" customWidth="1"/>
    <col min="3330" max="3330" width="69.28515625" style="8" customWidth="1"/>
    <col min="3331" max="3331" width="7.42578125" style="8" customWidth="1"/>
    <col min="3332" max="3583" width="9" style="8"/>
    <col min="3584" max="3584" width="5.85546875" style="8" customWidth="1"/>
    <col min="3585" max="3585" width="5.5703125" style="8" customWidth="1"/>
    <col min="3586" max="3586" width="69.28515625" style="8" customWidth="1"/>
    <col min="3587" max="3587" width="7.42578125" style="8" customWidth="1"/>
    <col min="3588" max="3839" width="9" style="8"/>
    <col min="3840" max="3840" width="5.85546875" style="8" customWidth="1"/>
    <col min="3841" max="3841" width="5.5703125" style="8" customWidth="1"/>
    <col min="3842" max="3842" width="69.28515625" style="8" customWidth="1"/>
    <col min="3843" max="3843" width="7.42578125" style="8" customWidth="1"/>
    <col min="3844" max="4095" width="9" style="8"/>
    <col min="4096" max="4096" width="5.85546875" style="8" customWidth="1"/>
    <col min="4097" max="4097" width="5.5703125" style="8" customWidth="1"/>
    <col min="4098" max="4098" width="69.28515625" style="8" customWidth="1"/>
    <col min="4099" max="4099" width="7.42578125" style="8" customWidth="1"/>
    <col min="4100" max="4351" width="9" style="8"/>
    <col min="4352" max="4352" width="5.85546875" style="8" customWidth="1"/>
    <col min="4353" max="4353" width="5.5703125" style="8" customWidth="1"/>
    <col min="4354" max="4354" width="69.28515625" style="8" customWidth="1"/>
    <col min="4355" max="4355" width="7.42578125" style="8" customWidth="1"/>
    <col min="4356" max="4607" width="9" style="8"/>
    <col min="4608" max="4608" width="5.85546875" style="8" customWidth="1"/>
    <col min="4609" max="4609" width="5.5703125" style="8" customWidth="1"/>
    <col min="4610" max="4610" width="69.28515625" style="8" customWidth="1"/>
    <col min="4611" max="4611" width="7.42578125" style="8" customWidth="1"/>
    <col min="4612" max="4863" width="9" style="8"/>
    <col min="4864" max="4864" width="5.85546875" style="8" customWidth="1"/>
    <col min="4865" max="4865" width="5.5703125" style="8" customWidth="1"/>
    <col min="4866" max="4866" width="69.28515625" style="8" customWidth="1"/>
    <col min="4867" max="4867" width="7.42578125" style="8" customWidth="1"/>
    <col min="4868" max="5119" width="9" style="8"/>
    <col min="5120" max="5120" width="5.85546875" style="8" customWidth="1"/>
    <col min="5121" max="5121" width="5.5703125" style="8" customWidth="1"/>
    <col min="5122" max="5122" width="69.28515625" style="8" customWidth="1"/>
    <col min="5123" max="5123" width="7.42578125" style="8" customWidth="1"/>
    <col min="5124" max="5375" width="9" style="8"/>
    <col min="5376" max="5376" width="5.85546875" style="8" customWidth="1"/>
    <col min="5377" max="5377" width="5.5703125" style="8" customWidth="1"/>
    <col min="5378" max="5378" width="69.28515625" style="8" customWidth="1"/>
    <col min="5379" max="5379" width="7.42578125" style="8" customWidth="1"/>
    <col min="5380" max="5631" width="9" style="8"/>
    <col min="5632" max="5632" width="5.85546875" style="8" customWidth="1"/>
    <col min="5633" max="5633" width="5.5703125" style="8" customWidth="1"/>
    <col min="5634" max="5634" width="69.28515625" style="8" customWidth="1"/>
    <col min="5635" max="5635" width="7.42578125" style="8" customWidth="1"/>
    <col min="5636" max="5887" width="9" style="8"/>
    <col min="5888" max="5888" width="5.85546875" style="8" customWidth="1"/>
    <col min="5889" max="5889" width="5.5703125" style="8" customWidth="1"/>
    <col min="5890" max="5890" width="69.28515625" style="8" customWidth="1"/>
    <col min="5891" max="5891" width="7.42578125" style="8" customWidth="1"/>
    <col min="5892" max="6143" width="9" style="8"/>
    <col min="6144" max="6144" width="5.85546875" style="8" customWidth="1"/>
    <col min="6145" max="6145" width="5.5703125" style="8" customWidth="1"/>
    <col min="6146" max="6146" width="69.28515625" style="8" customWidth="1"/>
    <col min="6147" max="6147" width="7.42578125" style="8" customWidth="1"/>
    <col min="6148" max="6399" width="9" style="8"/>
    <col min="6400" max="6400" width="5.85546875" style="8" customWidth="1"/>
    <col min="6401" max="6401" width="5.5703125" style="8" customWidth="1"/>
    <col min="6402" max="6402" width="69.28515625" style="8" customWidth="1"/>
    <col min="6403" max="6403" width="7.42578125" style="8" customWidth="1"/>
    <col min="6404" max="6655" width="9" style="8"/>
    <col min="6656" max="6656" width="5.85546875" style="8" customWidth="1"/>
    <col min="6657" max="6657" width="5.5703125" style="8" customWidth="1"/>
    <col min="6658" max="6658" width="69.28515625" style="8" customWidth="1"/>
    <col min="6659" max="6659" width="7.42578125" style="8" customWidth="1"/>
    <col min="6660" max="6911" width="9" style="8"/>
    <col min="6912" max="6912" width="5.85546875" style="8" customWidth="1"/>
    <col min="6913" max="6913" width="5.5703125" style="8" customWidth="1"/>
    <col min="6914" max="6914" width="69.28515625" style="8" customWidth="1"/>
    <col min="6915" max="6915" width="7.42578125" style="8" customWidth="1"/>
    <col min="6916" max="7167" width="9" style="8"/>
    <col min="7168" max="7168" width="5.85546875" style="8" customWidth="1"/>
    <col min="7169" max="7169" width="5.5703125" style="8" customWidth="1"/>
    <col min="7170" max="7170" width="69.28515625" style="8" customWidth="1"/>
    <col min="7171" max="7171" width="7.42578125" style="8" customWidth="1"/>
    <col min="7172" max="7423" width="9" style="8"/>
    <col min="7424" max="7424" width="5.85546875" style="8" customWidth="1"/>
    <col min="7425" max="7425" width="5.5703125" style="8" customWidth="1"/>
    <col min="7426" max="7426" width="69.28515625" style="8" customWidth="1"/>
    <col min="7427" max="7427" width="7.42578125" style="8" customWidth="1"/>
    <col min="7428" max="7679" width="9" style="8"/>
    <col min="7680" max="7680" width="5.85546875" style="8" customWidth="1"/>
    <col min="7681" max="7681" width="5.5703125" style="8" customWidth="1"/>
    <col min="7682" max="7682" width="69.28515625" style="8" customWidth="1"/>
    <col min="7683" max="7683" width="7.42578125" style="8" customWidth="1"/>
    <col min="7684" max="7935" width="9" style="8"/>
    <col min="7936" max="7936" width="5.85546875" style="8" customWidth="1"/>
    <col min="7937" max="7937" width="5.5703125" style="8" customWidth="1"/>
    <col min="7938" max="7938" width="69.28515625" style="8" customWidth="1"/>
    <col min="7939" max="7939" width="7.42578125" style="8" customWidth="1"/>
    <col min="7940" max="8191" width="9" style="8"/>
    <col min="8192" max="8192" width="5.85546875" style="8" customWidth="1"/>
    <col min="8193" max="8193" width="5.5703125" style="8" customWidth="1"/>
    <col min="8194" max="8194" width="69.28515625" style="8" customWidth="1"/>
    <col min="8195" max="8195" width="7.42578125" style="8" customWidth="1"/>
    <col min="8196" max="8447" width="9" style="8"/>
    <col min="8448" max="8448" width="5.85546875" style="8" customWidth="1"/>
    <col min="8449" max="8449" width="5.5703125" style="8" customWidth="1"/>
    <col min="8450" max="8450" width="69.28515625" style="8" customWidth="1"/>
    <col min="8451" max="8451" width="7.42578125" style="8" customWidth="1"/>
    <col min="8452" max="8703" width="9" style="8"/>
    <col min="8704" max="8704" width="5.85546875" style="8" customWidth="1"/>
    <col min="8705" max="8705" width="5.5703125" style="8" customWidth="1"/>
    <col min="8706" max="8706" width="69.28515625" style="8" customWidth="1"/>
    <col min="8707" max="8707" width="7.42578125" style="8" customWidth="1"/>
    <col min="8708" max="8959" width="9" style="8"/>
    <col min="8960" max="8960" width="5.85546875" style="8" customWidth="1"/>
    <col min="8961" max="8961" width="5.5703125" style="8" customWidth="1"/>
    <col min="8962" max="8962" width="69.28515625" style="8" customWidth="1"/>
    <col min="8963" max="8963" width="7.42578125" style="8" customWidth="1"/>
    <col min="8964" max="9215" width="9" style="8"/>
    <col min="9216" max="9216" width="5.85546875" style="8" customWidth="1"/>
    <col min="9217" max="9217" width="5.5703125" style="8" customWidth="1"/>
    <col min="9218" max="9218" width="69.28515625" style="8" customWidth="1"/>
    <col min="9219" max="9219" width="7.42578125" style="8" customWidth="1"/>
    <col min="9220" max="9471" width="9" style="8"/>
    <col min="9472" max="9472" width="5.85546875" style="8" customWidth="1"/>
    <col min="9473" max="9473" width="5.5703125" style="8" customWidth="1"/>
    <col min="9474" max="9474" width="69.28515625" style="8" customWidth="1"/>
    <col min="9475" max="9475" width="7.42578125" style="8" customWidth="1"/>
    <col min="9476" max="9727" width="9" style="8"/>
    <col min="9728" max="9728" width="5.85546875" style="8" customWidth="1"/>
    <col min="9729" max="9729" width="5.5703125" style="8" customWidth="1"/>
    <col min="9730" max="9730" width="69.28515625" style="8" customWidth="1"/>
    <col min="9731" max="9731" width="7.42578125" style="8" customWidth="1"/>
    <col min="9732" max="9983" width="9" style="8"/>
    <col min="9984" max="9984" width="5.85546875" style="8" customWidth="1"/>
    <col min="9985" max="9985" width="5.5703125" style="8" customWidth="1"/>
    <col min="9986" max="9986" width="69.28515625" style="8" customWidth="1"/>
    <col min="9987" max="9987" width="7.42578125" style="8" customWidth="1"/>
    <col min="9988" max="10239" width="9" style="8"/>
    <col min="10240" max="10240" width="5.85546875" style="8" customWidth="1"/>
    <col min="10241" max="10241" width="5.5703125" style="8" customWidth="1"/>
    <col min="10242" max="10242" width="69.28515625" style="8" customWidth="1"/>
    <col min="10243" max="10243" width="7.42578125" style="8" customWidth="1"/>
    <col min="10244" max="10495" width="9" style="8"/>
    <col min="10496" max="10496" width="5.85546875" style="8" customWidth="1"/>
    <col min="10497" max="10497" width="5.5703125" style="8" customWidth="1"/>
    <col min="10498" max="10498" width="69.28515625" style="8" customWidth="1"/>
    <col min="10499" max="10499" width="7.42578125" style="8" customWidth="1"/>
    <col min="10500" max="10751" width="9" style="8"/>
    <col min="10752" max="10752" width="5.85546875" style="8" customWidth="1"/>
    <col min="10753" max="10753" width="5.5703125" style="8" customWidth="1"/>
    <col min="10754" max="10754" width="69.28515625" style="8" customWidth="1"/>
    <col min="10755" max="10755" width="7.42578125" style="8" customWidth="1"/>
    <col min="10756" max="11007" width="9" style="8"/>
    <col min="11008" max="11008" width="5.85546875" style="8" customWidth="1"/>
    <col min="11009" max="11009" width="5.5703125" style="8" customWidth="1"/>
    <col min="11010" max="11010" width="69.28515625" style="8" customWidth="1"/>
    <col min="11011" max="11011" width="7.42578125" style="8" customWidth="1"/>
    <col min="11012" max="11263" width="9" style="8"/>
    <col min="11264" max="11264" width="5.85546875" style="8" customWidth="1"/>
    <col min="11265" max="11265" width="5.5703125" style="8" customWidth="1"/>
    <col min="11266" max="11266" width="69.28515625" style="8" customWidth="1"/>
    <col min="11267" max="11267" width="7.42578125" style="8" customWidth="1"/>
    <col min="11268" max="11519" width="9" style="8"/>
    <col min="11520" max="11520" width="5.85546875" style="8" customWidth="1"/>
    <col min="11521" max="11521" width="5.5703125" style="8" customWidth="1"/>
    <col min="11522" max="11522" width="69.28515625" style="8" customWidth="1"/>
    <col min="11523" max="11523" width="7.42578125" style="8" customWidth="1"/>
    <col min="11524" max="11775" width="9" style="8"/>
    <col min="11776" max="11776" width="5.85546875" style="8" customWidth="1"/>
    <col min="11777" max="11777" width="5.5703125" style="8" customWidth="1"/>
    <col min="11778" max="11778" width="69.28515625" style="8" customWidth="1"/>
    <col min="11779" max="11779" width="7.42578125" style="8" customWidth="1"/>
    <col min="11780" max="12031" width="9" style="8"/>
    <col min="12032" max="12032" width="5.85546875" style="8" customWidth="1"/>
    <col min="12033" max="12033" width="5.5703125" style="8" customWidth="1"/>
    <col min="12034" max="12034" width="69.28515625" style="8" customWidth="1"/>
    <col min="12035" max="12035" width="7.42578125" style="8" customWidth="1"/>
    <col min="12036" max="12287" width="9" style="8"/>
    <col min="12288" max="12288" width="5.85546875" style="8" customWidth="1"/>
    <col min="12289" max="12289" width="5.5703125" style="8" customWidth="1"/>
    <col min="12290" max="12290" width="69.28515625" style="8" customWidth="1"/>
    <col min="12291" max="12291" width="7.42578125" style="8" customWidth="1"/>
    <col min="12292" max="12543" width="9" style="8"/>
    <col min="12544" max="12544" width="5.85546875" style="8" customWidth="1"/>
    <col min="12545" max="12545" width="5.5703125" style="8" customWidth="1"/>
    <col min="12546" max="12546" width="69.28515625" style="8" customWidth="1"/>
    <col min="12547" max="12547" width="7.42578125" style="8" customWidth="1"/>
    <col min="12548" max="12799" width="9" style="8"/>
    <col min="12800" max="12800" width="5.85546875" style="8" customWidth="1"/>
    <col min="12801" max="12801" width="5.5703125" style="8" customWidth="1"/>
    <col min="12802" max="12802" width="69.28515625" style="8" customWidth="1"/>
    <col min="12803" max="12803" width="7.42578125" style="8" customWidth="1"/>
    <col min="12804" max="13055" width="9" style="8"/>
    <col min="13056" max="13056" width="5.85546875" style="8" customWidth="1"/>
    <col min="13057" max="13057" width="5.5703125" style="8" customWidth="1"/>
    <col min="13058" max="13058" width="69.28515625" style="8" customWidth="1"/>
    <col min="13059" max="13059" width="7.42578125" style="8" customWidth="1"/>
    <col min="13060" max="13311" width="9" style="8"/>
    <col min="13312" max="13312" width="5.85546875" style="8" customWidth="1"/>
    <col min="13313" max="13313" width="5.5703125" style="8" customWidth="1"/>
    <col min="13314" max="13314" width="69.28515625" style="8" customWidth="1"/>
    <col min="13315" max="13315" width="7.42578125" style="8" customWidth="1"/>
    <col min="13316" max="13567" width="9" style="8"/>
    <col min="13568" max="13568" width="5.85546875" style="8" customWidth="1"/>
    <col min="13569" max="13569" width="5.5703125" style="8" customWidth="1"/>
    <col min="13570" max="13570" width="69.28515625" style="8" customWidth="1"/>
    <col min="13571" max="13571" width="7.42578125" style="8" customWidth="1"/>
    <col min="13572" max="13823" width="9" style="8"/>
    <col min="13824" max="13824" width="5.85546875" style="8" customWidth="1"/>
    <col min="13825" max="13825" width="5.5703125" style="8" customWidth="1"/>
    <col min="13826" max="13826" width="69.28515625" style="8" customWidth="1"/>
    <col min="13827" max="13827" width="7.42578125" style="8" customWidth="1"/>
    <col min="13828" max="14079" width="9" style="8"/>
    <col min="14080" max="14080" width="5.85546875" style="8" customWidth="1"/>
    <col min="14081" max="14081" width="5.5703125" style="8" customWidth="1"/>
    <col min="14082" max="14082" width="69.28515625" style="8" customWidth="1"/>
    <col min="14083" max="14083" width="7.42578125" style="8" customWidth="1"/>
    <col min="14084" max="14335" width="9" style="8"/>
    <col min="14336" max="14336" width="5.85546875" style="8" customWidth="1"/>
    <col min="14337" max="14337" width="5.5703125" style="8" customWidth="1"/>
    <col min="14338" max="14338" width="69.28515625" style="8" customWidth="1"/>
    <col min="14339" max="14339" width="7.42578125" style="8" customWidth="1"/>
    <col min="14340" max="14591" width="9" style="8"/>
    <col min="14592" max="14592" width="5.85546875" style="8" customWidth="1"/>
    <col min="14593" max="14593" width="5.5703125" style="8" customWidth="1"/>
    <col min="14594" max="14594" width="69.28515625" style="8" customWidth="1"/>
    <col min="14595" max="14595" width="7.42578125" style="8" customWidth="1"/>
    <col min="14596" max="14847" width="9" style="8"/>
    <col min="14848" max="14848" width="5.85546875" style="8" customWidth="1"/>
    <col min="14849" max="14849" width="5.5703125" style="8" customWidth="1"/>
    <col min="14850" max="14850" width="69.28515625" style="8" customWidth="1"/>
    <col min="14851" max="14851" width="7.42578125" style="8" customWidth="1"/>
    <col min="14852" max="15103" width="9" style="8"/>
    <col min="15104" max="15104" width="5.85546875" style="8" customWidth="1"/>
    <col min="15105" max="15105" width="5.5703125" style="8" customWidth="1"/>
    <col min="15106" max="15106" width="69.28515625" style="8" customWidth="1"/>
    <col min="15107" max="15107" width="7.42578125" style="8" customWidth="1"/>
    <col min="15108" max="15359" width="9" style="8"/>
    <col min="15360" max="15360" width="5.85546875" style="8" customWidth="1"/>
    <col min="15361" max="15361" width="5.5703125" style="8" customWidth="1"/>
    <col min="15362" max="15362" width="69.28515625" style="8" customWidth="1"/>
    <col min="15363" max="15363" width="7.42578125" style="8" customWidth="1"/>
    <col min="15364" max="15615" width="9" style="8"/>
    <col min="15616" max="15616" width="5.85546875" style="8" customWidth="1"/>
    <col min="15617" max="15617" width="5.5703125" style="8" customWidth="1"/>
    <col min="15618" max="15618" width="69.28515625" style="8" customWidth="1"/>
    <col min="15619" max="15619" width="7.42578125" style="8" customWidth="1"/>
    <col min="15620" max="15871" width="9" style="8"/>
    <col min="15872" max="15872" width="5.85546875" style="8" customWidth="1"/>
    <col min="15873" max="15873" width="5.5703125" style="8" customWidth="1"/>
    <col min="15874" max="15874" width="69.28515625" style="8" customWidth="1"/>
    <col min="15875" max="15875" width="7.42578125" style="8" customWidth="1"/>
    <col min="15876" max="16127" width="9" style="8"/>
    <col min="16128" max="16128" width="5.85546875" style="8" customWidth="1"/>
    <col min="16129" max="16129" width="5.5703125" style="8" customWidth="1"/>
    <col min="16130" max="16130" width="69.28515625" style="8" customWidth="1"/>
    <col min="16131" max="16131" width="7.42578125" style="8" customWidth="1"/>
    <col min="16132" max="16383" width="9" style="8"/>
    <col min="16384" max="16384" width="9" style="8" customWidth="1"/>
  </cols>
  <sheetData>
    <row r="1" spans="1:4" ht="21" customHeight="1">
      <c r="A1" s="254" t="s">
        <v>237</v>
      </c>
      <c r="B1" s="254"/>
      <c r="C1" s="254"/>
      <c r="D1" s="254"/>
    </row>
    <row r="2" spans="1:4">
      <c r="A2" s="9" t="s">
        <v>42</v>
      </c>
    </row>
    <row r="3" spans="1:4">
      <c r="A3" s="9"/>
    </row>
    <row r="4" spans="1:4">
      <c r="B4" s="122" t="s">
        <v>127</v>
      </c>
    </row>
    <row r="6" spans="1:4">
      <c r="B6" s="12" t="s">
        <v>43</v>
      </c>
      <c r="C6" s="12" t="s">
        <v>21</v>
      </c>
      <c r="D6" s="13" t="s">
        <v>44</v>
      </c>
    </row>
    <row r="7" spans="1:4">
      <c r="B7" s="121">
        <v>1</v>
      </c>
      <c r="C7" s="15" t="s">
        <v>73</v>
      </c>
      <c r="D7" s="14">
        <v>8</v>
      </c>
    </row>
    <row r="8" spans="1:4">
      <c r="B8" s="121">
        <v>2</v>
      </c>
      <c r="C8" s="51" t="s">
        <v>169</v>
      </c>
      <c r="D8" s="43">
        <v>5</v>
      </c>
    </row>
    <row r="9" spans="1:4">
      <c r="B9" s="121">
        <v>3</v>
      </c>
      <c r="C9" s="15" t="s">
        <v>166</v>
      </c>
      <c r="D9" s="14">
        <v>4</v>
      </c>
    </row>
    <row r="10" spans="1:4">
      <c r="B10" s="121">
        <v>4</v>
      </c>
      <c r="C10" s="51" t="s">
        <v>181</v>
      </c>
      <c r="D10" s="14">
        <v>3</v>
      </c>
    </row>
    <row r="11" spans="1:4">
      <c r="B11" s="121">
        <v>5</v>
      </c>
      <c r="C11" s="15" t="s">
        <v>170</v>
      </c>
      <c r="D11" s="14">
        <v>3</v>
      </c>
    </row>
    <row r="12" spans="1:4">
      <c r="B12" s="121">
        <v>6</v>
      </c>
      <c r="C12" s="118" t="s">
        <v>171</v>
      </c>
      <c r="D12" s="14">
        <v>3</v>
      </c>
    </row>
    <row r="13" spans="1:4">
      <c r="B13" s="121">
        <v>7</v>
      </c>
      <c r="C13" s="118" t="s">
        <v>173</v>
      </c>
      <c r="D13" s="207">
        <v>3</v>
      </c>
    </row>
    <row r="14" spans="1:4">
      <c r="B14" s="121">
        <v>8</v>
      </c>
      <c r="C14" s="15" t="s">
        <v>163</v>
      </c>
      <c r="D14" s="14">
        <v>2</v>
      </c>
    </row>
    <row r="15" spans="1:4">
      <c r="B15" s="121">
        <v>9</v>
      </c>
      <c r="C15" s="51" t="s">
        <v>184</v>
      </c>
      <c r="D15" s="43">
        <v>2</v>
      </c>
    </row>
    <row r="16" spans="1:4">
      <c r="B16" s="121">
        <v>10</v>
      </c>
      <c r="C16" s="15" t="s">
        <v>174</v>
      </c>
      <c r="D16" s="14">
        <v>2</v>
      </c>
    </row>
    <row r="17" spans="2:4">
      <c r="B17" s="121">
        <v>11</v>
      </c>
      <c r="C17" s="15" t="s">
        <v>165</v>
      </c>
      <c r="D17" s="14">
        <v>1</v>
      </c>
    </row>
    <row r="18" spans="2:4">
      <c r="B18" s="121">
        <v>12</v>
      </c>
      <c r="C18" s="51" t="s">
        <v>167</v>
      </c>
      <c r="D18" s="206">
        <v>1</v>
      </c>
    </row>
    <row r="19" spans="2:4">
      <c r="B19" s="121">
        <v>13</v>
      </c>
      <c r="C19" s="117" t="s">
        <v>180</v>
      </c>
      <c r="D19" s="208">
        <v>1</v>
      </c>
    </row>
    <row r="20" spans="2:4">
      <c r="B20" s="121">
        <v>14</v>
      </c>
      <c r="C20" s="15" t="s">
        <v>161</v>
      </c>
      <c r="D20" s="14">
        <v>1</v>
      </c>
    </row>
    <row r="21" spans="2:4">
      <c r="B21" s="121">
        <v>15</v>
      </c>
      <c r="C21" s="51" t="s">
        <v>74</v>
      </c>
      <c r="D21" s="14">
        <v>1</v>
      </c>
    </row>
    <row r="22" spans="2:4">
      <c r="B22" s="121">
        <v>16</v>
      </c>
      <c r="C22" s="117" t="s">
        <v>168</v>
      </c>
      <c r="D22" s="206">
        <v>1</v>
      </c>
    </row>
    <row r="23" spans="2:4">
      <c r="B23" s="121">
        <v>17</v>
      </c>
      <c r="C23" s="51" t="s">
        <v>252</v>
      </c>
      <c r="D23" s="43">
        <v>1</v>
      </c>
    </row>
    <row r="24" spans="2:4">
      <c r="B24" s="121">
        <v>18</v>
      </c>
      <c r="C24" s="51" t="s">
        <v>183</v>
      </c>
      <c r="D24" s="43">
        <v>1</v>
      </c>
    </row>
    <row r="25" spans="2:4">
      <c r="B25" s="121">
        <v>19</v>
      </c>
      <c r="C25" s="51" t="s">
        <v>192</v>
      </c>
      <c r="D25" s="43">
        <v>1</v>
      </c>
    </row>
    <row r="26" spans="2:4">
      <c r="B26" s="306" t="s">
        <v>15</v>
      </c>
      <c r="C26" s="307"/>
      <c r="D26" s="230">
        <f>SUM(D7:D25)</f>
        <v>44</v>
      </c>
    </row>
    <row r="27" spans="2:4">
      <c r="B27" s="25"/>
      <c r="C27" s="25"/>
      <c r="D27" s="25"/>
    </row>
    <row r="28" spans="2:4">
      <c r="B28" s="122" t="s">
        <v>90</v>
      </c>
    </row>
    <row r="29" spans="2:4">
      <c r="C29" s="8" t="s">
        <v>178</v>
      </c>
    </row>
    <row r="30" spans="2:4">
      <c r="B30" s="8" t="s">
        <v>177</v>
      </c>
    </row>
    <row r="31" spans="2:4" s="25" customFormat="1">
      <c r="B31" s="8"/>
      <c r="C31" s="8" t="s">
        <v>179</v>
      </c>
      <c r="D31" s="8"/>
    </row>
    <row r="32" spans="2:4">
      <c r="B32" s="25"/>
      <c r="C32" s="25"/>
      <c r="D32" s="25"/>
    </row>
  </sheetData>
  <mergeCells count="2">
    <mergeCell ref="A1:D1"/>
    <mergeCell ref="B26:C2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</vt:lpstr>
      <vt:lpstr>บทสรุป</vt:lpstr>
      <vt:lpstr>สรุปตาราง1-2</vt:lpstr>
      <vt:lpstr>ตาราง 3 </vt:lpstr>
      <vt:lpstr>ก่อน-หลัง</vt:lpstr>
      <vt:lpstr>ตาราง 5</vt:lpstr>
      <vt:lpstr>รวมข้อเสนอแนะ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2018-07-09T08:47:29Z</cp:lastPrinted>
  <dcterms:created xsi:type="dcterms:W3CDTF">2014-10-15T08:34:52Z</dcterms:created>
  <dcterms:modified xsi:type="dcterms:W3CDTF">2018-10-30T07:35:44Z</dcterms:modified>
</cp:coreProperties>
</file>